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Čerpanie" sheetId="1" r:id="rId1"/>
  </sheets>
  <definedNames>
    <definedName name="_xlnm.Print_Area" localSheetId="0">'Čerpanie'!$A$1:$I$46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<sst xmlns="http://schemas.openxmlformats.org/spreadsheetml/2006/main" count="53" uniqueCount="53">
  <si>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Spolu 05 01  Administratívne výdavky v oblasti politiky poľnohospodárstva a rozvoja vidieka            </t>
  </si>
  <si>
    <t>Obilniny</t>
  </si>
  <si>
    <t>Ryža</t>
  </si>
  <si>
    <t>Náhrady za produkty nepatriace do prílohy 1</t>
  </si>
  <si>
    <t>Potravinové programy</t>
  </si>
  <si>
    <t>Cukor</t>
  </si>
  <si>
    <t>Olivový olej</t>
  </si>
  <si>
    <t>Priadne rastliny</t>
  </si>
  <si>
    <t>Ovocie a zelenina</t>
  </si>
  <si>
    <t>Výrobky vinohradnícko-vinárskeho sektora</t>
  </si>
  <si>
    <t>Podpora</t>
  </si>
  <si>
    <t>Ostatné rastlinné výrobky a ostatné opatrenia</t>
  </si>
  <si>
    <t>Mlieko a mliečne výrobky</t>
  </si>
  <si>
    <t>Hovädzie a teľacie mäso</t>
  </si>
  <si>
    <t>Ovčie a kozie mäso</t>
  </si>
  <si>
    <t>Bravčové mäso, vajcia a hydina, včelárstvo a ostatné živočíšne výrobky</t>
  </si>
  <si>
    <t>Ostatná priama pomoc</t>
  </si>
  <si>
    <t>Dodatočné sumy pomoci</t>
  </si>
  <si>
    <t>Vedľajšia priama pomoc (nevyrovnané zostatky, malí producenti, agromonetárna pomoc atď.)</t>
  </si>
  <si>
    <t xml:space="preserve"> Spolu 05 03  Priama pomoc</t>
  </si>
  <si>
    <t xml:space="preserve"> Spolu 05 04  Rozvoj vidieka</t>
  </si>
  <si>
    <t xml:space="preserve"> Spolu 05 07  Audit poľnohospodárskych výdavkov</t>
  </si>
  <si>
    <t xml:space="preserve"> Spolu 05 08  Politická stratégia a koordinácia pre oblasť politiky  poľnohospodárstva a rozvoja vidieka                            </t>
  </si>
  <si>
    <t xml:space="preserve"> Spolu 11 02  Trhy rybného hospodárstva</t>
  </si>
  <si>
    <t xml:space="preserve"> Spolu 17 01  Admin.výdavky v politike zdravia a ochrany spotrebiteľa </t>
  </si>
  <si>
    <t xml:space="preserve"> Spolu 17 03  Verejné zdravie</t>
  </si>
  <si>
    <t xml:space="preserve"> Spolu 17 04  Bezpečnosť potravín, zdravie zvierat, dobré životné   podmienky zvierat a rastlinolekárstvo</t>
  </si>
  <si>
    <t>Dodatočné odvody od výrobcov mlieka – Pripísané príjmy</t>
  </si>
  <si>
    <t xml:space="preserve"> Výdavky spolu a príjmy spolu</t>
  </si>
  <si>
    <t xml:space="preserve"> Fond na reštrukturalizáciu v sektore cukru</t>
  </si>
  <si>
    <t>Fond na reštrukturalizáciu v sektore cukru</t>
  </si>
  <si>
    <t>Dočasné finančné prostriedky na reštrukturalizáciu – Pripísané príjmy</t>
  </si>
  <si>
    <t>Nezrovnalosti týkajúce sa dočasného reštrukturalizačného fondu - pripísané príjmy</t>
  </si>
  <si>
    <t xml:space="preserve"> Spolu Fond na reštrukturalizáciu v sektore cukru</t>
  </si>
  <si>
    <t>spolu</t>
  </si>
  <si>
    <t>Neviazaná priama pomoc</t>
  </si>
  <si>
    <t>Vyrovnanie účtov EPZF — Pripísané príjmy</t>
  </si>
  <si>
    <t>Nezrovnalosti v rámci EPZF – Pripísané príjmy</t>
  </si>
  <si>
    <t>júl 2010</t>
  </si>
  <si>
    <t>august 2010</t>
  </si>
  <si>
    <t>september 2010</t>
  </si>
  <si>
    <t>október 2010</t>
  </si>
  <si>
    <t>november 2010</t>
  </si>
  <si>
    <t>december 2010</t>
  </si>
  <si>
    <t>Príloha 1</t>
  </si>
  <si>
    <t>Plnenie príjmov a čerpanie výdavkov EPZF na základe spoločného riadenia</t>
  </si>
  <si>
    <r>
      <t xml:space="preserve">Spolu 05 02 Opatrenia na poľnohospodárskych trhoch                                                </t>
    </r>
    <r>
      <rPr>
        <sz val="7"/>
        <rFont val="Tahoma"/>
        <family val="2"/>
      </rPr>
      <t xml:space="preserve">(okrem Fondu na reštrukturalizáciu v sektore cukru)        </t>
    </r>
  </si>
  <si>
    <r>
      <t xml:space="preserve"> Ostatné výdavky spolu  </t>
    </r>
    <r>
      <rPr>
        <sz val="7"/>
        <rFont val="Tahoma"/>
        <family val="2"/>
      </rPr>
      <t xml:space="preserve">(okrem Fondu na reštrukturalizáciu v sektore cukru)  </t>
    </r>
    <r>
      <rPr>
        <b/>
        <sz val="7"/>
        <rFont val="Tahoma"/>
        <family val="2"/>
      </rPr>
      <t xml:space="preserve"> -  kódy 05 04 až 17 04</t>
    </r>
  </si>
  <si>
    <r>
      <t xml:space="preserve"> Výdavky spolu </t>
    </r>
    <r>
      <rPr>
        <i/>
        <sz val="7"/>
        <rFont val="Tahoma"/>
        <family val="2"/>
      </rPr>
      <t>(okrem Fondu na reštrukturalizáciu v sektore cukru)</t>
    </r>
  </si>
  <si>
    <r>
      <t xml:space="preserve"> Príjmy spolu </t>
    </r>
    <r>
      <rPr>
        <i/>
        <sz val="7"/>
        <rFont val="Tahoma"/>
        <family val="2"/>
      </rPr>
      <t>(okrem 68 01 a 68 02)</t>
    </r>
  </si>
  <si>
    <t>Prehľad za obdobie od 01. 07. 2010 - 31. 12. 2010</t>
  </si>
  <si>
    <t>Sumy v EUR</t>
  </si>
  <si>
    <t>Zdroj: Odbor finančného riadenia SPP a technickej pomoci MPRV SR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</si>
</sst>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0.0%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i/>
      <sz val="7"/>
      <name val="Tahoma"/>
      <family val="2"/>
    </font>
    <font>
      <b/>
      <i/>
      <sz val="7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right" vertical="top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4" fontId="6" fillId="2" borderId="3" xfId="0" applyNumberFormat="1" applyFont="1" applyFill="1" applyBorder="1" applyAlignment="1" applyProtection="1">
      <alignment vertical="center"/>
      <protection locked="0"/>
    </xf>
    <xf numFmtId="4" fontId="6" fillId="2" borderId="4" xfId="0" applyNumberFormat="1" applyFont="1" applyFill="1" applyBorder="1" applyAlignment="1" applyProtection="1">
      <alignment vertical="center"/>
      <protection locked="0"/>
    </xf>
    <xf numFmtId="4" fontId="6" fillId="2" borderId="5" xfId="0" applyNumberFormat="1" applyFont="1" applyFill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4" fontId="6" fillId="2" borderId="7" xfId="0" applyNumberFormat="1" applyFont="1" applyFill="1" applyBorder="1" applyAlignment="1">
      <alignment/>
    </xf>
    <xf numFmtId="4" fontId="6" fillId="2" borderId="8" xfId="0" applyNumberFormat="1" applyFont="1" applyFill="1" applyBorder="1" applyAlignment="1">
      <alignment/>
    </xf>
    <xf numFmtId="4" fontId="6" fillId="2" borderId="9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4" fontId="6" fillId="2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4" fontId="6" fillId="2" borderId="13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4" fontId="6" fillId="2" borderId="15" xfId="0" applyNumberFormat="1" applyFont="1" applyFill="1" applyBorder="1" applyAlignment="1">
      <alignment/>
    </xf>
    <xf numFmtId="4" fontId="6" fillId="2" borderId="16" xfId="0" applyNumberFormat="1" applyFont="1" applyFill="1" applyBorder="1" applyAlignment="1">
      <alignment/>
    </xf>
    <xf numFmtId="4" fontId="6" fillId="2" borderId="17" xfId="0" applyNumberFormat="1" applyFont="1" applyFill="1" applyBorder="1" applyAlignment="1" applyProtection="1">
      <alignment vertical="center"/>
      <protection locked="0"/>
    </xf>
    <xf numFmtId="4" fontId="8" fillId="2" borderId="3" xfId="0" applyNumberFormat="1" applyFont="1" applyFill="1" applyBorder="1" applyAlignment="1" applyProtection="1">
      <alignment vertical="center"/>
      <protection locked="0"/>
    </xf>
    <xf numFmtId="4" fontId="8" fillId="2" borderId="4" xfId="0" applyNumberFormat="1" applyFont="1" applyFill="1" applyBorder="1" applyAlignment="1" applyProtection="1">
      <alignment vertical="center"/>
      <protection locked="0"/>
    </xf>
    <xf numFmtId="4" fontId="6" fillId="2" borderId="11" xfId="0" applyNumberFormat="1" applyFont="1" applyFill="1" applyBorder="1" applyAlignment="1" applyProtection="1">
      <alignment vertical="center"/>
      <protection locked="0"/>
    </xf>
    <xf numFmtId="4" fontId="6" fillId="2" borderId="12" xfId="0" applyNumberFormat="1" applyFont="1" applyFill="1" applyBorder="1" applyAlignment="1" applyProtection="1">
      <alignment vertical="center"/>
      <protection locked="0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4" fontId="6" fillId="2" borderId="16" xfId="0" applyNumberFormat="1" applyFont="1" applyFill="1" applyBorder="1" applyAlignment="1" applyProtection="1">
      <alignment vertical="center"/>
      <protection locked="0"/>
    </xf>
    <xf numFmtId="4" fontId="6" fillId="2" borderId="7" xfId="0" applyNumberFormat="1" applyFont="1" applyFill="1" applyBorder="1" applyAlignment="1" applyProtection="1">
      <alignment vertical="center"/>
      <protection locked="0"/>
    </xf>
    <xf numFmtId="4" fontId="6" fillId="2" borderId="8" xfId="0" applyNumberFormat="1" applyFont="1" applyFill="1" applyBorder="1" applyAlignment="1" applyProtection="1">
      <alignment vertical="center"/>
      <protection locked="0"/>
    </xf>
    <xf numFmtId="4" fontId="9" fillId="3" borderId="3" xfId="0" applyNumberFormat="1" applyFont="1" applyFill="1" applyBorder="1" applyAlignment="1" applyProtection="1">
      <alignment vertical="center"/>
      <protection locked="0"/>
    </xf>
    <xf numFmtId="4" fontId="9" fillId="3" borderId="4" xfId="0" applyNumberFormat="1" applyFont="1" applyFill="1" applyBorder="1" applyAlignment="1" applyProtection="1">
      <alignment vertical="center"/>
      <protection locked="0"/>
    </xf>
    <xf numFmtId="4" fontId="9" fillId="3" borderId="5" xfId="0" applyNumberFormat="1" applyFont="1" applyFill="1" applyBorder="1" applyAlignment="1" applyProtection="1">
      <alignment vertical="center"/>
      <protection locked="0"/>
    </xf>
    <xf numFmtId="2" fontId="6" fillId="0" borderId="7" xfId="0" applyNumberFormat="1" applyFont="1" applyBorder="1" applyAlignment="1" applyProtection="1">
      <alignment vertical="top" wrapText="1"/>
      <protection locked="0"/>
    </xf>
    <xf numFmtId="2" fontId="6" fillId="0" borderId="11" xfId="0" applyNumberFormat="1" applyFont="1" applyBorder="1" applyAlignment="1" applyProtection="1">
      <alignment vertical="top" wrapText="1"/>
      <protection locked="0"/>
    </xf>
    <xf numFmtId="2" fontId="6" fillId="0" borderId="15" xfId="0" applyNumberFormat="1" applyFont="1" applyBorder="1" applyAlignment="1" applyProtection="1">
      <alignment vertical="top" wrapText="1"/>
      <protection locked="0"/>
    </xf>
    <xf numFmtId="4" fontId="8" fillId="3" borderId="5" xfId="0" applyNumberFormat="1" applyFont="1" applyFill="1" applyBorder="1" applyAlignment="1" applyProtection="1">
      <alignment vertical="center"/>
      <protection locked="0"/>
    </xf>
    <xf numFmtId="4" fontId="6" fillId="0" borderId="18" xfId="0" applyNumberFormat="1" applyFont="1" applyFill="1" applyBorder="1" applyAlignment="1" applyProtection="1">
      <alignment vertical="center"/>
      <protection locked="0"/>
    </xf>
    <xf numFmtId="4" fontId="6" fillId="0" borderId="19" xfId="0" applyNumberFormat="1" applyFont="1" applyFill="1" applyBorder="1" applyAlignment="1" applyProtection="1">
      <alignment vertical="center"/>
      <protection locked="0"/>
    </xf>
    <xf numFmtId="4" fontId="6" fillId="0" borderId="2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top"/>
      <protection locked="0"/>
    </xf>
    <xf numFmtId="2" fontId="6" fillId="0" borderId="22" xfId="0" applyNumberFormat="1" applyFont="1" applyBorder="1" applyAlignment="1" applyProtection="1">
      <alignment vertical="center" wrapText="1"/>
      <protection locked="0"/>
    </xf>
    <xf numFmtId="4" fontId="6" fillId="2" borderId="22" xfId="0" applyNumberFormat="1" applyFont="1" applyFill="1" applyBorder="1" applyAlignment="1" applyProtection="1">
      <alignment vertical="center"/>
      <protection locked="0"/>
    </xf>
    <xf numFmtId="4" fontId="6" fillId="2" borderId="23" xfId="0" applyNumberFormat="1" applyFont="1" applyFill="1" applyBorder="1" applyAlignment="1" applyProtection="1">
      <alignment vertical="center"/>
      <protection locked="0"/>
    </xf>
    <xf numFmtId="4" fontId="6" fillId="2" borderId="24" xfId="0" applyNumberFormat="1" applyFont="1" applyFill="1" applyBorder="1" applyAlignment="1" applyProtection="1">
      <alignment vertical="center"/>
      <protection locked="0"/>
    </xf>
    <xf numFmtId="4" fontId="6" fillId="3" borderId="3" xfId="0" applyNumberFormat="1" applyFont="1" applyFill="1" applyBorder="1" applyAlignment="1" applyProtection="1">
      <alignment/>
      <protection locked="0"/>
    </xf>
    <xf numFmtId="4" fontId="6" fillId="3" borderId="4" xfId="0" applyNumberFormat="1" applyFont="1" applyFill="1" applyBorder="1" applyAlignment="1" applyProtection="1">
      <alignment/>
      <protection locked="0"/>
    </xf>
    <xf numFmtId="4" fontId="6" fillId="3" borderId="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left" vertical="top" wrapText="1"/>
      <protection locked="0"/>
    </xf>
    <xf numFmtId="0" fontId="9" fillId="3" borderId="3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workbookViewId="0" topLeftCell="A4">
      <selection activeCell="A47" sqref="A47"/>
    </sheetView>
  </sheetViews>
  <sheetFormatPr defaultColWidth="9.140625" defaultRowHeight="12.75"/>
  <cols>
    <col min="1" max="1" width="6.7109375" style="0" customWidth="1"/>
    <col min="2" max="2" width="45.140625" style="0" customWidth="1"/>
    <col min="3" max="3" width="12.57421875" style="0" bestFit="1" customWidth="1"/>
    <col min="4" max="7" width="11.57421875" style="0" bestFit="1" customWidth="1"/>
    <col min="8" max="9" width="13.7109375" style="0" bestFit="1" customWidth="1"/>
  </cols>
  <sheetData>
    <row r="1" spans="1:9" ht="38.25" customHeight="1">
      <c r="A1" s="55" t="s">
        <v>45</v>
      </c>
      <c r="B1" s="55"/>
      <c r="C1" s="55"/>
      <c r="D1" s="55"/>
      <c r="E1" s="55"/>
      <c r="F1" s="55"/>
      <c r="G1" s="55"/>
      <c r="H1" s="55"/>
      <c r="I1" s="55"/>
    </row>
    <row r="2" spans="1:9" s="54" customFormat="1" ht="12.75">
      <c r="A2" s="57" t="s">
        <v>50</v>
      </c>
      <c r="B2" s="57"/>
      <c r="C2" s="53"/>
      <c r="D2" s="53"/>
      <c r="E2" s="53"/>
      <c r="F2" s="53"/>
      <c r="G2" s="53"/>
      <c r="H2" s="53"/>
      <c r="I2" s="53"/>
    </row>
    <row r="3" spans="1:9" ht="13.5" thickBot="1">
      <c r="A3" s="56" t="s">
        <v>51</v>
      </c>
      <c r="B3" s="56"/>
      <c r="C3" s="2"/>
      <c r="D3" s="2"/>
      <c r="E3" s="2"/>
      <c r="F3" s="2"/>
      <c r="G3" s="2"/>
      <c r="H3" s="2"/>
      <c r="I3" s="3" t="s">
        <v>44</v>
      </c>
    </row>
    <row r="4" spans="1:9" ht="13.5" thickBot="1">
      <c r="A4" s="4"/>
      <c r="B4" s="5"/>
      <c r="C4" s="6" t="s">
        <v>38</v>
      </c>
      <c r="D4" s="6" t="s">
        <v>39</v>
      </c>
      <c r="E4" s="6" t="s">
        <v>40</v>
      </c>
      <c r="F4" s="7" t="s">
        <v>41</v>
      </c>
      <c r="G4" s="7" t="s">
        <v>42</v>
      </c>
      <c r="H4" s="7" t="s">
        <v>43</v>
      </c>
      <c r="I4" s="8" t="s">
        <v>34</v>
      </c>
    </row>
    <row r="5" spans="1:9" ht="18.75" customHeight="1" thickBot="1">
      <c r="A5" s="60" t="s">
        <v>0</v>
      </c>
      <c r="B5" s="61"/>
      <c r="C5" s="9">
        <v>0</v>
      </c>
      <c r="D5" s="9">
        <v>0</v>
      </c>
      <c r="E5" s="9">
        <v>0</v>
      </c>
      <c r="F5" s="10">
        <v>0</v>
      </c>
      <c r="G5" s="10">
        <v>0</v>
      </c>
      <c r="H5" s="10">
        <v>0</v>
      </c>
      <c r="I5" s="11">
        <f>SUM(C5:H5)</f>
        <v>0</v>
      </c>
    </row>
    <row r="6" spans="1:9" ht="9.75" customHeight="1">
      <c r="A6" s="12" t="str">
        <f>"050201"</f>
        <v>050201</v>
      </c>
      <c r="B6" s="13" t="s">
        <v>1</v>
      </c>
      <c r="C6" s="14">
        <v>10550506.55</v>
      </c>
      <c r="D6" s="14">
        <v>467762.7</v>
      </c>
      <c r="E6" s="14">
        <v>213296.18</v>
      </c>
      <c r="F6" s="14">
        <v>213296.2</v>
      </c>
      <c r="G6" s="14">
        <v>185168.83</v>
      </c>
      <c r="H6" s="15">
        <v>185168.85</v>
      </c>
      <c r="I6" s="16">
        <f>SUM(C6:H6)</f>
        <v>11815199.309999999</v>
      </c>
    </row>
    <row r="7" spans="1:9" ht="9.75" customHeight="1">
      <c r="A7" s="17" t="str">
        <f>"050202"</f>
        <v>050202</v>
      </c>
      <c r="B7" s="18" t="s">
        <v>2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20">
        <v>0</v>
      </c>
      <c r="I7" s="21">
        <f aca="true" t="shared" si="0" ref="I7:I39">SUM(C7:H7)</f>
        <v>0</v>
      </c>
    </row>
    <row r="8" spans="1:9" ht="9.75" customHeight="1">
      <c r="A8" s="17" t="str">
        <f>"050203"</f>
        <v>050203</v>
      </c>
      <c r="B8" s="18" t="s">
        <v>3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v>0</v>
      </c>
      <c r="I8" s="21">
        <f t="shared" si="0"/>
        <v>0</v>
      </c>
    </row>
    <row r="9" spans="1:9" ht="9.75" customHeight="1">
      <c r="A9" s="17" t="str">
        <f>"050204"</f>
        <v>050204</v>
      </c>
      <c r="B9" s="18" t="s">
        <v>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20">
        <v>0</v>
      </c>
      <c r="I9" s="21">
        <f t="shared" si="0"/>
        <v>0</v>
      </c>
    </row>
    <row r="10" spans="1:9" ht="9.75" customHeight="1">
      <c r="A10" s="17" t="str">
        <f>"050205"</f>
        <v>050205</v>
      </c>
      <c r="B10" s="18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  <c r="I10" s="21">
        <f t="shared" si="0"/>
        <v>0</v>
      </c>
    </row>
    <row r="11" spans="1:9" ht="9.75" customHeight="1">
      <c r="A11" s="17" t="str">
        <f>"050206"</f>
        <v>050206</v>
      </c>
      <c r="B11" s="18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  <c r="I11" s="21">
        <f t="shared" si="0"/>
        <v>0</v>
      </c>
    </row>
    <row r="12" spans="1:9" ht="9" customHeight="1">
      <c r="A12" s="17" t="str">
        <f>"050207"</f>
        <v>050207</v>
      </c>
      <c r="B12" s="18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0">
        <v>0</v>
      </c>
      <c r="I12" s="21">
        <f t="shared" si="0"/>
        <v>0</v>
      </c>
    </row>
    <row r="13" spans="1:9" ht="10.5" customHeight="1">
      <c r="A13" s="17" t="str">
        <f>"050208"</f>
        <v>050208</v>
      </c>
      <c r="B13" s="18" t="s">
        <v>8</v>
      </c>
      <c r="C13" s="19">
        <v>102869.14</v>
      </c>
      <c r="D13" s="19">
        <v>88612.96</v>
      </c>
      <c r="E13" s="19">
        <v>200593.5</v>
      </c>
      <c r="F13" s="19">
        <v>186366.89</v>
      </c>
      <c r="G13" s="19">
        <v>415526.29</v>
      </c>
      <c r="H13" s="20">
        <v>85722.01</v>
      </c>
      <c r="I13" s="21">
        <f t="shared" si="0"/>
        <v>1079690.79</v>
      </c>
    </row>
    <row r="14" spans="1:9" ht="10.5" customHeight="1">
      <c r="A14" s="17" t="str">
        <f>"050209"</f>
        <v>050209</v>
      </c>
      <c r="B14" s="18" t="s">
        <v>9</v>
      </c>
      <c r="C14" s="19">
        <v>174140.9</v>
      </c>
      <c r="D14" s="19">
        <v>698786.77</v>
      </c>
      <c r="E14" s="19">
        <v>77456.21</v>
      </c>
      <c r="F14" s="19">
        <v>1357242.32</v>
      </c>
      <c r="G14" s="19">
        <v>1599222.15</v>
      </c>
      <c r="H14" s="20">
        <v>626384.52</v>
      </c>
      <c r="I14" s="21">
        <f t="shared" si="0"/>
        <v>4533232.87</v>
      </c>
    </row>
    <row r="15" spans="1:9" ht="11.25" customHeight="1">
      <c r="A15" s="17" t="str">
        <f>"050210"</f>
        <v>050210</v>
      </c>
      <c r="B15" s="18" t="s">
        <v>10</v>
      </c>
      <c r="C15" s="19">
        <v>0</v>
      </c>
      <c r="D15" s="19">
        <v>0</v>
      </c>
      <c r="E15" s="19">
        <v>67558.59</v>
      </c>
      <c r="F15" s="19">
        <v>0</v>
      </c>
      <c r="G15" s="19">
        <v>0</v>
      </c>
      <c r="H15" s="20">
        <v>112532.23</v>
      </c>
      <c r="I15" s="21">
        <f t="shared" si="0"/>
        <v>180090.82</v>
      </c>
    </row>
    <row r="16" spans="1:9" ht="9.75" customHeight="1">
      <c r="A16" s="17" t="str">
        <f>"050211"</f>
        <v>050211</v>
      </c>
      <c r="B16" s="18" t="s">
        <v>11</v>
      </c>
      <c r="C16" s="19">
        <v>0</v>
      </c>
      <c r="D16" s="19">
        <v>0</v>
      </c>
      <c r="E16" s="19">
        <v>16421.93</v>
      </c>
      <c r="F16" s="19">
        <v>0</v>
      </c>
      <c r="G16" s="19">
        <v>0</v>
      </c>
      <c r="H16" s="20">
        <v>0</v>
      </c>
      <c r="I16" s="21">
        <f t="shared" si="0"/>
        <v>16421.93</v>
      </c>
    </row>
    <row r="17" spans="1:9" ht="9.75" customHeight="1">
      <c r="A17" s="17" t="str">
        <f>"050212"</f>
        <v>050212</v>
      </c>
      <c r="B17" s="18" t="s">
        <v>12</v>
      </c>
      <c r="C17" s="19">
        <v>60796.57</v>
      </c>
      <c r="D17" s="19">
        <v>20367.02</v>
      </c>
      <c r="E17" s="19">
        <v>110332.98</v>
      </c>
      <c r="F17" s="19">
        <v>0</v>
      </c>
      <c r="G17" s="19">
        <v>48667.5</v>
      </c>
      <c r="H17" s="20">
        <v>172217.47</v>
      </c>
      <c r="I17" s="21">
        <f t="shared" si="0"/>
        <v>412381.54000000004</v>
      </c>
    </row>
    <row r="18" spans="1:9" ht="9.75" customHeight="1">
      <c r="A18" s="17" t="str">
        <f>"050213"</f>
        <v>050213</v>
      </c>
      <c r="B18" s="18" t="s">
        <v>13</v>
      </c>
      <c r="C18" s="19">
        <v>0</v>
      </c>
      <c r="D18" s="19">
        <v>37461.25</v>
      </c>
      <c r="E18" s="19">
        <v>35248.61</v>
      </c>
      <c r="F18" s="19">
        <v>14128.72</v>
      </c>
      <c r="G18" s="19">
        <v>33304.3</v>
      </c>
      <c r="H18" s="20">
        <v>16368.81</v>
      </c>
      <c r="I18" s="21">
        <f t="shared" si="0"/>
        <v>136511.69</v>
      </c>
    </row>
    <row r="19" spans="1:9" ht="10.5" customHeight="1">
      <c r="A19" s="17" t="str">
        <f>"050214"</f>
        <v>050214</v>
      </c>
      <c r="B19" s="18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  <c r="I19" s="21">
        <f t="shared" si="0"/>
        <v>0</v>
      </c>
    </row>
    <row r="20" spans="1:9" ht="11.25" customHeight="1" thickBot="1">
      <c r="A20" s="22" t="str">
        <f>"050215"</f>
        <v>050215</v>
      </c>
      <c r="B20" s="23" t="s">
        <v>15</v>
      </c>
      <c r="C20" s="24">
        <v>1998</v>
      </c>
      <c r="D20" s="24">
        <v>22594.46</v>
      </c>
      <c r="E20" s="24">
        <v>275856.58</v>
      </c>
      <c r="F20" s="24">
        <v>212700.07</v>
      </c>
      <c r="G20" s="24">
        <v>3031.92</v>
      </c>
      <c r="H20" s="25">
        <v>3936.17</v>
      </c>
      <c r="I20" s="26">
        <f t="shared" si="0"/>
        <v>520117.2</v>
      </c>
    </row>
    <row r="21" spans="1:9" ht="19.5" customHeight="1" thickBot="1">
      <c r="A21" s="62" t="s">
        <v>46</v>
      </c>
      <c r="B21" s="63"/>
      <c r="C21" s="27">
        <f aca="true" t="shared" si="1" ref="C21:H21">SUM(C6:C20)</f>
        <v>10890311.160000002</v>
      </c>
      <c r="D21" s="27">
        <f t="shared" si="1"/>
        <v>1335585.1600000001</v>
      </c>
      <c r="E21" s="27">
        <f t="shared" si="1"/>
        <v>996764.5800000001</v>
      </c>
      <c r="F21" s="27">
        <f t="shared" si="1"/>
        <v>1983734.2000000002</v>
      </c>
      <c r="G21" s="27">
        <f t="shared" si="1"/>
        <v>2284920.9899999998</v>
      </c>
      <c r="H21" s="28">
        <f t="shared" si="1"/>
        <v>1202330.06</v>
      </c>
      <c r="I21" s="11">
        <f t="shared" si="0"/>
        <v>18693646.15</v>
      </c>
    </row>
    <row r="22" spans="1:9" ht="9.75" customHeight="1">
      <c r="A22" s="12" t="str">
        <f>"050301"</f>
        <v>050301</v>
      </c>
      <c r="B22" s="13" t="s">
        <v>35</v>
      </c>
      <c r="C22" s="14">
        <v>26832.45</v>
      </c>
      <c r="D22" s="14">
        <v>6376.09</v>
      </c>
      <c r="E22" s="14">
        <v>41882.59</v>
      </c>
      <c r="F22" s="14">
        <v>30393.07</v>
      </c>
      <c r="G22" s="14">
        <v>67288.58</v>
      </c>
      <c r="H22" s="15">
        <v>244054562.03</v>
      </c>
      <c r="I22" s="16">
        <f t="shared" si="0"/>
        <v>244227334.81</v>
      </c>
    </row>
    <row r="23" spans="1:9" ht="9.75" customHeight="1">
      <c r="A23" s="17" t="str">
        <f>"050302"</f>
        <v>050302</v>
      </c>
      <c r="B23" s="18" t="s">
        <v>16</v>
      </c>
      <c r="C23" s="19">
        <v>0</v>
      </c>
      <c r="D23" s="19">
        <v>10460.02</v>
      </c>
      <c r="E23" s="19">
        <v>0</v>
      </c>
      <c r="F23" s="19">
        <v>0</v>
      </c>
      <c r="G23" s="19">
        <v>374677.59</v>
      </c>
      <c r="H23" s="20">
        <v>7449912.93</v>
      </c>
      <c r="I23" s="21">
        <f t="shared" si="0"/>
        <v>7835050.54</v>
      </c>
    </row>
    <row r="24" spans="1:9" ht="9.75" customHeight="1">
      <c r="A24" s="17" t="str">
        <f>"050303"</f>
        <v>050303</v>
      </c>
      <c r="B24" s="18" t="s">
        <v>17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21">
        <f t="shared" si="0"/>
        <v>0</v>
      </c>
    </row>
    <row r="25" spans="1:9" ht="23.25" customHeight="1" thickBot="1">
      <c r="A25" s="22" t="str">
        <f>"050304"</f>
        <v>050304</v>
      </c>
      <c r="B25" s="23" t="s">
        <v>18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2">
        <v>0</v>
      </c>
      <c r="I25" s="26">
        <f t="shared" si="0"/>
        <v>0</v>
      </c>
    </row>
    <row r="26" spans="1:9" ht="11.25" customHeight="1" thickBot="1">
      <c r="A26" s="64" t="s">
        <v>19</v>
      </c>
      <c r="B26" s="65"/>
      <c r="C26" s="27">
        <f aca="true" t="shared" si="2" ref="C26:H26">SUM(C22:C25)</f>
        <v>26832.45</v>
      </c>
      <c r="D26" s="27">
        <f t="shared" si="2"/>
        <v>16836.11</v>
      </c>
      <c r="E26" s="27">
        <f t="shared" si="2"/>
        <v>41882.59</v>
      </c>
      <c r="F26" s="27">
        <f t="shared" si="2"/>
        <v>30393.07</v>
      </c>
      <c r="G26" s="27">
        <f t="shared" si="2"/>
        <v>441966.17000000004</v>
      </c>
      <c r="H26" s="28">
        <f t="shared" si="2"/>
        <v>251504474.96</v>
      </c>
      <c r="I26" s="11">
        <f t="shared" si="0"/>
        <v>252062385.35</v>
      </c>
    </row>
    <row r="27" spans="1:9" ht="10.5" customHeight="1">
      <c r="A27" s="58" t="s">
        <v>20</v>
      </c>
      <c r="B27" s="59"/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4">
        <v>0</v>
      </c>
      <c r="I27" s="16">
        <f t="shared" si="0"/>
        <v>0</v>
      </c>
    </row>
    <row r="28" spans="1:9" ht="12.75" customHeight="1">
      <c r="A28" s="66" t="s">
        <v>21</v>
      </c>
      <c r="B28" s="67"/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>
        <v>0</v>
      </c>
      <c r="I28" s="21">
        <f t="shared" si="0"/>
        <v>0</v>
      </c>
    </row>
    <row r="29" spans="1:9" ht="18" customHeight="1">
      <c r="A29" s="68" t="s">
        <v>22</v>
      </c>
      <c r="B29" s="69"/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30">
        <v>0</v>
      </c>
      <c r="I29" s="21">
        <f t="shared" si="0"/>
        <v>0</v>
      </c>
    </row>
    <row r="30" spans="1:9" ht="12" customHeight="1">
      <c r="A30" s="66" t="s">
        <v>23</v>
      </c>
      <c r="B30" s="67"/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30">
        <v>0</v>
      </c>
      <c r="I30" s="21">
        <f t="shared" si="0"/>
        <v>0</v>
      </c>
    </row>
    <row r="31" spans="1:9" ht="12.75">
      <c r="A31" s="66" t="s">
        <v>24</v>
      </c>
      <c r="B31" s="67"/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30">
        <v>0</v>
      </c>
      <c r="I31" s="21">
        <f t="shared" si="0"/>
        <v>0</v>
      </c>
    </row>
    <row r="32" spans="1:9" ht="13.5" customHeight="1">
      <c r="A32" s="66" t="s">
        <v>25</v>
      </c>
      <c r="B32" s="67"/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21">
        <f t="shared" si="0"/>
        <v>0</v>
      </c>
    </row>
    <row r="33" spans="1:9" ht="17.25" customHeight="1">
      <c r="A33" s="68" t="s">
        <v>26</v>
      </c>
      <c r="B33" s="69"/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21">
        <f t="shared" si="0"/>
        <v>0</v>
      </c>
    </row>
    <row r="34" spans="1:9" ht="19.5" customHeight="1" thickBot="1">
      <c r="A34" s="73" t="s">
        <v>47</v>
      </c>
      <c r="B34" s="74"/>
      <c r="C34" s="31">
        <f>SUM(C27:C33)</f>
        <v>0</v>
      </c>
      <c r="D34" s="31">
        <v>0</v>
      </c>
      <c r="E34" s="31">
        <v>0</v>
      </c>
      <c r="F34" s="31">
        <v>0</v>
      </c>
      <c r="G34" s="31">
        <v>0</v>
      </c>
      <c r="H34" s="32">
        <v>0</v>
      </c>
      <c r="I34" s="26">
        <f t="shared" si="0"/>
        <v>0</v>
      </c>
    </row>
    <row r="35" spans="1:9" ht="12" customHeight="1" thickBot="1">
      <c r="A35" s="75" t="s">
        <v>48</v>
      </c>
      <c r="B35" s="76"/>
      <c r="C35" s="35">
        <f aca="true" t="shared" si="3" ref="C35:H35">C5+C21+C26+C34</f>
        <v>10917143.610000001</v>
      </c>
      <c r="D35" s="35">
        <f t="shared" si="3"/>
        <v>1352421.2700000003</v>
      </c>
      <c r="E35" s="35">
        <f t="shared" si="3"/>
        <v>1038647.17</v>
      </c>
      <c r="F35" s="35">
        <f t="shared" si="3"/>
        <v>2014127.2700000003</v>
      </c>
      <c r="G35" s="35">
        <f t="shared" si="3"/>
        <v>2726887.1599999997</v>
      </c>
      <c r="H35" s="36">
        <f t="shared" si="3"/>
        <v>252706805.02</v>
      </c>
      <c r="I35" s="37">
        <f t="shared" si="0"/>
        <v>270756031.5</v>
      </c>
    </row>
    <row r="36" spans="1:9" ht="10.5" customHeight="1">
      <c r="A36" s="12" t="str">
        <f>"6701"</f>
        <v>6701</v>
      </c>
      <c r="B36" s="38" t="s">
        <v>36</v>
      </c>
      <c r="C36" s="33">
        <v>0</v>
      </c>
      <c r="D36" s="33">
        <v>0</v>
      </c>
      <c r="E36" s="33">
        <v>-45853</v>
      </c>
      <c r="F36" s="33">
        <v>0</v>
      </c>
      <c r="G36" s="33">
        <v>0</v>
      </c>
      <c r="H36" s="34">
        <v>0</v>
      </c>
      <c r="I36" s="16">
        <f t="shared" si="0"/>
        <v>-45853</v>
      </c>
    </row>
    <row r="37" spans="1:9" ht="9.75" customHeight="1">
      <c r="A37" s="17" t="str">
        <f>"6702"</f>
        <v>6702</v>
      </c>
      <c r="B37" s="39" t="s">
        <v>37</v>
      </c>
      <c r="C37" s="29">
        <v>-15498.24</v>
      </c>
      <c r="D37" s="29">
        <v>-241.8</v>
      </c>
      <c r="E37" s="29">
        <v>-21.22</v>
      </c>
      <c r="F37" s="29">
        <v>0</v>
      </c>
      <c r="G37" s="29">
        <v>-1222.8</v>
      </c>
      <c r="H37" s="30">
        <v>-216060.49</v>
      </c>
      <c r="I37" s="21">
        <f t="shared" si="0"/>
        <v>-233044.55</v>
      </c>
    </row>
    <row r="38" spans="1:9" ht="10.5" customHeight="1" thickBot="1">
      <c r="A38" s="22" t="str">
        <f>"6703"</f>
        <v>6703</v>
      </c>
      <c r="B38" s="40" t="s">
        <v>27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2">
        <v>0</v>
      </c>
      <c r="I38" s="26">
        <f t="shared" si="0"/>
        <v>0</v>
      </c>
    </row>
    <row r="39" spans="1:9" ht="10.5" customHeight="1" thickBot="1">
      <c r="A39" s="75" t="s">
        <v>49</v>
      </c>
      <c r="B39" s="76"/>
      <c r="C39" s="35">
        <f aca="true" t="shared" si="4" ref="C39:H39">SUM(C36:C38)</f>
        <v>-15498.24</v>
      </c>
      <c r="D39" s="35">
        <f t="shared" si="4"/>
        <v>-241.8</v>
      </c>
      <c r="E39" s="35">
        <f t="shared" si="4"/>
        <v>-45874.22</v>
      </c>
      <c r="F39" s="35">
        <f t="shared" si="4"/>
        <v>0</v>
      </c>
      <c r="G39" s="35">
        <f t="shared" si="4"/>
        <v>-1222.8</v>
      </c>
      <c r="H39" s="36">
        <f t="shared" si="4"/>
        <v>-216060.49</v>
      </c>
      <c r="I39" s="37">
        <f t="shared" si="0"/>
        <v>-278897.55</v>
      </c>
    </row>
    <row r="40" spans="1:9" ht="11.25" customHeight="1" thickBot="1">
      <c r="A40" s="75" t="s">
        <v>28</v>
      </c>
      <c r="B40" s="76"/>
      <c r="C40" s="35">
        <f aca="true" t="shared" si="5" ref="C40:H40">C5+C21+C26+C34+C39</f>
        <v>10901645.370000001</v>
      </c>
      <c r="D40" s="35">
        <f t="shared" si="5"/>
        <v>1352179.4700000002</v>
      </c>
      <c r="E40" s="35">
        <f t="shared" si="5"/>
        <v>992772.9500000001</v>
      </c>
      <c r="F40" s="35">
        <f t="shared" si="5"/>
        <v>2014127.2700000003</v>
      </c>
      <c r="G40" s="35">
        <f t="shared" si="5"/>
        <v>2725664.36</v>
      </c>
      <c r="H40" s="36">
        <f t="shared" si="5"/>
        <v>252490744.53</v>
      </c>
      <c r="I40" s="41">
        <f>SUM(C40:H40)</f>
        <v>270477133.95</v>
      </c>
    </row>
    <row r="41" spans="1:9" ht="13.5" customHeight="1" thickBot="1">
      <c r="A41" s="70" t="s">
        <v>29</v>
      </c>
      <c r="B41" s="70"/>
      <c r="C41" s="42"/>
      <c r="D41" s="42"/>
      <c r="E41" s="42"/>
      <c r="F41" s="42"/>
      <c r="G41" s="42"/>
      <c r="H41" s="43"/>
      <c r="I41" s="44"/>
    </row>
    <row r="42" spans="1:9" ht="11.25" customHeight="1">
      <c r="A42" s="12" t="str">
        <f>"050216"</f>
        <v>050216</v>
      </c>
      <c r="B42" s="13" t="s">
        <v>30</v>
      </c>
      <c r="C42" s="33">
        <v>0</v>
      </c>
      <c r="D42" s="33">
        <v>151865.12</v>
      </c>
      <c r="E42" s="33">
        <v>1743067.28</v>
      </c>
      <c r="F42" s="33">
        <v>0</v>
      </c>
      <c r="G42" s="33">
        <v>0</v>
      </c>
      <c r="H42" s="34">
        <v>0</v>
      </c>
      <c r="I42" s="16">
        <f>SUM(C42:H42)</f>
        <v>1894932.4</v>
      </c>
    </row>
    <row r="43" spans="1:9" ht="12.75" customHeight="1">
      <c r="A43" s="17" t="str">
        <f>"6801"</f>
        <v>6801</v>
      </c>
      <c r="B43" s="39" t="s">
        <v>31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30">
        <v>0</v>
      </c>
      <c r="I43" s="21">
        <f>SUM(C43:H43)</f>
        <v>0</v>
      </c>
    </row>
    <row r="44" spans="1:9" ht="19.5" customHeight="1" thickBot="1">
      <c r="A44" s="45" t="str">
        <f>"6802"</f>
        <v>6802</v>
      </c>
      <c r="B44" s="46" t="s">
        <v>32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8">
        <v>0</v>
      </c>
      <c r="I44" s="49">
        <f>SUM(C44:H44)</f>
        <v>0</v>
      </c>
    </row>
    <row r="45" spans="1:9" ht="11.25" customHeight="1" thickBot="1">
      <c r="A45" s="71" t="s">
        <v>33</v>
      </c>
      <c r="B45" s="72"/>
      <c r="C45" s="50">
        <f aca="true" t="shared" si="6" ref="C45:H45">C42+C43+C44</f>
        <v>0</v>
      </c>
      <c r="D45" s="50">
        <f t="shared" si="6"/>
        <v>151865.12</v>
      </c>
      <c r="E45" s="50">
        <f t="shared" si="6"/>
        <v>1743067.28</v>
      </c>
      <c r="F45" s="50">
        <f t="shared" si="6"/>
        <v>0</v>
      </c>
      <c r="G45" s="50">
        <f t="shared" si="6"/>
        <v>0</v>
      </c>
      <c r="H45" s="51">
        <f t="shared" si="6"/>
        <v>0</v>
      </c>
      <c r="I45" s="52">
        <f>SUM(C45:G45)</f>
        <v>1894932.4</v>
      </c>
    </row>
    <row r="46" spans="1:2" ht="12.75">
      <c r="A46" s="77" t="s">
        <v>52</v>
      </c>
      <c r="B46" s="1"/>
    </row>
  </sheetData>
  <mergeCells count="19">
    <mergeCell ref="A45:B45"/>
    <mergeCell ref="A31:B31"/>
    <mergeCell ref="A32:B32"/>
    <mergeCell ref="A33:B33"/>
    <mergeCell ref="A34:B34"/>
    <mergeCell ref="A35:B35"/>
    <mergeCell ref="A40:B40"/>
    <mergeCell ref="A39:B39"/>
    <mergeCell ref="A30:B30"/>
    <mergeCell ref="A28:B28"/>
    <mergeCell ref="A29:B29"/>
    <mergeCell ref="A41:B41"/>
    <mergeCell ref="A1:I1"/>
    <mergeCell ref="A3:B3"/>
    <mergeCell ref="A2:B2"/>
    <mergeCell ref="A27:B27"/>
    <mergeCell ref="A5:B5"/>
    <mergeCell ref="A21:B21"/>
    <mergeCell ref="A26:B26"/>
  </mergeCells>
  <printOptions/>
  <pageMargins left="0.984251968503937" right="0.984251968503937" top="0.4724409448818898" bottom="0.1968503937007874" header="0.5118110236220472" footer="0.2362204724409449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Čerpanie EPZF 2009</dc:title>
  <dc:subject/>
  <dc:creator>dagmar.moravcikova</dc:creator>
  <cp:keywords/>
  <dc:description/>
  <cp:lastModifiedBy>jana.hvizdova</cp:lastModifiedBy>
  <cp:lastPrinted>2011-02-02T10:57:05Z</cp:lastPrinted>
  <dcterms:created xsi:type="dcterms:W3CDTF">2007-08-03T09:11:46Z</dcterms:created>
  <dcterms:modified xsi:type="dcterms:W3CDTF">2011-02-10T13:58:33Z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