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250" activeTab="0"/>
  </bookViews>
  <sheets>
    <sheet name="príloha č.1" sheetId="1" r:id="rId1"/>
  </sheets>
  <definedNames/>
  <calcPr fullCalcOnLoad="1"/>
</workbook>
</file>

<file path=xl/sharedStrings.xml><?xml version="1.0" encoding="utf-8"?>
<sst xmlns="http://schemas.openxmlformats.org/spreadsheetml/2006/main" count="86" uniqueCount="45">
  <si>
    <t>Príloha č. 1</t>
  </si>
  <si>
    <t>Výdavky na poistenie</t>
  </si>
  <si>
    <t>Príjmy z poistného plnenia</t>
  </si>
  <si>
    <t>Nehnuteľný majetok</t>
  </si>
  <si>
    <t>Hnuteľný majetok</t>
  </si>
  <si>
    <t>Spolu</t>
  </si>
  <si>
    <t> Kancelária Národnej rady SR</t>
  </si>
  <si>
    <t> Kancelária prezidenta SR</t>
  </si>
  <si>
    <t> Úrad vlády SR</t>
  </si>
  <si>
    <t> Kancelária Ústavného súdu SR</t>
  </si>
  <si>
    <t> Najvyšší súd SR</t>
  </si>
  <si>
    <t> Generálna prokuratúra SR</t>
  </si>
  <si>
    <t> Najvyšší kontrolný úrad SR</t>
  </si>
  <si>
    <t> Slovenská informačná služba</t>
  </si>
  <si>
    <t> Ministerstvo zahraničných vecí SR</t>
  </si>
  <si>
    <t> Ministerstvo obrany SR</t>
  </si>
  <si>
    <t> Ministerstvo vnútra SR</t>
  </si>
  <si>
    <t> Ministerstvo spravodlivosti SR</t>
  </si>
  <si>
    <t> Ministerstvo financií SR</t>
  </si>
  <si>
    <t> Ministerstvo životného prostredia SR</t>
  </si>
  <si>
    <t> Ministerstvo školstva, vedy, výskumu a športu SR</t>
  </si>
  <si>
    <t> Ministerstvo zdravotníctva SR</t>
  </si>
  <si>
    <t> Ministerstvo práce, sociálnych vecí a rodiny SR</t>
  </si>
  <si>
    <t> Ministerstvo kultúry SR</t>
  </si>
  <si>
    <t> Ministerstvo hospodárstva SR</t>
  </si>
  <si>
    <t> Ministerstvo pôdohospodárstva a rozvoja vidieka SR</t>
  </si>
  <si>
    <t> Ministerstvo dopravy, výstavby a regionálneho rozvoja SR</t>
  </si>
  <si>
    <t> Úrad geodézie, kartografie a katastra SR</t>
  </si>
  <si>
    <t> Štatistický úrad SR</t>
  </si>
  <si>
    <t> Úrad pre verejné obstarávanie</t>
  </si>
  <si>
    <t> Úrad jadrového dozoru SR</t>
  </si>
  <si>
    <t> Úrad priemyselného vlastníctva SR</t>
  </si>
  <si>
    <t> Protimonopolný úrad SR</t>
  </si>
  <si>
    <t> Národný bezpečnostný úrad</t>
  </si>
  <si>
    <t> Správa štátnych hmotných rezerv SR</t>
  </si>
  <si>
    <t> Slovenská akadémia vied</t>
  </si>
  <si>
    <t> Ústav pamäti národa</t>
  </si>
  <si>
    <t> Slovenské národné stredisko pre ľudské práva</t>
  </si>
  <si>
    <t xml:space="preserve"> Kancelária verejného ochrancu práv</t>
  </si>
  <si>
    <t xml:space="preserve"> Úrad na ochranu osobných údajov</t>
  </si>
  <si>
    <t>Spolu vynaložené výdavky a prijaté príjmy</t>
  </si>
  <si>
    <t> Úrad pre normalizáciu, metrológiu a skúšobníctvo SR</t>
  </si>
  <si>
    <t>v eurách</t>
  </si>
  <si>
    <t>Havarijné poistenie vozidiel</t>
  </si>
  <si>
    <t xml:space="preserve"> Rada pre vysielanie a retransmisiu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</si>
</sst>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43" fillId="33" borderId="14" xfId="0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/>
    </xf>
    <xf numFmtId="0" fontId="42" fillId="35" borderId="0" xfId="0" applyFont="1" applyFill="1" applyAlignment="1">
      <alignment/>
    </xf>
    <xf numFmtId="4" fontId="42" fillId="35" borderId="0" xfId="0" applyNumberFormat="1" applyFont="1" applyFill="1" applyAlignment="1">
      <alignment/>
    </xf>
    <xf numFmtId="4" fontId="42" fillId="35" borderId="0" xfId="0" applyNumberFormat="1" applyFont="1" applyFill="1" applyAlignment="1">
      <alignment horizontal="right"/>
    </xf>
    <xf numFmtId="0" fontId="42" fillId="35" borderId="0" xfId="0" applyFont="1" applyFill="1" applyAlignment="1">
      <alignment horizontal="right"/>
    </xf>
    <xf numFmtId="0" fontId="42" fillId="35" borderId="0" xfId="0" applyFont="1" applyFill="1" applyAlignment="1">
      <alignment/>
    </xf>
    <xf numFmtId="3" fontId="42" fillId="35" borderId="0" xfId="0" applyNumberFormat="1" applyFont="1" applyFill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5"/>
  <sheetViews>
    <sheetView tabSelected="1" zoomScalePageLayoutView="0" workbookViewId="0" topLeftCell="A199">
      <selection activeCell="G201" sqref="G201"/>
    </sheetView>
  </sheetViews>
  <sheetFormatPr defaultColWidth="9.140625" defaultRowHeight="15"/>
  <cols>
    <col min="1" max="1" width="0.71875" style="1" customWidth="1"/>
    <col min="2" max="2" width="11.421875" style="1" customWidth="1"/>
    <col min="3" max="10" width="16.00390625" style="1" customWidth="1"/>
    <col min="11" max="11" width="13.00390625" style="1" customWidth="1"/>
    <col min="12" max="12" width="11.421875" style="1" bestFit="1" customWidth="1"/>
    <col min="13" max="16384" width="9.140625" style="1" customWidth="1"/>
  </cols>
  <sheetData>
    <row r="1" spans="2:10" ht="12.75">
      <c r="B1" s="17"/>
      <c r="C1" s="18"/>
      <c r="J1" s="1" t="s">
        <v>0</v>
      </c>
    </row>
    <row r="2" spans="2:3" ht="13.5" thickBot="1">
      <c r="B2" s="18"/>
      <c r="C2" s="18"/>
    </row>
    <row r="3" spans="2:10" ht="12.75">
      <c r="B3" s="24" t="s">
        <v>42</v>
      </c>
      <c r="C3" s="26" t="s">
        <v>1</v>
      </c>
      <c r="D3" s="27"/>
      <c r="E3" s="27"/>
      <c r="F3" s="28"/>
      <c r="G3" s="29" t="s">
        <v>2</v>
      </c>
      <c r="H3" s="27"/>
      <c r="I3" s="27"/>
      <c r="J3" s="28"/>
    </row>
    <row r="4" spans="2:10" ht="46.5" customHeight="1" thickBot="1">
      <c r="B4" s="25"/>
      <c r="C4" s="14" t="s">
        <v>3</v>
      </c>
      <c r="D4" s="15" t="s">
        <v>4</v>
      </c>
      <c r="E4" s="15" t="s">
        <v>43</v>
      </c>
      <c r="F4" s="16" t="s">
        <v>5</v>
      </c>
      <c r="G4" s="14" t="s">
        <v>3</v>
      </c>
      <c r="H4" s="15" t="s">
        <v>4</v>
      </c>
      <c r="I4" s="15" t="s">
        <v>43</v>
      </c>
      <c r="J4" s="16" t="s">
        <v>5</v>
      </c>
    </row>
    <row r="5" spans="2:10" s="18" customFormat="1" ht="15.75" customHeight="1">
      <c r="B5" s="11" t="s">
        <v>6</v>
      </c>
      <c r="C5" s="10"/>
      <c r="D5" s="12"/>
      <c r="E5" s="12"/>
      <c r="F5" s="12"/>
      <c r="G5" s="12"/>
      <c r="H5" s="12"/>
      <c r="I5" s="12"/>
      <c r="J5" s="13"/>
    </row>
    <row r="6" spans="2:12" s="18" customFormat="1" ht="12.75">
      <c r="B6" s="2">
        <v>2006</v>
      </c>
      <c r="C6" s="3">
        <v>55002.4</v>
      </c>
      <c r="D6" s="4">
        <v>14587.52</v>
      </c>
      <c r="E6" s="4">
        <v>38020.02</v>
      </c>
      <c r="F6" s="5">
        <v>107609.94</v>
      </c>
      <c r="G6" s="3">
        <v>167.5</v>
      </c>
      <c r="H6" s="4">
        <v>5828.99</v>
      </c>
      <c r="I6" s="4">
        <v>19197.94</v>
      </c>
      <c r="J6" s="5">
        <v>25194.43</v>
      </c>
      <c r="K6" s="19"/>
      <c r="L6" s="19"/>
    </row>
    <row r="7" spans="2:12" s="18" customFormat="1" ht="12.75">
      <c r="B7" s="2">
        <v>2007</v>
      </c>
      <c r="C7" s="3">
        <v>57504.61</v>
      </c>
      <c r="D7" s="4">
        <v>14696.01</v>
      </c>
      <c r="E7" s="4">
        <v>32824.74</v>
      </c>
      <c r="F7" s="5">
        <v>105025.36</v>
      </c>
      <c r="G7" s="3">
        <v>24707.5</v>
      </c>
      <c r="H7" s="4">
        <v>3853.68</v>
      </c>
      <c r="I7" s="4">
        <v>7229.85</v>
      </c>
      <c r="J7" s="5">
        <v>35791.03</v>
      </c>
      <c r="K7" s="19"/>
      <c r="L7" s="19"/>
    </row>
    <row r="8" spans="2:12" s="18" customFormat="1" ht="12.75">
      <c r="B8" s="2">
        <v>2008</v>
      </c>
      <c r="C8" s="3">
        <v>11628.89</v>
      </c>
      <c r="D8" s="4">
        <v>5550.82</v>
      </c>
      <c r="E8" s="4">
        <v>31551.68</v>
      </c>
      <c r="F8" s="5">
        <v>48731.39</v>
      </c>
      <c r="G8" s="3">
        <v>319.03</v>
      </c>
      <c r="H8" s="4">
        <v>1925.48</v>
      </c>
      <c r="I8" s="4">
        <v>6043.88</v>
      </c>
      <c r="J8" s="5">
        <v>8288.39</v>
      </c>
      <c r="K8" s="19"/>
      <c r="L8" s="19"/>
    </row>
    <row r="9" spans="2:12" s="18" customFormat="1" ht="12.75">
      <c r="B9" s="2">
        <v>2009</v>
      </c>
      <c r="C9" s="3">
        <v>12184.56</v>
      </c>
      <c r="D9" s="4">
        <v>5018.19</v>
      </c>
      <c r="E9" s="4">
        <v>23245.09</v>
      </c>
      <c r="F9" s="5">
        <v>40447.84</v>
      </c>
      <c r="G9" s="3">
        <v>0</v>
      </c>
      <c r="H9" s="4">
        <v>1636.67</v>
      </c>
      <c r="I9" s="4">
        <v>4276.83</v>
      </c>
      <c r="J9" s="5">
        <v>5913.5</v>
      </c>
      <c r="K9" s="19"/>
      <c r="L9" s="19"/>
    </row>
    <row r="10" spans="2:12" s="18" customFormat="1" ht="12.75">
      <c r="B10" s="2">
        <v>2010</v>
      </c>
      <c r="C10" s="3">
        <v>12427</v>
      </c>
      <c r="D10" s="4">
        <v>3361</v>
      </c>
      <c r="E10" s="4">
        <v>20926.99</v>
      </c>
      <c r="F10" s="5">
        <v>36714.99</v>
      </c>
      <c r="G10" s="3">
        <v>11169.56</v>
      </c>
      <c r="H10" s="4">
        <v>3031.49</v>
      </c>
      <c r="I10" s="4">
        <v>7054.96</v>
      </c>
      <c r="J10" s="5">
        <v>21256.01</v>
      </c>
      <c r="K10" s="19"/>
      <c r="L10" s="19"/>
    </row>
    <row r="11" spans="2:12" s="18" customFormat="1" ht="13.5" thickBot="1">
      <c r="B11" s="6" t="s">
        <v>5</v>
      </c>
      <c r="C11" s="7">
        <v>148747.46</v>
      </c>
      <c r="D11" s="8">
        <v>43213.54</v>
      </c>
      <c r="E11" s="8">
        <v>146568.52</v>
      </c>
      <c r="F11" s="9">
        <f>SUM(F6:F10)</f>
        <v>338529.52</v>
      </c>
      <c r="G11" s="7">
        <f>SUM(G6:G10)</f>
        <v>36363.59</v>
      </c>
      <c r="H11" s="8">
        <f>SUM(H6:H10)</f>
        <v>16276.31</v>
      </c>
      <c r="I11" s="8">
        <f>SUM(I6:I10)</f>
        <v>43803.46</v>
      </c>
      <c r="J11" s="9">
        <f>SUM(J6:J10)</f>
        <v>96443.36</v>
      </c>
      <c r="K11" s="19"/>
      <c r="L11" s="19"/>
    </row>
    <row r="12" spans="2:12" s="18" customFormat="1" ht="12.75">
      <c r="B12" s="11" t="s">
        <v>7</v>
      </c>
      <c r="C12" s="10"/>
      <c r="D12" s="12"/>
      <c r="E12" s="12"/>
      <c r="F12" s="12"/>
      <c r="G12" s="12"/>
      <c r="H12" s="12"/>
      <c r="I12" s="12"/>
      <c r="J12" s="13"/>
      <c r="K12" s="19"/>
      <c r="L12" s="19"/>
    </row>
    <row r="13" spans="2:12" s="18" customFormat="1" ht="12.75">
      <c r="B13" s="2">
        <v>2006</v>
      </c>
      <c r="C13" s="3">
        <f>1864.17+2581.71+499.04</f>
        <v>4944.92</v>
      </c>
      <c r="D13" s="4">
        <f>783.9+287.69</f>
        <v>1071.59</v>
      </c>
      <c r="E13" s="4">
        <f>360668/30.126</f>
        <v>11971.98433247029</v>
      </c>
      <c r="F13" s="5">
        <f>SUM(C13:E13)</f>
        <v>17988.49433247029</v>
      </c>
      <c r="G13" s="3">
        <v>0</v>
      </c>
      <c r="H13" s="4">
        <v>0</v>
      </c>
      <c r="I13" s="4">
        <v>3279.76</v>
      </c>
      <c r="J13" s="5">
        <f>SUM(I13)</f>
        <v>3279.76</v>
      </c>
      <c r="K13" s="19"/>
      <c r="L13" s="19"/>
    </row>
    <row r="14" spans="2:12" s="18" customFormat="1" ht="12.75">
      <c r="B14" s="2">
        <v>2007</v>
      </c>
      <c r="C14" s="3">
        <f>1864.17+2581.71+499.04</f>
        <v>4944.92</v>
      </c>
      <c r="D14" s="4">
        <f>783.9+287.69</f>
        <v>1071.59</v>
      </c>
      <c r="E14" s="4">
        <f>11971.98</f>
        <v>11971.98</v>
      </c>
      <c r="F14" s="5">
        <f>SUM(C14:E14)</f>
        <v>17988.489999999998</v>
      </c>
      <c r="G14" s="3">
        <v>0</v>
      </c>
      <c r="H14" s="4">
        <v>0</v>
      </c>
      <c r="I14" s="4">
        <v>26668.63</v>
      </c>
      <c r="J14" s="5">
        <f>SUM(I14)</f>
        <v>26668.63</v>
      </c>
      <c r="K14" s="19"/>
      <c r="L14" s="19"/>
    </row>
    <row r="15" spans="2:12" s="18" customFormat="1" ht="12.75">
      <c r="B15" s="2">
        <v>2008</v>
      </c>
      <c r="C15" s="3">
        <f>1864.17+2581.71+499.04</f>
        <v>4944.92</v>
      </c>
      <c r="D15" s="4">
        <f>783.9+287.69</f>
        <v>1071.59</v>
      </c>
      <c r="E15" s="4">
        <v>14718.28</v>
      </c>
      <c r="F15" s="5">
        <f>SUM(C15:E15)</f>
        <v>20734.79</v>
      </c>
      <c r="G15" s="3">
        <v>0</v>
      </c>
      <c r="H15" s="4">
        <v>0</v>
      </c>
      <c r="I15" s="4">
        <v>3697.97</v>
      </c>
      <c r="J15" s="5">
        <f>SUM(I15)</f>
        <v>3697.97</v>
      </c>
      <c r="K15" s="19"/>
      <c r="L15" s="19"/>
    </row>
    <row r="16" spans="2:12" s="18" customFormat="1" ht="12.75">
      <c r="B16" s="2">
        <v>2009</v>
      </c>
      <c r="C16" s="3">
        <f>1864.17+2581.71+499.04</f>
        <v>4944.92</v>
      </c>
      <c r="D16" s="4">
        <f>783.9+287.69</f>
        <v>1071.59</v>
      </c>
      <c r="E16" s="4">
        <f>11973.59+175.09</f>
        <v>12148.68</v>
      </c>
      <c r="F16" s="5">
        <f>C16+D16+E16</f>
        <v>18165.190000000002</v>
      </c>
      <c r="G16" s="3">
        <v>0</v>
      </c>
      <c r="H16" s="4">
        <v>0</v>
      </c>
      <c r="I16" s="4">
        <v>6700.52</v>
      </c>
      <c r="J16" s="5">
        <f>SUM(I16)</f>
        <v>6700.52</v>
      </c>
      <c r="K16" s="19"/>
      <c r="L16" s="19"/>
    </row>
    <row r="17" spans="2:12" s="18" customFormat="1" ht="12.75">
      <c r="B17" s="2">
        <v>2010</v>
      </c>
      <c r="C17" s="3">
        <f>1864.17+1936.29+226.37+326.06</f>
        <v>4352.89</v>
      </c>
      <c r="D17" s="4">
        <f>587.94+414.75+89.44</f>
        <v>1092.13</v>
      </c>
      <c r="E17" s="4">
        <v>9496.96</v>
      </c>
      <c r="F17" s="5">
        <f>C17+D17+E17</f>
        <v>14941.98</v>
      </c>
      <c r="G17" s="3">
        <v>0</v>
      </c>
      <c r="H17" s="4">
        <v>0</v>
      </c>
      <c r="I17" s="4">
        <v>1810.6</v>
      </c>
      <c r="J17" s="5">
        <v>1810.6</v>
      </c>
      <c r="K17" s="19"/>
      <c r="L17" s="19"/>
    </row>
    <row r="18" spans="2:12" s="18" customFormat="1" ht="13.5" thickBot="1">
      <c r="B18" s="6" t="s">
        <v>5</v>
      </c>
      <c r="C18" s="7">
        <f>SUM(C13:C17)</f>
        <v>24132.57</v>
      </c>
      <c r="D18" s="8">
        <f>SUM(D13:D17)</f>
        <v>5378.49</v>
      </c>
      <c r="E18" s="8">
        <f>SUM(E13:E17)</f>
        <v>60307.88433247029</v>
      </c>
      <c r="F18" s="9">
        <f>SUM(F13:F17)</f>
        <v>89818.94433247029</v>
      </c>
      <c r="G18" s="7">
        <v>0</v>
      </c>
      <c r="H18" s="8">
        <v>0</v>
      </c>
      <c r="I18" s="8">
        <f>SUM(I13:I17)</f>
        <v>42157.48</v>
      </c>
      <c r="J18" s="9">
        <f>SUM(J13:J17)</f>
        <v>42157.48</v>
      </c>
      <c r="K18" s="19"/>
      <c r="L18" s="19"/>
    </row>
    <row r="19" spans="2:12" s="18" customFormat="1" ht="12.75">
      <c r="B19" s="11" t="s">
        <v>8</v>
      </c>
      <c r="C19" s="10"/>
      <c r="D19" s="12"/>
      <c r="E19" s="12"/>
      <c r="F19" s="12"/>
      <c r="G19" s="12"/>
      <c r="H19" s="12"/>
      <c r="I19" s="12"/>
      <c r="J19" s="13"/>
      <c r="K19" s="19"/>
      <c r="L19" s="19"/>
    </row>
    <row r="20" spans="2:12" s="18" customFormat="1" ht="12.75">
      <c r="B20" s="2">
        <v>2006</v>
      </c>
      <c r="C20" s="3">
        <v>12008.82</v>
      </c>
      <c r="D20" s="4">
        <v>49125.92</v>
      </c>
      <c r="E20" s="4">
        <v>3105.64</v>
      </c>
      <c r="F20" s="5">
        <v>64240.38</v>
      </c>
      <c r="G20" s="3">
        <v>6368.29</v>
      </c>
      <c r="H20" s="4">
        <v>0</v>
      </c>
      <c r="I20" s="4">
        <v>0</v>
      </c>
      <c r="J20" s="5">
        <v>6368.29</v>
      </c>
      <c r="K20" s="19"/>
      <c r="L20" s="19"/>
    </row>
    <row r="21" spans="2:12" s="18" customFormat="1" ht="12.75">
      <c r="B21" s="2">
        <v>2007</v>
      </c>
      <c r="C21" s="3">
        <v>12052.77</v>
      </c>
      <c r="D21" s="4">
        <v>50329.43</v>
      </c>
      <c r="E21" s="4">
        <v>2852.51</v>
      </c>
      <c r="F21" s="5">
        <v>65234.71</v>
      </c>
      <c r="G21" s="3">
        <v>0</v>
      </c>
      <c r="H21" s="4">
        <v>0</v>
      </c>
      <c r="I21" s="4">
        <v>0</v>
      </c>
      <c r="J21" s="5">
        <v>0</v>
      </c>
      <c r="K21" s="19"/>
      <c r="L21" s="19"/>
    </row>
    <row r="22" spans="2:12" s="18" customFormat="1" ht="12.75">
      <c r="B22" s="2">
        <v>2008</v>
      </c>
      <c r="C22" s="3">
        <v>14179.75</v>
      </c>
      <c r="D22" s="4">
        <v>50329.42</v>
      </c>
      <c r="E22" s="4">
        <v>2558.68</v>
      </c>
      <c r="F22" s="5">
        <v>67067.84999999999</v>
      </c>
      <c r="G22" s="3">
        <v>0</v>
      </c>
      <c r="H22" s="4">
        <v>0</v>
      </c>
      <c r="I22" s="4">
        <v>1148.54</v>
      </c>
      <c r="J22" s="5">
        <v>1148.54</v>
      </c>
      <c r="K22" s="19"/>
      <c r="L22" s="19"/>
    </row>
    <row r="23" spans="2:12" s="18" customFormat="1" ht="12.75">
      <c r="B23" s="2">
        <v>2009</v>
      </c>
      <c r="C23" s="3">
        <v>13172.19</v>
      </c>
      <c r="D23" s="4">
        <v>51122.93</v>
      </c>
      <c r="E23" s="4">
        <v>3506.07</v>
      </c>
      <c r="F23" s="5">
        <v>67801.19</v>
      </c>
      <c r="G23" s="3">
        <v>0</v>
      </c>
      <c r="H23" s="4">
        <v>0</v>
      </c>
      <c r="I23" s="4">
        <v>2580.11</v>
      </c>
      <c r="J23" s="5">
        <v>2580.11</v>
      </c>
      <c r="K23" s="19"/>
      <c r="L23" s="19"/>
    </row>
    <row r="24" spans="2:12" s="18" customFormat="1" ht="12.75">
      <c r="B24" s="2">
        <v>2010</v>
      </c>
      <c r="C24" s="3">
        <v>12757.6</v>
      </c>
      <c r="D24" s="4">
        <v>48448.4</v>
      </c>
      <c r="E24" s="4">
        <v>6595.65</v>
      </c>
      <c r="F24" s="5">
        <v>67801.65</v>
      </c>
      <c r="G24" s="3">
        <v>3698.96</v>
      </c>
      <c r="H24" s="4">
        <v>0</v>
      </c>
      <c r="I24" s="4">
        <v>221.67000000000002</v>
      </c>
      <c r="J24" s="5">
        <v>3920.63</v>
      </c>
      <c r="K24" s="19"/>
      <c r="L24" s="19"/>
    </row>
    <row r="25" spans="2:12" s="18" customFormat="1" ht="13.5" thickBot="1">
      <c r="B25" s="6" t="s">
        <v>5</v>
      </c>
      <c r="C25" s="7">
        <v>64171.13</v>
      </c>
      <c r="D25" s="8">
        <v>249356.1</v>
      </c>
      <c r="E25" s="8">
        <v>18618.55</v>
      </c>
      <c r="F25" s="9">
        <f>SUM(F20:F24)</f>
        <v>332145.78</v>
      </c>
      <c r="G25" s="7">
        <f>SUM(G20:G24)</f>
        <v>10067.25</v>
      </c>
      <c r="H25" s="8">
        <f>SUM(H20:H24)</f>
        <v>0</v>
      </c>
      <c r="I25" s="8">
        <f>SUM(I20:I24)</f>
        <v>3950.32</v>
      </c>
      <c r="J25" s="9">
        <f>SUM(J20:J24)</f>
        <v>14017.57</v>
      </c>
      <c r="K25" s="19"/>
      <c r="L25" s="19"/>
    </row>
    <row r="26" spans="2:12" s="18" customFormat="1" ht="12.75">
      <c r="B26" s="11" t="s">
        <v>9</v>
      </c>
      <c r="C26" s="10"/>
      <c r="D26" s="12"/>
      <c r="E26" s="12"/>
      <c r="F26" s="12"/>
      <c r="G26" s="12"/>
      <c r="H26" s="12"/>
      <c r="I26" s="12"/>
      <c r="J26" s="13"/>
      <c r="K26" s="19"/>
      <c r="L26" s="19"/>
    </row>
    <row r="27" spans="2:12" s="18" customFormat="1" ht="12.75">
      <c r="B27" s="2">
        <v>2006</v>
      </c>
      <c r="C27" s="3">
        <v>2183.49</v>
      </c>
      <c r="D27" s="4">
        <v>3388.03</v>
      </c>
      <c r="E27" s="4">
        <v>17293.93</v>
      </c>
      <c r="F27" s="5">
        <v>22865.45</v>
      </c>
      <c r="G27" s="3">
        <v>191.96</v>
      </c>
      <c r="H27" s="4">
        <v>0</v>
      </c>
      <c r="I27" s="4">
        <v>2667.72</v>
      </c>
      <c r="J27" s="5">
        <v>2859.68</v>
      </c>
      <c r="K27" s="19"/>
      <c r="L27" s="19"/>
    </row>
    <row r="28" spans="2:12" s="18" customFormat="1" ht="12.75">
      <c r="B28" s="2">
        <v>2007</v>
      </c>
      <c r="C28" s="3">
        <v>5190.73</v>
      </c>
      <c r="D28" s="4">
        <v>5426.97</v>
      </c>
      <c r="E28" s="4">
        <v>13857.86</v>
      </c>
      <c r="F28" s="5">
        <v>24475.56</v>
      </c>
      <c r="G28" s="3">
        <v>763.85</v>
      </c>
      <c r="H28" s="4">
        <v>94.93</v>
      </c>
      <c r="I28" s="4">
        <v>1108.34</v>
      </c>
      <c r="J28" s="5">
        <v>1967.12</v>
      </c>
      <c r="K28" s="19"/>
      <c r="L28" s="19"/>
    </row>
    <row r="29" spans="2:12" s="18" customFormat="1" ht="12.75">
      <c r="B29" s="2">
        <v>2008</v>
      </c>
      <c r="C29" s="3">
        <v>7667.79</v>
      </c>
      <c r="D29" s="4">
        <v>4458.83</v>
      </c>
      <c r="E29" s="4">
        <v>14151.86</v>
      </c>
      <c r="F29" s="5">
        <v>26278.48</v>
      </c>
      <c r="G29" s="3">
        <v>769.43</v>
      </c>
      <c r="H29" s="4">
        <v>0</v>
      </c>
      <c r="I29" s="4">
        <v>7140.91</v>
      </c>
      <c r="J29" s="5">
        <v>7910.34</v>
      </c>
      <c r="K29" s="19"/>
      <c r="L29" s="19"/>
    </row>
    <row r="30" spans="2:12" s="18" customFormat="1" ht="12.75">
      <c r="B30" s="2">
        <v>2009</v>
      </c>
      <c r="C30" s="3">
        <v>5539.64</v>
      </c>
      <c r="D30" s="4">
        <v>5278.2</v>
      </c>
      <c r="E30" s="4">
        <v>16865.28</v>
      </c>
      <c r="F30" s="5">
        <v>27683.12</v>
      </c>
      <c r="G30" s="3">
        <v>0</v>
      </c>
      <c r="H30" s="4">
        <v>0</v>
      </c>
      <c r="I30" s="4">
        <v>5179.4</v>
      </c>
      <c r="J30" s="5">
        <v>5179.4</v>
      </c>
      <c r="K30" s="19"/>
      <c r="L30" s="19"/>
    </row>
    <row r="31" spans="2:12" s="18" customFormat="1" ht="12.75">
      <c r="B31" s="2">
        <v>2010</v>
      </c>
      <c r="C31" s="3">
        <v>4692.23</v>
      </c>
      <c r="D31" s="4">
        <v>5270.96</v>
      </c>
      <c r="E31" s="4">
        <v>10523.35</v>
      </c>
      <c r="F31" s="5">
        <v>20486.54</v>
      </c>
      <c r="G31" s="3">
        <v>0</v>
      </c>
      <c r="H31" s="4">
        <v>0</v>
      </c>
      <c r="I31" s="4">
        <v>7064.73</v>
      </c>
      <c r="J31" s="5">
        <v>7064.73</v>
      </c>
      <c r="K31" s="19"/>
      <c r="L31" s="19"/>
    </row>
    <row r="32" spans="2:12" s="18" customFormat="1" ht="13.5" thickBot="1">
      <c r="B32" s="6" t="s">
        <v>5</v>
      </c>
      <c r="C32" s="7">
        <f>SUM(C27:C31)</f>
        <v>25273.879999999997</v>
      </c>
      <c r="D32" s="8">
        <f aca="true" t="shared" si="0" ref="D32:J32">SUM(D27:D31)</f>
        <v>23822.989999999998</v>
      </c>
      <c r="E32" s="8">
        <f t="shared" si="0"/>
        <v>72692.28</v>
      </c>
      <c r="F32" s="9">
        <f t="shared" si="0"/>
        <v>121789.15</v>
      </c>
      <c r="G32" s="7">
        <f t="shared" si="0"/>
        <v>1725.24</v>
      </c>
      <c r="H32" s="8">
        <f t="shared" si="0"/>
        <v>94.93</v>
      </c>
      <c r="I32" s="8">
        <f t="shared" si="0"/>
        <v>23161.1</v>
      </c>
      <c r="J32" s="9">
        <f t="shared" si="0"/>
        <v>24981.27</v>
      </c>
      <c r="K32" s="19"/>
      <c r="L32" s="19"/>
    </row>
    <row r="33" spans="2:12" s="18" customFormat="1" ht="12.75">
      <c r="B33" s="11" t="s">
        <v>10</v>
      </c>
      <c r="C33" s="10"/>
      <c r="D33" s="12"/>
      <c r="E33" s="12"/>
      <c r="F33" s="12"/>
      <c r="G33" s="12"/>
      <c r="H33" s="12"/>
      <c r="I33" s="12"/>
      <c r="J33" s="13"/>
      <c r="K33" s="19"/>
      <c r="L33" s="19"/>
    </row>
    <row r="34" spans="2:12" s="18" customFormat="1" ht="12.75">
      <c r="B34" s="2">
        <v>2006</v>
      </c>
      <c r="C34" s="3">
        <v>0</v>
      </c>
      <c r="D34" s="4">
        <v>0</v>
      </c>
      <c r="E34" s="4">
        <v>22253.63</v>
      </c>
      <c r="F34" s="5">
        <v>22253.63</v>
      </c>
      <c r="G34" s="3">
        <v>0</v>
      </c>
      <c r="H34" s="4">
        <v>0</v>
      </c>
      <c r="I34" s="4">
        <v>0</v>
      </c>
      <c r="J34" s="5">
        <v>0</v>
      </c>
      <c r="K34" s="19"/>
      <c r="L34" s="19"/>
    </row>
    <row r="35" spans="2:12" s="18" customFormat="1" ht="12.75">
      <c r="B35" s="2">
        <v>2007</v>
      </c>
      <c r="C35" s="3">
        <v>0</v>
      </c>
      <c r="D35" s="4">
        <v>0</v>
      </c>
      <c r="E35" s="4">
        <v>21993.33</v>
      </c>
      <c r="F35" s="5">
        <v>21993.33</v>
      </c>
      <c r="G35" s="3">
        <v>0</v>
      </c>
      <c r="H35" s="4">
        <v>0</v>
      </c>
      <c r="I35" s="4">
        <v>0</v>
      </c>
      <c r="J35" s="5">
        <v>0</v>
      </c>
      <c r="K35" s="19"/>
      <c r="L35" s="19"/>
    </row>
    <row r="36" spans="2:12" s="18" customFormat="1" ht="12.75">
      <c r="B36" s="2">
        <v>2008</v>
      </c>
      <c r="C36" s="3">
        <v>0</v>
      </c>
      <c r="D36" s="4">
        <v>0</v>
      </c>
      <c r="E36" s="4">
        <v>21733.02</v>
      </c>
      <c r="F36" s="5">
        <v>21733.02</v>
      </c>
      <c r="G36" s="3">
        <v>0</v>
      </c>
      <c r="H36" s="4">
        <v>0</v>
      </c>
      <c r="I36" s="4">
        <v>0</v>
      </c>
      <c r="J36" s="5">
        <v>0</v>
      </c>
      <c r="K36" s="19"/>
      <c r="L36" s="19"/>
    </row>
    <row r="37" spans="2:12" s="18" customFormat="1" ht="12.75">
      <c r="B37" s="2">
        <v>2009</v>
      </c>
      <c r="C37" s="3">
        <v>0</v>
      </c>
      <c r="D37" s="4">
        <v>0</v>
      </c>
      <c r="E37" s="4">
        <v>16294.18</v>
      </c>
      <c r="F37" s="5">
        <v>16294.18</v>
      </c>
      <c r="G37" s="3">
        <v>0</v>
      </c>
      <c r="H37" s="4">
        <v>0</v>
      </c>
      <c r="I37" s="4">
        <v>0</v>
      </c>
      <c r="J37" s="5">
        <v>0</v>
      </c>
      <c r="K37" s="19"/>
      <c r="L37" s="19"/>
    </row>
    <row r="38" spans="2:12" s="18" customFormat="1" ht="12.75">
      <c r="B38" s="2">
        <v>2010</v>
      </c>
      <c r="C38" s="3">
        <v>2943.8</v>
      </c>
      <c r="D38" s="4">
        <v>0</v>
      </c>
      <c r="E38" s="4">
        <v>16294.18</v>
      </c>
      <c r="F38" s="5">
        <v>19237.98</v>
      </c>
      <c r="G38" s="3">
        <v>0</v>
      </c>
      <c r="H38" s="4">
        <v>0</v>
      </c>
      <c r="I38" s="4">
        <v>0</v>
      </c>
      <c r="J38" s="5">
        <v>0</v>
      </c>
      <c r="K38" s="19"/>
      <c r="L38" s="19"/>
    </row>
    <row r="39" spans="2:12" s="18" customFormat="1" ht="13.5" thickBot="1">
      <c r="B39" s="6" t="s">
        <v>5</v>
      </c>
      <c r="C39" s="7">
        <f>SUM(C34:C38)</f>
        <v>2943.8</v>
      </c>
      <c r="D39" s="8">
        <f aca="true" t="shared" si="1" ref="D39:J39">SUM(D34:D38)</f>
        <v>0</v>
      </c>
      <c r="E39" s="8">
        <f t="shared" si="1"/>
        <v>98568.34</v>
      </c>
      <c r="F39" s="9">
        <f t="shared" si="1"/>
        <v>101512.14</v>
      </c>
      <c r="G39" s="7">
        <f t="shared" si="1"/>
        <v>0</v>
      </c>
      <c r="H39" s="8">
        <f t="shared" si="1"/>
        <v>0</v>
      </c>
      <c r="I39" s="8">
        <f t="shared" si="1"/>
        <v>0</v>
      </c>
      <c r="J39" s="9">
        <f t="shared" si="1"/>
        <v>0</v>
      </c>
      <c r="K39" s="19"/>
      <c r="L39" s="19"/>
    </row>
    <row r="40" spans="2:12" s="18" customFormat="1" ht="12.75">
      <c r="B40" s="11" t="s">
        <v>11</v>
      </c>
      <c r="C40" s="10"/>
      <c r="D40" s="12"/>
      <c r="E40" s="12"/>
      <c r="F40" s="12"/>
      <c r="G40" s="12"/>
      <c r="H40" s="12"/>
      <c r="I40" s="12"/>
      <c r="J40" s="13"/>
      <c r="K40" s="19"/>
      <c r="L40" s="19"/>
    </row>
    <row r="41" spans="2:12" s="18" customFormat="1" ht="12.75">
      <c r="B41" s="2">
        <v>2006</v>
      </c>
      <c r="C41" s="3">
        <v>15163.22</v>
      </c>
      <c r="D41" s="4">
        <v>10233.71</v>
      </c>
      <c r="E41" s="4">
        <v>7776.36</v>
      </c>
      <c r="F41" s="5">
        <v>33173.29</v>
      </c>
      <c r="G41" s="3">
        <v>0</v>
      </c>
      <c r="H41" s="4">
        <v>842.8</v>
      </c>
      <c r="I41" s="4">
        <v>436.36</v>
      </c>
      <c r="J41" s="5">
        <v>1279.16</v>
      </c>
      <c r="K41" s="19"/>
      <c r="L41" s="19"/>
    </row>
    <row r="42" spans="2:12" s="18" customFormat="1" ht="12.75">
      <c r="B42" s="2">
        <v>2007</v>
      </c>
      <c r="C42" s="3">
        <v>14965.6</v>
      </c>
      <c r="D42" s="4">
        <v>9865.88</v>
      </c>
      <c r="E42" s="4">
        <v>6126.36</v>
      </c>
      <c r="F42" s="5">
        <v>30957.84</v>
      </c>
      <c r="G42" s="3">
        <v>75.38</v>
      </c>
      <c r="H42" s="4">
        <v>2130.04</v>
      </c>
      <c r="I42" s="4">
        <v>4849.81</v>
      </c>
      <c r="J42" s="5">
        <v>7055.23</v>
      </c>
      <c r="K42" s="19"/>
      <c r="L42" s="19"/>
    </row>
    <row r="43" spans="2:12" s="18" customFormat="1" ht="12.75">
      <c r="B43" s="2">
        <v>2008</v>
      </c>
      <c r="C43" s="3">
        <v>15432.34</v>
      </c>
      <c r="D43" s="4">
        <v>10570.83</v>
      </c>
      <c r="E43" s="4">
        <v>17582.74</v>
      </c>
      <c r="F43" s="5">
        <v>43585.91</v>
      </c>
      <c r="G43" s="3">
        <v>8234.59</v>
      </c>
      <c r="H43" s="4">
        <v>0</v>
      </c>
      <c r="I43" s="4">
        <v>5006.63</v>
      </c>
      <c r="J43" s="5">
        <v>13241.22</v>
      </c>
      <c r="K43" s="19"/>
      <c r="L43" s="19"/>
    </row>
    <row r="44" spans="2:12" s="18" customFormat="1" ht="12.75">
      <c r="B44" s="2">
        <v>2009</v>
      </c>
      <c r="C44" s="3">
        <v>15606.57</v>
      </c>
      <c r="D44" s="4">
        <v>10772.92</v>
      </c>
      <c r="E44" s="4">
        <v>18784.81</v>
      </c>
      <c r="F44" s="5">
        <v>45164.3</v>
      </c>
      <c r="G44" s="3">
        <v>436.5</v>
      </c>
      <c r="H44" s="4">
        <v>0</v>
      </c>
      <c r="I44" s="4">
        <v>7120.55</v>
      </c>
      <c r="J44" s="5">
        <v>7557.05</v>
      </c>
      <c r="K44" s="19"/>
      <c r="L44" s="19"/>
    </row>
    <row r="45" spans="2:12" s="18" customFormat="1" ht="12.75">
      <c r="B45" s="2">
        <v>2010</v>
      </c>
      <c r="C45" s="3">
        <v>15860.3</v>
      </c>
      <c r="D45" s="4">
        <v>11263.15</v>
      </c>
      <c r="E45" s="4">
        <v>16298.3</v>
      </c>
      <c r="F45" s="5">
        <v>43421.75</v>
      </c>
      <c r="G45" s="3">
        <v>0</v>
      </c>
      <c r="H45" s="4">
        <v>0</v>
      </c>
      <c r="I45" s="4">
        <v>13497.89</v>
      </c>
      <c r="J45" s="5">
        <v>13497.89</v>
      </c>
      <c r="K45" s="19"/>
      <c r="L45" s="19"/>
    </row>
    <row r="46" spans="2:12" s="18" customFormat="1" ht="13.5" thickBot="1">
      <c r="B46" s="6" t="s">
        <v>5</v>
      </c>
      <c r="C46" s="7">
        <f>SUM(C41:C45)</f>
        <v>77028.03</v>
      </c>
      <c r="D46" s="8">
        <f aca="true" t="shared" si="2" ref="D46:J46">SUM(D41:D45)</f>
        <v>52706.49</v>
      </c>
      <c r="E46" s="8">
        <f t="shared" si="2"/>
        <v>66568.57</v>
      </c>
      <c r="F46" s="9">
        <f t="shared" si="2"/>
        <v>196303.09000000003</v>
      </c>
      <c r="G46" s="7">
        <f t="shared" si="2"/>
        <v>8746.47</v>
      </c>
      <c r="H46" s="8">
        <f t="shared" si="2"/>
        <v>2972.84</v>
      </c>
      <c r="I46" s="8">
        <f t="shared" si="2"/>
        <v>30911.239999999998</v>
      </c>
      <c r="J46" s="9">
        <f t="shared" si="2"/>
        <v>42630.55</v>
      </c>
      <c r="K46" s="19"/>
      <c r="L46" s="19"/>
    </row>
    <row r="47" spans="2:12" s="18" customFormat="1" ht="12.75">
      <c r="B47" s="11" t="s">
        <v>12</v>
      </c>
      <c r="C47" s="10"/>
      <c r="D47" s="12"/>
      <c r="E47" s="12"/>
      <c r="F47" s="12"/>
      <c r="G47" s="12"/>
      <c r="H47" s="12"/>
      <c r="I47" s="12"/>
      <c r="J47" s="13"/>
      <c r="K47" s="19"/>
      <c r="L47" s="19"/>
    </row>
    <row r="48" spans="2:12" s="18" customFormat="1" ht="12.75">
      <c r="B48" s="2">
        <v>2006</v>
      </c>
      <c r="C48" s="3">
        <v>8797.25</v>
      </c>
      <c r="D48" s="4">
        <v>0</v>
      </c>
      <c r="E48" s="4">
        <v>24231.03</v>
      </c>
      <c r="F48" s="5">
        <v>33028.28</v>
      </c>
      <c r="G48" s="3">
        <v>0</v>
      </c>
      <c r="H48" s="4">
        <v>0</v>
      </c>
      <c r="I48" s="4">
        <v>856.4</v>
      </c>
      <c r="J48" s="5">
        <v>856.4</v>
      </c>
      <c r="K48" s="19"/>
      <c r="L48" s="19"/>
    </row>
    <row r="49" spans="2:12" s="18" customFormat="1" ht="12.75">
      <c r="B49" s="2">
        <v>2007</v>
      </c>
      <c r="C49" s="3">
        <v>9050.39</v>
      </c>
      <c r="D49" s="4">
        <v>0</v>
      </c>
      <c r="E49" s="4">
        <v>14209.7</v>
      </c>
      <c r="F49" s="5">
        <v>23260.09</v>
      </c>
      <c r="G49" s="3">
        <v>0</v>
      </c>
      <c r="H49" s="4">
        <v>0</v>
      </c>
      <c r="I49" s="4">
        <v>4474.54</v>
      </c>
      <c r="J49" s="5">
        <v>4474.54</v>
      </c>
      <c r="K49" s="19"/>
      <c r="L49" s="19"/>
    </row>
    <row r="50" spans="2:12" s="18" customFormat="1" ht="12.75">
      <c r="B50" s="2">
        <v>2008</v>
      </c>
      <c r="C50" s="3">
        <v>10169.62</v>
      </c>
      <c r="D50" s="4">
        <v>0</v>
      </c>
      <c r="E50" s="4">
        <v>13608.31</v>
      </c>
      <c r="F50" s="5">
        <v>23777.93</v>
      </c>
      <c r="G50" s="3">
        <v>0</v>
      </c>
      <c r="H50" s="4">
        <v>0</v>
      </c>
      <c r="I50" s="4">
        <v>2147.65</v>
      </c>
      <c r="J50" s="5">
        <v>2147.65</v>
      </c>
      <c r="K50" s="19"/>
      <c r="L50" s="19"/>
    </row>
    <row r="51" spans="2:12" s="18" customFormat="1" ht="12.75">
      <c r="B51" s="2">
        <v>2009</v>
      </c>
      <c r="C51" s="3">
        <v>8175.25</v>
      </c>
      <c r="D51" s="4">
        <v>0</v>
      </c>
      <c r="E51" s="4">
        <v>13123.68</v>
      </c>
      <c r="F51" s="5">
        <v>21298.93</v>
      </c>
      <c r="G51" s="3">
        <v>0</v>
      </c>
      <c r="H51" s="4">
        <v>0</v>
      </c>
      <c r="I51" s="4">
        <v>10568.06</v>
      </c>
      <c r="J51" s="5">
        <v>10568.06</v>
      </c>
      <c r="K51" s="19"/>
      <c r="L51" s="19"/>
    </row>
    <row r="52" spans="2:12" s="18" customFormat="1" ht="12.75">
      <c r="B52" s="2">
        <v>2010</v>
      </c>
      <c r="C52" s="3">
        <v>7612.36</v>
      </c>
      <c r="D52" s="4">
        <v>0</v>
      </c>
      <c r="E52" s="4">
        <v>17687.43</v>
      </c>
      <c r="F52" s="5">
        <v>25299.79</v>
      </c>
      <c r="G52" s="3">
        <v>0</v>
      </c>
      <c r="H52" s="4">
        <v>0</v>
      </c>
      <c r="I52" s="4">
        <v>3065.76</v>
      </c>
      <c r="J52" s="5">
        <v>3065.76</v>
      </c>
      <c r="K52" s="19"/>
      <c r="L52" s="19"/>
    </row>
    <row r="53" spans="2:12" s="18" customFormat="1" ht="13.5" thickBot="1">
      <c r="B53" s="6" t="s">
        <v>5</v>
      </c>
      <c r="C53" s="7">
        <f>SUM(C48:C52)</f>
        <v>43804.87</v>
      </c>
      <c r="D53" s="8">
        <f aca="true" t="shared" si="3" ref="D53:J53">SUM(D48:D52)</f>
        <v>0</v>
      </c>
      <c r="E53" s="8">
        <f t="shared" si="3"/>
        <v>82860.15</v>
      </c>
      <c r="F53" s="9">
        <f t="shared" si="3"/>
        <v>126665.01999999999</v>
      </c>
      <c r="G53" s="7">
        <f t="shared" si="3"/>
        <v>0</v>
      </c>
      <c r="H53" s="8">
        <f t="shared" si="3"/>
        <v>0</v>
      </c>
      <c r="I53" s="8">
        <f t="shared" si="3"/>
        <v>21112.410000000003</v>
      </c>
      <c r="J53" s="9">
        <f t="shared" si="3"/>
        <v>21112.410000000003</v>
      </c>
      <c r="K53" s="19"/>
      <c r="L53" s="19"/>
    </row>
    <row r="54" spans="2:12" s="18" customFormat="1" ht="12.75">
      <c r="B54" s="11" t="s">
        <v>13</v>
      </c>
      <c r="C54" s="10"/>
      <c r="D54" s="12"/>
      <c r="E54" s="12"/>
      <c r="F54" s="12"/>
      <c r="G54" s="12"/>
      <c r="H54" s="12"/>
      <c r="I54" s="12"/>
      <c r="J54" s="13"/>
      <c r="K54" s="19"/>
      <c r="L54" s="19"/>
    </row>
    <row r="55" spans="2:12" s="18" customFormat="1" ht="12.75">
      <c r="B55" s="2">
        <v>2006</v>
      </c>
      <c r="C55" s="3">
        <v>0</v>
      </c>
      <c r="D55" s="4">
        <v>0</v>
      </c>
      <c r="E55" s="4">
        <v>0</v>
      </c>
      <c r="F55" s="5">
        <v>0</v>
      </c>
      <c r="G55" s="3">
        <v>0</v>
      </c>
      <c r="H55" s="4">
        <v>0</v>
      </c>
      <c r="I55" s="4">
        <v>0</v>
      </c>
      <c r="J55" s="5">
        <v>0</v>
      </c>
      <c r="K55" s="19"/>
      <c r="L55" s="19"/>
    </row>
    <row r="56" spans="2:12" s="18" customFormat="1" ht="12.75">
      <c r="B56" s="2">
        <v>2007</v>
      </c>
      <c r="C56" s="3">
        <v>0</v>
      </c>
      <c r="D56" s="4">
        <v>0</v>
      </c>
      <c r="E56" s="4">
        <v>0</v>
      </c>
      <c r="F56" s="5">
        <v>0</v>
      </c>
      <c r="G56" s="3">
        <v>0</v>
      </c>
      <c r="H56" s="4">
        <v>0</v>
      </c>
      <c r="I56" s="4">
        <v>0</v>
      </c>
      <c r="J56" s="5">
        <v>0</v>
      </c>
      <c r="K56" s="19"/>
      <c r="L56" s="19"/>
    </row>
    <row r="57" spans="2:12" s="18" customFormat="1" ht="12.75">
      <c r="B57" s="2">
        <v>2008</v>
      </c>
      <c r="C57" s="3">
        <v>0</v>
      </c>
      <c r="D57" s="4">
        <v>0</v>
      </c>
      <c r="E57" s="4">
        <v>0</v>
      </c>
      <c r="F57" s="5">
        <v>0</v>
      </c>
      <c r="G57" s="3">
        <v>0</v>
      </c>
      <c r="H57" s="4">
        <v>0</v>
      </c>
      <c r="I57" s="4">
        <v>0</v>
      </c>
      <c r="J57" s="5">
        <v>0</v>
      </c>
      <c r="K57" s="19"/>
      <c r="L57" s="19"/>
    </row>
    <row r="58" spans="2:12" s="18" customFormat="1" ht="12.75">
      <c r="B58" s="2">
        <v>2009</v>
      </c>
      <c r="C58" s="3">
        <v>0</v>
      </c>
      <c r="D58" s="4">
        <v>0</v>
      </c>
      <c r="E58" s="4">
        <v>0</v>
      </c>
      <c r="F58" s="5">
        <v>0</v>
      </c>
      <c r="G58" s="3">
        <v>0</v>
      </c>
      <c r="H58" s="4">
        <v>0</v>
      </c>
      <c r="I58" s="4">
        <v>0</v>
      </c>
      <c r="J58" s="5">
        <v>0</v>
      </c>
      <c r="K58" s="19"/>
      <c r="L58" s="19"/>
    </row>
    <row r="59" spans="2:12" s="18" customFormat="1" ht="12.75">
      <c r="B59" s="2">
        <v>2010</v>
      </c>
      <c r="C59" s="3">
        <v>0</v>
      </c>
      <c r="D59" s="4">
        <v>0</v>
      </c>
      <c r="E59" s="4">
        <v>0</v>
      </c>
      <c r="F59" s="5">
        <v>0</v>
      </c>
      <c r="G59" s="3">
        <v>0</v>
      </c>
      <c r="H59" s="4">
        <v>0</v>
      </c>
      <c r="I59" s="4">
        <v>0</v>
      </c>
      <c r="J59" s="5">
        <v>0</v>
      </c>
      <c r="K59" s="19"/>
      <c r="L59" s="19"/>
    </row>
    <row r="60" spans="2:12" s="18" customFormat="1" ht="13.5" thickBot="1">
      <c r="B60" s="6" t="s">
        <v>5</v>
      </c>
      <c r="C60" s="7">
        <f aca="true" t="shared" si="4" ref="C60:J60">SUM(C55:C59)</f>
        <v>0</v>
      </c>
      <c r="D60" s="8">
        <f t="shared" si="4"/>
        <v>0</v>
      </c>
      <c r="E60" s="8">
        <f t="shared" si="4"/>
        <v>0</v>
      </c>
      <c r="F60" s="9">
        <f t="shared" si="4"/>
        <v>0</v>
      </c>
      <c r="G60" s="7">
        <f t="shared" si="4"/>
        <v>0</v>
      </c>
      <c r="H60" s="8">
        <f t="shared" si="4"/>
        <v>0</v>
      </c>
      <c r="I60" s="8">
        <f t="shared" si="4"/>
        <v>0</v>
      </c>
      <c r="J60" s="9">
        <f t="shared" si="4"/>
        <v>0</v>
      </c>
      <c r="K60" s="19"/>
      <c r="L60" s="19"/>
    </row>
    <row r="61" spans="2:12" s="18" customFormat="1" ht="12.75">
      <c r="B61" s="11" t="s">
        <v>14</v>
      </c>
      <c r="C61" s="10"/>
      <c r="D61" s="12"/>
      <c r="E61" s="12"/>
      <c r="F61" s="12"/>
      <c r="G61" s="12"/>
      <c r="H61" s="12"/>
      <c r="I61" s="12"/>
      <c r="J61" s="13"/>
      <c r="K61" s="19"/>
      <c r="L61" s="19"/>
    </row>
    <row r="62" spans="2:12" s="18" customFormat="1" ht="12.75">
      <c r="B62" s="2">
        <v>2006</v>
      </c>
      <c r="C62" s="3">
        <v>7974.57</v>
      </c>
      <c r="D62" s="4">
        <v>0</v>
      </c>
      <c r="E62" s="4">
        <v>9459.07</v>
      </c>
      <c r="F62" s="5">
        <f>C62+E62</f>
        <v>17433.64</v>
      </c>
      <c r="G62" s="3">
        <v>0</v>
      </c>
      <c r="H62" s="4">
        <v>0</v>
      </c>
      <c r="I62" s="4">
        <v>3488.93</v>
      </c>
      <c r="J62" s="5">
        <v>3488.93</v>
      </c>
      <c r="K62" s="19"/>
      <c r="L62" s="19"/>
    </row>
    <row r="63" spans="2:12" s="18" customFormat="1" ht="12.75">
      <c r="B63" s="2">
        <v>2007</v>
      </c>
      <c r="C63" s="3">
        <v>8616.98</v>
      </c>
      <c r="D63" s="4">
        <v>0</v>
      </c>
      <c r="E63" s="4">
        <v>9245.15</v>
      </c>
      <c r="F63" s="5">
        <f>C63+E63</f>
        <v>17862.129999999997</v>
      </c>
      <c r="G63" s="3">
        <v>0</v>
      </c>
      <c r="H63" s="4">
        <v>0</v>
      </c>
      <c r="I63" s="4">
        <v>11648.62</v>
      </c>
      <c r="J63" s="5">
        <v>11648.62</v>
      </c>
      <c r="K63" s="19"/>
      <c r="L63" s="19"/>
    </row>
    <row r="64" spans="2:12" s="18" customFormat="1" ht="12.75">
      <c r="B64" s="2">
        <v>2008</v>
      </c>
      <c r="C64" s="3">
        <v>12969.69</v>
      </c>
      <c r="D64" s="4">
        <v>0</v>
      </c>
      <c r="E64" s="4">
        <v>9791.96</v>
      </c>
      <c r="F64" s="5">
        <f>C64+E64</f>
        <v>22761.65</v>
      </c>
      <c r="G64" s="3">
        <v>642.4</v>
      </c>
      <c r="H64" s="4">
        <v>0</v>
      </c>
      <c r="I64" s="4">
        <v>16841.9</v>
      </c>
      <c r="J64" s="5">
        <v>17484.3</v>
      </c>
      <c r="K64" s="19"/>
      <c r="L64" s="19"/>
    </row>
    <row r="65" spans="2:12" s="18" customFormat="1" ht="12.75">
      <c r="B65" s="2">
        <v>2009</v>
      </c>
      <c r="C65" s="3">
        <v>12969.69</v>
      </c>
      <c r="D65" s="4">
        <v>0</v>
      </c>
      <c r="E65" s="4">
        <v>9157</v>
      </c>
      <c r="F65" s="5">
        <f>C65+E65</f>
        <v>22126.690000000002</v>
      </c>
      <c r="G65" s="3">
        <v>0</v>
      </c>
      <c r="H65" s="4">
        <v>0</v>
      </c>
      <c r="I65" s="4">
        <v>12781.16</v>
      </c>
      <c r="J65" s="5">
        <v>12781.16</v>
      </c>
      <c r="K65" s="19"/>
      <c r="L65" s="19"/>
    </row>
    <row r="66" spans="2:12" s="18" customFormat="1" ht="12.75">
      <c r="B66" s="2">
        <v>2010</v>
      </c>
      <c r="C66" s="3">
        <v>11039.14</v>
      </c>
      <c r="D66" s="4">
        <v>0</v>
      </c>
      <c r="E66" s="4">
        <v>7071.14</v>
      </c>
      <c r="F66" s="5">
        <f>C66+E66</f>
        <v>18110.28</v>
      </c>
      <c r="G66" s="3">
        <v>0</v>
      </c>
      <c r="H66" s="4">
        <v>0</v>
      </c>
      <c r="I66" s="4">
        <v>4182.17</v>
      </c>
      <c r="J66" s="5">
        <v>4182.17</v>
      </c>
      <c r="K66" s="19"/>
      <c r="L66" s="19"/>
    </row>
    <row r="67" spans="2:12" s="18" customFormat="1" ht="13.5" thickBot="1">
      <c r="B67" s="6" t="s">
        <v>5</v>
      </c>
      <c r="C67" s="7">
        <f aca="true" t="shared" si="5" ref="C67:J67">SUM(C62:C66)</f>
        <v>53570.07</v>
      </c>
      <c r="D67" s="8">
        <f t="shared" si="5"/>
        <v>0</v>
      </c>
      <c r="E67" s="8">
        <f t="shared" si="5"/>
        <v>44724.32</v>
      </c>
      <c r="F67" s="9">
        <f t="shared" si="5"/>
        <v>98294.39</v>
      </c>
      <c r="G67" s="7">
        <f t="shared" si="5"/>
        <v>642.4</v>
      </c>
      <c r="H67" s="8">
        <f t="shared" si="5"/>
        <v>0</v>
      </c>
      <c r="I67" s="8">
        <f t="shared" si="5"/>
        <v>48942.78</v>
      </c>
      <c r="J67" s="9">
        <f t="shared" si="5"/>
        <v>49585.17999999999</v>
      </c>
      <c r="K67" s="19"/>
      <c r="L67" s="19"/>
    </row>
    <row r="68" spans="2:12" s="18" customFormat="1" ht="12.75">
      <c r="B68" s="11" t="s">
        <v>15</v>
      </c>
      <c r="C68" s="10"/>
      <c r="D68" s="12"/>
      <c r="E68" s="12"/>
      <c r="F68" s="12"/>
      <c r="G68" s="12"/>
      <c r="H68" s="12"/>
      <c r="I68" s="12"/>
      <c r="J68" s="13"/>
      <c r="K68" s="19"/>
      <c r="L68" s="19"/>
    </row>
    <row r="69" spans="2:12" s="21" customFormat="1" ht="12.75">
      <c r="B69" s="2">
        <v>2006</v>
      </c>
      <c r="C69" s="3">
        <v>0</v>
      </c>
      <c r="D69" s="4">
        <v>20228.4</v>
      </c>
      <c r="E69" s="4">
        <v>9491.8</v>
      </c>
      <c r="F69" s="5">
        <v>29720.2</v>
      </c>
      <c r="G69" s="3">
        <v>0</v>
      </c>
      <c r="H69" s="4">
        <v>0</v>
      </c>
      <c r="I69" s="4">
        <v>194357</v>
      </c>
      <c r="J69" s="5">
        <v>194357</v>
      </c>
      <c r="K69" s="20"/>
      <c r="L69" s="20"/>
    </row>
    <row r="70" spans="2:12" s="21" customFormat="1" ht="12.75">
      <c r="B70" s="2">
        <v>2007</v>
      </c>
      <c r="C70" s="3">
        <v>0</v>
      </c>
      <c r="D70" s="4">
        <v>5870.94</v>
      </c>
      <c r="E70" s="4">
        <v>26368.02</v>
      </c>
      <c r="F70" s="5">
        <v>32238.96</v>
      </c>
      <c r="G70" s="3">
        <v>0</v>
      </c>
      <c r="H70" s="4">
        <v>0</v>
      </c>
      <c r="I70" s="4">
        <v>58437</v>
      </c>
      <c r="J70" s="5">
        <v>58437</v>
      </c>
      <c r="K70" s="20"/>
      <c r="L70" s="20"/>
    </row>
    <row r="71" spans="2:12" s="21" customFormat="1" ht="12.75">
      <c r="B71" s="2">
        <v>2008</v>
      </c>
      <c r="C71" s="3">
        <v>0</v>
      </c>
      <c r="D71" s="4">
        <v>4806.38</v>
      </c>
      <c r="E71" s="4">
        <v>21317.43</v>
      </c>
      <c r="F71" s="5">
        <v>26123.81</v>
      </c>
      <c r="G71" s="3">
        <v>0</v>
      </c>
      <c r="H71" s="4">
        <v>0</v>
      </c>
      <c r="I71" s="4">
        <v>50957</v>
      </c>
      <c r="J71" s="5">
        <v>50957</v>
      </c>
      <c r="K71" s="20"/>
      <c r="L71" s="20"/>
    </row>
    <row r="72" spans="2:12" s="21" customFormat="1" ht="12.75">
      <c r="B72" s="2">
        <v>2009</v>
      </c>
      <c r="C72" s="3">
        <v>0</v>
      </c>
      <c r="D72" s="4">
        <v>12819.43</v>
      </c>
      <c r="E72" s="4">
        <v>12485.25</v>
      </c>
      <c r="F72" s="5">
        <v>25304.68</v>
      </c>
      <c r="G72" s="3">
        <v>0</v>
      </c>
      <c r="H72" s="4">
        <v>0</v>
      </c>
      <c r="I72" s="4">
        <v>44600</v>
      </c>
      <c r="J72" s="5">
        <v>44600</v>
      </c>
      <c r="K72" s="20"/>
      <c r="L72" s="20"/>
    </row>
    <row r="73" spans="2:12" s="21" customFormat="1" ht="12.75">
      <c r="B73" s="2">
        <v>2010</v>
      </c>
      <c r="C73" s="3">
        <v>0</v>
      </c>
      <c r="D73" s="4">
        <v>8806.7</v>
      </c>
      <c r="E73" s="4">
        <v>9106.38</v>
      </c>
      <c r="F73" s="5">
        <v>17913.08</v>
      </c>
      <c r="G73" s="3">
        <v>0</v>
      </c>
      <c r="H73" s="4">
        <v>0</v>
      </c>
      <c r="I73" s="4">
        <v>35472</v>
      </c>
      <c r="J73" s="5">
        <v>35472</v>
      </c>
      <c r="K73" s="20"/>
      <c r="L73" s="20"/>
    </row>
    <row r="74" spans="2:12" s="21" customFormat="1" ht="13.5" thickBot="1">
      <c r="B74" s="6" t="s">
        <v>5</v>
      </c>
      <c r="C74" s="7">
        <f aca="true" t="shared" si="6" ref="C74:J74">SUM(C69:C73)</f>
        <v>0</v>
      </c>
      <c r="D74" s="8">
        <f t="shared" si="6"/>
        <v>52531.850000000006</v>
      </c>
      <c r="E74" s="8">
        <f t="shared" si="6"/>
        <v>78768.88</v>
      </c>
      <c r="F74" s="9">
        <f t="shared" si="6"/>
        <v>131300.72999999998</v>
      </c>
      <c r="G74" s="7">
        <f t="shared" si="6"/>
        <v>0</v>
      </c>
      <c r="H74" s="8">
        <f t="shared" si="6"/>
        <v>0</v>
      </c>
      <c r="I74" s="8">
        <f t="shared" si="6"/>
        <v>383823</v>
      </c>
      <c r="J74" s="9">
        <f t="shared" si="6"/>
        <v>383823</v>
      </c>
      <c r="K74" s="20"/>
      <c r="L74" s="20"/>
    </row>
    <row r="75" spans="2:10" s="18" customFormat="1" ht="12.75">
      <c r="B75" s="11" t="s">
        <v>16</v>
      </c>
      <c r="C75" s="10"/>
      <c r="D75" s="12"/>
      <c r="E75" s="12"/>
      <c r="F75" s="12"/>
      <c r="G75" s="12"/>
      <c r="H75" s="12"/>
      <c r="I75" s="12"/>
      <c r="J75" s="13"/>
    </row>
    <row r="76" spans="2:10" s="18" customFormat="1" ht="12.75">
      <c r="B76" s="2">
        <v>2006</v>
      </c>
      <c r="C76" s="3">
        <v>79692.51</v>
      </c>
      <c r="D76" s="4">
        <v>9837.51</v>
      </c>
      <c r="E76" s="4">
        <v>147954.85</v>
      </c>
      <c r="F76" s="5">
        <v>237484.87</v>
      </c>
      <c r="G76" s="3">
        <v>944.76</v>
      </c>
      <c r="H76" s="4">
        <v>495</v>
      </c>
      <c r="I76" s="4">
        <v>36394.08</v>
      </c>
      <c r="J76" s="5">
        <v>37833.840000000004</v>
      </c>
    </row>
    <row r="77" spans="2:10" s="18" customFormat="1" ht="12.75">
      <c r="B77" s="2">
        <v>2007</v>
      </c>
      <c r="C77" s="3">
        <v>58403.25</v>
      </c>
      <c r="D77" s="4">
        <v>9651.57</v>
      </c>
      <c r="E77" s="4">
        <v>122119.7</v>
      </c>
      <c r="F77" s="5">
        <v>190174.52000000002</v>
      </c>
      <c r="G77" s="3">
        <v>4462.93</v>
      </c>
      <c r="H77" s="4">
        <v>2777.83</v>
      </c>
      <c r="I77" s="4">
        <v>20461.57</v>
      </c>
      <c r="J77" s="5">
        <v>27702.33</v>
      </c>
    </row>
    <row r="78" spans="2:10" s="18" customFormat="1" ht="12.75">
      <c r="B78" s="2">
        <v>2008</v>
      </c>
      <c r="C78" s="3">
        <v>42813.55</v>
      </c>
      <c r="D78" s="4">
        <v>13665.630000000001</v>
      </c>
      <c r="E78" s="4">
        <v>108771.25000000001</v>
      </c>
      <c r="F78" s="5">
        <v>165250.43000000002</v>
      </c>
      <c r="G78" s="3">
        <v>2620</v>
      </c>
      <c r="H78" s="4">
        <v>1799.34</v>
      </c>
      <c r="I78" s="4">
        <v>61384.07000000001</v>
      </c>
      <c r="J78" s="5">
        <v>65803.41</v>
      </c>
    </row>
    <row r="79" spans="2:10" s="18" customFormat="1" ht="12.75">
      <c r="B79" s="2">
        <v>2009</v>
      </c>
      <c r="C79" s="3">
        <v>42508.740000000005</v>
      </c>
      <c r="D79" s="4">
        <v>14686.89</v>
      </c>
      <c r="E79" s="4">
        <v>118918.46</v>
      </c>
      <c r="F79" s="5">
        <v>176114.09000000003</v>
      </c>
      <c r="G79" s="3">
        <v>6108.73</v>
      </c>
      <c r="H79" s="4">
        <v>27419.96</v>
      </c>
      <c r="I79" s="4">
        <v>33393.82</v>
      </c>
      <c r="J79" s="5">
        <v>66922.51000000001</v>
      </c>
    </row>
    <row r="80" spans="2:10" s="18" customFormat="1" ht="12.75">
      <c r="B80" s="2">
        <v>2010</v>
      </c>
      <c r="C80" s="3">
        <v>40479.34</v>
      </c>
      <c r="D80" s="4">
        <v>8345.51</v>
      </c>
      <c r="E80" s="4">
        <v>103322.90000000001</v>
      </c>
      <c r="F80" s="5">
        <v>152147.75</v>
      </c>
      <c r="G80" s="3">
        <v>123.11</v>
      </c>
      <c r="H80" s="4">
        <v>1037.48</v>
      </c>
      <c r="I80" s="4">
        <v>31661.57</v>
      </c>
      <c r="J80" s="5">
        <v>32822.159999999996</v>
      </c>
    </row>
    <row r="81" spans="2:10" s="18" customFormat="1" ht="13.5" thickBot="1">
      <c r="B81" s="6" t="s">
        <v>5</v>
      </c>
      <c r="C81" s="7">
        <f aca="true" t="shared" si="7" ref="C81:J81">SUM(C76:C80)</f>
        <v>263897.39</v>
      </c>
      <c r="D81" s="8">
        <f t="shared" si="7"/>
        <v>56187.11000000001</v>
      </c>
      <c r="E81" s="8">
        <f t="shared" si="7"/>
        <v>601087.16</v>
      </c>
      <c r="F81" s="9">
        <f t="shared" si="7"/>
        <v>921171.6600000001</v>
      </c>
      <c r="G81" s="7">
        <f t="shared" si="7"/>
        <v>14259.53</v>
      </c>
      <c r="H81" s="8">
        <f t="shared" si="7"/>
        <v>33529.61</v>
      </c>
      <c r="I81" s="8">
        <f t="shared" si="7"/>
        <v>183295.11000000002</v>
      </c>
      <c r="J81" s="9">
        <f t="shared" si="7"/>
        <v>231084.25000000003</v>
      </c>
    </row>
    <row r="82" spans="2:12" s="18" customFormat="1" ht="12.75">
      <c r="B82" s="11" t="s">
        <v>17</v>
      </c>
      <c r="C82" s="10"/>
      <c r="D82" s="12"/>
      <c r="E82" s="12"/>
      <c r="F82" s="12"/>
      <c r="G82" s="12"/>
      <c r="H82" s="12"/>
      <c r="I82" s="12"/>
      <c r="J82" s="13"/>
      <c r="K82" s="19"/>
      <c r="L82" s="19"/>
    </row>
    <row r="83" spans="2:12" s="18" customFormat="1" ht="12.75">
      <c r="B83" s="2">
        <v>2006</v>
      </c>
      <c r="C83" s="3">
        <v>4132.15</v>
      </c>
      <c r="D83" s="4">
        <v>146855.56</v>
      </c>
      <c r="E83" s="4">
        <v>52448.1</v>
      </c>
      <c r="F83" s="5">
        <v>203435.81</v>
      </c>
      <c r="G83" s="3">
        <v>631.41</v>
      </c>
      <c r="H83" s="4">
        <v>0</v>
      </c>
      <c r="I83" s="4">
        <v>1488.07</v>
      </c>
      <c r="J83" s="5">
        <v>2119.48</v>
      </c>
      <c r="K83" s="19"/>
      <c r="L83" s="19"/>
    </row>
    <row r="84" spans="2:12" s="18" customFormat="1" ht="12.75">
      <c r="B84" s="2">
        <v>2007</v>
      </c>
      <c r="C84" s="3">
        <v>5197.57</v>
      </c>
      <c r="D84" s="4">
        <v>107814.95</v>
      </c>
      <c r="E84" s="4">
        <v>30344.28</v>
      </c>
      <c r="F84" s="5">
        <v>143356.8</v>
      </c>
      <c r="G84" s="3">
        <v>0</v>
      </c>
      <c r="H84" s="4">
        <v>2096.92</v>
      </c>
      <c r="I84" s="4">
        <v>3080.9</v>
      </c>
      <c r="J84" s="5">
        <v>5177.82</v>
      </c>
      <c r="K84" s="19"/>
      <c r="L84" s="19"/>
    </row>
    <row r="85" spans="2:12" s="18" customFormat="1" ht="12.75">
      <c r="B85" s="2">
        <v>2008</v>
      </c>
      <c r="C85" s="3">
        <v>4410.53</v>
      </c>
      <c r="D85" s="4">
        <v>126256.66</v>
      </c>
      <c r="E85" s="4">
        <v>32435.87</v>
      </c>
      <c r="F85" s="5">
        <v>163103.06</v>
      </c>
      <c r="G85" s="3">
        <v>0</v>
      </c>
      <c r="H85" s="4">
        <v>6946.4</v>
      </c>
      <c r="I85" s="4">
        <v>3736.33</v>
      </c>
      <c r="J85" s="5">
        <v>10682.73</v>
      </c>
      <c r="K85" s="19"/>
      <c r="L85" s="19"/>
    </row>
    <row r="86" spans="2:12" s="18" customFormat="1" ht="12.75">
      <c r="B86" s="2">
        <v>2009</v>
      </c>
      <c r="C86" s="3">
        <v>3418.22</v>
      </c>
      <c r="D86" s="4">
        <v>78324.91</v>
      </c>
      <c r="E86" s="4">
        <v>14959.57</v>
      </c>
      <c r="F86" s="5">
        <v>96702.70000000001</v>
      </c>
      <c r="G86" s="3">
        <v>0</v>
      </c>
      <c r="H86" s="4">
        <v>218.72</v>
      </c>
      <c r="I86" s="4">
        <v>0</v>
      </c>
      <c r="J86" s="5">
        <v>218.72</v>
      </c>
      <c r="K86" s="19"/>
      <c r="L86" s="19"/>
    </row>
    <row r="87" spans="2:12" s="18" customFormat="1" ht="12.75">
      <c r="B87" s="2">
        <v>2010</v>
      </c>
      <c r="C87" s="3">
        <v>7961.78</v>
      </c>
      <c r="D87" s="4">
        <v>133457.64</v>
      </c>
      <c r="E87" s="4">
        <v>9746.71</v>
      </c>
      <c r="F87" s="5">
        <v>151166.13</v>
      </c>
      <c r="G87" s="3">
        <v>1745.45</v>
      </c>
      <c r="H87" s="4">
        <v>428.5</v>
      </c>
      <c r="I87" s="4">
        <v>7989.53</v>
      </c>
      <c r="J87" s="5">
        <v>10163.48</v>
      </c>
      <c r="K87" s="19"/>
      <c r="L87" s="19"/>
    </row>
    <row r="88" spans="2:12" s="18" customFormat="1" ht="13.5" thickBot="1">
      <c r="B88" s="6" t="s">
        <v>5</v>
      </c>
      <c r="C88" s="7">
        <f>SUM(C83:C87)</f>
        <v>25120.25</v>
      </c>
      <c r="D88" s="8">
        <v>592709.7200000001</v>
      </c>
      <c r="E88" s="8">
        <v>139934.53</v>
      </c>
      <c r="F88" s="9">
        <f>SUM(F83:F87)</f>
        <v>757764.5</v>
      </c>
      <c r="G88" s="7">
        <f>SUM(G83:G87)</f>
        <v>2376.86</v>
      </c>
      <c r="H88" s="8">
        <f>SUM(H83:H87)</f>
        <v>9690.539999999999</v>
      </c>
      <c r="I88" s="8">
        <f>SUM(I83:I87)</f>
        <v>16294.829999999998</v>
      </c>
      <c r="J88" s="9">
        <f>SUM(J83:J87)</f>
        <v>28362.23</v>
      </c>
      <c r="K88" s="19"/>
      <c r="L88" s="19"/>
    </row>
    <row r="89" spans="2:12" s="18" customFormat="1" ht="12.75">
      <c r="B89" s="11" t="s">
        <v>18</v>
      </c>
      <c r="C89" s="10"/>
      <c r="D89" s="12"/>
      <c r="E89" s="12"/>
      <c r="F89" s="12"/>
      <c r="G89" s="12"/>
      <c r="H89" s="12"/>
      <c r="I89" s="12"/>
      <c r="J89" s="13"/>
      <c r="K89" s="19"/>
      <c r="L89" s="19"/>
    </row>
    <row r="90" spans="2:12" s="18" customFormat="1" ht="12.75">
      <c r="B90" s="2">
        <v>2006</v>
      </c>
      <c r="C90" s="3">
        <v>283812.73</v>
      </c>
      <c r="D90" s="4">
        <v>127262.55</v>
      </c>
      <c r="E90" s="4">
        <v>544691.91</v>
      </c>
      <c r="F90" s="5">
        <v>955767.19</v>
      </c>
      <c r="G90" s="3">
        <v>11485.09</v>
      </c>
      <c r="H90" s="4">
        <v>0</v>
      </c>
      <c r="I90" s="4">
        <v>195781.67</v>
      </c>
      <c r="J90" s="5">
        <v>207266.76</v>
      </c>
      <c r="K90" s="19"/>
      <c r="L90" s="19"/>
    </row>
    <row r="91" spans="2:12" s="18" customFormat="1" ht="12.75">
      <c r="B91" s="2">
        <v>2007</v>
      </c>
      <c r="C91" s="3">
        <v>288595.34</v>
      </c>
      <c r="D91" s="4">
        <v>126631.42</v>
      </c>
      <c r="E91" s="4">
        <v>459233.81</v>
      </c>
      <c r="F91" s="5">
        <v>874460.57</v>
      </c>
      <c r="G91" s="3">
        <v>27040.73</v>
      </c>
      <c r="H91" s="4">
        <v>0</v>
      </c>
      <c r="I91" s="4">
        <v>150478.66</v>
      </c>
      <c r="J91" s="5">
        <v>177519.39</v>
      </c>
      <c r="K91" s="19"/>
      <c r="L91" s="19"/>
    </row>
    <row r="92" spans="2:12" s="18" customFormat="1" ht="12.75">
      <c r="B92" s="2">
        <v>2008</v>
      </c>
      <c r="C92" s="3">
        <v>205283.58</v>
      </c>
      <c r="D92" s="4">
        <v>130256.75</v>
      </c>
      <c r="E92" s="4">
        <v>351370.38</v>
      </c>
      <c r="F92" s="5">
        <v>686910.71</v>
      </c>
      <c r="G92" s="3">
        <v>25745.73</v>
      </c>
      <c r="H92" s="4">
        <v>136.53</v>
      </c>
      <c r="I92" s="4">
        <v>175595.39</v>
      </c>
      <c r="J92" s="5">
        <v>201477.65</v>
      </c>
      <c r="K92" s="19"/>
      <c r="L92" s="19"/>
    </row>
    <row r="93" spans="2:12" s="18" customFormat="1" ht="12.75">
      <c r="B93" s="2">
        <v>2009</v>
      </c>
      <c r="C93" s="3">
        <v>266556.43</v>
      </c>
      <c r="D93" s="4">
        <v>145306.91</v>
      </c>
      <c r="E93" s="4">
        <v>411298.36</v>
      </c>
      <c r="F93" s="5">
        <v>823161.7</v>
      </c>
      <c r="G93" s="3">
        <v>8061</v>
      </c>
      <c r="H93" s="4">
        <v>0</v>
      </c>
      <c r="I93" s="4">
        <v>143733.95</v>
      </c>
      <c r="J93" s="5">
        <v>151794.95</v>
      </c>
      <c r="K93" s="19"/>
      <c r="L93" s="19"/>
    </row>
    <row r="94" spans="2:12" s="18" customFormat="1" ht="12.75">
      <c r="B94" s="2">
        <v>2010</v>
      </c>
      <c r="C94" s="3">
        <v>193110.32</v>
      </c>
      <c r="D94" s="4">
        <v>105305.94</v>
      </c>
      <c r="E94" s="4">
        <v>327527.36</v>
      </c>
      <c r="F94" s="5">
        <v>625943.62</v>
      </c>
      <c r="G94" s="3">
        <v>23175.2</v>
      </c>
      <c r="H94" s="4">
        <v>3017</v>
      </c>
      <c r="I94" s="4">
        <v>143323.69</v>
      </c>
      <c r="J94" s="5">
        <v>169515.89</v>
      </c>
      <c r="K94" s="19"/>
      <c r="L94" s="19"/>
    </row>
    <row r="95" spans="2:12" s="18" customFormat="1" ht="13.5" thickBot="1">
      <c r="B95" s="6" t="s">
        <v>5</v>
      </c>
      <c r="C95" s="7">
        <f>SUM(C90:C94)</f>
        <v>1237358.4000000001</v>
      </c>
      <c r="D95" s="8">
        <f aca="true" t="shared" si="8" ref="D95:J95">SUM(D90:D94)</f>
        <v>634763.5700000001</v>
      </c>
      <c r="E95" s="8">
        <f t="shared" si="8"/>
        <v>2094121.8199999998</v>
      </c>
      <c r="F95" s="9">
        <f t="shared" si="8"/>
        <v>3966243.79</v>
      </c>
      <c r="G95" s="7">
        <f t="shared" si="8"/>
        <v>95507.75</v>
      </c>
      <c r="H95" s="8">
        <f t="shared" si="8"/>
        <v>3153.53</v>
      </c>
      <c r="I95" s="8">
        <f t="shared" si="8"/>
        <v>808913.3600000001</v>
      </c>
      <c r="J95" s="9">
        <f t="shared" si="8"/>
        <v>907574.64</v>
      </c>
      <c r="K95" s="19"/>
      <c r="L95" s="19"/>
    </row>
    <row r="96" spans="2:12" s="18" customFormat="1" ht="12.75">
      <c r="B96" s="11" t="s">
        <v>19</v>
      </c>
      <c r="C96" s="10"/>
      <c r="D96" s="12"/>
      <c r="E96" s="12"/>
      <c r="F96" s="12"/>
      <c r="G96" s="12"/>
      <c r="H96" s="12"/>
      <c r="I96" s="12"/>
      <c r="J96" s="13"/>
      <c r="K96" s="19"/>
      <c r="L96" s="19"/>
    </row>
    <row r="97" spans="2:12" s="18" customFormat="1" ht="12.75">
      <c r="B97" s="2">
        <v>2006</v>
      </c>
      <c r="C97" s="3">
        <v>4005.28</v>
      </c>
      <c r="D97" s="4">
        <v>0</v>
      </c>
      <c r="E97" s="4">
        <v>33743.74</v>
      </c>
      <c r="F97" s="5">
        <v>37749.02</v>
      </c>
      <c r="G97" s="3">
        <v>0</v>
      </c>
      <c r="H97" s="4">
        <v>0</v>
      </c>
      <c r="I97" s="4">
        <v>1466.34</v>
      </c>
      <c r="J97" s="5">
        <v>1466.34</v>
      </c>
      <c r="K97" s="19"/>
      <c r="L97" s="19"/>
    </row>
    <row r="98" spans="2:12" s="18" customFormat="1" ht="12.75">
      <c r="B98" s="2">
        <v>2007</v>
      </c>
      <c r="C98" s="3">
        <v>4216.26</v>
      </c>
      <c r="D98" s="4">
        <v>0</v>
      </c>
      <c r="E98" s="4">
        <v>15318.3</v>
      </c>
      <c r="F98" s="5">
        <v>19534.56</v>
      </c>
      <c r="G98" s="3">
        <v>0</v>
      </c>
      <c r="H98" s="4">
        <v>0</v>
      </c>
      <c r="I98" s="4">
        <v>250.02</v>
      </c>
      <c r="J98" s="5">
        <v>250.02</v>
      </c>
      <c r="K98" s="19"/>
      <c r="L98" s="19"/>
    </row>
    <row r="99" spans="2:12" s="18" customFormat="1" ht="12.75">
      <c r="B99" s="2">
        <v>2008</v>
      </c>
      <c r="C99" s="3">
        <v>4216.29</v>
      </c>
      <c r="D99" s="4">
        <v>0</v>
      </c>
      <c r="E99" s="4">
        <v>30114</v>
      </c>
      <c r="F99" s="5">
        <v>34330.29</v>
      </c>
      <c r="G99" s="3">
        <v>0</v>
      </c>
      <c r="H99" s="4">
        <v>0</v>
      </c>
      <c r="I99" s="4">
        <v>262.23</v>
      </c>
      <c r="J99" s="5">
        <v>262.23</v>
      </c>
      <c r="K99" s="19"/>
      <c r="L99" s="19"/>
    </row>
    <row r="100" spans="2:12" s="18" customFormat="1" ht="12.75">
      <c r="B100" s="2">
        <v>2009</v>
      </c>
      <c r="C100" s="3">
        <v>4216.29</v>
      </c>
      <c r="D100" s="4">
        <v>0</v>
      </c>
      <c r="E100" s="4">
        <v>31872</v>
      </c>
      <c r="F100" s="5">
        <v>36088.29</v>
      </c>
      <c r="G100" s="3">
        <v>0</v>
      </c>
      <c r="H100" s="4">
        <v>0</v>
      </c>
      <c r="I100" s="4">
        <v>1802.49</v>
      </c>
      <c r="J100" s="5">
        <v>1802.49</v>
      </c>
      <c r="K100" s="19"/>
      <c r="L100" s="19"/>
    </row>
    <row r="101" spans="2:12" s="18" customFormat="1" ht="12.75">
      <c r="B101" s="2">
        <v>2010</v>
      </c>
      <c r="C101" s="3">
        <v>4216.29</v>
      </c>
      <c r="D101" s="4">
        <v>0</v>
      </c>
      <c r="E101" s="4">
        <v>24381.77</v>
      </c>
      <c r="F101" s="5">
        <v>28598.06</v>
      </c>
      <c r="G101" s="3">
        <v>0</v>
      </c>
      <c r="H101" s="4">
        <v>0</v>
      </c>
      <c r="I101" s="4">
        <v>2387.55</v>
      </c>
      <c r="J101" s="5">
        <v>2387.55</v>
      </c>
      <c r="K101" s="19"/>
      <c r="L101" s="19"/>
    </row>
    <row r="102" spans="2:12" s="18" customFormat="1" ht="13.5" thickBot="1">
      <c r="B102" s="6" t="s">
        <v>5</v>
      </c>
      <c r="C102" s="7">
        <f>SUM(C97:C101)</f>
        <v>20870.410000000003</v>
      </c>
      <c r="D102" s="8">
        <f aca="true" t="shared" si="9" ref="D102:J102">SUM(D97:D101)</f>
        <v>0</v>
      </c>
      <c r="E102" s="8">
        <f t="shared" si="9"/>
        <v>135429.81</v>
      </c>
      <c r="F102" s="9">
        <f t="shared" si="9"/>
        <v>156300.22</v>
      </c>
      <c r="G102" s="7">
        <f t="shared" si="9"/>
        <v>0</v>
      </c>
      <c r="H102" s="8">
        <f t="shared" si="9"/>
        <v>0</v>
      </c>
      <c r="I102" s="8">
        <f t="shared" si="9"/>
        <v>6168.63</v>
      </c>
      <c r="J102" s="9">
        <f t="shared" si="9"/>
        <v>6168.63</v>
      </c>
      <c r="K102" s="19"/>
      <c r="L102" s="19"/>
    </row>
    <row r="103" spans="2:12" s="18" customFormat="1" ht="12.75">
      <c r="B103" s="11" t="s">
        <v>20</v>
      </c>
      <c r="C103" s="10"/>
      <c r="D103" s="12"/>
      <c r="E103" s="12"/>
      <c r="F103" s="12"/>
      <c r="G103" s="12"/>
      <c r="H103" s="12"/>
      <c r="I103" s="12"/>
      <c r="J103" s="13"/>
      <c r="K103" s="19"/>
      <c r="L103" s="19"/>
    </row>
    <row r="104" spans="2:12" s="18" customFormat="1" ht="12.75">
      <c r="B104" s="2">
        <v>2006</v>
      </c>
      <c r="C104" s="3">
        <v>9611.98</v>
      </c>
      <c r="D104" s="4">
        <v>9966.1</v>
      </c>
      <c r="E104" s="4">
        <v>92144.9</v>
      </c>
      <c r="F104" s="5">
        <v>111722.98</v>
      </c>
      <c r="G104" s="3">
        <v>0</v>
      </c>
      <c r="H104" s="4">
        <v>0</v>
      </c>
      <c r="I104" s="4">
        <v>7996.8</v>
      </c>
      <c r="J104" s="5">
        <v>7996.8</v>
      </c>
      <c r="K104" s="19"/>
      <c r="L104" s="19"/>
    </row>
    <row r="105" spans="2:12" s="18" customFormat="1" ht="12.75">
      <c r="B105" s="2">
        <v>2007</v>
      </c>
      <c r="C105" s="3">
        <v>10352.3</v>
      </c>
      <c r="D105" s="4">
        <v>11907.29</v>
      </c>
      <c r="E105" s="4">
        <v>95633.23</v>
      </c>
      <c r="F105" s="5">
        <v>117892.82</v>
      </c>
      <c r="G105" s="3">
        <v>0</v>
      </c>
      <c r="H105" s="4">
        <v>0</v>
      </c>
      <c r="I105" s="4">
        <v>10750.58</v>
      </c>
      <c r="J105" s="5">
        <v>10750.58</v>
      </c>
      <c r="K105" s="19"/>
      <c r="L105" s="19"/>
    </row>
    <row r="106" spans="2:12" s="18" customFormat="1" ht="12.75">
      <c r="B106" s="2">
        <v>2008</v>
      </c>
      <c r="C106" s="3">
        <v>10243.02</v>
      </c>
      <c r="D106" s="4">
        <v>12799.65</v>
      </c>
      <c r="E106" s="4">
        <v>107780.72</v>
      </c>
      <c r="F106" s="5">
        <v>130823.39</v>
      </c>
      <c r="G106" s="3">
        <v>0</v>
      </c>
      <c r="H106" s="4">
        <v>0</v>
      </c>
      <c r="I106" s="4">
        <v>45068.83</v>
      </c>
      <c r="J106" s="5">
        <v>45068.83</v>
      </c>
      <c r="K106" s="19"/>
      <c r="L106" s="19"/>
    </row>
    <row r="107" spans="2:12" s="18" customFormat="1" ht="12.75">
      <c r="B107" s="2">
        <v>2009</v>
      </c>
      <c r="C107" s="3">
        <v>10263.3</v>
      </c>
      <c r="D107" s="4">
        <v>13278.37</v>
      </c>
      <c r="E107" s="4">
        <v>102246.25</v>
      </c>
      <c r="F107" s="5">
        <v>125787.92</v>
      </c>
      <c r="G107" s="3">
        <v>0</v>
      </c>
      <c r="H107" s="4">
        <v>0</v>
      </c>
      <c r="I107" s="4">
        <v>21054.48</v>
      </c>
      <c r="J107" s="5">
        <v>21054.48</v>
      </c>
      <c r="K107" s="19"/>
      <c r="L107" s="19"/>
    </row>
    <row r="108" spans="2:12" s="18" customFormat="1" ht="12.75">
      <c r="B108" s="2">
        <v>2010</v>
      </c>
      <c r="C108" s="3">
        <v>12370.1</v>
      </c>
      <c r="D108" s="4">
        <v>41152.19</v>
      </c>
      <c r="E108" s="4">
        <v>85268.27</v>
      </c>
      <c r="F108" s="5">
        <v>138790.56</v>
      </c>
      <c r="G108" s="3">
        <v>0</v>
      </c>
      <c r="H108" s="4">
        <v>439.32</v>
      </c>
      <c r="I108" s="4">
        <v>38113.24</v>
      </c>
      <c r="J108" s="5">
        <v>38552.56</v>
      </c>
      <c r="K108" s="19"/>
      <c r="L108" s="19"/>
    </row>
    <row r="109" spans="2:12" s="18" customFormat="1" ht="13.5" thickBot="1">
      <c r="B109" s="6" t="s">
        <v>5</v>
      </c>
      <c r="C109" s="7">
        <f>SUM(C104:C108)</f>
        <v>52840.7</v>
      </c>
      <c r="D109" s="8">
        <f aca="true" t="shared" si="10" ref="D109:J109">SUM(D104:D108)</f>
        <v>89103.6</v>
      </c>
      <c r="E109" s="8">
        <f t="shared" si="10"/>
        <v>483073.37</v>
      </c>
      <c r="F109" s="9">
        <f t="shared" si="10"/>
        <v>625017.6699999999</v>
      </c>
      <c r="G109" s="7">
        <f t="shared" si="10"/>
        <v>0</v>
      </c>
      <c r="H109" s="8">
        <f t="shared" si="10"/>
        <v>439.32</v>
      </c>
      <c r="I109" s="8">
        <f t="shared" si="10"/>
        <v>122983.93</v>
      </c>
      <c r="J109" s="9">
        <f t="shared" si="10"/>
        <v>123423.25</v>
      </c>
      <c r="K109" s="19"/>
      <c r="L109" s="19"/>
    </row>
    <row r="110" spans="2:12" s="18" customFormat="1" ht="12.75">
      <c r="B110" s="11" t="s">
        <v>21</v>
      </c>
      <c r="C110" s="10"/>
      <c r="D110" s="12"/>
      <c r="E110" s="12"/>
      <c r="F110" s="12"/>
      <c r="G110" s="12"/>
      <c r="H110" s="12"/>
      <c r="I110" s="12"/>
      <c r="J110" s="13"/>
      <c r="K110" s="19"/>
      <c r="L110" s="19"/>
    </row>
    <row r="111" spans="2:12" s="18" customFormat="1" ht="12.75">
      <c r="B111" s="2">
        <v>2006</v>
      </c>
      <c r="C111" s="3">
        <v>32146.83390094934</v>
      </c>
      <c r="D111" s="4">
        <v>25896.122355440482</v>
      </c>
      <c r="E111" s="4">
        <v>81097.64769103099</v>
      </c>
      <c r="F111" s="5">
        <v>139140.6039474208</v>
      </c>
      <c r="G111" s="3">
        <v>4902.759999999999</v>
      </c>
      <c r="H111" s="4">
        <v>2125.37</v>
      </c>
      <c r="I111" s="4">
        <v>8143.493961362278</v>
      </c>
      <c r="J111" s="5">
        <v>15171.623961362278</v>
      </c>
      <c r="K111" s="19"/>
      <c r="L111" s="19"/>
    </row>
    <row r="112" spans="2:12" s="18" customFormat="1" ht="12.75">
      <c r="B112" s="2">
        <v>2007</v>
      </c>
      <c r="C112" s="3">
        <v>31910.75390094934</v>
      </c>
      <c r="D112" s="4">
        <v>22774.569047998408</v>
      </c>
      <c r="E112" s="4">
        <v>83046.3562816172</v>
      </c>
      <c r="F112" s="5">
        <v>137731.67923056497</v>
      </c>
      <c r="G112" s="3">
        <v>5605.22</v>
      </c>
      <c r="H112" s="4">
        <v>113.82</v>
      </c>
      <c r="I112" s="4">
        <v>12771.020000000002</v>
      </c>
      <c r="J112" s="5">
        <v>18490.06</v>
      </c>
      <c r="K112" s="19"/>
      <c r="L112" s="19"/>
    </row>
    <row r="113" spans="2:12" s="18" customFormat="1" ht="12.75">
      <c r="B113" s="2">
        <v>2008</v>
      </c>
      <c r="C113" s="3">
        <v>33066.94908650336</v>
      </c>
      <c r="D113" s="4">
        <v>23400.963701785833</v>
      </c>
      <c r="E113" s="4">
        <v>82291.65994423421</v>
      </c>
      <c r="F113" s="5">
        <v>138759.5727325234</v>
      </c>
      <c r="G113" s="3">
        <v>4952.450000000001</v>
      </c>
      <c r="H113" s="4">
        <v>3913.718369514705</v>
      </c>
      <c r="I113" s="4">
        <v>18022.44800371772</v>
      </c>
      <c r="J113" s="5">
        <v>26888.616373232428</v>
      </c>
      <c r="K113" s="19"/>
      <c r="L113" s="19"/>
    </row>
    <row r="114" spans="2:12" s="18" customFormat="1" ht="12.75">
      <c r="B114" s="2">
        <v>2009</v>
      </c>
      <c r="C114" s="3">
        <v>33548.61000000001</v>
      </c>
      <c r="D114" s="4">
        <v>25066.459999999995</v>
      </c>
      <c r="E114" s="4">
        <v>72582.80999999998</v>
      </c>
      <c r="F114" s="5">
        <v>131197.88</v>
      </c>
      <c r="G114" s="3">
        <v>0</v>
      </c>
      <c r="H114" s="4">
        <v>5483.11</v>
      </c>
      <c r="I114" s="4">
        <v>17345.57</v>
      </c>
      <c r="J114" s="5">
        <v>22828.68</v>
      </c>
      <c r="K114" s="19"/>
      <c r="L114" s="19"/>
    </row>
    <row r="115" spans="2:12" s="18" customFormat="1" ht="12.75">
      <c r="B115" s="2">
        <v>2010</v>
      </c>
      <c r="C115" s="3">
        <v>29816.020000000004</v>
      </c>
      <c r="D115" s="4">
        <v>22319.79</v>
      </c>
      <c r="E115" s="4">
        <v>64631.119999999995</v>
      </c>
      <c r="F115" s="5">
        <v>116766.93</v>
      </c>
      <c r="G115" s="3">
        <v>2160.21</v>
      </c>
      <c r="H115" s="4">
        <v>3262.78</v>
      </c>
      <c r="I115" s="4">
        <v>12414.130000000001</v>
      </c>
      <c r="J115" s="5">
        <v>17837.120000000003</v>
      </c>
      <c r="K115" s="19"/>
      <c r="L115" s="19"/>
    </row>
    <row r="116" spans="2:12" s="18" customFormat="1" ht="13.5" thickBot="1">
      <c r="B116" s="6" t="s">
        <v>5</v>
      </c>
      <c r="C116" s="7">
        <f aca="true" t="shared" si="11" ref="C116:J116">SUM(C111:C115)</f>
        <v>160489.16688840208</v>
      </c>
      <c r="D116" s="8">
        <f t="shared" si="11"/>
        <v>119457.90510522472</v>
      </c>
      <c r="E116" s="8">
        <f t="shared" si="11"/>
        <v>383649.59391688235</v>
      </c>
      <c r="F116" s="9">
        <f t="shared" si="11"/>
        <v>663596.6659105092</v>
      </c>
      <c r="G116" s="7">
        <f t="shared" si="11"/>
        <v>17620.64</v>
      </c>
      <c r="H116" s="8">
        <f t="shared" si="11"/>
        <v>14898.798369514707</v>
      </c>
      <c r="I116" s="8">
        <f t="shared" si="11"/>
        <v>68696.66196508</v>
      </c>
      <c r="J116" s="9">
        <f t="shared" si="11"/>
        <v>101216.1003345947</v>
      </c>
      <c r="K116" s="19"/>
      <c r="L116" s="19"/>
    </row>
    <row r="117" spans="2:12" s="18" customFormat="1" ht="12.75">
      <c r="B117" s="11" t="s">
        <v>22</v>
      </c>
      <c r="C117" s="10"/>
      <c r="D117" s="12"/>
      <c r="E117" s="12"/>
      <c r="F117" s="12"/>
      <c r="G117" s="12"/>
      <c r="H117" s="12"/>
      <c r="I117" s="12"/>
      <c r="J117" s="13"/>
      <c r="K117" s="19"/>
      <c r="L117" s="19"/>
    </row>
    <row r="118" spans="2:12" s="18" customFormat="1" ht="12.75">
      <c r="B118" s="2">
        <v>2006</v>
      </c>
      <c r="C118" s="3">
        <v>119159.67</v>
      </c>
      <c r="D118" s="4">
        <v>107892.31</v>
      </c>
      <c r="E118" s="4">
        <v>190001.39306</v>
      </c>
      <c r="F118" s="5">
        <f>SUM(C118:E118)</f>
        <v>417053.37306</v>
      </c>
      <c r="G118" s="3">
        <v>15265.26</v>
      </c>
      <c r="H118" s="4">
        <v>3271.41</v>
      </c>
      <c r="I118" s="4">
        <v>25941.15</v>
      </c>
      <c r="J118" s="5">
        <f>SUM(G118:I118)</f>
        <v>44477.82</v>
      </c>
      <c r="K118" s="19"/>
      <c r="L118" s="19"/>
    </row>
    <row r="119" spans="2:12" s="18" customFormat="1" ht="12.75">
      <c r="B119" s="2">
        <v>2007</v>
      </c>
      <c r="C119" s="3">
        <v>153890.18</v>
      </c>
      <c r="D119" s="4">
        <v>117551.07</v>
      </c>
      <c r="E119" s="4">
        <v>199529.9</v>
      </c>
      <c r="F119" s="5">
        <f>SUM(C119:E119)</f>
        <v>470971.15</v>
      </c>
      <c r="G119" s="3">
        <v>21530.33</v>
      </c>
      <c r="H119" s="4">
        <v>13523.82</v>
      </c>
      <c r="I119" s="4">
        <v>30903.25</v>
      </c>
      <c r="J119" s="5">
        <f>SUM(G119:I119)</f>
        <v>65957.4</v>
      </c>
      <c r="K119" s="19"/>
      <c r="L119" s="19"/>
    </row>
    <row r="120" spans="2:12" s="18" customFormat="1" ht="12.75">
      <c r="B120" s="2">
        <v>2008</v>
      </c>
      <c r="C120" s="3">
        <v>152794.39</v>
      </c>
      <c r="D120" s="4">
        <v>97114.17</v>
      </c>
      <c r="E120" s="4">
        <v>191527.65</v>
      </c>
      <c r="F120" s="5">
        <f>SUM(C120:E120)</f>
        <v>441436.20999999996</v>
      </c>
      <c r="G120" s="3">
        <v>31404.6</v>
      </c>
      <c r="H120" s="4">
        <v>3996.66</v>
      </c>
      <c r="I120" s="4">
        <v>52107.75</v>
      </c>
      <c r="J120" s="5">
        <v>87509.01</v>
      </c>
      <c r="K120" s="19"/>
      <c r="L120" s="19"/>
    </row>
    <row r="121" spans="2:12" s="18" customFormat="1" ht="12.75">
      <c r="B121" s="2">
        <v>2009</v>
      </c>
      <c r="C121" s="3">
        <v>154257.73</v>
      </c>
      <c r="D121" s="4">
        <v>100454.42</v>
      </c>
      <c r="E121" s="4">
        <v>178991.08</v>
      </c>
      <c r="F121" s="5">
        <f>SUM(C121:E121)</f>
        <v>433703.23</v>
      </c>
      <c r="G121" s="3">
        <v>18303.29</v>
      </c>
      <c r="H121" s="4">
        <v>29708.96</v>
      </c>
      <c r="I121" s="4">
        <v>35263.4</v>
      </c>
      <c r="J121" s="5">
        <v>83275.65</v>
      </c>
      <c r="K121" s="19"/>
      <c r="L121" s="19"/>
    </row>
    <row r="122" spans="2:12" s="18" customFormat="1" ht="12.75">
      <c r="B122" s="2">
        <v>2010</v>
      </c>
      <c r="C122" s="3">
        <v>154968.59</v>
      </c>
      <c r="D122" s="4">
        <v>97118.93</v>
      </c>
      <c r="E122" s="4">
        <v>208378.57</v>
      </c>
      <c r="F122" s="5">
        <f>SUM(C122:E122)</f>
        <v>460466.08999999997</v>
      </c>
      <c r="G122" s="3">
        <v>43712.45</v>
      </c>
      <c r="H122" s="4">
        <v>13805.55</v>
      </c>
      <c r="I122" s="4">
        <v>49947.46</v>
      </c>
      <c r="J122" s="5">
        <v>107465.46</v>
      </c>
      <c r="K122" s="19"/>
      <c r="L122" s="19"/>
    </row>
    <row r="123" spans="2:12" s="18" customFormat="1" ht="13.5" thickBot="1">
      <c r="B123" s="6" t="s">
        <v>5</v>
      </c>
      <c r="C123" s="7">
        <f aca="true" t="shared" si="12" ref="C123:J123">SUM(C118:C122)</f>
        <v>735070.5599999999</v>
      </c>
      <c r="D123" s="8">
        <f t="shared" si="12"/>
        <v>520130.89999999997</v>
      </c>
      <c r="E123" s="8">
        <f t="shared" si="12"/>
        <v>968428.5930599999</v>
      </c>
      <c r="F123" s="9">
        <f t="shared" si="12"/>
        <v>2223630.05306</v>
      </c>
      <c r="G123" s="7">
        <f t="shared" si="12"/>
        <v>130215.93000000001</v>
      </c>
      <c r="H123" s="8">
        <f t="shared" si="12"/>
        <v>64306.399999999994</v>
      </c>
      <c r="I123" s="8">
        <f t="shared" si="12"/>
        <v>194163.00999999998</v>
      </c>
      <c r="J123" s="9">
        <f t="shared" si="12"/>
        <v>388685.34</v>
      </c>
      <c r="K123" s="19"/>
      <c r="L123" s="19"/>
    </row>
    <row r="124" spans="2:12" s="18" customFormat="1" ht="12.75">
      <c r="B124" s="11" t="s">
        <v>23</v>
      </c>
      <c r="C124" s="10"/>
      <c r="D124" s="12"/>
      <c r="E124" s="12"/>
      <c r="F124" s="12"/>
      <c r="G124" s="12"/>
      <c r="H124" s="12"/>
      <c r="I124" s="12"/>
      <c r="J124" s="13"/>
      <c r="K124" s="19"/>
      <c r="L124" s="19"/>
    </row>
    <row r="125" spans="2:12" s="18" customFormat="1" ht="12.75">
      <c r="B125" s="2">
        <v>2006</v>
      </c>
      <c r="C125" s="3">
        <v>49591.4</v>
      </c>
      <c r="D125" s="4">
        <v>118064.56</v>
      </c>
      <c r="E125" s="4">
        <v>105239.93</v>
      </c>
      <c r="F125" s="5">
        <v>272895.89</v>
      </c>
      <c r="G125" s="3">
        <v>5556.54</v>
      </c>
      <c r="H125" s="4">
        <v>10332.32</v>
      </c>
      <c r="I125" s="4">
        <v>12811.55</v>
      </c>
      <c r="J125" s="5">
        <v>28700.41</v>
      </c>
      <c r="K125" s="19"/>
      <c r="L125" s="19"/>
    </row>
    <row r="126" spans="2:12" s="18" customFormat="1" ht="12.75">
      <c r="B126" s="2">
        <v>2007</v>
      </c>
      <c r="C126" s="3">
        <v>54812.78</v>
      </c>
      <c r="D126" s="4">
        <v>110998.43999999999</v>
      </c>
      <c r="E126" s="4">
        <v>97229.06999999999</v>
      </c>
      <c r="F126" s="5">
        <v>263040.29</v>
      </c>
      <c r="G126" s="3">
        <v>4701.53</v>
      </c>
      <c r="H126" s="4">
        <v>15755.58</v>
      </c>
      <c r="I126" s="4">
        <v>9025.779999999999</v>
      </c>
      <c r="J126" s="5">
        <v>29482.89</v>
      </c>
      <c r="K126" s="19"/>
      <c r="L126" s="19"/>
    </row>
    <row r="127" spans="2:12" s="18" customFormat="1" ht="12.75">
      <c r="B127" s="2">
        <v>2008</v>
      </c>
      <c r="C127" s="3">
        <v>349660.4799999999</v>
      </c>
      <c r="D127" s="4">
        <v>65994.79000000001</v>
      </c>
      <c r="E127" s="4">
        <v>96278.64</v>
      </c>
      <c r="F127" s="5">
        <v>511933.9099999999</v>
      </c>
      <c r="G127" s="3">
        <v>0</v>
      </c>
      <c r="H127" s="4">
        <v>1407.8</v>
      </c>
      <c r="I127" s="4">
        <v>20628.4</v>
      </c>
      <c r="J127" s="5">
        <v>22036.2</v>
      </c>
      <c r="K127" s="19"/>
      <c r="L127" s="19"/>
    </row>
    <row r="128" spans="2:12" s="18" customFormat="1" ht="12.75">
      <c r="B128" s="2">
        <v>2009</v>
      </c>
      <c r="C128" s="3">
        <v>614087.5</v>
      </c>
      <c r="D128" s="4">
        <v>48458.409999999996</v>
      </c>
      <c r="E128" s="4">
        <v>88592.64</v>
      </c>
      <c r="F128" s="5">
        <v>751138.55</v>
      </c>
      <c r="G128" s="3">
        <v>1097.41</v>
      </c>
      <c r="H128" s="4">
        <v>13408</v>
      </c>
      <c r="I128" s="4">
        <v>11130.310000000001</v>
      </c>
      <c r="J128" s="5">
        <v>25635.72</v>
      </c>
      <c r="K128" s="19"/>
      <c r="L128" s="19"/>
    </row>
    <row r="129" spans="2:12" s="18" customFormat="1" ht="12.75">
      <c r="B129" s="2">
        <v>2010</v>
      </c>
      <c r="C129" s="3">
        <v>491270</v>
      </c>
      <c r="D129" s="4">
        <v>49704.79</v>
      </c>
      <c r="E129" s="4">
        <v>87196.21</v>
      </c>
      <c r="F129" s="5">
        <v>628171</v>
      </c>
      <c r="G129" s="3">
        <v>19686.3</v>
      </c>
      <c r="H129" s="4">
        <v>2892</v>
      </c>
      <c r="I129" s="4">
        <v>14419.310000000001</v>
      </c>
      <c r="J129" s="5">
        <v>36997.61</v>
      </c>
      <c r="K129" s="19"/>
      <c r="L129" s="19"/>
    </row>
    <row r="130" spans="2:12" s="18" customFormat="1" ht="13.5" thickBot="1">
      <c r="B130" s="6" t="s">
        <v>5</v>
      </c>
      <c r="C130" s="7">
        <f>SUM(C125:C129)</f>
        <v>1559422.16</v>
      </c>
      <c r="D130" s="8">
        <f aca="true" t="shared" si="13" ref="D130:J130">SUM(D125:D129)</f>
        <v>393220.99</v>
      </c>
      <c r="E130" s="8">
        <f t="shared" si="13"/>
        <v>474536.49000000005</v>
      </c>
      <c r="F130" s="9">
        <f t="shared" si="13"/>
        <v>2427179.6399999997</v>
      </c>
      <c r="G130" s="7">
        <f t="shared" si="13"/>
        <v>31041.78</v>
      </c>
      <c r="H130" s="8">
        <f t="shared" si="13"/>
        <v>43795.7</v>
      </c>
      <c r="I130" s="8">
        <f t="shared" si="13"/>
        <v>68015.34999999999</v>
      </c>
      <c r="J130" s="9">
        <f t="shared" si="13"/>
        <v>142852.83000000002</v>
      </c>
      <c r="K130" s="19"/>
      <c r="L130" s="19"/>
    </row>
    <row r="131" spans="2:12" s="18" customFormat="1" ht="12.75">
      <c r="B131" s="11" t="s">
        <v>24</v>
      </c>
      <c r="C131" s="10"/>
      <c r="D131" s="12"/>
      <c r="E131" s="12"/>
      <c r="F131" s="12"/>
      <c r="G131" s="12"/>
      <c r="H131" s="12"/>
      <c r="I131" s="12"/>
      <c r="J131" s="13"/>
      <c r="K131" s="19"/>
      <c r="L131" s="19"/>
    </row>
    <row r="132" spans="2:12" s="18" customFormat="1" ht="12.75">
      <c r="B132" s="2">
        <v>2006</v>
      </c>
      <c r="C132" s="3">
        <v>12910.14</v>
      </c>
      <c r="D132" s="4">
        <v>10660.69</v>
      </c>
      <c r="E132" s="4">
        <v>238296.84</v>
      </c>
      <c r="F132" s="5">
        <v>261867.67</v>
      </c>
      <c r="G132" s="3">
        <v>0</v>
      </c>
      <c r="H132" s="4">
        <v>0</v>
      </c>
      <c r="I132" s="4">
        <v>25813.17</v>
      </c>
      <c r="J132" s="5">
        <f>SUM(G132:I132)</f>
        <v>25813.17</v>
      </c>
      <c r="K132" s="19"/>
      <c r="L132" s="19"/>
    </row>
    <row r="133" spans="2:12" s="18" customFormat="1" ht="12.75">
      <c r="B133" s="2">
        <v>2007</v>
      </c>
      <c r="C133" s="3">
        <v>14517.31</v>
      </c>
      <c r="D133" s="4">
        <v>11432.04</v>
      </c>
      <c r="E133" s="4">
        <v>230941.63</v>
      </c>
      <c r="F133" s="5">
        <v>256890.98</v>
      </c>
      <c r="G133" s="3">
        <v>0</v>
      </c>
      <c r="H133" s="4">
        <v>0</v>
      </c>
      <c r="I133" s="4">
        <v>20791.43</v>
      </c>
      <c r="J133" s="5">
        <f>SUM(G133:I133)</f>
        <v>20791.43</v>
      </c>
      <c r="K133" s="19"/>
      <c r="L133" s="19"/>
    </row>
    <row r="134" spans="2:12" s="18" customFormat="1" ht="12.75">
      <c r="B134" s="2">
        <v>2008</v>
      </c>
      <c r="C134" s="3">
        <v>14992.92</v>
      </c>
      <c r="D134" s="4">
        <v>11680.37</v>
      </c>
      <c r="E134" s="4">
        <v>235600.87</v>
      </c>
      <c r="F134" s="5">
        <v>262274.16</v>
      </c>
      <c r="G134" s="3">
        <v>144.46</v>
      </c>
      <c r="H134" s="4">
        <v>0</v>
      </c>
      <c r="I134" s="4">
        <v>20758.09</v>
      </c>
      <c r="J134" s="5">
        <f>SUM(G134:I134)</f>
        <v>20902.55</v>
      </c>
      <c r="K134" s="19"/>
      <c r="L134" s="19"/>
    </row>
    <row r="135" spans="2:12" s="18" customFormat="1" ht="12.75">
      <c r="B135" s="2">
        <v>2009</v>
      </c>
      <c r="C135" s="3">
        <v>42521.81</v>
      </c>
      <c r="D135" s="4">
        <v>10418.68</v>
      </c>
      <c r="E135" s="4">
        <v>177864.96</v>
      </c>
      <c r="F135" s="5">
        <v>230805.45</v>
      </c>
      <c r="G135" s="3">
        <v>34998.37</v>
      </c>
      <c r="H135" s="4">
        <v>0</v>
      </c>
      <c r="I135" s="4">
        <v>20524.78</v>
      </c>
      <c r="J135" s="5">
        <f>SUM(G135:I135)</f>
        <v>55523.15</v>
      </c>
      <c r="K135" s="19"/>
      <c r="L135" s="19"/>
    </row>
    <row r="136" spans="2:12" s="18" customFormat="1" ht="12.75">
      <c r="B136" s="2">
        <v>2010</v>
      </c>
      <c r="C136" s="3">
        <v>92784.41</v>
      </c>
      <c r="D136" s="4">
        <v>11154.82</v>
      </c>
      <c r="E136" s="4">
        <v>173720.69</v>
      </c>
      <c r="F136" s="5">
        <v>277659.92</v>
      </c>
      <c r="G136" s="3">
        <v>0</v>
      </c>
      <c r="H136" s="4">
        <v>0</v>
      </c>
      <c r="I136" s="4">
        <v>7995.45</v>
      </c>
      <c r="J136" s="5">
        <f>SUM(G136:I136)</f>
        <v>7995.45</v>
      </c>
      <c r="K136" s="19"/>
      <c r="L136" s="19"/>
    </row>
    <row r="137" spans="2:12" s="18" customFormat="1" ht="13.5" thickBot="1">
      <c r="B137" s="6" t="s">
        <v>5</v>
      </c>
      <c r="C137" s="7">
        <f aca="true" t="shared" si="14" ref="C137:J137">SUM(C132:C136)</f>
        <v>177726.59</v>
      </c>
      <c r="D137" s="8">
        <f t="shared" si="14"/>
        <v>55346.600000000006</v>
      </c>
      <c r="E137" s="8">
        <f t="shared" si="14"/>
        <v>1056424.99</v>
      </c>
      <c r="F137" s="9">
        <f t="shared" si="14"/>
        <v>1289498.18</v>
      </c>
      <c r="G137" s="7">
        <f t="shared" si="14"/>
        <v>35142.83</v>
      </c>
      <c r="H137" s="8">
        <f t="shared" si="14"/>
        <v>0</v>
      </c>
      <c r="I137" s="8">
        <f t="shared" si="14"/>
        <v>95882.92</v>
      </c>
      <c r="J137" s="9">
        <f t="shared" si="14"/>
        <v>131025.74999999999</v>
      </c>
      <c r="K137" s="19"/>
      <c r="L137" s="19"/>
    </row>
    <row r="138" spans="2:12" s="18" customFormat="1" ht="12.75">
      <c r="B138" s="11" t="s">
        <v>25</v>
      </c>
      <c r="C138" s="10"/>
      <c r="D138" s="12"/>
      <c r="E138" s="12"/>
      <c r="F138" s="12"/>
      <c r="G138" s="12"/>
      <c r="H138" s="12"/>
      <c r="I138" s="12"/>
      <c r="J138" s="13"/>
      <c r="K138" s="19"/>
      <c r="L138" s="19"/>
    </row>
    <row r="139" spans="2:12" s="18" customFormat="1" ht="12.75">
      <c r="B139" s="2">
        <v>2006</v>
      </c>
      <c r="C139" s="3">
        <v>35972.60894011817</v>
      </c>
      <c r="D139" s="4">
        <v>103213.43075283807</v>
      </c>
      <c r="E139" s="4">
        <v>274678.3864124013</v>
      </c>
      <c r="F139" s="5">
        <v>413864.42610535753</v>
      </c>
      <c r="G139" s="3">
        <v>0</v>
      </c>
      <c r="H139" s="4">
        <v>4866.01</v>
      </c>
      <c r="I139" s="4">
        <v>39262.65454935936</v>
      </c>
      <c r="J139" s="5">
        <v>44128.66454935936</v>
      </c>
      <c r="K139" s="19"/>
      <c r="L139" s="19"/>
    </row>
    <row r="140" spans="2:12" s="18" customFormat="1" ht="12.75">
      <c r="B140" s="2">
        <v>2007</v>
      </c>
      <c r="C140" s="3">
        <v>71937.09754252141</v>
      </c>
      <c r="D140" s="4">
        <v>96619.12813649341</v>
      </c>
      <c r="E140" s="4">
        <v>266039.5670709686</v>
      </c>
      <c r="F140" s="5">
        <v>434595.79274998343</v>
      </c>
      <c r="G140" s="3">
        <v>19866.36</v>
      </c>
      <c r="H140" s="4">
        <v>4489.91</v>
      </c>
      <c r="I140" s="4">
        <v>42474.596000000005</v>
      </c>
      <c r="J140" s="5">
        <v>66830.86600000001</v>
      </c>
      <c r="K140" s="19"/>
      <c r="L140" s="19"/>
    </row>
    <row r="141" spans="2:12" s="18" customFormat="1" ht="12.75">
      <c r="B141" s="2">
        <v>2008</v>
      </c>
      <c r="C141" s="3">
        <v>101814.14754696938</v>
      </c>
      <c r="D141" s="4">
        <v>73351.26159198035</v>
      </c>
      <c r="E141" s="4">
        <v>268336.9625519485</v>
      </c>
      <c r="F141" s="5">
        <v>443502.3716908982</v>
      </c>
      <c r="G141" s="3">
        <v>9452.57</v>
      </c>
      <c r="H141" s="4">
        <v>14402.94</v>
      </c>
      <c r="I141" s="4">
        <v>60583.825999999994</v>
      </c>
      <c r="J141" s="5">
        <v>84439.336</v>
      </c>
      <c r="K141" s="19"/>
      <c r="L141" s="19"/>
    </row>
    <row r="142" spans="2:12" s="18" customFormat="1" ht="12.75">
      <c r="B142" s="2">
        <v>2009</v>
      </c>
      <c r="C142" s="3">
        <v>80063.06</v>
      </c>
      <c r="D142" s="4">
        <v>83076.39000000001</v>
      </c>
      <c r="E142" s="4">
        <v>342959.35</v>
      </c>
      <c r="F142" s="5">
        <v>506098.8</v>
      </c>
      <c r="G142" s="3">
        <v>0</v>
      </c>
      <c r="H142" s="4">
        <v>4355.52</v>
      </c>
      <c r="I142" s="4">
        <v>63252</v>
      </c>
      <c r="J142" s="5">
        <v>67607.52</v>
      </c>
      <c r="K142" s="19"/>
      <c r="L142" s="19"/>
    </row>
    <row r="143" spans="2:12" s="18" customFormat="1" ht="12.75">
      <c r="B143" s="2">
        <v>2010</v>
      </c>
      <c r="C143" s="3">
        <v>97449.78</v>
      </c>
      <c r="D143" s="4">
        <v>81108.76999999999</v>
      </c>
      <c r="E143" s="4">
        <v>270132.755</v>
      </c>
      <c r="F143" s="5">
        <v>448691.305</v>
      </c>
      <c r="G143" s="3">
        <v>5027.0599999999995</v>
      </c>
      <c r="H143" s="4">
        <v>562.5</v>
      </c>
      <c r="I143" s="4">
        <v>62902.229999999996</v>
      </c>
      <c r="J143" s="5">
        <v>68491.79</v>
      </c>
      <c r="K143" s="19"/>
      <c r="L143" s="19"/>
    </row>
    <row r="144" spans="2:12" s="18" customFormat="1" ht="13.5" thickBot="1">
      <c r="B144" s="6" t="s">
        <v>5</v>
      </c>
      <c r="C144" s="7">
        <f>SUM(C139:C143)</f>
        <v>387236.694029609</v>
      </c>
      <c r="D144" s="8">
        <f aca="true" t="shared" si="15" ref="D144:J144">SUM(D139:D143)</f>
        <v>437368.9804813118</v>
      </c>
      <c r="E144" s="8">
        <f t="shared" si="15"/>
        <v>1422147.0210353183</v>
      </c>
      <c r="F144" s="9">
        <f t="shared" si="15"/>
        <v>2246752.695546239</v>
      </c>
      <c r="G144" s="7">
        <f t="shared" si="15"/>
        <v>34345.99</v>
      </c>
      <c r="H144" s="8">
        <f t="shared" si="15"/>
        <v>28676.88</v>
      </c>
      <c r="I144" s="8">
        <f t="shared" si="15"/>
        <v>268475.30654935935</v>
      </c>
      <c r="J144" s="9">
        <f t="shared" si="15"/>
        <v>331498.17654935934</v>
      </c>
      <c r="K144" s="19"/>
      <c r="L144" s="19"/>
    </row>
    <row r="145" spans="2:12" s="18" customFormat="1" ht="12.75">
      <c r="B145" s="11" t="s">
        <v>26</v>
      </c>
      <c r="C145" s="10"/>
      <c r="D145" s="12"/>
      <c r="E145" s="12"/>
      <c r="F145" s="12"/>
      <c r="G145" s="12"/>
      <c r="H145" s="12"/>
      <c r="I145" s="12"/>
      <c r="J145" s="13"/>
      <c r="K145" s="19"/>
      <c r="L145" s="19"/>
    </row>
    <row r="146" spans="2:12" s="18" customFormat="1" ht="12.75">
      <c r="B146" s="2">
        <v>2006</v>
      </c>
      <c r="C146" s="3">
        <f>20679.05+1628.46+8342+2733.09+8659.99+236+34.85</f>
        <v>42313.439999999995</v>
      </c>
      <c r="D146" s="4">
        <f>0+354+2190.79+0+632.84+1190.3+968.53+1852+359.06</f>
        <v>7547.52</v>
      </c>
      <c r="E146" s="4">
        <f>47483.16+1058.59+9037.1+2087.57+14320+8589.22+22691.1+1332+3487.45+2530+1251.88+2467.64+6483.34+5165+3960.99+1978.89+2643.06+1164.41+2069+895.97+1617.01+2903+4973+3292.41+749.45</f>
        <v>154231.24000000002</v>
      </c>
      <c r="F146" s="5">
        <f>SUM(C146:E146)</f>
        <v>204092.2</v>
      </c>
      <c r="G146" s="3">
        <f>95216.91+931</f>
        <v>96147.91</v>
      </c>
      <c r="H146" s="4">
        <f>1113.33</f>
        <v>1113.33</v>
      </c>
      <c r="I146" s="4">
        <f>9348.23+7317.8+813+881.92+227+1667.78+718.71+275.51+9331.57</f>
        <v>30581.519999999993</v>
      </c>
      <c r="J146" s="5">
        <f>SUM(G146:I146)</f>
        <v>127842.76</v>
      </c>
      <c r="K146" s="19"/>
      <c r="L146" s="19"/>
    </row>
    <row r="147" spans="2:12" s="18" customFormat="1" ht="12.75">
      <c r="B147" s="2">
        <v>2007</v>
      </c>
      <c r="C147" s="3">
        <f>21325.47+7352.88+0+8133+2733.09+8659.99+236+677.79+34.85</f>
        <v>49153.07</v>
      </c>
      <c r="D147" s="4">
        <f>301.27+354+2761.76+394+593.31+1258.04+495.55+1852+359.06</f>
        <v>8368.99</v>
      </c>
      <c r="E147" s="4">
        <f>27942.41+1058.59+9981+2087.57+14041+6135.16+11315.77+638+2648.84+2530+2275.97+2790.85+4435.97+5165+3540.77+1589.39+2496.55+1449.28+965+1573.92+655.63+3085+2534+3279.13+1343.67</f>
        <v>115558.47000000002</v>
      </c>
      <c r="F147" s="5">
        <f>SUM(C147:E147)</f>
        <v>173080.53000000003</v>
      </c>
      <c r="G147" s="3">
        <f>151028.11</f>
        <v>151028.11</v>
      </c>
      <c r="H147" s="4">
        <f>0</f>
        <v>0</v>
      </c>
      <c r="I147" s="4">
        <f>21409.73+4432.19+0+596+230.37+219.78+628</f>
        <v>27516.069999999996</v>
      </c>
      <c r="J147" s="5">
        <f>SUM(G147:I147)</f>
        <v>178544.18</v>
      </c>
      <c r="K147" s="19"/>
      <c r="L147" s="19"/>
    </row>
    <row r="148" spans="2:12" s="18" customFormat="1" ht="12.75">
      <c r="B148" s="2">
        <v>2008</v>
      </c>
      <c r="C148" s="3">
        <f>7153.29+7352.88+295.59+1383.95+7764+2223.46+8659.99+236+677.79+100.64</f>
        <v>35847.59</v>
      </c>
      <c r="D148" s="4">
        <f>0+354+4766.35+315+593.31+75.85+495.55+1389+359.06</f>
        <v>8348.12</v>
      </c>
      <c r="E148" s="4">
        <f>39382+1058.59+8131.76+2087.57+9647+6141.37+10472.62+2762+2553.51+2787+2630.45+575.22+3243.38+3789+5055.7+1874.76+2500.62+1319.67+2477+1212.04-38.96+1178.92+2793+5067.64+4556.56+1386.75</f>
        <v>124645.16999999995</v>
      </c>
      <c r="F148" s="5">
        <f>SUM(C148:E148)</f>
        <v>168840.87999999995</v>
      </c>
      <c r="G148" s="3">
        <f>96831.3</f>
        <v>96831.3</v>
      </c>
      <c r="H148" s="4">
        <f>0</f>
        <v>0</v>
      </c>
      <c r="I148" s="4">
        <f>11766+3317.37+5266+199.72+1586+3171.78+6040.8+456.08</f>
        <v>31803.75</v>
      </c>
      <c r="J148" s="5">
        <f>SUM(G148:I148)</f>
        <v>128635.05</v>
      </c>
      <c r="K148" s="19"/>
      <c r="L148" s="19"/>
    </row>
    <row r="149" spans="2:12" s="18" customFormat="1" ht="12.75">
      <c r="B149" s="2">
        <v>2009</v>
      </c>
      <c r="C149" s="3">
        <f>7153.29+7420.07+295.59+1383.95+6937+2209.43+8659.99+236+677.79+678.67</f>
        <v>35651.78</v>
      </c>
      <c r="D149" s="4">
        <f>0+354+4959.53+514+593.31+1367.17+495.55+988+407.71</f>
        <v>9679.269999999999</v>
      </c>
      <c r="E149" s="4">
        <f>39382+1058.59+8578.16+2631.5+9988+6365.18+9722.26+2542+2023.15+2787+2630.42+1341.98+2430.4+2052+4449.86+1791.12+2500.62+1319.68+1247+1115.68-38.96+826.47+1522.57+5067.64+4343.64+1343.67</f>
        <v>119021.62999999995</v>
      </c>
      <c r="F149" s="5">
        <f>SUM(C149:E149)</f>
        <v>164352.67999999993</v>
      </c>
      <c r="G149" s="3">
        <f>77582.41</f>
        <v>77582.41</v>
      </c>
      <c r="H149" s="4">
        <f>0</f>
        <v>0</v>
      </c>
      <c r="I149" s="4">
        <f>11869+0+169.95+4048+233.93+625+134.1+1080.01+377.6+122.09+105.92</f>
        <v>18765.599999999995</v>
      </c>
      <c r="J149" s="5">
        <f>SUM(G149:I149)</f>
        <v>96348.01</v>
      </c>
      <c r="K149" s="19"/>
      <c r="L149" s="19"/>
    </row>
    <row r="150" spans="2:12" s="18" customFormat="1" ht="12.75">
      <c r="B150" s="2">
        <v>2010</v>
      </c>
      <c r="C150" s="3">
        <f>7153.29+5989.14+295.59+1544.9+5104+2186.19+8659.99+69+677.79+747.92</f>
        <v>32427.809999999998</v>
      </c>
      <c r="D150" s="4">
        <f>0+354+5847.93+558+593.31+1873.1+495.52+988+407.71</f>
        <v>11117.57</v>
      </c>
      <c r="E150" s="4">
        <f>39382+1356.89+6450.22+3079.58+12874+6212.06+10762.28+2579+2787.26+2162.75+2630.42+5352.27+2147.48+1332+4334.3+2243.16+3356.5+1319.68+989+1019.32-38.96+680.68+966.23+5030.97+3214.51+1300.57</f>
        <v>123524.16999999998</v>
      </c>
      <c r="F150" s="5">
        <f>SUM(C150:E150)</f>
        <v>167069.55</v>
      </c>
      <c r="G150" s="3">
        <f>103511.66+14047</f>
        <v>117558.66</v>
      </c>
      <c r="H150" s="4">
        <f>0</f>
        <v>0</v>
      </c>
      <c r="I150" s="4">
        <f>22671+828.03+158.82+1759.88+162+4364.24+654.42+1828.22</f>
        <v>32426.61</v>
      </c>
      <c r="J150" s="5">
        <f>SUM(G150:I150)</f>
        <v>149985.27000000002</v>
      </c>
      <c r="K150" s="19"/>
      <c r="L150" s="19"/>
    </row>
    <row r="151" spans="2:12" s="18" customFormat="1" ht="13.5" thickBot="1">
      <c r="B151" s="6" t="s">
        <v>5</v>
      </c>
      <c r="C151" s="7">
        <f aca="true" t="shared" si="16" ref="C151:J151">SUM(C146:C150)</f>
        <v>195393.69</v>
      </c>
      <c r="D151" s="8">
        <f t="shared" si="16"/>
        <v>45061.47</v>
      </c>
      <c r="E151" s="8">
        <f t="shared" si="16"/>
        <v>636980.6799999999</v>
      </c>
      <c r="F151" s="9">
        <f t="shared" si="16"/>
        <v>877435.8399999999</v>
      </c>
      <c r="G151" s="7">
        <f t="shared" si="16"/>
        <v>539148.39</v>
      </c>
      <c r="H151" s="8">
        <f t="shared" si="16"/>
        <v>1113.33</v>
      </c>
      <c r="I151" s="8">
        <f t="shared" si="16"/>
        <v>141093.55</v>
      </c>
      <c r="J151" s="9">
        <f t="shared" si="16"/>
        <v>681355.27</v>
      </c>
      <c r="K151" s="19"/>
      <c r="L151" s="19"/>
    </row>
    <row r="152" spans="2:12" s="18" customFormat="1" ht="12.75">
      <c r="B152" s="11" t="s">
        <v>27</v>
      </c>
      <c r="C152" s="10"/>
      <c r="D152" s="12"/>
      <c r="E152" s="12"/>
      <c r="F152" s="12"/>
      <c r="G152" s="12"/>
      <c r="H152" s="12"/>
      <c r="I152" s="12"/>
      <c r="J152" s="13"/>
      <c r="K152" s="19"/>
      <c r="L152" s="19"/>
    </row>
    <row r="153" spans="2:12" s="18" customFormat="1" ht="12.75">
      <c r="B153" s="2">
        <v>2006</v>
      </c>
      <c r="C153" s="3">
        <v>698.27</v>
      </c>
      <c r="D153" s="4">
        <v>1260.3</v>
      </c>
      <c r="E153" s="4">
        <v>22685.61</v>
      </c>
      <c r="F153" s="5">
        <f>SUM(C153:E153)</f>
        <v>24644.18</v>
      </c>
      <c r="G153" s="3">
        <v>0</v>
      </c>
      <c r="H153" s="4">
        <v>667</v>
      </c>
      <c r="I153" s="4">
        <v>3047.2</v>
      </c>
      <c r="J153" s="5">
        <f>SUM(G153:I153)</f>
        <v>3714.2</v>
      </c>
      <c r="K153" s="19"/>
      <c r="L153" s="19"/>
    </row>
    <row r="154" spans="2:12" s="18" customFormat="1" ht="12.75">
      <c r="B154" s="2">
        <v>2007</v>
      </c>
      <c r="C154" s="3">
        <v>378.83</v>
      </c>
      <c r="D154" s="4">
        <v>869.1</v>
      </c>
      <c r="E154" s="4">
        <v>19390.57</v>
      </c>
      <c r="F154" s="5">
        <f>SUM(C154:E154)</f>
        <v>20638.5</v>
      </c>
      <c r="G154" s="3">
        <v>0</v>
      </c>
      <c r="H154" s="4">
        <v>0</v>
      </c>
      <c r="I154" s="4">
        <v>0</v>
      </c>
      <c r="J154" s="5">
        <f>SUM(G154:I154)</f>
        <v>0</v>
      </c>
      <c r="K154" s="19"/>
      <c r="L154" s="19"/>
    </row>
    <row r="155" spans="2:12" s="18" customFormat="1" ht="12.75">
      <c r="B155" s="2">
        <v>2008</v>
      </c>
      <c r="C155" s="3">
        <v>2547.91</v>
      </c>
      <c r="D155" s="4">
        <v>1080.1</v>
      </c>
      <c r="E155" s="4">
        <v>24901.26</v>
      </c>
      <c r="F155" s="5">
        <f>SUM(C155:E155)</f>
        <v>28529.269999999997</v>
      </c>
      <c r="G155" s="3">
        <v>0</v>
      </c>
      <c r="H155" s="4">
        <v>0</v>
      </c>
      <c r="I155" s="4">
        <v>0</v>
      </c>
      <c r="J155" s="5">
        <f>SUM(G155:I155)</f>
        <v>0</v>
      </c>
      <c r="K155" s="19"/>
      <c r="L155" s="19"/>
    </row>
    <row r="156" spans="2:12" s="18" customFormat="1" ht="12.75">
      <c r="B156" s="2">
        <v>2009</v>
      </c>
      <c r="C156" s="3">
        <v>4869.64</v>
      </c>
      <c r="D156" s="4">
        <v>1988</v>
      </c>
      <c r="E156" s="4">
        <v>25817.78</v>
      </c>
      <c r="F156" s="5">
        <f>SUM(C156:E156)</f>
        <v>32675.42</v>
      </c>
      <c r="G156" s="3">
        <v>0</v>
      </c>
      <c r="H156" s="4">
        <v>0</v>
      </c>
      <c r="I156" s="4">
        <v>2997.6</v>
      </c>
      <c r="J156" s="5">
        <f>SUM(G156:I156)</f>
        <v>2997.6</v>
      </c>
      <c r="K156" s="19"/>
      <c r="L156" s="19"/>
    </row>
    <row r="157" spans="2:12" s="18" customFormat="1" ht="12.75">
      <c r="B157" s="2">
        <v>2010</v>
      </c>
      <c r="C157" s="3">
        <v>4696.94</v>
      </c>
      <c r="D157" s="4">
        <v>577.75</v>
      </c>
      <c r="E157" s="4">
        <v>27034.77</v>
      </c>
      <c r="F157" s="5">
        <f>SUM(C157:E157)</f>
        <v>32309.46</v>
      </c>
      <c r="G157" s="3">
        <v>0</v>
      </c>
      <c r="H157" s="4">
        <v>0</v>
      </c>
      <c r="I157" s="4">
        <v>0</v>
      </c>
      <c r="J157" s="5">
        <f>SUM(G157:I157)</f>
        <v>0</v>
      </c>
      <c r="K157" s="19"/>
      <c r="L157" s="19"/>
    </row>
    <row r="158" spans="2:12" s="18" customFormat="1" ht="13.5" thickBot="1">
      <c r="B158" s="6" t="s">
        <v>5</v>
      </c>
      <c r="C158" s="7">
        <f>SUM(C153:C157)</f>
        <v>13191.59</v>
      </c>
      <c r="D158" s="8">
        <f aca="true" t="shared" si="17" ref="D158:J158">SUM(D153:D157)</f>
        <v>5775.25</v>
      </c>
      <c r="E158" s="8">
        <f t="shared" si="17"/>
        <v>119829.99</v>
      </c>
      <c r="F158" s="9">
        <f t="shared" si="17"/>
        <v>138796.83</v>
      </c>
      <c r="G158" s="7">
        <f t="shared" si="17"/>
        <v>0</v>
      </c>
      <c r="H158" s="8">
        <f t="shared" si="17"/>
        <v>667</v>
      </c>
      <c r="I158" s="8">
        <f t="shared" si="17"/>
        <v>6044.799999999999</v>
      </c>
      <c r="J158" s="9">
        <f t="shared" si="17"/>
        <v>6711.799999999999</v>
      </c>
      <c r="K158" s="19"/>
      <c r="L158" s="19"/>
    </row>
    <row r="159" spans="2:12" s="18" customFormat="1" ht="12.75">
      <c r="B159" s="11" t="s">
        <v>28</v>
      </c>
      <c r="C159" s="10"/>
      <c r="D159" s="12"/>
      <c r="E159" s="12"/>
      <c r="F159" s="12"/>
      <c r="G159" s="12"/>
      <c r="H159" s="12"/>
      <c r="I159" s="12"/>
      <c r="J159" s="13"/>
      <c r="K159" s="19"/>
      <c r="L159" s="19"/>
    </row>
    <row r="160" spans="2:12" s="18" customFormat="1" ht="12.75">
      <c r="B160" s="2">
        <v>2006</v>
      </c>
      <c r="C160" s="3">
        <v>65.33</v>
      </c>
      <c r="D160" s="4">
        <v>463.39</v>
      </c>
      <c r="E160" s="4">
        <f>5137.75+410.54+1117.87+144.19+599.34</f>
        <v>7409.69</v>
      </c>
      <c r="F160" s="5">
        <f>SUM(C160+D160+E160)</f>
        <v>7938.41</v>
      </c>
      <c r="G160" s="3">
        <v>0</v>
      </c>
      <c r="H160" s="4">
        <v>0</v>
      </c>
      <c r="I160" s="4">
        <v>0</v>
      </c>
      <c r="J160" s="5">
        <f>SUM(G160+H160+I160)</f>
        <v>0</v>
      </c>
      <c r="K160" s="19"/>
      <c r="L160" s="19"/>
    </row>
    <row r="161" spans="2:12" s="18" customFormat="1" ht="12.75">
      <c r="B161" s="2">
        <v>2007</v>
      </c>
      <c r="C161" s="3">
        <v>65.33</v>
      </c>
      <c r="D161" s="4">
        <v>463.39</v>
      </c>
      <c r="E161" s="4">
        <f>5537.41+410.54+630.32+169.85+599.34</f>
        <v>7347.46</v>
      </c>
      <c r="F161" s="5">
        <f>SUM(C161+D161+E161)</f>
        <v>7876.18</v>
      </c>
      <c r="G161" s="3">
        <v>0</v>
      </c>
      <c r="H161" s="4">
        <v>0</v>
      </c>
      <c r="I161" s="4">
        <v>0</v>
      </c>
      <c r="J161" s="5">
        <f>SUM(G161+H161+I161)</f>
        <v>0</v>
      </c>
      <c r="K161" s="19"/>
      <c r="L161" s="19"/>
    </row>
    <row r="162" spans="2:12" s="18" customFormat="1" ht="12.75">
      <c r="B162" s="2">
        <v>2008</v>
      </c>
      <c r="C162" s="3">
        <v>65.33</v>
      </c>
      <c r="D162" s="4">
        <v>463.39</v>
      </c>
      <c r="E162" s="4">
        <f>6315.84+410.54+984.33+144.19+599.34</f>
        <v>8454.24</v>
      </c>
      <c r="F162" s="5">
        <f>SUM(C162+D162+E162)</f>
        <v>8982.96</v>
      </c>
      <c r="G162" s="3">
        <v>0</v>
      </c>
      <c r="H162" s="4">
        <v>0</v>
      </c>
      <c r="I162" s="4">
        <v>407.95</v>
      </c>
      <c r="J162" s="5">
        <f>SUM(G162+H162+I162)</f>
        <v>407.95</v>
      </c>
      <c r="K162" s="19"/>
      <c r="L162" s="19"/>
    </row>
    <row r="163" spans="2:12" s="18" customFormat="1" ht="12.75">
      <c r="B163" s="2">
        <v>2009</v>
      </c>
      <c r="C163" s="3">
        <f>6310.16+65.33</f>
        <v>6375.49</v>
      </c>
      <c r="D163" s="4">
        <v>463.39</v>
      </c>
      <c r="E163" s="4">
        <f>6500.08+410.54+716.41+144.19+599.34</f>
        <v>8370.56</v>
      </c>
      <c r="F163" s="5">
        <f>SUM(C163+D163+E163)</f>
        <v>15209.439999999999</v>
      </c>
      <c r="G163" s="3">
        <v>4431.66</v>
      </c>
      <c r="H163" s="4">
        <v>0</v>
      </c>
      <c r="I163" s="4">
        <f>1084.06+1022.36+500.67</f>
        <v>2607.09</v>
      </c>
      <c r="J163" s="5">
        <f>SUM(G163+H163+I163)</f>
        <v>7038.75</v>
      </c>
      <c r="K163" s="19"/>
      <c r="L163" s="19"/>
    </row>
    <row r="164" spans="2:12" s="18" customFormat="1" ht="12.75">
      <c r="B164" s="2">
        <v>2010</v>
      </c>
      <c r="C164" s="3">
        <f>6110.17+65.33</f>
        <v>6175.5</v>
      </c>
      <c r="D164" s="4">
        <v>284.05</v>
      </c>
      <c r="E164" s="4">
        <f>9775.15+410.54+630.32+599.34</f>
        <v>11415.35</v>
      </c>
      <c r="F164" s="5">
        <f>SUM(C164+D164+E164)</f>
        <v>17874.9</v>
      </c>
      <c r="G164" s="3">
        <v>1091.81</v>
      </c>
      <c r="H164" s="4">
        <v>0</v>
      </c>
      <c r="I164" s="4">
        <f>8143.14+1296.79</f>
        <v>9439.93</v>
      </c>
      <c r="J164" s="5">
        <f>SUM(G164+H164+I164)</f>
        <v>10531.74</v>
      </c>
      <c r="K164" s="19"/>
      <c r="L164" s="19"/>
    </row>
    <row r="165" spans="2:12" s="18" customFormat="1" ht="13.5" thickBot="1">
      <c r="B165" s="6" t="s">
        <v>5</v>
      </c>
      <c r="C165" s="7">
        <f aca="true" t="shared" si="18" ref="C165:J165">SUM(C160:C164)</f>
        <v>12746.98</v>
      </c>
      <c r="D165" s="8">
        <f t="shared" si="18"/>
        <v>2137.61</v>
      </c>
      <c r="E165" s="8">
        <f t="shared" si="18"/>
        <v>42997.299999999996</v>
      </c>
      <c r="F165" s="9">
        <f t="shared" si="18"/>
        <v>57881.89</v>
      </c>
      <c r="G165" s="7">
        <f t="shared" si="18"/>
        <v>5523.469999999999</v>
      </c>
      <c r="H165" s="8">
        <f t="shared" si="18"/>
        <v>0</v>
      </c>
      <c r="I165" s="8">
        <f t="shared" si="18"/>
        <v>12454.970000000001</v>
      </c>
      <c r="J165" s="9">
        <f t="shared" si="18"/>
        <v>17978.44</v>
      </c>
      <c r="K165" s="19"/>
      <c r="L165" s="19"/>
    </row>
    <row r="166" spans="2:12" s="18" customFormat="1" ht="12.75">
      <c r="B166" s="11" t="s">
        <v>29</v>
      </c>
      <c r="C166" s="10"/>
      <c r="D166" s="12"/>
      <c r="E166" s="12"/>
      <c r="F166" s="12"/>
      <c r="G166" s="12"/>
      <c r="H166" s="12"/>
      <c r="I166" s="12"/>
      <c r="J166" s="13"/>
      <c r="K166" s="19"/>
      <c r="L166" s="19"/>
    </row>
    <row r="167" spans="2:12" s="18" customFormat="1" ht="12.75">
      <c r="B167" s="2">
        <v>2006</v>
      </c>
      <c r="C167" s="3"/>
      <c r="D167" s="4"/>
      <c r="E167" s="4"/>
      <c r="F167" s="5"/>
      <c r="G167" s="3"/>
      <c r="H167" s="4"/>
      <c r="I167" s="4"/>
      <c r="J167" s="5"/>
      <c r="K167" s="19"/>
      <c r="L167" s="19"/>
    </row>
    <row r="168" spans="2:12" s="18" customFormat="1" ht="12.75">
      <c r="B168" s="2">
        <v>2007</v>
      </c>
      <c r="C168" s="3">
        <v>0</v>
      </c>
      <c r="D168" s="4">
        <v>2388</v>
      </c>
      <c r="E168" s="4">
        <v>8664</v>
      </c>
      <c r="F168" s="5">
        <v>11052</v>
      </c>
      <c r="G168" s="3">
        <v>0</v>
      </c>
      <c r="H168" s="4">
        <v>0</v>
      </c>
      <c r="I168" s="4">
        <v>0</v>
      </c>
      <c r="J168" s="5">
        <v>0</v>
      </c>
      <c r="K168" s="19"/>
      <c r="L168" s="19"/>
    </row>
    <row r="169" spans="2:12" s="18" customFormat="1" ht="12.75">
      <c r="B169" s="2">
        <v>2008</v>
      </c>
      <c r="C169" s="3">
        <v>0</v>
      </c>
      <c r="D169" s="4">
        <v>2189</v>
      </c>
      <c r="E169" s="4">
        <v>2870</v>
      </c>
      <c r="F169" s="5">
        <v>5059</v>
      </c>
      <c r="G169" s="3">
        <v>0</v>
      </c>
      <c r="H169" s="4">
        <v>0</v>
      </c>
      <c r="I169" s="4">
        <v>611</v>
      </c>
      <c r="J169" s="5">
        <v>611</v>
      </c>
      <c r="K169" s="19"/>
      <c r="L169" s="19"/>
    </row>
    <row r="170" spans="2:12" s="18" customFormat="1" ht="12.75">
      <c r="B170" s="2">
        <v>2009</v>
      </c>
      <c r="C170" s="3">
        <v>0</v>
      </c>
      <c r="D170" s="4">
        <v>1990</v>
      </c>
      <c r="E170" s="4">
        <v>2870</v>
      </c>
      <c r="F170" s="5">
        <v>4860</v>
      </c>
      <c r="G170" s="3">
        <v>0</v>
      </c>
      <c r="H170" s="4">
        <v>0</v>
      </c>
      <c r="I170" s="4">
        <v>0</v>
      </c>
      <c r="J170" s="5">
        <v>0</v>
      </c>
      <c r="K170" s="19"/>
      <c r="L170" s="19"/>
    </row>
    <row r="171" spans="2:12" s="18" customFormat="1" ht="12.75">
      <c r="B171" s="2">
        <v>2010</v>
      </c>
      <c r="C171" s="3">
        <v>0</v>
      </c>
      <c r="D171" s="4">
        <v>1791</v>
      </c>
      <c r="E171" s="4">
        <v>2870</v>
      </c>
      <c r="F171" s="5">
        <v>4661</v>
      </c>
      <c r="G171" s="3">
        <v>0</v>
      </c>
      <c r="H171" s="4">
        <v>0</v>
      </c>
      <c r="I171" s="4">
        <v>2716</v>
      </c>
      <c r="J171" s="5">
        <v>2716</v>
      </c>
      <c r="K171" s="19"/>
      <c r="L171" s="19"/>
    </row>
    <row r="172" spans="2:12" s="18" customFormat="1" ht="13.5" thickBot="1">
      <c r="B172" s="6" t="s">
        <v>5</v>
      </c>
      <c r="C172" s="7">
        <f>SUM(C167:C171)</f>
        <v>0</v>
      </c>
      <c r="D172" s="8">
        <f aca="true" t="shared" si="19" ref="D172:J172">SUM(D167:D171)</f>
        <v>8358</v>
      </c>
      <c r="E172" s="8">
        <f t="shared" si="19"/>
        <v>17274</v>
      </c>
      <c r="F172" s="9">
        <f t="shared" si="19"/>
        <v>25632</v>
      </c>
      <c r="G172" s="7">
        <f t="shared" si="19"/>
        <v>0</v>
      </c>
      <c r="H172" s="8">
        <f t="shared" si="19"/>
        <v>0</v>
      </c>
      <c r="I172" s="8">
        <f t="shared" si="19"/>
        <v>3327</v>
      </c>
      <c r="J172" s="9">
        <f t="shared" si="19"/>
        <v>3327</v>
      </c>
      <c r="K172" s="19"/>
      <c r="L172" s="19"/>
    </row>
    <row r="173" spans="2:12" s="18" customFormat="1" ht="12.75">
      <c r="B173" s="11" t="s">
        <v>30</v>
      </c>
      <c r="C173" s="10"/>
      <c r="D173" s="12"/>
      <c r="E173" s="12"/>
      <c r="F173" s="12"/>
      <c r="G173" s="12"/>
      <c r="H173" s="12"/>
      <c r="I173" s="12"/>
      <c r="J173" s="13"/>
      <c r="K173" s="19"/>
      <c r="L173" s="19"/>
    </row>
    <row r="174" spans="2:12" s="21" customFormat="1" ht="12.75">
      <c r="B174" s="2">
        <v>2006</v>
      </c>
      <c r="C174" s="3">
        <v>0</v>
      </c>
      <c r="D174" s="4">
        <v>3094.5</v>
      </c>
      <c r="E174" s="4">
        <v>4412.93</v>
      </c>
      <c r="F174" s="5">
        <f>SUM(C174+D174+E174)</f>
        <v>7507.43</v>
      </c>
      <c r="G174" s="3">
        <v>0</v>
      </c>
      <c r="H174" s="4">
        <v>0</v>
      </c>
      <c r="I174" s="4">
        <v>308.01</v>
      </c>
      <c r="J174" s="5">
        <f>SUM(G174:I174)</f>
        <v>308.01</v>
      </c>
      <c r="K174" s="20"/>
      <c r="L174" s="20"/>
    </row>
    <row r="175" spans="2:12" s="21" customFormat="1" ht="12.75">
      <c r="B175" s="2">
        <v>2007</v>
      </c>
      <c r="C175" s="3">
        <v>0</v>
      </c>
      <c r="D175" s="4">
        <v>3094.5</v>
      </c>
      <c r="E175" s="4">
        <v>3875.85</v>
      </c>
      <c r="F175" s="5">
        <f>SUM(C175+D175+E175)</f>
        <v>6970.35</v>
      </c>
      <c r="G175" s="3">
        <v>0</v>
      </c>
      <c r="H175" s="4">
        <v>0</v>
      </c>
      <c r="I175" s="4">
        <v>61.54</v>
      </c>
      <c r="J175" s="5">
        <f>SUM(G175:I175)</f>
        <v>61.54</v>
      </c>
      <c r="K175" s="20"/>
      <c r="L175" s="20"/>
    </row>
    <row r="176" spans="2:12" s="21" customFormat="1" ht="12.75">
      <c r="B176" s="2">
        <v>2008</v>
      </c>
      <c r="C176" s="3">
        <v>0</v>
      </c>
      <c r="D176" s="4">
        <v>3094.5</v>
      </c>
      <c r="E176" s="4">
        <v>3675.56</v>
      </c>
      <c r="F176" s="5">
        <f>SUM(C176+D176+E176)</f>
        <v>6770.0599999999995</v>
      </c>
      <c r="G176" s="3">
        <v>0</v>
      </c>
      <c r="H176" s="4">
        <v>0</v>
      </c>
      <c r="I176" s="4">
        <v>2395.14</v>
      </c>
      <c r="J176" s="5">
        <f>SUM(G176:I176)</f>
        <v>2395.14</v>
      </c>
      <c r="K176" s="20"/>
      <c r="L176" s="20"/>
    </row>
    <row r="177" spans="2:12" s="21" customFormat="1" ht="12.75">
      <c r="B177" s="2">
        <v>2009</v>
      </c>
      <c r="C177" s="3">
        <v>0</v>
      </c>
      <c r="D177" s="4">
        <v>3094.5</v>
      </c>
      <c r="E177" s="4">
        <v>5580.96</v>
      </c>
      <c r="F177" s="5">
        <f>SUM(C177+D177+E177)</f>
        <v>8675.46</v>
      </c>
      <c r="G177" s="3">
        <v>0</v>
      </c>
      <c r="H177" s="4">
        <v>0</v>
      </c>
      <c r="I177" s="4">
        <v>2324.36</v>
      </c>
      <c r="J177" s="5">
        <f>SUM(G177:I177)</f>
        <v>2324.36</v>
      </c>
      <c r="K177" s="20"/>
      <c r="L177" s="20"/>
    </row>
    <row r="178" spans="2:12" s="21" customFormat="1" ht="12.75">
      <c r="B178" s="2">
        <v>2010</v>
      </c>
      <c r="C178" s="3">
        <v>0</v>
      </c>
      <c r="D178" s="4">
        <v>3094.5</v>
      </c>
      <c r="E178" s="4">
        <v>5686.42</v>
      </c>
      <c r="F178" s="5">
        <f>SUM(C178+D178+E178)</f>
        <v>8780.92</v>
      </c>
      <c r="G178" s="3">
        <v>0</v>
      </c>
      <c r="H178" s="4">
        <v>0</v>
      </c>
      <c r="I178" s="4">
        <v>2353.81</v>
      </c>
      <c r="J178" s="5">
        <f>SUM(G178:I178)</f>
        <v>2353.81</v>
      </c>
      <c r="K178" s="20"/>
      <c r="L178" s="20"/>
    </row>
    <row r="179" spans="2:12" s="21" customFormat="1" ht="13.5" thickBot="1">
      <c r="B179" s="6" t="s">
        <v>5</v>
      </c>
      <c r="C179" s="7">
        <f aca="true" t="shared" si="20" ref="C179:J179">SUM(C174:C178)</f>
        <v>0</v>
      </c>
      <c r="D179" s="8">
        <f t="shared" si="20"/>
        <v>15472.5</v>
      </c>
      <c r="E179" s="8">
        <f t="shared" si="20"/>
        <v>23231.72</v>
      </c>
      <c r="F179" s="9">
        <f t="shared" si="20"/>
        <v>38704.22</v>
      </c>
      <c r="G179" s="7">
        <f t="shared" si="20"/>
        <v>0</v>
      </c>
      <c r="H179" s="8">
        <f t="shared" si="20"/>
        <v>0</v>
      </c>
      <c r="I179" s="8">
        <f t="shared" si="20"/>
        <v>7442.860000000001</v>
      </c>
      <c r="J179" s="9">
        <f t="shared" si="20"/>
        <v>7442.860000000001</v>
      </c>
      <c r="K179" s="20"/>
      <c r="L179" s="20"/>
    </row>
    <row r="180" spans="2:12" s="18" customFormat="1" ht="12.75">
      <c r="B180" s="11" t="s">
        <v>31</v>
      </c>
      <c r="C180" s="10"/>
      <c r="D180" s="12"/>
      <c r="E180" s="12"/>
      <c r="F180" s="12"/>
      <c r="G180" s="12"/>
      <c r="H180" s="12"/>
      <c r="I180" s="12"/>
      <c r="J180" s="13"/>
      <c r="K180" s="19"/>
      <c r="L180" s="19"/>
    </row>
    <row r="181" spans="2:12" s="18" customFormat="1" ht="12.75">
      <c r="B181" s="2">
        <v>2006</v>
      </c>
      <c r="C181" s="3">
        <v>8871.33</v>
      </c>
      <c r="D181" s="4">
        <v>0</v>
      </c>
      <c r="E181" s="4">
        <v>5381.01</v>
      </c>
      <c r="F181" s="5">
        <v>14252.34</v>
      </c>
      <c r="G181" s="3">
        <v>0</v>
      </c>
      <c r="H181" s="4">
        <v>0</v>
      </c>
      <c r="I181" s="4">
        <v>623.15</v>
      </c>
      <c r="J181" s="5">
        <v>623.15</v>
      </c>
      <c r="K181" s="19"/>
      <c r="L181" s="19"/>
    </row>
    <row r="182" spans="2:12" s="18" customFormat="1" ht="12.75">
      <c r="B182" s="2">
        <v>2007</v>
      </c>
      <c r="C182" s="3">
        <v>11828.44</v>
      </c>
      <c r="D182" s="4">
        <v>0</v>
      </c>
      <c r="E182" s="4">
        <v>7174.68</v>
      </c>
      <c r="F182" s="5">
        <v>19003.120000000003</v>
      </c>
      <c r="G182" s="3">
        <v>0</v>
      </c>
      <c r="H182" s="4">
        <v>0</v>
      </c>
      <c r="I182" s="4">
        <v>0</v>
      </c>
      <c r="J182" s="5">
        <v>0</v>
      </c>
      <c r="K182" s="19"/>
      <c r="L182" s="19"/>
    </row>
    <row r="183" spans="2:12" s="18" customFormat="1" ht="12.75">
      <c r="B183" s="2">
        <v>2008</v>
      </c>
      <c r="C183" s="3">
        <v>14785.55</v>
      </c>
      <c r="D183" s="4">
        <v>0</v>
      </c>
      <c r="E183" s="4">
        <v>9266.77</v>
      </c>
      <c r="F183" s="5">
        <v>24052.32</v>
      </c>
      <c r="G183" s="3">
        <v>0</v>
      </c>
      <c r="H183" s="4">
        <v>0</v>
      </c>
      <c r="I183" s="4">
        <v>323.97</v>
      </c>
      <c r="J183" s="5">
        <v>323.97</v>
      </c>
      <c r="K183" s="19"/>
      <c r="L183" s="19"/>
    </row>
    <row r="184" spans="2:12" s="18" customFormat="1" ht="12.75">
      <c r="B184" s="2">
        <v>2009</v>
      </c>
      <c r="C184" s="3">
        <v>7989.31</v>
      </c>
      <c r="D184" s="4">
        <v>0</v>
      </c>
      <c r="E184" s="4">
        <v>3967.53</v>
      </c>
      <c r="F184" s="5">
        <v>11956.84</v>
      </c>
      <c r="G184" s="3">
        <v>0</v>
      </c>
      <c r="H184" s="4">
        <v>0</v>
      </c>
      <c r="I184" s="4">
        <v>0</v>
      </c>
      <c r="J184" s="5">
        <v>0</v>
      </c>
      <c r="K184" s="19"/>
      <c r="L184" s="19"/>
    </row>
    <row r="185" spans="2:12" s="18" customFormat="1" ht="12.75">
      <c r="B185" s="2">
        <v>2010</v>
      </c>
      <c r="C185" s="3">
        <v>10375.45</v>
      </c>
      <c r="D185" s="4">
        <v>0</v>
      </c>
      <c r="E185" s="4">
        <v>4413.6</v>
      </c>
      <c r="F185" s="5">
        <v>14789.050000000001</v>
      </c>
      <c r="G185" s="3">
        <v>0</v>
      </c>
      <c r="H185" s="4">
        <v>0</v>
      </c>
      <c r="I185" s="4">
        <v>604.59</v>
      </c>
      <c r="J185" s="5">
        <v>604.59</v>
      </c>
      <c r="K185" s="19"/>
      <c r="L185" s="19"/>
    </row>
    <row r="186" spans="2:12" s="18" customFormat="1" ht="13.5" thickBot="1">
      <c r="B186" s="6" t="s">
        <v>5</v>
      </c>
      <c r="C186" s="7">
        <f>SUM(C181:C185)</f>
        <v>53850.08</v>
      </c>
      <c r="D186" s="8">
        <f aca="true" t="shared" si="21" ref="D186:J186">SUM(D181:D185)</f>
        <v>0</v>
      </c>
      <c r="E186" s="8">
        <f t="shared" si="21"/>
        <v>30203.589999999997</v>
      </c>
      <c r="F186" s="9">
        <f t="shared" si="21"/>
        <v>84053.67000000001</v>
      </c>
      <c r="G186" s="7">
        <f t="shared" si="21"/>
        <v>0</v>
      </c>
      <c r="H186" s="8">
        <f t="shared" si="21"/>
        <v>0</v>
      </c>
      <c r="I186" s="8">
        <f t="shared" si="21"/>
        <v>1551.71</v>
      </c>
      <c r="J186" s="9">
        <f t="shared" si="21"/>
        <v>1551.71</v>
      </c>
      <c r="K186" s="19"/>
      <c r="L186" s="19"/>
    </row>
    <row r="187" spans="2:12" s="18" customFormat="1" ht="12.75">
      <c r="B187" s="11" t="s">
        <v>41</v>
      </c>
      <c r="C187" s="10"/>
      <c r="D187" s="12"/>
      <c r="E187" s="12"/>
      <c r="F187" s="12"/>
      <c r="G187" s="12"/>
      <c r="H187" s="12"/>
      <c r="I187" s="12"/>
      <c r="J187" s="13"/>
      <c r="K187" s="19"/>
      <c r="L187" s="19"/>
    </row>
    <row r="188" spans="2:12" s="18" customFormat="1" ht="12.75">
      <c r="B188" s="2">
        <v>2006</v>
      </c>
      <c r="C188" s="3">
        <v>0</v>
      </c>
      <c r="D188" s="4">
        <v>0</v>
      </c>
      <c r="E188" s="4">
        <f>9432.38</f>
        <v>9432.38</v>
      </c>
      <c r="F188" s="5">
        <f>SUM(C188:E188)</f>
        <v>9432.38</v>
      </c>
      <c r="G188" s="3">
        <v>0</v>
      </c>
      <c r="H188" s="4">
        <v>0</v>
      </c>
      <c r="I188" s="4">
        <v>0</v>
      </c>
      <c r="J188" s="5">
        <f>SUM(G188:I188)</f>
        <v>0</v>
      </c>
      <c r="K188" s="19"/>
      <c r="L188" s="19"/>
    </row>
    <row r="189" spans="2:12" s="18" customFormat="1" ht="12.75">
      <c r="B189" s="2">
        <v>2007</v>
      </c>
      <c r="C189" s="3">
        <v>0</v>
      </c>
      <c r="D189" s="4">
        <v>0</v>
      </c>
      <c r="E189" s="4">
        <f>8544.15</f>
        <v>8544.15</v>
      </c>
      <c r="F189" s="5">
        <f>SUM(C189:E189)</f>
        <v>8544.15</v>
      </c>
      <c r="G189" s="3">
        <v>0</v>
      </c>
      <c r="H189" s="4">
        <v>0</v>
      </c>
      <c r="I189" s="4">
        <v>0</v>
      </c>
      <c r="J189" s="5">
        <f>SUM(G189:I189)</f>
        <v>0</v>
      </c>
      <c r="K189" s="19"/>
      <c r="L189" s="19"/>
    </row>
    <row r="190" spans="2:12" s="18" customFormat="1" ht="12.75">
      <c r="B190" s="2">
        <v>2008</v>
      </c>
      <c r="C190" s="3">
        <v>0</v>
      </c>
      <c r="D190" s="4">
        <v>0</v>
      </c>
      <c r="E190" s="4">
        <f>7850.49</f>
        <v>7850.49</v>
      </c>
      <c r="F190" s="5">
        <f>SUM(C190:E190)</f>
        <v>7850.49</v>
      </c>
      <c r="G190" s="3">
        <v>0</v>
      </c>
      <c r="H190" s="4">
        <v>0</v>
      </c>
      <c r="I190" s="4">
        <f>345.5</f>
        <v>345.5</v>
      </c>
      <c r="J190" s="5">
        <f>SUM(G190:I190)</f>
        <v>345.5</v>
      </c>
      <c r="K190" s="19"/>
      <c r="L190" s="19"/>
    </row>
    <row r="191" spans="2:12" s="18" customFormat="1" ht="12.75">
      <c r="B191" s="2">
        <v>2009</v>
      </c>
      <c r="C191" s="3">
        <v>0</v>
      </c>
      <c r="D191" s="4">
        <v>0</v>
      </c>
      <c r="E191" s="4">
        <f>9424.74</f>
        <v>9424.74</v>
      </c>
      <c r="F191" s="5">
        <f>SUM(C191:E191)</f>
        <v>9424.74</v>
      </c>
      <c r="G191" s="3">
        <v>0</v>
      </c>
      <c r="H191" s="4">
        <v>0</v>
      </c>
      <c r="I191" s="4">
        <f>9327.02</f>
        <v>9327.02</v>
      </c>
      <c r="J191" s="5">
        <f>SUM(G191:I191)</f>
        <v>9327.02</v>
      </c>
      <c r="K191" s="19"/>
      <c r="L191" s="19"/>
    </row>
    <row r="192" spans="2:12" s="18" customFormat="1" ht="12.75">
      <c r="B192" s="2">
        <v>2010</v>
      </c>
      <c r="C192" s="3">
        <v>0</v>
      </c>
      <c r="D192" s="4">
        <v>0</v>
      </c>
      <c r="E192" s="4">
        <f>8847.74</f>
        <v>8847.74</v>
      </c>
      <c r="F192" s="5">
        <f>SUM(C192:E192)</f>
        <v>8847.74</v>
      </c>
      <c r="G192" s="3">
        <v>0</v>
      </c>
      <c r="H192" s="4">
        <v>0</v>
      </c>
      <c r="I192" s="4">
        <f>338.5+2001</f>
        <v>2339.5</v>
      </c>
      <c r="J192" s="5">
        <f>SUM(G192:I192)</f>
        <v>2339.5</v>
      </c>
      <c r="K192" s="19"/>
      <c r="L192" s="19"/>
    </row>
    <row r="193" spans="2:12" s="18" customFormat="1" ht="13.5" thickBot="1">
      <c r="B193" s="6" t="s">
        <v>5</v>
      </c>
      <c r="C193" s="7">
        <f aca="true" t="shared" si="22" ref="C193:J193">SUM(C188:C192)</f>
        <v>0</v>
      </c>
      <c r="D193" s="8">
        <f t="shared" si="22"/>
        <v>0</v>
      </c>
      <c r="E193" s="8">
        <f t="shared" si="22"/>
        <v>44099.49999999999</v>
      </c>
      <c r="F193" s="9">
        <f t="shared" si="22"/>
        <v>44099.49999999999</v>
      </c>
      <c r="G193" s="7">
        <f t="shared" si="22"/>
        <v>0</v>
      </c>
      <c r="H193" s="8">
        <f t="shared" si="22"/>
        <v>0</v>
      </c>
      <c r="I193" s="8">
        <f t="shared" si="22"/>
        <v>12012.02</v>
      </c>
      <c r="J193" s="9">
        <f t="shared" si="22"/>
        <v>12012.02</v>
      </c>
      <c r="K193" s="19"/>
      <c r="L193" s="19"/>
    </row>
    <row r="194" spans="2:12" s="18" customFormat="1" ht="12.75">
      <c r="B194" s="11" t="s">
        <v>32</v>
      </c>
      <c r="C194" s="10"/>
      <c r="D194" s="12"/>
      <c r="E194" s="12"/>
      <c r="F194" s="12"/>
      <c r="G194" s="12"/>
      <c r="H194" s="12"/>
      <c r="I194" s="12"/>
      <c r="J194" s="13"/>
      <c r="K194" s="19"/>
      <c r="L194" s="19"/>
    </row>
    <row r="195" spans="2:12" s="18" customFormat="1" ht="12.75">
      <c r="B195" s="2">
        <v>2006</v>
      </c>
      <c r="C195" s="3">
        <v>0</v>
      </c>
      <c r="D195" s="4">
        <v>0</v>
      </c>
      <c r="E195" s="4">
        <v>4443.27</v>
      </c>
      <c r="F195" s="5">
        <v>4443.27</v>
      </c>
      <c r="G195" s="3">
        <v>0</v>
      </c>
      <c r="H195" s="4">
        <v>0</v>
      </c>
      <c r="I195" s="4">
        <v>0</v>
      </c>
      <c r="J195" s="5">
        <v>0</v>
      </c>
      <c r="K195" s="19"/>
      <c r="L195" s="19"/>
    </row>
    <row r="196" spans="2:12" s="18" customFormat="1" ht="12.75">
      <c r="B196" s="2">
        <v>2007</v>
      </c>
      <c r="C196" s="3">
        <v>0</v>
      </c>
      <c r="D196" s="4">
        <v>0</v>
      </c>
      <c r="E196" s="4">
        <v>6092.44</v>
      </c>
      <c r="F196" s="5">
        <v>6092.44</v>
      </c>
      <c r="G196" s="3">
        <v>0</v>
      </c>
      <c r="H196" s="4">
        <v>0</v>
      </c>
      <c r="I196" s="4">
        <v>0</v>
      </c>
      <c r="J196" s="5">
        <v>0</v>
      </c>
      <c r="K196" s="19"/>
      <c r="L196" s="19"/>
    </row>
    <row r="197" spans="2:12" s="18" customFormat="1" ht="12.75">
      <c r="B197" s="2">
        <v>2008</v>
      </c>
      <c r="C197" s="3">
        <v>0</v>
      </c>
      <c r="D197" s="4">
        <v>738.73</v>
      </c>
      <c r="E197" s="4">
        <v>4018.15</v>
      </c>
      <c r="F197" s="5">
        <v>4756.88</v>
      </c>
      <c r="G197" s="3">
        <v>0</v>
      </c>
      <c r="H197" s="4">
        <v>0</v>
      </c>
      <c r="I197" s="4">
        <v>0</v>
      </c>
      <c r="J197" s="5">
        <v>0</v>
      </c>
      <c r="K197" s="19"/>
      <c r="L197" s="19"/>
    </row>
    <row r="198" spans="2:12" s="18" customFormat="1" ht="12.75">
      <c r="B198" s="2">
        <v>2009</v>
      </c>
      <c r="C198" s="3">
        <v>0</v>
      </c>
      <c r="D198" s="4">
        <v>738.73</v>
      </c>
      <c r="E198" s="4">
        <v>3576.81</v>
      </c>
      <c r="F198" s="5">
        <v>4315.54</v>
      </c>
      <c r="G198" s="3">
        <v>0</v>
      </c>
      <c r="H198" s="4">
        <v>0</v>
      </c>
      <c r="I198" s="4">
        <v>0</v>
      </c>
      <c r="J198" s="5">
        <v>0</v>
      </c>
      <c r="K198" s="19"/>
      <c r="L198" s="19"/>
    </row>
    <row r="199" spans="2:12" s="18" customFormat="1" ht="12.75">
      <c r="B199" s="2">
        <v>2010</v>
      </c>
      <c r="C199" s="3">
        <v>0</v>
      </c>
      <c r="D199" s="4">
        <v>738.73</v>
      </c>
      <c r="E199" s="4">
        <v>1894.23</v>
      </c>
      <c r="F199" s="5">
        <v>2632.96</v>
      </c>
      <c r="G199" s="3">
        <v>0</v>
      </c>
      <c r="H199" s="4">
        <v>0</v>
      </c>
      <c r="I199" s="4">
        <v>0</v>
      </c>
      <c r="J199" s="5">
        <v>0</v>
      </c>
      <c r="K199" s="19"/>
      <c r="L199" s="19"/>
    </row>
    <row r="200" spans="2:12" s="18" customFormat="1" ht="13.5" thickBot="1">
      <c r="B200" s="6" t="s">
        <v>5</v>
      </c>
      <c r="C200" s="7">
        <f>SUM(C195:C199)</f>
        <v>0</v>
      </c>
      <c r="D200" s="8">
        <f aca="true" t="shared" si="23" ref="D200:J200">SUM(D195:D199)</f>
        <v>2216.19</v>
      </c>
      <c r="E200" s="8">
        <f t="shared" si="23"/>
        <v>20024.899999999998</v>
      </c>
      <c r="F200" s="9">
        <f t="shared" si="23"/>
        <v>22241.09</v>
      </c>
      <c r="G200" s="7">
        <f t="shared" si="23"/>
        <v>0</v>
      </c>
      <c r="H200" s="8">
        <f t="shared" si="23"/>
        <v>0</v>
      </c>
      <c r="I200" s="8">
        <f t="shared" si="23"/>
        <v>0</v>
      </c>
      <c r="J200" s="9">
        <f t="shared" si="23"/>
        <v>0</v>
      </c>
      <c r="K200" s="19"/>
      <c r="L200" s="19"/>
    </row>
    <row r="201" spans="2:12" s="18" customFormat="1" ht="12.75">
      <c r="B201" s="11" t="s">
        <v>33</v>
      </c>
      <c r="C201" s="10"/>
      <c r="D201" s="12"/>
      <c r="E201" s="12"/>
      <c r="F201" s="12"/>
      <c r="G201" s="12"/>
      <c r="H201" s="12"/>
      <c r="I201" s="12"/>
      <c r="J201" s="13"/>
      <c r="K201" s="19"/>
      <c r="L201" s="19"/>
    </row>
    <row r="202" spans="2:12" s="18" customFormat="1" ht="12.75">
      <c r="B202" s="2">
        <v>2006</v>
      </c>
      <c r="C202" s="3">
        <v>0</v>
      </c>
      <c r="D202" s="4">
        <v>0</v>
      </c>
      <c r="E202" s="4">
        <v>2444.4</v>
      </c>
      <c r="F202" s="5">
        <f>SUM(C202:E202)</f>
        <v>2444.4</v>
      </c>
      <c r="G202" s="3">
        <v>0</v>
      </c>
      <c r="H202" s="4">
        <v>0</v>
      </c>
      <c r="I202" s="4">
        <v>1002.12</v>
      </c>
      <c r="J202" s="5">
        <v>1002.12</v>
      </c>
      <c r="K202" s="19"/>
      <c r="L202" s="19"/>
    </row>
    <row r="203" spans="2:12" s="18" customFormat="1" ht="12.75">
      <c r="B203" s="2">
        <v>2007</v>
      </c>
      <c r="C203" s="3">
        <v>2511.42</v>
      </c>
      <c r="D203" s="4">
        <v>0</v>
      </c>
      <c r="E203" s="4">
        <v>17647.88</v>
      </c>
      <c r="F203" s="5">
        <f>SUM(C203:E203)</f>
        <v>20159.300000000003</v>
      </c>
      <c r="G203" s="3">
        <v>0</v>
      </c>
      <c r="H203" s="4">
        <v>0</v>
      </c>
      <c r="I203" s="4">
        <v>1745.37</v>
      </c>
      <c r="J203" s="5">
        <v>1745.37</v>
      </c>
      <c r="K203" s="19"/>
      <c r="L203" s="19"/>
    </row>
    <row r="204" spans="2:12" s="18" customFormat="1" ht="12.75">
      <c r="B204" s="2">
        <v>2008</v>
      </c>
      <c r="C204" s="3">
        <v>8333.4</v>
      </c>
      <c r="D204" s="4">
        <v>0</v>
      </c>
      <c r="E204" s="4">
        <v>18779.26</v>
      </c>
      <c r="F204" s="5">
        <f>SUM(C204:E204)</f>
        <v>27112.659999999996</v>
      </c>
      <c r="G204" s="3">
        <v>0</v>
      </c>
      <c r="H204" s="4">
        <v>0</v>
      </c>
      <c r="I204" s="4">
        <v>1504.02</v>
      </c>
      <c r="J204" s="5">
        <v>1504.02</v>
      </c>
      <c r="K204" s="19"/>
      <c r="L204" s="19"/>
    </row>
    <row r="205" spans="2:12" s="18" customFormat="1" ht="12.75">
      <c r="B205" s="2">
        <v>2009</v>
      </c>
      <c r="C205" s="3">
        <v>5928.63</v>
      </c>
      <c r="D205" s="4">
        <v>0</v>
      </c>
      <c r="E205" s="4">
        <v>18390.72</v>
      </c>
      <c r="F205" s="5">
        <f>SUM(C205:E205)</f>
        <v>24319.350000000002</v>
      </c>
      <c r="G205" s="3">
        <v>0</v>
      </c>
      <c r="H205" s="4">
        <v>0</v>
      </c>
      <c r="I205" s="4">
        <v>2267.39</v>
      </c>
      <c r="J205" s="5">
        <v>2267.39</v>
      </c>
      <c r="K205" s="19"/>
      <c r="L205" s="19"/>
    </row>
    <row r="206" spans="2:12" s="18" customFormat="1" ht="12.75">
      <c r="B206" s="2">
        <v>2010</v>
      </c>
      <c r="C206" s="3">
        <v>5171.55</v>
      </c>
      <c r="D206" s="4">
        <v>0</v>
      </c>
      <c r="E206" s="4">
        <v>14029.57</v>
      </c>
      <c r="F206" s="5">
        <f>SUM(C206:E206)</f>
        <v>19201.12</v>
      </c>
      <c r="G206" s="3">
        <v>0</v>
      </c>
      <c r="H206" s="4">
        <v>0</v>
      </c>
      <c r="I206" s="4">
        <v>3778.97</v>
      </c>
      <c r="J206" s="5">
        <v>3778.97</v>
      </c>
      <c r="K206" s="19"/>
      <c r="L206" s="19"/>
    </row>
    <row r="207" spans="2:12" s="18" customFormat="1" ht="13.5" thickBot="1">
      <c r="B207" s="6" t="s">
        <v>5</v>
      </c>
      <c r="C207" s="7">
        <f aca="true" t="shared" si="24" ref="C207:J207">SUM(C202:C206)</f>
        <v>21945</v>
      </c>
      <c r="D207" s="7">
        <f t="shared" si="24"/>
        <v>0</v>
      </c>
      <c r="E207" s="8">
        <f t="shared" si="24"/>
        <v>71291.83</v>
      </c>
      <c r="F207" s="9">
        <f t="shared" si="24"/>
        <v>93236.83</v>
      </c>
      <c r="G207" s="7">
        <f t="shared" si="24"/>
        <v>0</v>
      </c>
      <c r="H207" s="8">
        <f t="shared" si="24"/>
        <v>0</v>
      </c>
      <c r="I207" s="8">
        <f t="shared" si="24"/>
        <v>10297.869999999999</v>
      </c>
      <c r="J207" s="9">
        <f t="shared" si="24"/>
        <v>10297.869999999999</v>
      </c>
      <c r="K207" s="19"/>
      <c r="L207" s="19"/>
    </row>
    <row r="208" spans="2:12" s="18" customFormat="1" ht="12.75">
      <c r="B208" s="11" t="s">
        <v>34</v>
      </c>
      <c r="C208" s="10"/>
      <c r="D208" s="12"/>
      <c r="E208" s="12"/>
      <c r="F208" s="12"/>
      <c r="G208" s="12"/>
      <c r="H208" s="12"/>
      <c r="I208" s="12"/>
      <c r="J208" s="13"/>
      <c r="K208" s="19"/>
      <c r="L208" s="19"/>
    </row>
    <row r="209" spans="2:12" s="18" customFormat="1" ht="12.75">
      <c r="B209" s="2">
        <v>2006</v>
      </c>
      <c r="C209" s="3">
        <v>6744</v>
      </c>
      <c r="D209" s="4">
        <v>0</v>
      </c>
      <c r="E209" s="4">
        <v>12152</v>
      </c>
      <c r="F209" s="5">
        <v>18896</v>
      </c>
      <c r="G209" s="3">
        <v>0</v>
      </c>
      <c r="H209" s="4">
        <v>0</v>
      </c>
      <c r="I209" s="4">
        <v>1723</v>
      </c>
      <c r="J209" s="5">
        <v>1723</v>
      </c>
      <c r="K209" s="19"/>
      <c r="L209" s="19"/>
    </row>
    <row r="210" spans="2:12" s="18" customFormat="1" ht="12.75">
      <c r="B210" s="2">
        <v>2007</v>
      </c>
      <c r="C210" s="3">
        <v>7575</v>
      </c>
      <c r="D210" s="4">
        <v>0</v>
      </c>
      <c r="E210" s="4">
        <v>12548</v>
      </c>
      <c r="F210" s="5">
        <v>20123</v>
      </c>
      <c r="G210" s="3">
        <v>0</v>
      </c>
      <c r="H210" s="4">
        <v>0</v>
      </c>
      <c r="I210" s="4">
        <v>1011</v>
      </c>
      <c r="J210" s="5">
        <v>1011</v>
      </c>
      <c r="K210" s="19"/>
      <c r="L210" s="19"/>
    </row>
    <row r="211" spans="2:12" s="18" customFormat="1" ht="12.75">
      <c r="B211" s="2">
        <v>2008</v>
      </c>
      <c r="C211" s="3">
        <v>12067</v>
      </c>
      <c r="D211" s="4">
        <v>0</v>
      </c>
      <c r="E211" s="4">
        <v>8901</v>
      </c>
      <c r="F211" s="5">
        <v>20968</v>
      </c>
      <c r="G211" s="3">
        <v>0</v>
      </c>
      <c r="H211" s="4">
        <v>0</v>
      </c>
      <c r="I211" s="4">
        <v>2965</v>
      </c>
      <c r="J211" s="5">
        <v>2965</v>
      </c>
      <c r="K211" s="19"/>
      <c r="L211" s="19"/>
    </row>
    <row r="212" spans="2:12" s="18" customFormat="1" ht="12.75">
      <c r="B212" s="2">
        <v>2009</v>
      </c>
      <c r="C212" s="3">
        <v>12987</v>
      </c>
      <c r="D212" s="4">
        <v>0</v>
      </c>
      <c r="E212" s="4">
        <v>10330</v>
      </c>
      <c r="F212" s="5">
        <v>23317</v>
      </c>
      <c r="G212" s="3">
        <v>0</v>
      </c>
      <c r="H212" s="4">
        <v>0</v>
      </c>
      <c r="I212" s="4">
        <v>282</v>
      </c>
      <c r="J212" s="5">
        <v>282</v>
      </c>
      <c r="K212" s="19"/>
      <c r="L212" s="19"/>
    </row>
    <row r="213" spans="2:12" s="18" customFormat="1" ht="12.75">
      <c r="B213" s="2">
        <v>2010</v>
      </c>
      <c r="C213" s="3">
        <v>12987</v>
      </c>
      <c r="D213" s="4">
        <v>0</v>
      </c>
      <c r="E213" s="4">
        <v>11545</v>
      </c>
      <c r="F213" s="5">
        <v>24532</v>
      </c>
      <c r="G213" s="3">
        <v>0</v>
      </c>
      <c r="H213" s="4">
        <v>0</v>
      </c>
      <c r="I213" s="4">
        <v>238</v>
      </c>
      <c r="J213" s="5">
        <v>238</v>
      </c>
      <c r="K213" s="19"/>
      <c r="L213" s="19"/>
    </row>
    <row r="214" spans="2:12" s="18" customFormat="1" ht="13.5" thickBot="1">
      <c r="B214" s="6" t="s">
        <v>5</v>
      </c>
      <c r="C214" s="7">
        <f aca="true" t="shared" si="25" ref="C214:J214">SUM(C209:C213)</f>
        <v>52360</v>
      </c>
      <c r="D214" s="8">
        <f t="shared" si="25"/>
        <v>0</v>
      </c>
      <c r="E214" s="8">
        <f t="shared" si="25"/>
        <v>55476</v>
      </c>
      <c r="F214" s="9">
        <f t="shared" si="25"/>
        <v>107836</v>
      </c>
      <c r="G214" s="7">
        <f t="shared" si="25"/>
        <v>0</v>
      </c>
      <c r="H214" s="8">
        <f t="shared" si="25"/>
        <v>0</v>
      </c>
      <c r="I214" s="8">
        <f t="shared" si="25"/>
        <v>6219</v>
      </c>
      <c r="J214" s="9">
        <f t="shared" si="25"/>
        <v>6219</v>
      </c>
      <c r="K214" s="19"/>
      <c r="L214" s="19"/>
    </row>
    <row r="215" spans="2:12" s="22" customFormat="1" ht="12" customHeight="1">
      <c r="B215" s="11" t="s">
        <v>35</v>
      </c>
      <c r="C215" s="10"/>
      <c r="D215" s="12"/>
      <c r="E215" s="12"/>
      <c r="F215" s="12"/>
      <c r="G215" s="12"/>
      <c r="H215" s="12"/>
      <c r="I215" s="12"/>
      <c r="J215" s="13"/>
      <c r="K215" s="19"/>
      <c r="L215" s="19"/>
    </row>
    <row r="216" spans="2:12" s="18" customFormat="1" ht="12.75">
      <c r="B216" s="2">
        <v>2006</v>
      </c>
      <c r="C216" s="3">
        <v>2856.3</v>
      </c>
      <c r="D216" s="4">
        <v>6445.280000000001</v>
      </c>
      <c r="E216" s="4">
        <v>36714.97999999999</v>
      </c>
      <c r="F216" s="5">
        <f>SUM(C216:E216)</f>
        <v>46016.55999999999</v>
      </c>
      <c r="G216" s="3">
        <v>0</v>
      </c>
      <c r="H216" s="4">
        <v>0</v>
      </c>
      <c r="I216" s="4">
        <v>494.42</v>
      </c>
      <c r="J216" s="5">
        <f>SUM(G216:I216)</f>
        <v>494.42</v>
      </c>
      <c r="K216" s="19"/>
      <c r="L216" s="19"/>
    </row>
    <row r="217" spans="2:12" s="18" customFormat="1" ht="12.75">
      <c r="B217" s="2">
        <v>2007</v>
      </c>
      <c r="C217" s="3">
        <v>2816.3</v>
      </c>
      <c r="D217" s="4">
        <v>6658.31</v>
      </c>
      <c r="E217" s="4">
        <v>38311.85999999999</v>
      </c>
      <c r="F217" s="5">
        <f>SUM(C217:E217)</f>
        <v>47786.469999999994</v>
      </c>
      <c r="G217" s="3">
        <v>0</v>
      </c>
      <c r="H217" s="4">
        <v>0</v>
      </c>
      <c r="I217" s="4">
        <v>128.95</v>
      </c>
      <c r="J217" s="5">
        <f>SUM(G217:I217)</f>
        <v>128.95</v>
      </c>
      <c r="K217" s="19"/>
      <c r="L217" s="19"/>
    </row>
    <row r="218" spans="2:12" s="18" customFormat="1" ht="12.75">
      <c r="B218" s="2">
        <v>2008</v>
      </c>
      <c r="C218" s="3">
        <v>3475.3</v>
      </c>
      <c r="D218" s="4">
        <v>8119.3099999999995</v>
      </c>
      <c r="E218" s="4">
        <v>40349.729999999996</v>
      </c>
      <c r="F218" s="5">
        <f>SUM(C218:E218)</f>
        <v>51944.34</v>
      </c>
      <c r="G218" s="3">
        <v>5626</v>
      </c>
      <c r="H218" s="4">
        <v>0</v>
      </c>
      <c r="I218" s="4">
        <v>5651.530000000001</v>
      </c>
      <c r="J218" s="5">
        <f>SUM(G218:I218)</f>
        <v>11277.53</v>
      </c>
      <c r="K218" s="19"/>
      <c r="L218" s="19"/>
    </row>
    <row r="219" spans="2:12" s="18" customFormat="1" ht="12.75">
      <c r="B219" s="2">
        <v>2009</v>
      </c>
      <c r="C219" s="3">
        <v>4755.37</v>
      </c>
      <c r="D219" s="4">
        <v>13604.779999999999</v>
      </c>
      <c r="E219" s="4">
        <v>37521.649999999994</v>
      </c>
      <c r="F219" s="5">
        <f>SUM(C219:E219)</f>
        <v>55881.79999999999</v>
      </c>
      <c r="G219" s="3">
        <v>0</v>
      </c>
      <c r="H219" s="4">
        <v>0</v>
      </c>
      <c r="I219" s="4">
        <v>2531.47</v>
      </c>
      <c r="J219" s="5">
        <f>SUM(G219:I219)</f>
        <v>2531.47</v>
      </c>
      <c r="K219" s="19"/>
      <c r="L219" s="19"/>
    </row>
    <row r="220" spans="2:12" s="18" customFormat="1" ht="12.75">
      <c r="B220" s="2">
        <v>2010</v>
      </c>
      <c r="C220" s="3">
        <v>4582.969999999999</v>
      </c>
      <c r="D220" s="4">
        <v>25999.57</v>
      </c>
      <c r="E220" s="4">
        <v>43684.83</v>
      </c>
      <c r="F220" s="5">
        <f>SUM(C220:E220)</f>
        <v>74267.37</v>
      </c>
      <c r="G220" s="3">
        <v>0</v>
      </c>
      <c r="H220" s="4">
        <v>0</v>
      </c>
      <c r="I220" s="4">
        <v>0</v>
      </c>
      <c r="J220" s="5">
        <v>0</v>
      </c>
      <c r="K220" s="19"/>
      <c r="L220" s="19"/>
    </row>
    <row r="221" spans="2:12" s="18" customFormat="1" ht="13.5" thickBot="1">
      <c r="B221" s="6" t="s">
        <v>5</v>
      </c>
      <c r="C221" s="7">
        <f>SUM(C216:C220)</f>
        <v>18486.239999999998</v>
      </c>
      <c r="D221" s="8">
        <f aca="true" t="shared" si="26" ref="D221:J221">SUM(D216:D220)</f>
        <v>60827.25</v>
      </c>
      <c r="E221" s="8">
        <f t="shared" si="26"/>
        <v>196583.05</v>
      </c>
      <c r="F221" s="9">
        <f t="shared" si="26"/>
        <v>275896.54</v>
      </c>
      <c r="G221" s="7">
        <f t="shared" si="26"/>
        <v>5626</v>
      </c>
      <c r="H221" s="8">
        <f t="shared" si="26"/>
        <v>0</v>
      </c>
      <c r="I221" s="8">
        <f t="shared" si="26"/>
        <v>8806.37</v>
      </c>
      <c r="J221" s="9">
        <f t="shared" si="26"/>
        <v>14432.37</v>
      </c>
      <c r="K221" s="19"/>
      <c r="L221" s="19"/>
    </row>
    <row r="222" spans="2:12" s="18" customFormat="1" ht="12.75">
      <c r="B222" s="11" t="s">
        <v>36</v>
      </c>
      <c r="C222" s="10"/>
      <c r="D222" s="12"/>
      <c r="E222" s="12"/>
      <c r="F222" s="12"/>
      <c r="G222" s="12"/>
      <c r="H222" s="12"/>
      <c r="I222" s="12"/>
      <c r="J222" s="13"/>
      <c r="K222" s="19"/>
      <c r="L222" s="19"/>
    </row>
    <row r="223" spans="2:12" s="18" customFormat="1" ht="12.75">
      <c r="B223" s="2">
        <v>2006</v>
      </c>
      <c r="C223" s="3">
        <v>0</v>
      </c>
      <c r="D223" s="4">
        <v>0</v>
      </c>
      <c r="E223" s="4">
        <v>3686.75</v>
      </c>
      <c r="F223" s="5">
        <f>C223+D223+E223</f>
        <v>3686.75</v>
      </c>
      <c r="G223" s="3">
        <v>0</v>
      </c>
      <c r="H223" s="4">
        <v>0</v>
      </c>
      <c r="I223" s="4">
        <v>0</v>
      </c>
      <c r="J223" s="5">
        <v>0</v>
      </c>
      <c r="K223" s="19"/>
      <c r="L223" s="19"/>
    </row>
    <row r="224" spans="2:12" s="18" customFormat="1" ht="12.75">
      <c r="B224" s="2">
        <v>2007</v>
      </c>
      <c r="C224" s="3">
        <v>0</v>
      </c>
      <c r="D224" s="4">
        <v>0</v>
      </c>
      <c r="E224" s="4">
        <v>2560.81</v>
      </c>
      <c r="F224" s="5">
        <f>C224+D224+E224</f>
        <v>2560.81</v>
      </c>
      <c r="G224" s="3">
        <v>0</v>
      </c>
      <c r="H224" s="4">
        <v>0</v>
      </c>
      <c r="I224" s="4">
        <v>24209</v>
      </c>
      <c r="J224" s="5">
        <v>24209</v>
      </c>
      <c r="K224" s="19"/>
      <c r="L224" s="19"/>
    </row>
    <row r="225" spans="2:12" s="18" customFormat="1" ht="12.75">
      <c r="B225" s="2">
        <v>2008</v>
      </c>
      <c r="C225" s="3">
        <v>0</v>
      </c>
      <c r="D225" s="4">
        <v>0</v>
      </c>
      <c r="E225" s="4">
        <v>2555.74</v>
      </c>
      <c r="F225" s="5">
        <f>C225+D225+E225</f>
        <v>2555.74</v>
      </c>
      <c r="G225" s="3">
        <v>0</v>
      </c>
      <c r="H225" s="4">
        <v>0</v>
      </c>
      <c r="I225" s="4">
        <v>0</v>
      </c>
      <c r="J225" s="5">
        <v>0</v>
      </c>
      <c r="K225" s="19"/>
      <c r="L225" s="19"/>
    </row>
    <row r="226" spans="2:12" s="18" customFormat="1" ht="12.75">
      <c r="B226" s="2">
        <v>2009</v>
      </c>
      <c r="C226" s="3">
        <v>0</v>
      </c>
      <c r="D226" s="4">
        <v>0</v>
      </c>
      <c r="E226" s="4">
        <v>2589.71</v>
      </c>
      <c r="F226" s="5">
        <f>C226+D226+E226</f>
        <v>2589.71</v>
      </c>
      <c r="G226" s="3">
        <v>0</v>
      </c>
      <c r="H226" s="4">
        <v>0</v>
      </c>
      <c r="I226" s="4">
        <v>0</v>
      </c>
      <c r="J226" s="5">
        <v>0</v>
      </c>
      <c r="K226" s="19"/>
      <c r="L226" s="19"/>
    </row>
    <row r="227" spans="2:12" s="18" customFormat="1" ht="12.75">
      <c r="B227" s="2">
        <v>2010</v>
      </c>
      <c r="C227" s="3">
        <v>0</v>
      </c>
      <c r="D227" s="4">
        <v>0</v>
      </c>
      <c r="E227" s="4">
        <v>2617.52</v>
      </c>
      <c r="F227" s="5">
        <f>C227+D227+E227</f>
        <v>2617.52</v>
      </c>
      <c r="G227" s="3">
        <v>0</v>
      </c>
      <c r="H227" s="4">
        <v>0</v>
      </c>
      <c r="I227" s="4">
        <v>0</v>
      </c>
      <c r="J227" s="5">
        <v>0</v>
      </c>
      <c r="K227" s="19"/>
      <c r="L227" s="19"/>
    </row>
    <row r="228" spans="2:12" s="18" customFormat="1" ht="13.5" thickBot="1">
      <c r="B228" s="6" t="s">
        <v>5</v>
      </c>
      <c r="C228" s="7">
        <f>SUM(C223:C227)</f>
        <v>0</v>
      </c>
      <c r="D228" s="8">
        <f aca="true" t="shared" si="27" ref="D228:J228">SUM(D223:D227)</f>
        <v>0</v>
      </c>
      <c r="E228" s="8">
        <f t="shared" si="27"/>
        <v>14010.529999999999</v>
      </c>
      <c r="F228" s="9">
        <f t="shared" si="27"/>
        <v>14010.529999999999</v>
      </c>
      <c r="G228" s="7">
        <f t="shared" si="27"/>
        <v>0</v>
      </c>
      <c r="H228" s="8">
        <f t="shared" si="27"/>
        <v>0</v>
      </c>
      <c r="I228" s="8">
        <f t="shared" si="27"/>
        <v>24209</v>
      </c>
      <c r="J228" s="9">
        <f t="shared" si="27"/>
        <v>24209</v>
      </c>
      <c r="K228" s="19"/>
      <c r="L228" s="19"/>
    </row>
    <row r="229" spans="2:12" s="18" customFormat="1" ht="12.75">
      <c r="B229" s="11" t="s">
        <v>37</v>
      </c>
      <c r="C229" s="10"/>
      <c r="D229" s="12"/>
      <c r="E229" s="12"/>
      <c r="F229" s="12"/>
      <c r="G229" s="12"/>
      <c r="H229" s="12"/>
      <c r="I229" s="12"/>
      <c r="J229" s="13"/>
      <c r="K229" s="19"/>
      <c r="L229" s="19"/>
    </row>
    <row r="230" spans="2:12" s="18" customFormat="1" ht="12.75">
      <c r="B230" s="2">
        <v>2006</v>
      </c>
      <c r="C230" s="3">
        <v>0</v>
      </c>
      <c r="D230" s="4">
        <v>1883.89</v>
      </c>
      <c r="E230" s="4">
        <v>1720.18</v>
      </c>
      <c r="F230" s="5">
        <v>3604.07</v>
      </c>
      <c r="G230" s="3">
        <v>0</v>
      </c>
      <c r="H230" s="4">
        <v>0</v>
      </c>
      <c r="I230" s="4">
        <v>0</v>
      </c>
      <c r="J230" s="5">
        <v>0</v>
      </c>
      <c r="K230" s="19"/>
      <c r="L230" s="19"/>
    </row>
    <row r="231" spans="2:12" s="18" customFormat="1" ht="12.75">
      <c r="B231" s="2">
        <v>2007</v>
      </c>
      <c r="C231" s="3">
        <v>0</v>
      </c>
      <c r="D231" s="4">
        <v>1883.89</v>
      </c>
      <c r="E231" s="4">
        <v>1720.18</v>
      </c>
      <c r="F231" s="5">
        <v>3604.07</v>
      </c>
      <c r="G231" s="3">
        <v>0</v>
      </c>
      <c r="H231" s="4">
        <v>0</v>
      </c>
      <c r="I231" s="4">
        <v>0</v>
      </c>
      <c r="J231" s="5">
        <v>0</v>
      </c>
      <c r="K231" s="19"/>
      <c r="L231" s="19"/>
    </row>
    <row r="232" spans="2:12" s="18" customFormat="1" ht="12.75">
      <c r="B232" s="2">
        <v>2008</v>
      </c>
      <c r="C232" s="3">
        <v>0</v>
      </c>
      <c r="D232" s="4">
        <v>1883.89</v>
      </c>
      <c r="E232" s="4">
        <v>1720.18</v>
      </c>
      <c r="F232" s="5">
        <v>3604.07</v>
      </c>
      <c r="G232" s="3">
        <v>0</v>
      </c>
      <c r="H232" s="4">
        <v>0</v>
      </c>
      <c r="I232" s="4">
        <v>0</v>
      </c>
      <c r="J232" s="5">
        <v>0</v>
      </c>
      <c r="K232" s="19"/>
      <c r="L232" s="19"/>
    </row>
    <row r="233" spans="2:12" s="18" customFormat="1" ht="12.75">
      <c r="B233" s="2">
        <v>2009</v>
      </c>
      <c r="C233" s="3">
        <v>0</v>
      </c>
      <c r="D233" s="4">
        <v>1883.89</v>
      </c>
      <c r="E233" s="4">
        <v>1720.18</v>
      </c>
      <c r="F233" s="5">
        <v>3604.07</v>
      </c>
      <c r="G233" s="3">
        <v>0</v>
      </c>
      <c r="H233" s="4">
        <v>0</v>
      </c>
      <c r="I233" s="4">
        <v>0</v>
      </c>
      <c r="J233" s="5">
        <v>0</v>
      </c>
      <c r="K233" s="19"/>
      <c r="L233" s="19"/>
    </row>
    <row r="234" spans="2:12" s="18" customFormat="1" ht="12.75">
      <c r="B234" s="2">
        <v>2010</v>
      </c>
      <c r="C234" s="3">
        <v>0</v>
      </c>
      <c r="D234" s="4">
        <v>1883.89</v>
      </c>
      <c r="E234" s="4">
        <v>1720.18</v>
      </c>
      <c r="F234" s="5">
        <v>3604.07</v>
      </c>
      <c r="G234" s="3">
        <v>0</v>
      </c>
      <c r="H234" s="4">
        <v>0</v>
      </c>
      <c r="I234" s="4">
        <v>0</v>
      </c>
      <c r="J234" s="5">
        <f>+G234+H234+I234</f>
        <v>0</v>
      </c>
      <c r="K234" s="19"/>
      <c r="L234" s="19"/>
    </row>
    <row r="235" spans="2:12" s="18" customFormat="1" ht="13.5" thickBot="1">
      <c r="B235" s="6" t="s">
        <v>5</v>
      </c>
      <c r="C235" s="7">
        <f>SUM(C230:C234)</f>
        <v>0</v>
      </c>
      <c r="D235" s="8">
        <f aca="true" t="shared" si="28" ref="D235:J235">SUM(D230:D234)</f>
        <v>9419.45</v>
      </c>
      <c r="E235" s="8">
        <f t="shared" si="28"/>
        <v>8600.9</v>
      </c>
      <c r="F235" s="9">
        <f t="shared" si="28"/>
        <v>18020.350000000002</v>
      </c>
      <c r="G235" s="7">
        <f t="shared" si="28"/>
        <v>0</v>
      </c>
      <c r="H235" s="8">
        <f t="shared" si="28"/>
        <v>0</v>
      </c>
      <c r="I235" s="8">
        <f t="shared" si="28"/>
        <v>0</v>
      </c>
      <c r="J235" s="9">
        <f t="shared" si="28"/>
        <v>0</v>
      </c>
      <c r="K235" s="19"/>
      <c r="L235" s="19"/>
    </row>
    <row r="236" spans="2:12" s="18" customFormat="1" ht="12.75">
      <c r="B236" s="11" t="s">
        <v>38</v>
      </c>
      <c r="C236" s="10"/>
      <c r="D236" s="12"/>
      <c r="E236" s="12"/>
      <c r="F236" s="12"/>
      <c r="G236" s="12"/>
      <c r="H236" s="12"/>
      <c r="I236" s="12"/>
      <c r="J236" s="13"/>
      <c r="K236" s="19"/>
      <c r="L236" s="19"/>
    </row>
    <row r="237" spans="2:12" s="18" customFormat="1" ht="12.75">
      <c r="B237" s="2">
        <v>2006</v>
      </c>
      <c r="C237" s="3">
        <v>0</v>
      </c>
      <c r="D237" s="4">
        <v>0</v>
      </c>
      <c r="E237" s="4">
        <v>6800.17</v>
      </c>
      <c r="F237" s="5">
        <f>C237+D237+E237</f>
        <v>6800.17</v>
      </c>
      <c r="G237" s="3">
        <v>0</v>
      </c>
      <c r="H237" s="4">
        <v>0</v>
      </c>
      <c r="I237" s="4">
        <v>384.88</v>
      </c>
      <c r="J237" s="5">
        <f>G237+H237+I237</f>
        <v>384.88</v>
      </c>
      <c r="K237" s="19"/>
      <c r="L237" s="19"/>
    </row>
    <row r="238" spans="2:12" s="18" customFormat="1" ht="12.75">
      <c r="B238" s="2">
        <v>2007</v>
      </c>
      <c r="C238" s="3">
        <v>0</v>
      </c>
      <c r="D238" s="4">
        <v>0</v>
      </c>
      <c r="E238" s="4">
        <v>6756.66</v>
      </c>
      <c r="F238" s="5">
        <f>C238+D238+E238</f>
        <v>6756.66</v>
      </c>
      <c r="G238" s="3">
        <v>0</v>
      </c>
      <c r="H238" s="4">
        <v>0</v>
      </c>
      <c r="I238" s="4">
        <v>0</v>
      </c>
      <c r="J238" s="5">
        <f>G238+H238+I238</f>
        <v>0</v>
      </c>
      <c r="K238" s="19"/>
      <c r="L238" s="19"/>
    </row>
    <row r="239" spans="2:12" s="18" customFormat="1" ht="12.75">
      <c r="B239" s="2">
        <v>2008</v>
      </c>
      <c r="C239" s="3">
        <v>0</v>
      </c>
      <c r="D239" s="4">
        <v>0</v>
      </c>
      <c r="E239" s="4">
        <v>6713.14</v>
      </c>
      <c r="F239" s="5">
        <f>C239+D239+E239</f>
        <v>6713.14</v>
      </c>
      <c r="G239" s="3">
        <v>0</v>
      </c>
      <c r="H239" s="4">
        <v>0</v>
      </c>
      <c r="I239" s="4">
        <v>3762.07</v>
      </c>
      <c r="J239" s="5">
        <f>G239+H239+I239</f>
        <v>3762.07</v>
      </c>
      <c r="K239" s="19"/>
      <c r="L239" s="19"/>
    </row>
    <row r="240" spans="2:12" s="18" customFormat="1" ht="12.75">
      <c r="B240" s="2">
        <v>2009</v>
      </c>
      <c r="C240" s="3">
        <v>0</v>
      </c>
      <c r="D240" s="4">
        <v>0</v>
      </c>
      <c r="E240" s="4">
        <v>7849.59</v>
      </c>
      <c r="F240" s="5">
        <f>C240+D240+E240</f>
        <v>7849.59</v>
      </c>
      <c r="G240" s="3">
        <v>0</v>
      </c>
      <c r="H240" s="4">
        <v>0</v>
      </c>
      <c r="I240" s="4">
        <v>0</v>
      </c>
      <c r="J240" s="5">
        <f>G240+H240+I240</f>
        <v>0</v>
      </c>
      <c r="K240" s="19"/>
      <c r="L240" s="19"/>
    </row>
    <row r="241" spans="2:12" s="18" customFormat="1" ht="12.75">
      <c r="B241" s="2">
        <v>2010</v>
      </c>
      <c r="C241" s="3">
        <v>0</v>
      </c>
      <c r="D241" s="4">
        <v>0</v>
      </c>
      <c r="E241" s="4">
        <v>7552.6</v>
      </c>
      <c r="F241" s="5">
        <f>C241+D241+E241</f>
        <v>7552.6</v>
      </c>
      <c r="G241" s="3">
        <v>0</v>
      </c>
      <c r="H241" s="4">
        <v>0</v>
      </c>
      <c r="I241" s="4">
        <v>900.83</v>
      </c>
      <c r="J241" s="5">
        <f>G241+H241+I241</f>
        <v>900.83</v>
      </c>
      <c r="K241" s="19"/>
      <c r="L241" s="19"/>
    </row>
    <row r="242" spans="2:12" s="18" customFormat="1" ht="13.5" thickBot="1">
      <c r="B242" s="6" t="s">
        <v>5</v>
      </c>
      <c r="C242" s="7">
        <f>SUM(C237:C241)</f>
        <v>0</v>
      </c>
      <c r="D242" s="8">
        <f aca="true" t="shared" si="29" ref="D242:J242">SUM(D237:D241)</f>
        <v>0</v>
      </c>
      <c r="E242" s="8">
        <f t="shared" si="29"/>
        <v>35672.16</v>
      </c>
      <c r="F242" s="9">
        <f t="shared" si="29"/>
        <v>35672.16</v>
      </c>
      <c r="G242" s="7">
        <f t="shared" si="29"/>
        <v>0</v>
      </c>
      <c r="H242" s="8">
        <f t="shared" si="29"/>
        <v>0</v>
      </c>
      <c r="I242" s="8">
        <f t="shared" si="29"/>
        <v>5047.78</v>
      </c>
      <c r="J242" s="9">
        <f t="shared" si="29"/>
        <v>5047.78</v>
      </c>
      <c r="K242" s="19"/>
      <c r="L242" s="19"/>
    </row>
    <row r="243" spans="2:12" s="18" customFormat="1" ht="12.75">
      <c r="B243" s="11" t="s">
        <v>39</v>
      </c>
      <c r="C243" s="10"/>
      <c r="D243" s="12"/>
      <c r="E243" s="12"/>
      <c r="F243" s="12"/>
      <c r="G243" s="12"/>
      <c r="H243" s="12"/>
      <c r="I243" s="12"/>
      <c r="J243" s="13"/>
      <c r="K243" s="19"/>
      <c r="L243" s="19"/>
    </row>
    <row r="244" spans="2:12" s="18" customFormat="1" ht="12.75">
      <c r="B244" s="2">
        <v>2006</v>
      </c>
      <c r="C244" s="3">
        <v>0</v>
      </c>
      <c r="D244" s="4">
        <v>0</v>
      </c>
      <c r="E244" s="4">
        <v>3887.68</v>
      </c>
      <c r="F244" s="5">
        <v>3887.68</v>
      </c>
      <c r="G244" s="3">
        <v>0</v>
      </c>
      <c r="H244" s="4">
        <v>0</v>
      </c>
      <c r="I244" s="4">
        <v>396.93</v>
      </c>
      <c r="J244" s="5">
        <v>396.93</v>
      </c>
      <c r="K244" s="19"/>
      <c r="L244" s="19"/>
    </row>
    <row r="245" spans="2:12" s="18" customFormat="1" ht="12.75">
      <c r="B245" s="2">
        <v>2007</v>
      </c>
      <c r="C245" s="3">
        <v>0</v>
      </c>
      <c r="D245" s="4">
        <v>0</v>
      </c>
      <c r="E245" s="4">
        <v>3887.68</v>
      </c>
      <c r="F245" s="5">
        <v>3887.68</v>
      </c>
      <c r="G245" s="3">
        <v>0</v>
      </c>
      <c r="H245" s="4">
        <v>0</v>
      </c>
      <c r="I245" s="4">
        <v>0</v>
      </c>
      <c r="J245" s="5">
        <v>0</v>
      </c>
      <c r="K245" s="19"/>
      <c r="L245" s="19"/>
    </row>
    <row r="246" spans="2:12" s="18" customFormat="1" ht="12.75">
      <c r="B246" s="2">
        <v>2008</v>
      </c>
      <c r="C246" s="3">
        <v>0</v>
      </c>
      <c r="D246" s="4">
        <v>0</v>
      </c>
      <c r="E246" s="4">
        <v>3887.68</v>
      </c>
      <c r="F246" s="5">
        <v>3887.68</v>
      </c>
      <c r="G246" s="3">
        <v>0</v>
      </c>
      <c r="H246" s="4">
        <v>0</v>
      </c>
      <c r="I246" s="4">
        <v>605.39</v>
      </c>
      <c r="J246" s="5">
        <v>605.39</v>
      </c>
      <c r="K246" s="19"/>
      <c r="L246" s="19"/>
    </row>
    <row r="247" spans="2:12" s="18" customFormat="1" ht="12.75">
      <c r="B247" s="2">
        <v>2009</v>
      </c>
      <c r="C247" s="3">
        <v>0</v>
      </c>
      <c r="D247" s="4">
        <v>0</v>
      </c>
      <c r="E247" s="4">
        <v>3494.56</v>
      </c>
      <c r="F247" s="5">
        <v>3494.56</v>
      </c>
      <c r="G247" s="3">
        <v>0</v>
      </c>
      <c r="H247" s="4">
        <v>0</v>
      </c>
      <c r="I247" s="4">
        <v>1629.67</v>
      </c>
      <c r="J247" s="5">
        <v>1629.67</v>
      </c>
      <c r="K247" s="19"/>
      <c r="L247" s="19"/>
    </row>
    <row r="248" spans="2:12" s="18" customFormat="1" ht="12.75">
      <c r="B248" s="2">
        <v>2010</v>
      </c>
      <c r="C248" s="3">
        <v>0</v>
      </c>
      <c r="D248" s="4">
        <v>0</v>
      </c>
      <c r="E248" s="4">
        <v>2983.34</v>
      </c>
      <c r="F248" s="5">
        <v>2983.34</v>
      </c>
      <c r="G248" s="3">
        <v>0</v>
      </c>
      <c r="H248" s="4">
        <v>0</v>
      </c>
      <c r="I248" s="4">
        <v>0</v>
      </c>
      <c r="J248" s="5">
        <v>0</v>
      </c>
      <c r="K248" s="19"/>
      <c r="L248" s="19"/>
    </row>
    <row r="249" spans="2:12" s="18" customFormat="1" ht="13.5" thickBot="1">
      <c r="B249" s="6" t="s">
        <v>5</v>
      </c>
      <c r="C249" s="7">
        <f aca="true" t="shared" si="30" ref="C249:J249">SUM(C244:C248)</f>
        <v>0</v>
      </c>
      <c r="D249" s="8">
        <f t="shared" si="30"/>
        <v>0</v>
      </c>
      <c r="E249" s="8">
        <f t="shared" si="30"/>
        <v>18140.94</v>
      </c>
      <c r="F249" s="9">
        <f t="shared" si="30"/>
        <v>18140.94</v>
      </c>
      <c r="G249" s="7">
        <f t="shared" si="30"/>
        <v>0</v>
      </c>
      <c r="H249" s="8">
        <f t="shared" si="30"/>
        <v>0</v>
      </c>
      <c r="I249" s="8">
        <f t="shared" si="30"/>
        <v>2631.99</v>
      </c>
      <c r="J249" s="9">
        <f t="shared" si="30"/>
        <v>2631.99</v>
      </c>
      <c r="K249" s="19"/>
      <c r="L249" s="19"/>
    </row>
    <row r="250" spans="2:10" s="18" customFormat="1" ht="12.75">
      <c r="B250" s="11" t="s">
        <v>44</v>
      </c>
      <c r="C250" s="10"/>
      <c r="D250" s="12"/>
      <c r="E250" s="12"/>
      <c r="F250" s="12"/>
      <c r="G250" s="12"/>
      <c r="H250" s="12"/>
      <c r="I250" s="12"/>
      <c r="J250" s="13"/>
    </row>
    <row r="251" spans="2:10" s="18" customFormat="1" ht="12.75">
      <c r="B251" s="2">
        <v>2006</v>
      </c>
      <c r="C251" s="3">
        <v>0</v>
      </c>
      <c r="D251" s="4">
        <v>0</v>
      </c>
      <c r="E251" s="4">
        <v>915.55</v>
      </c>
      <c r="F251" s="5">
        <v>915.55</v>
      </c>
      <c r="G251" s="3">
        <v>0</v>
      </c>
      <c r="H251" s="4">
        <v>0</v>
      </c>
      <c r="I251" s="4">
        <v>0</v>
      </c>
      <c r="J251" s="5">
        <v>0</v>
      </c>
    </row>
    <row r="252" spans="2:10" s="18" customFormat="1" ht="12.75">
      <c r="B252" s="2">
        <v>2007</v>
      </c>
      <c r="C252" s="3">
        <v>0</v>
      </c>
      <c r="D252" s="4">
        <v>0</v>
      </c>
      <c r="E252" s="4">
        <v>1359.49</v>
      </c>
      <c r="F252" s="5">
        <v>1359.49</v>
      </c>
      <c r="G252" s="3">
        <v>0</v>
      </c>
      <c r="H252" s="4">
        <v>0</v>
      </c>
      <c r="I252" s="4">
        <v>0</v>
      </c>
      <c r="J252" s="5">
        <v>0</v>
      </c>
    </row>
    <row r="253" spans="2:10" s="18" customFormat="1" ht="12.75">
      <c r="B253" s="2">
        <v>2008</v>
      </c>
      <c r="C253" s="3">
        <v>0</v>
      </c>
      <c r="D253" s="4">
        <v>0</v>
      </c>
      <c r="E253" s="4">
        <v>1465.47</v>
      </c>
      <c r="F253" s="5">
        <v>1465.47</v>
      </c>
      <c r="G253" s="3">
        <v>0</v>
      </c>
      <c r="H253" s="4">
        <v>0</v>
      </c>
      <c r="I253" s="4">
        <v>0</v>
      </c>
      <c r="J253" s="5">
        <v>0</v>
      </c>
    </row>
    <row r="254" spans="2:10" s="18" customFormat="1" ht="12.75">
      <c r="B254" s="2">
        <v>2009</v>
      </c>
      <c r="C254" s="3">
        <v>0</v>
      </c>
      <c r="D254" s="4">
        <v>0</v>
      </c>
      <c r="E254" s="4">
        <v>641.89</v>
      </c>
      <c r="F254" s="5">
        <v>641.89</v>
      </c>
      <c r="G254" s="3">
        <v>0</v>
      </c>
      <c r="H254" s="4">
        <v>0</v>
      </c>
      <c r="I254" s="4">
        <v>539.47</v>
      </c>
      <c r="J254" s="5">
        <v>539.47</v>
      </c>
    </row>
    <row r="255" spans="2:10" s="18" customFormat="1" ht="12.75">
      <c r="B255" s="2">
        <v>2010</v>
      </c>
      <c r="C255" s="3">
        <v>0</v>
      </c>
      <c r="D255" s="4">
        <v>1440</v>
      </c>
      <c r="E255" s="4">
        <v>641.89</v>
      </c>
      <c r="F255" s="5">
        <v>2081.89</v>
      </c>
      <c r="G255" s="3">
        <v>0</v>
      </c>
      <c r="H255" s="4">
        <v>0</v>
      </c>
      <c r="I255" s="4">
        <v>0</v>
      </c>
      <c r="J255" s="5">
        <v>0</v>
      </c>
    </row>
    <row r="256" spans="2:10" s="18" customFormat="1" ht="13.5" thickBot="1">
      <c r="B256" s="6" t="s">
        <v>5</v>
      </c>
      <c r="C256" s="7">
        <f>SUM(C251:C255)</f>
        <v>0</v>
      </c>
      <c r="D256" s="8">
        <f aca="true" t="shared" si="31" ref="D256:J256">SUM(D251:D255)</f>
        <v>1440</v>
      </c>
      <c r="E256" s="8">
        <f t="shared" si="31"/>
        <v>5024.290000000001</v>
      </c>
      <c r="F256" s="9">
        <f t="shared" si="31"/>
        <v>6464.290000000001</v>
      </c>
      <c r="G256" s="7">
        <f t="shared" si="31"/>
        <v>0</v>
      </c>
      <c r="H256" s="8">
        <f t="shared" si="31"/>
        <v>0</v>
      </c>
      <c r="I256" s="8">
        <f t="shared" si="31"/>
        <v>539.47</v>
      </c>
      <c r="J256" s="9">
        <f t="shared" si="31"/>
        <v>539.47</v>
      </c>
    </row>
    <row r="257" spans="2:10" s="18" customFormat="1" ht="12.75">
      <c r="B257" s="11"/>
      <c r="C257" s="10"/>
      <c r="D257" s="12"/>
      <c r="E257" s="12"/>
      <c r="F257" s="12"/>
      <c r="G257" s="12"/>
      <c r="H257" s="12"/>
      <c r="I257" s="12"/>
      <c r="J257" s="13"/>
    </row>
    <row r="258" spans="2:10" s="18" customFormat="1" ht="12.75">
      <c r="B258" s="11" t="s">
        <v>40</v>
      </c>
      <c r="C258" s="10"/>
      <c r="D258" s="12"/>
      <c r="E258" s="12"/>
      <c r="F258" s="12"/>
      <c r="G258" s="12"/>
      <c r="H258" s="12"/>
      <c r="I258" s="12"/>
      <c r="J258" s="13"/>
    </row>
    <row r="259" spans="2:11" s="18" customFormat="1" ht="12.75">
      <c r="B259" s="2">
        <v>2006</v>
      </c>
      <c r="C259" s="3">
        <f>C6+C13+C20+C27+C34+C41+C48+C55+C62+C69+C76+C83+C90+C97+C104+C111+C118+C125+C132+C139+C146+C153+C160+C167+C174+C181+C188+C195+C202+C209+C216+C223+C230+C237+C244+C251</f>
        <v>798658.6428410674</v>
      </c>
      <c r="D259" s="4">
        <f aca="true" t="shared" si="32" ref="D259:J259">D6+D13+D20+D27+D34+D41+D48+D55+D62+D69+D76+D83+D90+D97+D104+D111+D118+D125+D132+D139+D146+D153+D160+D167+D174+D181+D188+D195+D202+D209+D216+D223+D230+D237+D244+D251</f>
        <v>778978.8831082785</v>
      </c>
      <c r="E259" s="4">
        <f t="shared" si="32"/>
        <v>2180219.001495902</v>
      </c>
      <c r="F259" s="5">
        <f t="shared" si="32"/>
        <v>3757856.5274452493</v>
      </c>
      <c r="G259" s="3">
        <f t="shared" si="32"/>
        <v>141661.48</v>
      </c>
      <c r="H259" s="4">
        <f t="shared" si="32"/>
        <v>29542.230000000003</v>
      </c>
      <c r="I259" s="4">
        <f t="shared" si="32"/>
        <v>617944.3185107218</v>
      </c>
      <c r="J259" s="5">
        <f t="shared" si="32"/>
        <v>789148.0285107219</v>
      </c>
      <c r="K259" s="23"/>
    </row>
    <row r="260" spans="2:10" s="18" customFormat="1" ht="12.75">
      <c r="B260" s="2">
        <v>2007</v>
      </c>
      <c r="C260" s="3">
        <f aca="true" t="shared" si="33" ref="C260:J263">C7+C14+C21+C28+C35+C42+C49+C56+C63+C70+C77+C84+C91+C98+C105+C112+C119+C126+C133+C140+C147+C154+C161+C168+C175+C182+C189+C196+C203+C210+C217+C224+C231+C238+C245+C252</f>
        <v>880487.2314434707</v>
      </c>
      <c r="D260" s="4">
        <f t="shared" si="33"/>
        <v>726367.4771844918</v>
      </c>
      <c r="E260" s="4">
        <f t="shared" si="33"/>
        <v>2000325.6733525854</v>
      </c>
      <c r="F260" s="5">
        <f t="shared" si="33"/>
        <v>3607180.3819805486</v>
      </c>
      <c r="G260" s="3">
        <f t="shared" si="33"/>
        <v>259781.94</v>
      </c>
      <c r="H260" s="4">
        <f t="shared" si="33"/>
        <v>44836.53</v>
      </c>
      <c r="I260" s="4">
        <f t="shared" si="33"/>
        <v>470076.52600000007</v>
      </c>
      <c r="J260" s="5">
        <f t="shared" si="33"/>
        <v>774694.9959999999</v>
      </c>
    </row>
    <row r="261" spans="2:10" s="18" customFormat="1" ht="12.75">
      <c r="B261" s="2">
        <v>2008</v>
      </c>
      <c r="C261" s="3">
        <f t="shared" si="33"/>
        <v>1073410.9366334726</v>
      </c>
      <c r="D261" s="4">
        <f t="shared" si="33"/>
        <v>657225.1552937663</v>
      </c>
      <c r="E261" s="4">
        <f t="shared" si="33"/>
        <v>1921575.802496182</v>
      </c>
      <c r="F261" s="5">
        <f t="shared" si="33"/>
        <v>3652211.894423422</v>
      </c>
      <c r="G261" s="3">
        <f t="shared" si="33"/>
        <v>186742.56</v>
      </c>
      <c r="H261" s="4">
        <f t="shared" si="33"/>
        <v>34528.868369514705</v>
      </c>
      <c r="I261" s="4">
        <f t="shared" si="33"/>
        <v>601507.1640037177</v>
      </c>
      <c r="J261" s="5">
        <f t="shared" si="33"/>
        <v>822778.5923732325</v>
      </c>
    </row>
    <row r="262" spans="2:10" s="18" customFormat="1" ht="12.75">
      <c r="B262" s="2">
        <v>2009</v>
      </c>
      <c r="C262" s="3">
        <f t="shared" si="33"/>
        <v>1402591.73</v>
      </c>
      <c r="D262" s="4">
        <f t="shared" si="33"/>
        <v>638597.26</v>
      </c>
      <c r="E262" s="4">
        <f t="shared" si="33"/>
        <v>1927063.8299999994</v>
      </c>
      <c r="F262" s="5">
        <f t="shared" si="33"/>
        <v>3968252.819999999</v>
      </c>
      <c r="G262" s="3">
        <f t="shared" si="33"/>
        <v>151019.37000000002</v>
      </c>
      <c r="H262" s="4">
        <f t="shared" si="33"/>
        <v>82230.94</v>
      </c>
      <c r="I262" s="4">
        <f t="shared" si="33"/>
        <v>484579.1</v>
      </c>
      <c r="J262" s="5">
        <f t="shared" si="33"/>
        <v>717829.4099999999</v>
      </c>
    </row>
    <row r="263" spans="2:10" s="18" customFormat="1" ht="12.75">
      <c r="B263" s="2">
        <v>2010</v>
      </c>
      <c r="C263" s="3">
        <f t="shared" si="33"/>
        <v>1272529.17</v>
      </c>
      <c r="D263" s="4">
        <f t="shared" si="33"/>
        <v>674837.7799999999</v>
      </c>
      <c r="E263" s="4">
        <f t="shared" si="33"/>
        <v>1738767.945</v>
      </c>
      <c r="F263" s="5">
        <f t="shared" si="33"/>
        <v>3686134.895</v>
      </c>
      <c r="G263" s="3">
        <f t="shared" si="33"/>
        <v>229148.77000000002</v>
      </c>
      <c r="H263" s="4">
        <f t="shared" si="33"/>
        <v>28476.62</v>
      </c>
      <c r="I263" s="4">
        <f t="shared" si="33"/>
        <v>498322.18</v>
      </c>
      <c r="J263" s="5">
        <f t="shared" si="33"/>
        <v>755947.5700000001</v>
      </c>
    </row>
    <row r="264" spans="2:13" s="18" customFormat="1" ht="13.5" thickBot="1">
      <c r="B264" s="6" t="s">
        <v>5</v>
      </c>
      <c r="C264" s="7">
        <f>SUM(C259:C263)</f>
        <v>5427677.710918011</v>
      </c>
      <c r="D264" s="8">
        <f aca="true" t="shared" si="34" ref="D264:J264">SUM(D259:D263)</f>
        <v>3476006.555586537</v>
      </c>
      <c r="E264" s="8">
        <f t="shared" si="34"/>
        <v>9767952.252344668</v>
      </c>
      <c r="F264" s="9">
        <f>SUM(F259:F263)</f>
        <v>18671636.51884922</v>
      </c>
      <c r="G264" s="7">
        <f t="shared" si="34"/>
        <v>968354.12</v>
      </c>
      <c r="H264" s="8">
        <f t="shared" si="34"/>
        <v>219615.1883695147</v>
      </c>
      <c r="I264" s="8">
        <f t="shared" si="34"/>
        <v>2672429.28851444</v>
      </c>
      <c r="J264" s="9">
        <f t="shared" si="34"/>
        <v>3860398.5968839545</v>
      </c>
      <c r="K264" s="20"/>
      <c r="L264" s="20"/>
      <c r="M264" s="19"/>
    </row>
    <row r="265" spans="3:10" s="18" customFormat="1" ht="12.75">
      <c r="C265" s="21"/>
      <c r="D265" s="21"/>
      <c r="E265" s="21"/>
      <c r="F265" s="21"/>
      <c r="G265" s="21"/>
      <c r="H265" s="21"/>
      <c r="I265" s="21"/>
      <c r="J265" s="21"/>
    </row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</sheetData>
  <sheetProtection/>
  <mergeCells count="3">
    <mergeCell ref="B3:B4"/>
    <mergeCell ref="C3:F3"/>
    <mergeCell ref="G3:J3"/>
  </mergeCells>
  <printOptions/>
  <pageMargins left="0.7086614173228347" right="0.7086614173228347" top="0.7480314960629921" bottom="0.7480314960629921" header="0.31496062992125984" footer="0.31496062992125984"/>
  <pageSetup fitToHeight="2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aholikova</cp:lastModifiedBy>
  <cp:lastPrinted>2011-02-25T13:33:43Z</cp:lastPrinted>
  <dcterms:created xsi:type="dcterms:W3CDTF">2011-02-12T10:32:52Z</dcterms:created>
  <dcterms:modified xsi:type="dcterms:W3CDTF">2011-02-28T12:10:05Z</dcterms:modified>
  <cp:category/>
  <cp:version/>
  <cp:contentType/>
  <cp:contentStatus/>
</cp:coreProperties>
</file>