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1760" activeTab="0"/>
  </bookViews>
  <sheets>
    <sheet name="Tab 1" sheetId="1" r:id="rId1"/>
    <sheet name="Tab 2" sheetId="2" r:id="rId2"/>
    <sheet name="Tab 3" sheetId="3" r:id="rId3"/>
    <sheet name="Tab 4" sheetId="4" r:id="rId4"/>
    <sheet name="Tab 5" sheetId="5" r:id="rId5"/>
    <sheet name="Tab 6" sheetId="6" r:id="rId6"/>
    <sheet name="Tab 7" sheetId="7" r:id="rId7"/>
    <sheet name="Tab 8" sheetId="8" r:id="rId8"/>
    <sheet name="Tab 9" sheetId="9" r:id="rId9"/>
    <sheet name="Tab 10" sheetId="10" r:id="rId10"/>
    <sheet name="Tab 11" sheetId="11" r:id="rId11"/>
    <sheet name="Tab 12" sheetId="12" r:id="rId12"/>
    <sheet name="Tab 13" sheetId="13" r:id="rId13"/>
    <sheet name="Tab 14" sheetId="14" r:id="rId14"/>
    <sheet name="Tab 15" sheetId="15" r:id="rId15"/>
    <sheet name="Tab 16,17" sheetId="16" r:id="rId16"/>
    <sheet name="Tab 18" sheetId="17" r:id="rId17"/>
    <sheet name="Tab 19" sheetId="18" r:id="rId18"/>
    <sheet name="Tab 20" sheetId="19" r:id="rId19"/>
    <sheet name="Tab 21" sheetId="20" r:id="rId20"/>
    <sheet name="Tab 22" sheetId="21" r:id="rId21"/>
    <sheet name="Tab 23" sheetId="22" r:id="rId22"/>
    <sheet name="Tab 24" sheetId="23" r:id="rId23"/>
    <sheet name="Tab 25" sheetId="24" r:id="rId24"/>
    <sheet name="Tab 26" sheetId="25" r:id="rId25"/>
    <sheet name="Tab 27" sheetId="26" r:id="rId26"/>
    <sheet name="Tab 28" sheetId="27" r:id="rId27"/>
    <sheet name="Tab 29" sheetId="28" r:id="rId28"/>
    <sheet name="Tab 30" sheetId="29" r:id="rId29"/>
    <sheet name="Tab 31" sheetId="30" r:id="rId30"/>
    <sheet name="Tab 32" sheetId="31" r:id="rId31"/>
    <sheet name="Tab 33" sheetId="32" r:id="rId32"/>
    <sheet name="Tab 34" sheetId="33" r:id="rId33"/>
    <sheet name="Tab 35" sheetId="34" r:id="rId34"/>
    <sheet name="Tab 36" sheetId="35" r:id="rId35"/>
    <sheet name="Tab 37" sheetId="36" r:id="rId36"/>
    <sheet name="Tab 38" sheetId="37" r:id="rId37"/>
    <sheet name="Tab 39" sheetId="38" r:id="rId38"/>
    <sheet name="Tab 40" sheetId="39" r:id="rId39"/>
    <sheet name="Tab 41" sheetId="40" r:id="rId40"/>
    <sheet name="Tab 42" sheetId="41" r:id="rId41"/>
    <sheet name="Tab 43" sheetId="42" r:id="rId42"/>
    <sheet name="Tab 44" sheetId="43" r:id="rId43"/>
    <sheet name="Tab 45" sheetId="44" r:id="rId44"/>
  </sheets>
  <externalReferences>
    <externalReference r:id="rId47"/>
    <externalReference r:id="rId48"/>
    <externalReference r:id="rId49"/>
    <externalReference r:id="rId50"/>
    <externalReference r:id="rId51"/>
  </externalReferences>
  <definedNames/>
  <calcPr fullCalcOnLoad="1"/>
</workbook>
</file>

<file path=xl/sharedStrings.xml><?xml version="1.0" encoding="utf-8"?>
<sst xmlns="http://schemas.openxmlformats.org/spreadsheetml/2006/main" count="2344" uniqueCount="1379">
  <si>
    <t xml:space="preserve">                  EÚ-27</t>
  </si>
  <si>
    <t xml:space="preserve">Belgicko, Dánsko, Francúzsko, Grécko, Holandsko, Írsko, Luxembursko, Nemecko, </t>
  </si>
  <si>
    <t xml:space="preserve">Portugalsko, Taliansko, Španielsko, Veľká Británia, Rakúsko, Švédsko, Fínsko, SR, </t>
  </si>
  <si>
    <t>ČR, Poľsko, Maďarsko, Slovinsko, Lotyšsko, Litva, Estónsko, Malta, Cyprus,</t>
  </si>
  <si>
    <t xml:space="preserve">                  BALKÁN</t>
  </si>
  <si>
    <t xml:space="preserve">Albánsko, Chorvátsko, Macedónsko, Bosna a Hercegovina, Čierna Hora, Srbsko </t>
  </si>
  <si>
    <t xml:space="preserve">                  STREDOMOR. KRAJINY</t>
  </si>
  <si>
    <t xml:space="preserve">Alžírsko, Egypt, Palestína, Izrael, Jordánsko, Libanon, Maroko, Tunisko, Turecko, </t>
  </si>
  <si>
    <t xml:space="preserve">                  SEVERNÁ AMERIKA</t>
  </si>
  <si>
    <t xml:space="preserve">                  MERCOSUR</t>
  </si>
  <si>
    <t xml:space="preserve">                  ACP</t>
  </si>
  <si>
    <t xml:space="preserve">                  SNŠ</t>
  </si>
  <si>
    <t xml:space="preserve">Arménsko, Azerbajdžan, Bielorusko, Gruzínsko, Kazachstan, Kirgizsko, Moldavsko, </t>
  </si>
  <si>
    <r>
      <t xml:space="preserve"> EÚ-27</t>
    </r>
    <r>
      <rPr>
        <vertAlign val="superscript"/>
        <sz val="11"/>
        <rFont val="Times New Roman"/>
        <family val="1"/>
      </rPr>
      <t>1)</t>
    </r>
  </si>
  <si>
    <r>
      <t xml:space="preserve"> Tretie krajiny</t>
    </r>
    <r>
      <rPr>
        <vertAlign val="superscript"/>
        <sz val="11"/>
        <rFont val="Times New Roman"/>
        <family val="1"/>
      </rPr>
      <t>1)</t>
    </r>
  </si>
  <si>
    <r>
      <t xml:space="preserve"> spolu</t>
    </r>
    <r>
      <rPr>
        <b/>
        <vertAlign val="superscript"/>
        <sz val="11"/>
        <rFont val="Times New Roman"/>
        <family val="1"/>
      </rPr>
      <t>1)</t>
    </r>
  </si>
  <si>
    <t>Tabuľka č. 31</t>
  </si>
  <si>
    <t>PODIEL OBCHODNÝCH ZOSKUPENÍ NA CELKOVOM ZAHRANIČNOM OBCHODE SLOVENSKA</t>
  </si>
  <si>
    <t>Pšenica</t>
  </si>
  <si>
    <t>Jačmeň</t>
  </si>
  <si>
    <t>Raž</t>
  </si>
  <si>
    <t>Kukurica</t>
  </si>
  <si>
    <t>Repka</t>
  </si>
  <si>
    <t>Slnečnica</t>
  </si>
  <si>
    <t>Rok</t>
  </si>
  <si>
    <t>Mlieko</t>
  </si>
  <si>
    <t>repa</t>
  </si>
  <si>
    <t>SR</t>
  </si>
  <si>
    <t>ČR</t>
  </si>
  <si>
    <t>PR</t>
  </si>
  <si>
    <t>MR</t>
  </si>
  <si>
    <t>Cukrová</t>
  </si>
  <si>
    <t>Maslo</t>
  </si>
  <si>
    <t>potravinárska</t>
  </si>
  <si>
    <t>sladovnícky</t>
  </si>
  <si>
    <t>priemyselná</t>
  </si>
  <si>
    <t>neskoré</t>
  </si>
  <si>
    <t>konzumné</t>
  </si>
  <si>
    <t xml:space="preserve">PR </t>
  </si>
  <si>
    <t>SR = 100%</t>
  </si>
  <si>
    <t>SR  = 100%</t>
  </si>
  <si>
    <t>Bravčové stehno bez kosti</t>
  </si>
  <si>
    <t>Hovädzie zadné bez kosti</t>
  </si>
  <si>
    <t>Kurča pitvané</t>
  </si>
  <si>
    <t>Polotučné mlieko tekuté</t>
  </si>
  <si>
    <t>EÚ</t>
  </si>
  <si>
    <t>Eidamská tehla</t>
  </si>
  <si>
    <t>Sušené mlieko odtučnené</t>
  </si>
  <si>
    <t xml:space="preserve">Prameň: ŠÚ SR, Radela, PPA SR - ATIS, EK - CIRCA,  MZ ČR, AKI MR, FAPA PR, FAPRI </t>
  </si>
  <si>
    <t>Ošípané      j. hm.</t>
  </si>
  <si>
    <t>Býky           j. hm.</t>
  </si>
  <si>
    <t>Vajcia (L+M)</t>
  </si>
  <si>
    <t>Prameň: ŠÚ SR,  MZ ČR, AKI MR , FAPA  PR</t>
  </si>
  <si>
    <t xml:space="preserve">Poznámka: býky mladé-trieda R, ošípané-trieda E, vajcia triedené (veľkosť L a M), mlieko-priemer tried </t>
  </si>
  <si>
    <t>Kurčatá       j. hm..</t>
  </si>
  <si>
    <t xml:space="preserve">Prameň: ŠÚ SR,   EK - CIRCA,  MZ ČR, AKI MR, FAPA PR, FAPRI </t>
  </si>
  <si>
    <t xml:space="preserve">Prameň: ŠÚ SR, EK - CIRCA,  MZ ČR, AKI MR, FAPA PR, FAPRI </t>
  </si>
  <si>
    <t>97,6*</t>
  </si>
  <si>
    <t>97,1*</t>
  </si>
  <si>
    <t>Kurča pitvané chladené</t>
  </si>
  <si>
    <t>Tabuľka č. 32</t>
  </si>
  <si>
    <t>Tabuľka č. 33</t>
  </si>
  <si>
    <t>Tabuľka č. 34</t>
  </si>
  <si>
    <t>ODBYTOVÉ CENY SPRACOVATEĽOV POTRAVÍN VO VYBRANÝCH KRAJINÁCH EÚ</t>
  </si>
  <si>
    <t>Tabuľka č. 35</t>
  </si>
  <si>
    <t>SPOTREBITEĽSKÉ CENY VYBRANÝCH KOMODÍT V KRAJINÁCH V4</t>
  </si>
  <si>
    <t>Spotreba NPK spolu</t>
  </si>
  <si>
    <t>Ovocie</t>
  </si>
  <si>
    <t>z toho :</t>
  </si>
  <si>
    <t>dusíkaté</t>
  </si>
  <si>
    <t>fosforečné</t>
  </si>
  <si>
    <t>draselné</t>
  </si>
  <si>
    <t xml:space="preserve">Spotreba  NPK spolu </t>
  </si>
  <si>
    <t xml:space="preserve"> Spotreba NPK spolu</t>
  </si>
  <si>
    <t>rok 2008</t>
  </si>
  <si>
    <t>rok 2009</t>
  </si>
  <si>
    <t>Výnosy spolu</t>
  </si>
  <si>
    <t xml:space="preserve"> -Výroba</t>
  </si>
  <si>
    <t xml:space="preserve"> --Tržby za vlast.výkony a tovar</t>
  </si>
  <si>
    <t xml:space="preserve"> --Tržby za tovar</t>
  </si>
  <si>
    <t xml:space="preserve"> --Tržby za vlastné výrobk a služby </t>
  </si>
  <si>
    <t xml:space="preserve"> -Náklady na predaný tovar</t>
  </si>
  <si>
    <t xml:space="preserve"> -Výrobná spotreba</t>
  </si>
  <si>
    <t xml:space="preserve"> --Spotreba materiálu a energie</t>
  </si>
  <si>
    <t xml:space="preserve"> --Nakupované služby</t>
  </si>
  <si>
    <t xml:space="preserve"> -Odpisy</t>
  </si>
  <si>
    <t>Dlhodobý nehmotný a hmotný majetok</t>
  </si>
  <si>
    <t>Zásoby spolu</t>
  </si>
  <si>
    <t xml:space="preserve"> -materiál</t>
  </si>
  <si>
    <t xml:space="preserve"> -nedokončené výrobky a polotovary</t>
  </si>
  <si>
    <t xml:space="preserve"> -výrobky </t>
  </si>
  <si>
    <t xml:space="preserve"> -tovar</t>
  </si>
  <si>
    <t>Finančný majetok</t>
  </si>
  <si>
    <t xml:space="preserve"> -peniaze</t>
  </si>
  <si>
    <t xml:space="preserve"> -bankové účty</t>
  </si>
  <si>
    <t>Prameň: Prod 3-04, CD MP SR, VÚEPP a prepočty VÚEPP</t>
  </si>
  <si>
    <t>Výsledok hospodárenia</t>
  </si>
  <si>
    <t>Výnosy</t>
  </si>
  <si>
    <t>Náklady</t>
  </si>
  <si>
    <t>Rentabilita výnosov v %</t>
  </si>
  <si>
    <t>Výrobný odbor**</t>
  </si>
  <si>
    <t>Rozdiel 09-08</t>
  </si>
  <si>
    <t>spracovanie a konzervovanie mäsa</t>
  </si>
  <si>
    <t>spracovanie a konzervovanie hydinového mäsa</t>
  </si>
  <si>
    <t>spracovanie mäsových a hydinových mäsových výrobkov</t>
  </si>
  <si>
    <t>Výroba ostatných potravinárskych výrobkov: ***</t>
  </si>
  <si>
    <t xml:space="preserve"> - Výroba ostatných potravinárskych výrobkov vrátane cukrovarníckeho a bez cukrovinkárskeho odboru</t>
  </si>
  <si>
    <t xml:space="preserve"> -- Spracovanie čaju a kávy</t>
  </si>
  <si>
    <t xml:space="preserve"> -- Výroba korenín a chuťových prísad</t>
  </si>
  <si>
    <t>2007-09</t>
  </si>
  <si>
    <t>2009 odhad</t>
  </si>
  <si>
    <t>Prameň:  OECD, PSE/CSE database 2010</t>
  </si>
  <si>
    <t xml:space="preserve">Vysvetlivky: </t>
  </si>
  <si>
    <t xml:space="preserve"> -- Výroba ostatných potravinárskych výrobkov i. n. </t>
  </si>
  <si>
    <t xml:space="preserve"> -- Výroba kakaa, čokolády a cukroviniek</t>
  </si>
  <si>
    <t xml:space="preserve"> -destilovanie, úprava a miešanie alkoholu</t>
  </si>
  <si>
    <t xml:space="preserve"> -výroba hroznového vína </t>
  </si>
  <si>
    <t xml:space="preserve"> -výroba piva a sladu</t>
  </si>
  <si>
    <t xml:space="preserve"> -výroba nealkoholických nápojov s produkciou minerálnych vôd a iných fľaškových vôd</t>
  </si>
  <si>
    <t>Pozn.:</t>
  </si>
  <si>
    <t>Údaje za tukový a škrobárenský odbor pre malý počet respondentov nebolo možné uviesť samostatne, preto sa uvádza ich súčet, aj keď nejde o charakterom výroby blízke odbory</t>
  </si>
  <si>
    <t>Tabuľka č. 10</t>
  </si>
  <si>
    <t>Počet podnikov</t>
  </si>
  <si>
    <t>Tržby za vl. výkony a tovar</t>
  </si>
  <si>
    <t>Výroba výrobkov</t>
  </si>
  <si>
    <t>Tabuľka č. 11</t>
  </si>
  <si>
    <t xml:space="preserve">Poľnohospodárstvo a poľnohospodárske služby  </t>
  </si>
  <si>
    <t xml:space="preserve">Ukazovateľ </t>
  </si>
  <si>
    <t xml:space="preserve">z toho: financované zo zahraničných zdrojov </t>
  </si>
  <si>
    <t>Dlhodobý nehmotný a hmotný majetok *</t>
  </si>
  <si>
    <t>Oprávky k DNHM*</t>
  </si>
  <si>
    <t xml:space="preserve">THFK** </t>
  </si>
  <si>
    <t>z toho - budovy a stavby, vr. budov na býv.</t>
  </si>
  <si>
    <t xml:space="preserve">          - stroje a zariadenia</t>
  </si>
  <si>
    <t xml:space="preserve">          - dopravné prostriedky</t>
  </si>
  <si>
    <t xml:space="preserve">          - kultivované aktíva***</t>
  </si>
  <si>
    <t>Opotrebovanosť DNHM v %*</t>
  </si>
  <si>
    <t>Zostatková hodnota DNHM*</t>
  </si>
  <si>
    <t xml:space="preserve">Výroba potravín, nápojov a spracovanie tabaku </t>
  </si>
  <si>
    <t>THFK**</t>
  </si>
  <si>
    <t>DLHODOBÝ NEHMOTNÝ A HMOTNÝ MAJETOK, TVORBA HRUBÉHO FIXNÉHO KAPITÁLU v tis. € bežné ceny</t>
  </si>
  <si>
    <t>Tabuľka č. 37</t>
  </si>
  <si>
    <t>20071)</t>
  </si>
  <si>
    <t>20081)</t>
  </si>
  <si>
    <t>2009 2)</t>
  </si>
  <si>
    <t>20092)</t>
  </si>
  <si>
    <t>Spotreba MH t/ha</t>
  </si>
  <si>
    <t>Tabuľka č. 36</t>
  </si>
  <si>
    <t>SPOTREBA PRIEMYSELNÝCH HNOJÍV V ČISTÝCH ŽIVINÁCH V SR</t>
  </si>
  <si>
    <t>Tabuľka č. 38</t>
  </si>
  <si>
    <t>Kapacita</t>
  </si>
  <si>
    <t>Medziroč.zmena</t>
  </si>
  <si>
    <t>využitia</t>
  </si>
  <si>
    <t>využitia kapacít          v p.b.</t>
  </si>
  <si>
    <t>Spracovanie mlieka</t>
  </si>
  <si>
    <t>tona</t>
  </si>
  <si>
    <t xml:space="preserve">Konzumné mlieko </t>
  </si>
  <si>
    <t>Syry prírodné a ostatné</t>
  </si>
  <si>
    <t>Syry tavené</t>
  </si>
  <si>
    <t>Mlieko sušené</t>
  </si>
  <si>
    <t>Kyslomliečne výrobky s jogurtami</t>
  </si>
  <si>
    <t>Mliekarenské maslo</t>
  </si>
  <si>
    <t>Jatočná hydina (porážky)</t>
  </si>
  <si>
    <t>t/ž. hm.</t>
  </si>
  <si>
    <t>Hydinové výrobky</t>
  </si>
  <si>
    <t>Jat. hov. dobytok (porážky)</t>
  </si>
  <si>
    <t>Jatoč. ošípané (porážky)</t>
  </si>
  <si>
    <t>Mäsové výrobky</t>
  </si>
  <si>
    <t>Zomelok pšenice</t>
  </si>
  <si>
    <t>Zomelok raže</t>
  </si>
  <si>
    <t>Chlieb</t>
  </si>
  <si>
    <t>Čerstvé pečivo</t>
  </si>
  <si>
    <t>Cestoviny</t>
  </si>
  <si>
    <t>Výroba sladu</t>
  </si>
  <si>
    <t xml:space="preserve">Výroba piva spolu </t>
  </si>
  <si>
    <t>hl</t>
  </si>
  <si>
    <t>Výroba hroznového vína</t>
  </si>
  <si>
    <t xml:space="preserve">Nealko. nápoje sýtené sladené </t>
  </si>
  <si>
    <t>Stolová minerálna voda</t>
  </si>
  <si>
    <t>Spracovanie olejnatých semien</t>
  </si>
  <si>
    <t>Čok. cukrov. a čokoláda</t>
  </si>
  <si>
    <t>Nečokoládové cukrovinky</t>
  </si>
  <si>
    <t>Trvanlivé pečivo</t>
  </si>
  <si>
    <t>Kompóty sterilizované</t>
  </si>
  <si>
    <t>Kvasená kapusta</t>
  </si>
  <si>
    <t xml:space="preserve">Zelenina sterilizovaná a steriliz.uhorky </t>
  </si>
  <si>
    <t xml:space="preserve">Ocot </t>
  </si>
  <si>
    <t xml:space="preserve">Rafinovaný lieh </t>
  </si>
  <si>
    <t>l a.</t>
  </si>
  <si>
    <t xml:space="preserve">Liehoviny </t>
  </si>
  <si>
    <t xml:space="preserve">l a. </t>
  </si>
  <si>
    <t>Mrazené zelen.výrobky</t>
  </si>
  <si>
    <t>Prameň: Potrav (MP SR) 1-02, CD MP SR, VÚEPP a prepočty VÚEPP</t>
  </si>
  <si>
    <t>VÝROBNÉ KAPACITY POTRAVINÁRSKEHO PRIEMYSLU V ROKU 2009</t>
  </si>
  <si>
    <t>OBNOVA EVIDENCIE POZEMKOV</t>
  </si>
  <si>
    <t>rozd.</t>
  </si>
  <si>
    <t>Celkový počet katastrálnych území</t>
  </si>
  <si>
    <t>z toho usporadúva štátna správa na úseku pozemkových úprav</t>
  </si>
  <si>
    <t>podľa zákona SNR č. 330/1991 Zb. v znení neskorších predpisov</t>
  </si>
  <si>
    <t>podľa zákona č. 180/1997 Z.z. v znení neskorších predpisov</t>
  </si>
  <si>
    <t>vypracovávajú sa ROEP</t>
  </si>
  <si>
    <t xml:space="preserve">dopĺňajú sa o registre v zastavanom území obcí, kde boli      v predchádzajúcom období v extraviláne vypracované zjednodušené registre pôvodného stavu, v zmysle zákona SNR č. 330/1991 Zb. </t>
  </si>
  <si>
    <t>Schválených registrov celkom</t>
  </si>
  <si>
    <t xml:space="preserve">Zapísaných registrov v intraviláne        </t>
  </si>
  <si>
    <t>ÚPRAVA VLASTNÍCKYCH VZŤAHOV</t>
  </si>
  <si>
    <t xml:space="preserve">V reštitučných konaniach podľa zákona č. 229/1991 Zb. v znení neskorších predpisov </t>
  </si>
  <si>
    <t>počet vydaných rozhodnutí</t>
  </si>
  <si>
    <t>priznané vlastníctvo k pozemkom o výmere ha</t>
  </si>
  <si>
    <t>pre zákonné prekážky sa nevydali pozemky za ktoré patrí oprávneným osobám náhrada (finančná, alebo v pozemkoch ktoré sú vo vlastníctve štátu) o výmere  ha</t>
  </si>
  <si>
    <t>pre zákonné prekážky sa nevydali pozemky (riešené formou náhrad) o výmere ha</t>
  </si>
  <si>
    <t>V reštitučných konaniach podľa zákona č. 503/2003 Z.z. v znení neskorších predpisov</t>
  </si>
  <si>
    <t>navrátené vlastníctvo k pozemkom o výmere ha</t>
  </si>
  <si>
    <t>priznaná náhrada za pozemky o výmere  ha</t>
  </si>
  <si>
    <t>priznaný nárok na náhradu za pozemky o výmere  ha</t>
  </si>
  <si>
    <t>POZEMKOVÉ ÚPRAVY</t>
  </si>
  <si>
    <t>Projekty pozemkových úprav hradené  zo štátneho rozpočtu</t>
  </si>
  <si>
    <t>z toho: z dôvodov riešenia ekologicky narušenej krajiny</t>
  </si>
  <si>
    <t>v Žiarskej kotline</t>
  </si>
  <si>
    <t>v oblasti Vysokých Tatier a Spišskej Magury</t>
  </si>
  <si>
    <t>Zapísané do katastra nehnuteľností po vykonaní projektu pozemkových úprav</t>
  </si>
  <si>
    <t>projekty pozemkových úprav zo štátneho rozpočtu celkom</t>
  </si>
  <si>
    <t xml:space="preserve">Projekty pozemkových úprav hradené z fondov EÚ </t>
  </si>
  <si>
    <t>program SAPARD</t>
  </si>
  <si>
    <t>program SOP</t>
  </si>
  <si>
    <t>program PRV</t>
  </si>
  <si>
    <t>projekty pozemkových úprav hradené z fondov EÚ zapísané do KN</t>
  </si>
  <si>
    <t>projekty pozemkových úprav hradené z fondov EÚ celkom</t>
  </si>
  <si>
    <t>projekty pozemkových úprav rozpracované celkom</t>
  </si>
  <si>
    <t>projekty pozemkových úprav zapísané v KN celkom</t>
  </si>
  <si>
    <t>projekty pozemkových úprav celkom</t>
  </si>
  <si>
    <t>Poľnohospodárska pôda vyčlenená  do užívania vlastníkom v rámci riešenia užívateľských vzťahov k pozemkom formou zjednodušených a zrýchlených postupov usporiadania vlastníckych a užívacích pomerov k pozemkom podľa § 15 ods. 1 zákona č. 330/1991 Zb. o pozemkových úpravách v ha</t>
  </si>
  <si>
    <t>z toho: pôvodných pozemkov</t>
  </si>
  <si>
    <t>do náhradného užívania</t>
  </si>
  <si>
    <t xml:space="preserve">Prameň: MP SR </t>
  </si>
  <si>
    <t>USPORADÚVANIE POZEMKOVÉHO VLASTNÍCTVA V ROKU 2009</t>
  </si>
  <si>
    <t>Tabuľka č. 39</t>
  </si>
  <si>
    <r>
      <t xml:space="preserve">Zapísaných registrov celkom  (MP SR a UGKK SR)                 </t>
    </r>
    <r>
      <rPr>
        <b/>
        <sz val="11"/>
        <color indexed="10"/>
        <rFont val="Times New Roman"/>
        <family val="1"/>
      </rPr>
      <t xml:space="preserve"> </t>
    </r>
  </si>
  <si>
    <r>
      <t>V rámci pozemkových spoločenstiev</t>
    </r>
    <r>
      <rPr>
        <sz val="11"/>
        <rFont val="Times New Roman"/>
        <family val="1"/>
      </rPr>
      <t xml:space="preserve"> počet vydaných rozhodnutí </t>
    </r>
  </si>
  <si>
    <t>VÝVOJ PRIEMERNÉHO EVIDENČNÉHO POČTU ZAMESTNANCOV</t>
  </si>
  <si>
    <t>v organizáciách s 20 a viac zamestnancami</t>
  </si>
  <si>
    <t>Priemerné evidenčné počty pracovníkov</t>
  </si>
  <si>
    <t xml:space="preserve">Odvetvie </t>
  </si>
  <si>
    <t>(fyzické osoby)</t>
  </si>
  <si>
    <t xml:space="preserve">Index </t>
  </si>
  <si>
    <t>2009/89</t>
  </si>
  <si>
    <t>2009/04</t>
  </si>
  <si>
    <t>2009/05</t>
  </si>
  <si>
    <t>2009/06</t>
  </si>
  <si>
    <t>Poľnohospodárstvo (RV a ŽV)</t>
  </si>
  <si>
    <t>Výroba potravín a nápojov</t>
  </si>
  <si>
    <t>Lesníctvo a  ťažba dreva</t>
  </si>
  <si>
    <t xml:space="preserve">Priemysel spolu </t>
  </si>
  <si>
    <t xml:space="preserve">Finančné a poisť. činnosti  </t>
  </si>
  <si>
    <t>Výroba textilu</t>
  </si>
  <si>
    <t>SPOLU ODVETVIA EKON. ČINNOSTI</t>
  </si>
  <si>
    <t>Prameň :</t>
  </si>
  <si>
    <t xml:space="preserve"> Zamestnanci a priemerné mesačné mzdy, ŠÚSR</t>
  </si>
  <si>
    <t>v poľnohospodárstve a vo vybraných odvetviach ekonomickej činnosti (fyzické osoby)</t>
  </si>
  <si>
    <t>Tabuľka č. 40</t>
  </si>
  <si>
    <t xml:space="preserve"> Prameň: Zamestnanci a priemerné mesačné mzdy, ŠÚ SR</t>
  </si>
  <si>
    <r>
      <t xml:space="preserve">1989 </t>
    </r>
    <r>
      <rPr>
        <vertAlign val="superscript"/>
        <sz val="11"/>
        <rFont val="Times New Roman"/>
        <family val="1"/>
      </rPr>
      <t>1</t>
    </r>
  </si>
  <si>
    <r>
      <t>Stavebníctvo</t>
    </r>
    <r>
      <rPr>
        <vertAlign val="superscript"/>
        <sz val="11"/>
        <rFont val="Times New Roman"/>
        <family val="1"/>
      </rPr>
      <t xml:space="preserve"> </t>
    </r>
  </si>
  <si>
    <r>
      <t>Doprava,skladovanie,</t>
    </r>
    <r>
      <rPr>
        <sz val="11"/>
        <color indexed="8"/>
        <rFont val="Times New Roman"/>
        <family val="1"/>
      </rPr>
      <t xml:space="preserve"> pošta a telekomunikácie</t>
    </r>
    <r>
      <rPr>
        <sz val="11"/>
        <rFont val="Times New Roman"/>
        <family val="1"/>
      </rPr>
      <t xml:space="preserve"> </t>
    </r>
  </si>
  <si>
    <t>ŠTRUKTÚRA  ZAMESTNANOSTI A MIEZD (vrátane mzdovej parity)</t>
  </si>
  <si>
    <t>PODĽA PRÁVNYCH FORIEM V POĽNOHOSPODÁRSTVE</t>
  </si>
  <si>
    <t>Právna forma</t>
  </si>
  <si>
    <t>Podiel pracovníkov</t>
  </si>
  <si>
    <t>Podiel žien v príslušnej právnej forme</t>
  </si>
  <si>
    <t>Priemerná mesačná mzda</t>
  </si>
  <si>
    <t>Mzdová parita</t>
  </si>
  <si>
    <t>Priemerná mesačná mzda v €</t>
  </si>
  <si>
    <t xml:space="preserve">Index  rastu priem.mesačnej mzdy   </t>
  </si>
  <si>
    <t>Rok 2009</t>
  </si>
  <si>
    <t>Rok 2008</t>
  </si>
  <si>
    <t xml:space="preserve">Poľnohospodárske družstvá </t>
  </si>
  <si>
    <t xml:space="preserve">Štátne podniky </t>
  </si>
  <si>
    <t>Akc.spol.+ ver.obch.spol.</t>
  </si>
  <si>
    <t xml:space="preserve">Príspevkové organizácie </t>
  </si>
  <si>
    <t>Spoločnosti s r.o.</t>
  </si>
  <si>
    <t xml:space="preserve">Poľnohospodárstvo spolu </t>
  </si>
  <si>
    <t>Prameň: Štvrťročný výkaz o práci, Práca2-04 (výberové zisťovanie), CD MP SR</t>
  </si>
  <si>
    <t>Tabuľka č. 41</t>
  </si>
  <si>
    <t>VÝVOJ PRIEMERNÝCH NOMINÁLNYCH MESAČNÝCH MIEZD</t>
  </si>
  <si>
    <t>(do roku 1996 v organizáciách s 25 a viac zamestnancami)</t>
  </si>
  <si>
    <t xml:space="preserve">Priem. mesač. mzda </t>
  </si>
  <si>
    <t xml:space="preserve">Doprava a skladovanie </t>
  </si>
  <si>
    <t>Finančné a poisťovacie činnosti</t>
  </si>
  <si>
    <t>SPOLU ODVETVIA EK.ČINNOSTI</t>
  </si>
  <si>
    <t>Tabuľka č. 42</t>
  </si>
  <si>
    <t>ŠTRUKTÚRA  PRACOVNÍKOV  POĽNOHOSPODÁRSTVA</t>
  </si>
  <si>
    <t>Pracovníci v poľnohospodárstve</t>
  </si>
  <si>
    <t>Spolu</t>
  </si>
  <si>
    <t>Ženy</t>
  </si>
  <si>
    <t>Spolu v tis.osôb (=100 %)</t>
  </si>
  <si>
    <t>% podiel podľa postavenia</t>
  </si>
  <si>
    <t>zamestnanci</t>
  </si>
  <si>
    <t>podnikatelia</t>
  </si>
  <si>
    <t>% podiel podľa vekových kategórií</t>
  </si>
  <si>
    <t>15-19 r.</t>
  </si>
  <si>
    <t>20-24 r.</t>
  </si>
  <si>
    <t>25-29 r.</t>
  </si>
  <si>
    <t>30-34 r.</t>
  </si>
  <si>
    <t>35-39 r.</t>
  </si>
  <si>
    <t>40-44 r.</t>
  </si>
  <si>
    <t>45-49 r.</t>
  </si>
  <si>
    <t>50-54 r.</t>
  </si>
  <si>
    <t>55-59 r.</t>
  </si>
  <si>
    <t>60-64 r.</t>
  </si>
  <si>
    <t>65 a viac r.</t>
  </si>
  <si>
    <t>% podiel podľa vzdelania</t>
  </si>
  <si>
    <t>Základné</t>
  </si>
  <si>
    <t xml:space="preserve">Vyučení </t>
  </si>
  <si>
    <t>Stredné (bez maturity)</t>
  </si>
  <si>
    <t xml:space="preserve">Vyučení s maturitou </t>
  </si>
  <si>
    <t>Úplné stredné všeobecné</t>
  </si>
  <si>
    <t xml:space="preserve">Úplné stredné odborné </t>
  </si>
  <si>
    <t>Vyššie odborné</t>
  </si>
  <si>
    <t>Bakalárske</t>
  </si>
  <si>
    <t xml:space="preserve"> -</t>
  </si>
  <si>
    <t xml:space="preserve">Vysokoškolské </t>
  </si>
  <si>
    <t xml:space="preserve">Prameň: ŠÚ SR, Výberové zisťovanie pracovných síl </t>
  </si>
  <si>
    <t xml:space="preserve"> </t>
  </si>
  <si>
    <t>Tabuľka č. 43</t>
  </si>
  <si>
    <t>Štátna pomoc a dočasná štátna pomoc</t>
  </si>
  <si>
    <t xml:space="preserve">Nariadenie vlády SR č. 369/2007 Z. z. o niektorých podporných opatreniach v pôdohospodárstve </t>
  </si>
  <si>
    <t xml:space="preserve"> v znení neskorších predpisov</t>
  </si>
  <si>
    <t>§ 2 Dotácia na zabezpečenie účasti chovateľov a pestovateľov na výstavách</t>
  </si>
  <si>
    <t>§ 3 Dotácia pre chovateľov a pestovateľov na účasť na výstavách</t>
  </si>
  <si>
    <t>§ 4 Dotácia na založenie a vedenie plemennej knihy a plemenárskej evidencie</t>
  </si>
  <si>
    <t>§ 5 Dotácia na kontrolu úžitkovosti, testovanie a odhad plemennej hodnoty zvierat</t>
  </si>
  <si>
    <t>Výnos MP SR č. 1438/2007-100 o poskytovaní dotácií na zachovanie historicky významného</t>
  </si>
  <si>
    <t>§ 1 ods. 1 písm. b) rozvoj a zachovanie majetku štátu využívaného na chov historicky významného genofondu plemien koní lipicana, hucula, shagya araba, arabského plnokrvníka a slovenského teplokrvníka</t>
  </si>
  <si>
    <t>§ 1 ods. 3 písm. d) rozvoj a zachovanie majetku štátu využívaného v dostihoch</t>
  </si>
  <si>
    <t xml:space="preserve">Spolu Výnos MP SR č. 1065/2009-100 </t>
  </si>
  <si>
    <t>§ 14 Dotácia na škody na zvieratách a ich produktoch v dôsledku nariadenia</t>
  </si>
  <si>
    <t xml:space="preserve">    veterinárnych opatrení (zákon 39/2007 Z.z.)</t>
  </si>
  <si>
    <t>§ 16 Dotácia na platby poistného v poľnohospodárstve</t>
  </si>
  <si>
    <t>§ 17 Dotácia pre podnik na účasť na výstavách</t>
  </si>
  <si>
    <t>Spolu NR SR 369/2007 Z.z.</t>
  </si>
  <si>
    <t xml:space="preserve">Nar. vlády SR č. 347/2009 Z. z.o poskytovaní dočasnej štátnej pomoci </t>
  </si>
  <si>
    <t>pre pestovateľov cukrovej repy</t>
  </si>
  <si>
    <t>Spolu NR SR 347/2009:</t>
  </si>
  <si>
    <t xml:space="preserve">Nar. vlády SR č. 264/2009 Z. z. o podporných opatreniach v pôdohospodárstve </t>
  </si>
  <si>
    <t>v znení neskorších predpisov</t>
  </si>
  <si>
    <t>§ 3 Dotácia na ocenenie na výstavách</t>
  </si>
  <si>
    <t>§ 9 Dotácia na včelstvá</t>
  </si>
  <si>
    <t>§ 15 Dotácia na účasť na výstave</t>
  </si>
  <si>
    <t>§ 25 Dotácia na úhradu straty na rybách v dôsledku nariadeného opatrenia</t>
  </si>
  <si>
    <t>PODPORA PRODUCENTOV KRAJÍN OECD</t>
  </si>
  <si>
    <t>§ 26 Dotácia na zachovanie a ochranu genetických zdrojov rýb, ods. 2 - štátna pomoc</t>
  </si>
  <si>
    <t>§ 26 Dotácia na zachovanie a ochranu genetických zdrojov rýb, ods. 3 - minimálna pomoc</t>
  </si>
  <si>
    <t>Spolu NR SR č.264/2009 Z.z.</t>
  </si>
  <si>
    <t>Spolu štátna a dočasná štátna pomoc</t>
  </si>
  <si>
    <t>Národné podpory</t>
  </si>
  <si>
    <t xml:space="preserve"> genofondu koní a na dostihovú prevádzku</t>
  </si>
  <si>
    <t xml:space="preserve">§ 2, ods. 1, písm. a) zachovanie historicky významného genofondu plemien koní, </t>
  </si>
  <si>
    <t xml:space="preserve"> a to na lipicana, hucula, shagyaraba, arabského plnokrvníka,</t>
  </si>
  <si>
    <t>SPOTREBA VYBRANÝCH DRUHOV POTRAVÍN NA OBYVATEĽA V SR a EÚ</t>
  </si>
  <si>
    <t xml:space="preserve">(v kg za rok)                                                                                                                                                                    </t>
  </si>
  <si>
    <t>1,1 (0,3)</t>
  </si>
  <si>
    <t>1,2 (0,3)</t>
  </si>
  <si>
    <t>1,3 (0,3)</t>
  </si>
  <si>
    <t>1,2 (0,2)</t>
  </si>
  <si>
    <t>1,2 (0,1)</t>
  </si>
  <si>
    <t>1,3 (0,2)</t>
  </si>
  <si>
    <t>1,4 (0,2)</t>
  </si>
  <si>
    <r>
      <t xml:space="preserve">1) </t>
    </r>
    <r>
      <rPr>
        <sz val="10"/>
        <rFont val="Times New Roman CE"/>
        <family val="1"/>
      </rPr>
      <t>v zátvorke- baranie, kozie, konské; zvyšok tvorí zverina, králiky a ostatné drobné zvieratá</t>
    </r>
  </si>
  <si>
    <r>
      <t xml:space="preserve">2) </t>
    </r>
    <r>
      <rPr>
        <sz val="10"/>
        <rFont val="Times New Roman CE"/>
        <family val="1"/>
      </rPr>
      <t>jedlé rastlinné tuky a oleje</t>
    </r>
  </si>
  <si>
    <r>
      <t>3)</t>
    </r>
    <r>
      <rPr>
        <sz val="10"/>
        <rFont val="Times New Roman CE"/>
        <family val="1"/>
      </rPr>
      <t xml:space="preserve"> zelenina a zeleninové výrobky v hodnote čerstvej</t>
    </r>
  </si>
  <si>
    <r>
      <t>4)</t>
    </r>
    <r>
      <rPr>
        <sz val="10"/>
        <rFont val="Times New Roman CE"/>
        <family val="1"/>
      </rPr>
      <t xml:space="preserve"> ovocie a ovoc. výr. spolu v hod. čerst. sú bez spotreby orechov</t>
    </r>
  </si>
  <si>
    <r>
      <t>5)</t>
    </r>
    <r>
      <rPr>
        <sz val="10"/>
        <rFont val="Times New Roman CE"/>
        <family val="1"/>
      </rPr>
      <t xml:space="preserve"> ODP = odporúč, dávka potravín; ODP a Prípustný interval racionálnej spotreby </t>
    </r>
  </si>
  <si>
    <t>slovenského teplokrvníkaa činnosti spojené s chovom a testáciou týchto koní</t>
  </si>
  <si>
    <t xml:space="preserve">§ 3 ods. 1, písm. a) zachovanie genofondu uznaného chráneného chovu koní </t>
  </si>
  <si>
    <t>plemena norik muránskeho typu</t>
  </si>
  <si>
    <t xml:space="preserve">§ 4 ods. 1, písm. a), b), c) zabezpečenie dostihov a dostihovej prevádzky, overenie </t>
  </si>
  <si>
    <t xml:space="preserve"> a podpora výkonnosti koní v dostihoch a overenie a podpora</t>
  </si>
  <si>
    <t>výkonnosti koní v jazdeckých súťažiach</t>
  </si>
  <si>
    <t>Spolu Výnos MP SR č. 1438/2007-100</t>
  </si>
  <si>
    <t>Výnos MP SR č. 3703/2005-100 Dotácie na zachovanie prevádzkyschopného stavu</t>
  </si>
  <si>
    <t>hydromelioračného majetku (Hydromeliorácie, š.p.)</t>
  </si>
  <si>
    <t>Spolu národné podpory</t>
  </si>
  <si>
    <t>Spolu štátna, dočasná štátna pomoc a národné podpory</t>
  </si>
  <si>
    <t>Tabuľka č. 44</t>
  </si>
  <si>
    <t>Krajina</t>
  </si>
  <si>
    <t>1986-88</t>
  </si>
  <si>
    <t xml:space="preserve">Austrália </t>
  </si>
  <si>
    <t>Percento PSE</t>
  </si>
  <si>
    <t>NPC</t>
  </si>
  <si>
    <t>NAC</t>
  </si>
  <si>
    <t>Percento TSE</t>
  </si>
  <si>
    <t>Kanada</t>
  </si>
  <si>
    <t>Island</t>
  </si>
  <si>
    <t>Kórea</t>
  </si>
  <si>
    <t>Nový Zéland</t>
  </si>
  <si>
    <t>Nórsko</t>
  </si>
  <si>
    <t>Švajčiarsko</t>
  </si>
  <si>
    <t>Turecko</t>
  </si>
  <si>
    <t>USA</t>
  </si>
  <si>
    <t>Krajina, zoskupenie</t>
  </si>
  <si>
    <t>Obilniny</t>
  </si>
  <si>
    <t xml:space="preserve">Mäso </t>
  </si>
  <si>
    <t>Mlieko a mliečne výrobky*</t>
  </si>
  <si>
    <t>Olejniny</t>
  </si>
  <si>
    <t>2009/2008**</t>
  </si>
  <si>
    <t>SVET</t>
  </si>
  <si>
    <t>EÚ-27</t>
  </si>
  <si>
    <t>Rusko</t>
  </si>
  <si>
    <t>Ukrajina</t>
  </si>
  <si>
    <t>Argentína</t>
  </si>
  <si>
    <t>Brazília</t>
  </si>
  <si>
    <t>Japonsko</t>
  </si>
  <si>
    <t>Čína</t>
  </si>
  <si>
    <t>India</t>
  </si>
  <si>
    <t>Austrália</t>
  </si>
  <si>
    <t>:</t>
  </si>
  <si>
    <t>Mexiko</t>
  </si>
  <si>
    <t>Juhoafr. republika</t>
  </si>
  <si>
    <t>Podiel produkcie jednotlivých štátov a zoskupení na celkovej svetovej produkcii a medziročná zmena v p.b.</t>
  </si>
  <si>
    <t>Prameň: FAO OSN, Faostat</t>
  </si>
  <si>
    <t>Tabuľka č. 1</t>
  </si>
  <si>
    <t>Tabuľka č. 2</t>
  </si>
  <si>
    <t>cereálie vrátane ryže</t>
  </si>
  <si>
    <t>pšenica</t>
  </si>
  <si>
    <t>jačmeň</t>
  </si>
  <si>
    <t>kukurica na zrno</t>
  </si>
  <si>
    <t>ryža</t>
  </si>
  <si>
    <t>cukrová repa</t>
  </si>
  <si>
    <t>repka olejná</t>
  </si>
  <si>
    <t>hovädzí dobytok</t>
  </si>
  <si>
    <t>ošípané</t>
  </si>
  <si>
    <t>hydina</t>
  </si>
  <si>
    <t>ovce</t>
  </si>
  <si>
    <t>kozy</t>
  </si>
  <si>
    <t>EU-27</t>
  </si>
  <si>
    <t xml:space="preserve">EU-15 </t>
  </si>
  <si>
    <t>Belgicko</t>
  </si>
  <si>
    <t>Bulharsko</t>
  </si>
  <si>
    <t>Česko</t>
  </si>
  <si>
    <t>Dánsko</t>
  </si>
  <si>
    <t>Nemecko</t>
  </si>
  <si>
    <t>Estónsko</t>
  </si>
  <si>
    <t>Írsko</t>
  </si>
  <si>
    <t>Grécko</t>
  </si>
  <si>
    <t>Španielsko</t>
  </si>
  <si>
    <t>Francúzsko</t>
  </si>
  <si>
    <t>Taliansko</t>
  </si>
  <si>
    <t>Cyprus</t>
  </si>
  <si>
    <t>Lotyšsko</t>
  </si>
  <si>
    <t>Litva</t>
  </si>
  <si>
    <t>Luxembursko</t>
  </si>
  <si>
    <t>Maďarsko</t>
  </si>
  <si>
    <t>Malta</t>
  </si>
  <si>
    <t>Holandsko</t>
  </si>
  <si>
    <t>Rakúsko</t>
  </si>
  <si>
    <t>Poľsko</t>
  </si>
  <si>
    <t>Portugalsko</t>
  </si>
  <si>
    <t>Rumunsko</t>
  </si>
  <si>
    <t>Slovinsko</t>
  </si>
  <si>
    <t>Slovensko</t>
  </si>
  <si>
    <t>Fínsko</t>
  </si>
  <si>
    <t>Švédsko</t>
  </si>
  <si>
    <t>Veľká Británia</t>
  </si>
  <si>
    <t>Prameň: Eurostat, Agricultural statistics, Main results 2007-2008,  2009</t>
  </si>
  <si>
    <t>Produkcia</t>
  </si>
  <si>
    <t>Podpora</t>
  </si>
  <si>
    <t>% EU - 27</t>
  </si>
  <si>
    <t>Tabuľka č. 3</t>
  </si>
  <si>
    <t>Vypracoval: VÚEPP</t>
  </si>
  <si>
    <t>PRODUKCIA VYBRANÝCH KOMODÍT SVETOVÉHO POĽNOHOSPODÁRSTVA V ROKOCH 2007 A 2008 v mil. ton</t>
  </si>
  <si>
    <t>POĽNOHOSPODÁRSKA PRODUKCIA A PODPORA V KRAJINÁCH EÚ-27 V ROKU 2008</t>
  </si>
  <si>
    <t>HLAVNÉ KOMODITY RASTLINNEJ A ŽIVOČÍŠNEJ PRODUKCIE V KRAJINÁCH EÚ-27 V ROKU 2008 v tis. t</t>
  </si>
  <si>
    <t>Tabuľka č. 6</t>
  </si>
  <si>
    <t>Ukazovateľ</t>
  </si>
  <si>
    <t>Poľnohospodárska prvovýroba spolu</t>
  </si>
  <si>
    <t>Poľnohospodárske družstvá</t>
  </si>
  <si>
    <t>Obchodné spoločnosti</t>
  </si>
  <si>
    <t>Index 09/08</t>
  </si>
  <si>
    <t>V ý n o s y   s p o l u</t>
  </si>
  <si>
    <t>Tržby z predaja tovaru</t>
  </si>
  <si>
    <t>Výroba</t>
  </si>
  <si>
    <t xml:space="preserve"> - tržby z predaja vlast. výrobkov a služieb</t>
  </si>
  <si>
    <t>Pridaná hodnota</t>
  </si>
  <si>
    <t>Tržby z predaja dlhodob. majet. a materiálu</t>
  </si>
  <si>
    <t>Ostatné výnosy z hosp.činnosti</t>
  </si>
  <si>
    <t>z toho : priznané dotácie</t>
  </si>
  <si>
    <t>Tržby z predaja cenn. papierov a podielov</t>
  </si>
  <si>
    <t>Výnosy z finančného majetku</t>
  </si>
  <si>
    <t>Výnosové úroky</t>
  </si>
  <si>
    <t>Kurzové zisky</t>
  </si>
  <si>
    <t>Mimoriadne výnosy</t>
  </si>
  <si>
    <r>
      <t xml:space="preserve">ODP </t>
    </r>
    <r>
      <rPr>
        <vertAlign val="superscript"/>
        <sz val="11"/>
        <rFont val="Times New Roman CE"/>
        <family val="1"/>
      </rPr>
      <t>5)</t>
    </r>
  </si>
  <si>
    <r>
      <t>spotreby</t>
    </r>
    <r>
      <rPr>
        <vertAlign val="superscript"/>
        <sz val="11"/>
        <rFont val="Times New Roman CE"/>
        <family val="1"/>
      </rPr>
      <t>6)</t>
    </r>
  </si>
  <si>
    <r>
      <t xml:space="preserve"> - ostatné </t>
    </r>
    <r>
      <rPr>
        <vertAlign val="superscript"/>
        <sz val="11"/>
        <rFont val="Times New Roman CE"/>
        <family val="1"/>
      </rPr>
      <t>1)</t>
    </r>
  </si>
  <si>
    <r>
      <t xml:space="preserve"> - JRTO </t>
    </r>
    <r>
      <rPr>
        <vertAlign val="superscript"/>
        <sz val="11"/>
        <rFont val="Times New Roman CE"/>
        <family val="1"/>
      </rPr>
      <t>2)</t>
    </r>
  </si>
  <si>
    <r>
      <t xml:space="preserve">Zelenina </t>
    </r>
    <r>
      <rPr>
        <vertAlign val="superscript"/>
        <sz val="11"/>
        <rFont val="Times New Roman CE"/>
        <family val="1"/>
      </rPr>
      <t>3)</t>
    </r>
  </si>
  <si>
    <r>
      <t xml:space="preserve">Ovocie </t>
    </r>
    <r>
      <rPr>
        <vertAlign val="superscript"/>
        <sz val="11"/>
        <rFont val="Times New Roman CE"/>
        <family val="1"/>
      </rPr>
      <t>4)</t>
    </r>
  </si>
  <si>
    <t>Náklady spolu</t>
  </si>
  <si>
    <t>Náklady na obstaranie tovaru</t>
  </si>
  <si>
    <t>Výrobná spotreba</t>
  </si>
  <si>
    <t xml:space="preserve"> - spotreba materiálu a energie</t>
  </si>
  <si>
    <t>Osobné náklady</t>
  </si>
  <si>
    <t xml:space="preserve"> - mzdové náklady</t>
  </si>
  <si>
    <t>Dane a poplatky</t>
  </si>
  <si>
    <t>Odpisy dlhodob. hmot. a nehmot. majetku</t>
  </si>
  <si>
    <t>Predané cenné papiere a podiely</t>
  </si>
  <si>
    <t>Nákladové úroky</t>
  </si>
  <si>
    <t>Kurzové straty</t>
  </si>
  <si>
    <t>Mimoriadne náklady</t>
  </si>
  <si>
    <t>Výsledok hospodárenia pred zdanením</t>
  </si>
  <si>
    <t>Podpory spolu</t>
  </si>
  <si>
    <t>Podpory  neinvestičného charakteru</t>
  </si>
  <si>
    <t>Podpory  investičného charakteru</t>
  </si>
  <si>
    <t xml:space="preserve">Počet podnikov spolu </t>
  </si>
  <si>
    <t>Podiel ziskových podnikov</t>
  </si>
  <si>
    <t>Výmera LPIS</t>
  </si>
  <si>
    <t>Prameň: Informačné listy CD MP SR, VÚEPP</t>
  </si>
  <si>
    <t xml:space="preserve">Vypracoval: VÚEPP </t>
  </si>
  <si>
    <t>Tabuľka č. 4</t>
  </si>
  <si>
    <t>Tabuľka č. 5</t>
  </si>
  <si>
    <t>Tabuľka č. 7</t>
  </si>
  <si>
    <t xml:space="preserve">Obchodné spoločnosti </t>
  </si>
  <si>
    <t>Majetok celkom</t>
  </si>
  <si>
    <t>Pohľadávky za upísané vlastné imanie</t>
  </si>
  <si>
    <t>Neobežný majetok</t>
  </si>
  <si>
    <t xml:space="preserve"> - dlhodobý nehmotný majetok</t>
  </si>
  <si>
    <t xml:space="preserve"> - dlhodobý hmotný majetok</t>
  </si>
  <si>
    <t xml:space="preserve"> - dlhodobý finančný majetok</t>
  </si>
  <si>
    <t>Obežný majetok</t>
  </si>
  <si>
    <t xml:space="preserve"> - zásoby</t>
  </si>
  <si>
    <t xml:space="preserve"> - pohľadávky</t>
  </si>
  <si>
    <t xml:space="preserve"> - dlhodobé pohľadávky</t>
  </si>
  <si>
    <t xml:space="preserve"> - krátkodobé pohľadávky</t>
  </si>
  <si>
    <t>Finančné účty</t>
  </si>
  <si>
    <t>Vlastné imanie</t>
  </si>
  <si>
    <t xml:space="preserve"> - základné imanie</t>
  </si>
  <si>
    <t xml:space="preserve"> - kapitálové fondy</t>
  </si>
  <si>
    <t xml:space="preserve"> - fondy zo zisku</t>
  </si>
  <si>
    <t xml:space="preserve"> - výsledok hospodárenia minulých rokov</t>
  </si>
  <si>
    <t xml:space="preserve"> - výsledok hospodárenia za účt. obdobie</t>
  </si>
  <si>
    <t>Záväzky</t>
  </si>
  <si>
    <t xml:space="preserve"> - rezervy</t>
  </si>
  <si>
    <t xml:space="preserve"> - dlhodobé záväzky</t>
  </si>
  <si>
    <t xml:space="preserve"> - krátkodobé záväzky</t>
  </si>
  <si>
    <t xml:space="preserve"> - bankové úvery a výpomoci</t>
  </si>
  <si>
    <t xml:space="preserve">Obstarávanie dlh.hmot.majetku spolu    </t>
  </si>
  <si>
    <t xml:space="preserve"> - stavby</t>
  </si>
  <si>
    <t xml:space="preserve"> - samostatne hnut.veci a súbory hn.veci </t>
  </si>
  <si>
    <t xml:space="preserve"> - pest.celky trvalých porastov a pozemky</t>
  </si>
  <si>
    <t xml:space="preserve"> - základné stado a tažné zvieratá       </t>
  </si>
  <si>
    <t>Dlhodobý majetok podľa zdrojov obstarávania</t>
  </si>
  <si>
    <t xml:space="preserve"> - vlastne zdroje                        </t>
  </si>
  <si>
    <t xml:space="preserve"> - úver                                  </t>
  </si>
  <si>
    <t xml:space="preserve"> - dotácie zo štátneho rozpočtu          </t>
  </si>
  <si>
    <t xml:space="preserve"> - zdroje zo zahraničia                  </t>
  </si>
  <si>
    <t xml:space="preserve"> - ostatne zdroje                        </t>
  </si>
  <si>
    <t>do 50 ha</t>
  </si>
  <si>
    <t>51 - 100 ha</t>
  </si>
  <si>
    <t>101 - 500 ha</t>
  </si>
  <si>
    <t>nad 500 ha</t>
  </si>
  <si>
    <t>Spolu **</t>
  </si>
  <si>
    <t xml:space="preserve">Predaj tovaru                          </t>
  </si>
  <si>
    <t xml:space="preserve">Predaj výrobkov a služieb              </t>
  </si>
  <si>
    <t xml:space="preserve">Ostatné príjmy                         </t>
  </si>
  <si>
    <t>Príjmy spolu</t>
  </si>
  <si>
    <t xml:space="preserve">Nákup materiálu                        </t>
  </si>
  <si>
    <t xml:space="preserve">Nákup tovaru                           </t>
  </si>
  <si>
    <t xml:space="preserve">Mzdy                                   </t>
  </si>
  <si>
    <t xml:space="preserve">Platby do fondov                       </t>
  </si>
  <si>
    <t xml:space="preserve">Prevádzková réžia                      </t>
  </si>
  <si>
    <t xml:space="preserve">Výdavky spolu              </t>
  </si>
  <si>
    <t xml:space="preserve">Príjmy  - výdavky     </t>
  </si>
  <si>
    <t>-</t>
  </si>
  <si>
    <t xml:space="preserve">Podiel podnikov stratových    </t>
  </si>
  <si>
    <t xml:space="preserve">Osobný dôchodok podnikateľa*  </t>
  </si>
  <si>
    <t xml:space="preserve">P - V - osobný dôchodok           </t>
  </si>
  <si>
    <t xml:space="preserve">Výdavky/príjmy                </t>
  </si>
  <si>
    <t xml:space="preserve">Počet SHR celkom              </t>
  </si>
  <si>
    <t>Spolu *</t>
  </si>
  <si>
    <t>Dlhodobý nehmotný majetok</t>
  </si>
  <si>
    <t>Dlhodobý hmotný majetok</t>
  </si>
  <si>
    <t>Dlhodobý finančný majetok</t>
  </si>
  <si>
    <t xml:space="preserve">Zásoby celkom </t>
  </si>
  <si>
    <t>Materiál</t>
  </si>
  <si>
    <t>Tovar</t>
  </si>
  <si>
    <t>Nedokončená výroba</t>
  </si>
  <si>
    <t>Pohľadávky</t>
  </si>
  <si>
    <t>Krátkodobý finančný majetok</t>
  </si>
  <si>
    <t>Peniaze a ceniny</t>
  </si>
  <si>
    <t>Účty v bankách</t>
  </si>
  <si>
    <t>Ostatný krátkodob. finanč. majetok</t>
  </si>
  <si>
    <t>Priebežné položky (+ /–)</t>
  </si>
  <si>
    <t>Oprav. položka k nadobud. majetku</t>
  </si>
  <si>
    <t>Rezervy</t>
  </si>
  <si>
    <t>Úvery</t>
  </si>
  <si>
    <t>Záväzky celkom</t>
  </si>
  <si>
    <t>Tabuľka č. 8</t>
  </si>
  <si>
    <t>Index 2009/2008</t>
  </si>
  <si>
    <t>Hrubá rastlinná produkcia spolu</t>
  </si>
  <si>
    <t>z toho:  obilniny</t>
  </si>
  <si>
    <t xml:space="preserve">            obchodné plodiny</t>
  </si>
  <si>
    <t xml:space="preserve">            krmivá</t>
  </si>
  <si>
    <t xml:space="preserve">            zelenina</t>
  </si>
  <si>
    <t xml:space="preserve">            zemiaky</t>
  </si>
  <si>
    <t xml:space="preserve">            ovocie</t>
  </si>
  <si>
    <t xml:space="preserve">            hrozno</t>
  </si>
  <si>
    <t xml:space="preserve">            ostatná rastlinná výroba</t>
  </si>
  <si>
    <t>Hrubá živočíšna produkcia celkom</t>
  </si>
  <si>
    <t>z toho:  HD</t>
  </si>
  <si>
    <t xml:space="preserve">            ošípané</t>
  </si>
  <si>
    <t xml:space="preserve">            ovce a kozy</t>
  </si>
  <si>
    <t xml:space="preserve">            hydina</t>
  </si>
  <si>
    <t xml:space="preserve">            mlieko surové</t>
  </si>
  <si>
    <t xml:space="preserve">            vajcia</t>
  </si>
  <si>
    <t xml:space="preserve">            ostatná živočíšna výroba</t>
  </si>
  <si>
    <t>Hrubá poľnohospodárska produkcia</t>
  </si>
  <si>
    <t>Výnos MP SR č. 2357/2008-100 o poskytovaní dotácií na všeobecne prospešné aktivity v pôdohospodárstve a pri rozvoji vidieka*</t>
  </si>
  <si>
    <t>Prameň : Ekonomický poľnohospodársky účet SR 2008 - 2009</t>
  </si>
  <si>
    <t xml:space="preserve">Vypracoval : VÚEPP </t>
  </si>
  <si>
    <t>Tabuľka č. 12</t>
  </si>
  <si>
    <t xml:space="preserve">VÝVOJ ZBEROVÝCH PLÔCH, HEKTÁROVÝCH ÚROD A PRODUKCIE </t>
  </si>
  <si>
    <t>VYBRANÝCH PLODÍN V SR</t>
  </si>
  <si>
    <t>Tabuľka č.14</t>
  </si>
  <si>
    <t>Merná</t>
  </si>
  <si>
    <t>Skutočnosť</t>
  </si>
  <si>
    <t>Index</t>
  </si>
  <si>
    <t>jedn.</t>
  </si>
  <si>
    <t>2009/08</t>
  </si>
  <si>
    <t>Z b e r o v é   p l o c h y</t>
  </si>
  <si>
    <t>Obilniny spolu</t>
  </si>
  <si>
    <t>tis.ha</t>
  </si>
  <si>
    <t>z toho: pšenica</t>
  </si>
  <si>
    <t xml:space="preserve">           jačmeň</t>
  </si>
  <si>
    <t xml:space="preserve">           raž</t>
  </si>
  <si>
    <t xml:space="preserve">           ovos</t>
  </si>
  <si>
    <t xml:space="preserve">           kukurica</t>
  </si>
  <si>
    <t>Cukrová repa techn.</t>
  </si>
  <si>
    <t>Zemiaky</t>
  </si>
  <si>
    <t>Vinohrady rodiace</t>
  </si>
  <si>
    <t>H e k t á r o v é    ú r o d y</t>
  </si>
  <si>
    <t>t/ha</t>
  </si>
  <si>
    <t>Muštové hrozno</t>
  </si>
  <si>
    <t>P r o d u k c i a</t>
  </si>
  <si>
    <t>tis.t</t>
  </si>
  <si>
    <t>Zelenina</t>
  </si>
  <si>
    <t>Prameň: Definitívne údaje o úrode poľnohospodárskych plodín, ovocia a zeleniny v SR, ŠÚ SR</t>
  </si>
  <si>
    <t>Tabuľka č. 13</t>
  </si>
  <si>
    <t>ZBEROVÉ PLOCHY A ÚRODY KRMOVÍN V SR</t>
  </si>
  <si>
    <t>Druh krmovín</t>
  </si>
  <si>
    <t>index 2009/2008</t>
  </si>
  <si>
    <t xml:space="preserve">zber.plocha </t>
  </si>
  <si>
    <t>úroda v t</t>
  </si>
  <si>
    <t xml:space="preserve"> v ha</t>
  </si>
  <si>
    <t xml:space="preserve">spolu </t>
  </si>
  <si>
    <t xml:space="preserve"> 1 ha </t>
  </si>
  <si>
    <t>Kŕmne okopaniny</t>
  </si>
  <si>
    <t>z toho:</t>
  </si>
  <si>
    <t xml:space="preserve">   kŕmna repa</t>
  </si>
  <si>
    <t>Jednoročné krmoviny</t>
  </si>
  <si>
    <t xml:space="preserve">   kukurica a mieš.na zeleno</t>
  </si>
  <si>
    <t xml:space="preserve">   strukovinoobil.miešanky</t>
  </si>
  <si>
    <t xml:space="preserve">   ost.jednoročné krmoviny</t>
  </si>
  <si>
    <t>Viacročné krmoviny</t>
  </si>
  <si>
    <t xml:space="preserve">   ďatelina červ.dvojkosná</t>
  </si>
  <si>
    <t xml:space="preserve">   lucerna</t>
  </si>
  <si>
    <t xml:space="preserve">   ďatelina jednokosná</t>
  </si>
  <si>
    <t xml:space="preserve">   ďatel.a lucern.miešanky</t>
  </si>
  <si>
    <t xml:space="preserve">   ost.viacroč.ďatelinoviny</t>
  </si>
  <si>
    <t xml:space="preserve">   viacroč.porasty tráv</t>
  </si>
  <si>
    <t xml:space="preserve">   ost.viacroč. krmoviny</t>
  </si>
  <si>
    <t>Prameň: Definitívne údaje o úrode poľnohospodárskych plodín a  zeleniny v SR, ŠÚ SR</t>
  </si>
  <si>
    <t>Komodita</t>
  </si>
  <si>
    <t xml:space="preserve">Skutočnosť </t>
  </si>
  <si>
    <t>Rozdiel</t>
  </si>
  <si>
    <t>jednotka</t>
  </si>
  <si>
    <t>2009-2008</t>
  </si>
  <si>
    <t>2009/2008</t>
  </si>
  <si>
    <t xml:space="preserve"> Počet  hospodárskych zvierat</t>
  </si>
  <si>
    <t xml:space="preserve"> Hovädzí dobytok </t>
  </si>
  <si>
    <t>tis. ks</t>
  </si>
  <si>
    <t xml:space="preserve"> z toho:</t>
  </si>
  <si>
    <t>kravy</t>
  </si>
  <si>
    <t xml:space="preserve">z kráv: </t>
  </si>
  <si>
    <t>dojné</t>
  </si>
  <si>
    <t>ostatné</t>
  </si>
  <si>
    <t xml:space="preserve"> Ošípané spolu</t>
  </si>
  <si>
    <t>prasnice</t>
  </si>
  <si>
    <t xml:space="preserve"> Ovce spolu</t>
  </si>
  <si>
    <t xml:space="preserve">Podiel podnikov ziskových v %    </t>
  </si>
  <si>
    <t>bahnice</t>
  </si>
  <si>
    <t xml:space="preserve"> Kozy</t>
  </si>
  <si>
    <t xml:space="preserve"> Hydina spolu</t>
  </si>
  <si>
    <t xml:space="preserve"> z toho: sliepky</t>
  </si>
  <si>
    <t xml:space="preserve"> Produkcia</t>
  </si>
  <si>
    <t>t jat. hm.</t>
  </si>
  <si>
    <t xml:space="preserve"> Mlieko kravské</t>
  </si>
  <si>
    <t>t</t>
  </si>
  <si>
    <t xml:space="preserve"> Vajcia slepačie</t>
  </si>
  <si>
    <t xml:space="preserve"> Ovčie mlieko</t>
  </si>
  <si>
    <t xml:space="preserve"> Vlna ovčia</t>
  </si>
  <si>
    <t>Živočíšna výroba a predaj výrobkov z prvovýroby ŠÚ SR</t>
  </si>
  <si>
    <t>Výkaz BM (MP SR) 1-12, Odhad samozásobenia, Colné riaditeľstvo SR</t>
  </si>
  <si>
    <t xml:space="preserve">Tabuľka č. 15 </t>
  </si>
  <si>
    <r>
      <t xml:space="preserve"> Jatočný HD spolu </t>
    </r>
    <r>
      <rPr>
        <vertAlign val="superscript"/>
        <sz val="11"/>
        <rFont val="Times New Roman"/>
        <family val="1"/>
      </rPr>
      <t>*)</t>
    </r>
  </si>
  <si>
    <r>
      <t xml:space="preserve"> Jatočné ošípané </t>
    </r>
    <r>
      <rPr>
        <vertAlign val="superscript"/>
        <sz val="11"/>
        <rFont val="Times New Roman"/>
        <family val="1"/>
      </rPr>
      <t>*)</t>
    </r>
  </si>
  <si>
    <r>
      <t xml:space="preserve"> Jatočné ovce </t>
    </r>
    <r>
      <rPr>
        <vertAlign val="superscript"/>
        <sz val="11"/>
        <rFont val="Times New Roman"/>
        <family val="1"/>
      </rPr>
      <t>*)</t>
    </r>
  </si>
  <si>
    <r>
      <t xml:space="preserve"> Jatočné kozy </t>
    </r>
    <r>
      <rPr>
        <vertAlign val="superscript"/>
        <sz val="11"/>
        <rFont val="Times New Roman"/>
        <family val="1"/>
      </rPr>
      <t>*)</t>
    </r>
  </si>
  <si>
    <r>
      <t xml:space="preserve"> Jatočná hydina </t>
    </r>
    <r>
      <rPr>
        <vertAlign val="superscript"/>
        <sz val="11"/>
        <rFont val="Times New Roman"/>
        <family val="1"/>
      </rPr>
      <t>*)</t>
    </r>
  </si>
  <si>
    <t>POČET HOSPODÁRSKYCH ZVIERAT A PRODUKCIA ŽIVOČÍŠNYCH VÝROBKOV V SR</t>
  </si>
  <si>
    <t>UKAZOVATELE REPRODUKCIE ZÁKLADNÉHO STÁDA HOSPODÁRSKYCH ZVIERAT V SR</t>
  </si>
  <si>
    <t>Tabuľka č.</t>
  </si>
  <si>
    <t>1999</t>
  </si>
  <si>
    <t>2001</t>
  </si>
  <si>
    <t>2002</t>
  </si>
  <si>
    <t>2003</t>
  </si>
  <si>
    <t>2004</t>
  </si>
  <si>
    <t>2005</t>
  </si>
  <si>
    <t>2006</t>
  </si>
  <si>
    <t>2007</t>
  </si>
  <si>
    <t>2008</t>
  </si>
  <si>
    <t>99-98</t>
  </si>
  <si>
    <t>99/98</t>
  </si>
  <si>
    <t>00-99</t>
  </si>
  <si>
    <t>00/99</t>
  </si>
  <si>
    <t>01-00</t>
  </si>
  <si>
    <t>01/00</t>
  </si>
  <si>
    <t>02-01</t>
  </si>
  <si>
    <t>02/01</t>
  </si>
  <si>
    <t>03-02</t>
  </si>
  <si>
    <t>03/02</t>
  </si>
  <si>
    <t>04-03</t>
  </si>
  <si>
    <t>04/03</t>
  </si>
  <si>
    <t>05-04</t>
  </si>
  <si>
    <t>05/04</t>
  </si>
  <si>
    <t>06-05</t>
  </si>
  <si>
    <t>06/05</t>
  </si>
  <si>
    <t>2007-2006</t>
  </si>
  <si>
    <t>2007/2006</t>
  </si>
  <si>
    <t>2008-2007</t>
  </si>
  <si>
    <t xml:space="preserve"> Pripúšťanie jalovíc</t>
  </si>
  <si>
    <t>ks/100 kráv k 1.1.</t>
  </si>
  <si>
    <t xml:space="preserve"> Pripúšťanie kráv</t>
  </si>
  <si>
    <t xml:space="preserve"> Prevod jalovíc do kráv </t>
  </si>
  <si>
    <t xml:space="preserve"> Brakovanie kráv</t>
  </si>
  <si>
    <t>** vrátane podnikov bez pôdy.</t>
  </si>
  <si>
    <t>* po zarátaní ročného osobného dôchodku  vo výške 7019 € v r.2008 a 7170,48 € v r.2009,</t>
  </si>
  <si>
    <t>* Vrátane podnikov bez pôdy.</t>
  </si>
  <si>
    <t>Poznámka: rok 2009 - predbežný údaj- 2.odhad.</t>
  </si>
  <si>
    <r>
      <t>2)</t>
    </r>
    <r>
      <rPr>
        <sz val="10"/>
        <rFont val="Times New Roman"/>
        <family val="1"/>
      </rPr>
      <t xml:space="preserve"> Percentuálny podiel na celkovom vývoze danej komodity.</t>
    </r>
  </si>
  <si>
    <r>
      <t>3)</t>
    </r>
    <r>
      <rPr>
        <sz val="10"/>
        <rFont val="Times New Roman"/>
        <family val="1"/>
      </rPr>
      <t xml:space="preserve"> Percentuálny podiel na celkovom dovoze danej komodity.</t>
    </r>
  </si>
  <si>
    <t xml:space="preserve">Poznámka: druh syra v EÚ je čedar, </t>
  </si>
  <si>
    <r>
      <t xml:space="preserve">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Pracovníci a priemerné mesačné mzdy, ŠÚ SR.</t>
    </r>
  </si>
  <si>
    <r>
      <t xml:space="preserve">1989 </t>
    </r>
    <r>
      <rPr>
        <vertAlign val="superscript"/>
        <sz val="11"/>
        <rFont val="Times New Roman"/>
        <family val="1"/>
      </rPr>
      <t>1)</t>
    </r>
  </si>
  <si>
    <r>
      <t xml:space="preserve">Európska Únia </t>
    </r>
    <r>
      <rPr>
        <b/>
        <vertAlign val="superscript"/>
        <sz val="11"/>
        <rFont val="Times New Roman"/>
        <family val="1"/>
      </rPr>
      <t>1</t>
    </r>
  </si>
  <si>
    <r>
      <t xml:space="preserve">Mexiko </t>
    </r>
    <r>
      <rPr>
        <b/>
        <vertAlign val="superscript"/>
        <sz val="11"/>
        <rFont val="Times New Roman"/>
        <family val="1"/>
      </rPr>
      <t>2</t>
    </r>
  </si>
  <si>
    <r>
      <t>1</t>
    </r>
    <r>
      <rPr>
        <sz val="11"/>
        <rFont val="Times New Roman"/>
        <family val="1"/>
      </rPr>
      <t xml:space="preserve"> EÚ-12 pre1986-94, od 1990 vrátane ex-NDR; EÚ-15 pre 1995-2003; EÚ25 pre 2004-06, EÚ- 27 od 2007,</t>
    </r>
  </si>
  <si>
    <r>
      <t xml:space="preserve">2 </t>
    </r>
    <r>
      <rPr>
        <sz val="11"/>
        <rFont val="Times New Roman"/>
        <family val="1"/>
      </rPr>
      <t>pre Mexiko sú roky 1986-88 nahradené rokmi 1991-93.</t>
    </r>
  </si>
  <si>
    <r>
      <t xml:space="preserve">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Vybrané ekonomické ukazovatele a zamestnanci v poľnohospodárstve, ŠÚSR.</t>
    </r>
  </si>
  <si>
    <t>Prameň: MP SR</t>
  </si>
  <si>
    <t xml:space="preserve"> Hynutie kráv</t>
  </si>
  <si>
    <t xml:space="preserve"> Konfiškáty kráv</t>
  </si>
  <si>
    <t xml:space="preserve"> Pripúšťanie prasničiek</t>
  </si>
  <si>
    <t>ks/100 prasníc k 1.1.</t>
  </si>
  <si>
    <t xml:space="preserve"> Pripúšťanie prasníc</t>
  </si>
  <si>
    <t xml:space="preserve"> Prevod prasničiek do prasníc </t>
  </si>
  <si>
    <t xml:space="preserve"> Brakovanie prasníc</t>
  </si>
  <si>
    <t xml:space="preserve"> Hynutie prasníc</t>
  </si>
  <si>
    <t xml:space="preserve"> Konfiškáty prasníc</t>
  </si>
  <si>
    <t xml:space="preserve"> Prevod jahničiek do bahníc</t>
  </si>
  <si>
    <t>ks/100 bahníc k 1.1.</t>
  </si>
  <si>
    <t>.</t>
  </si>
  <si>
    <t xml:space="preserve"> Brakovanie bahníc</t>
  </si>
  <si>
    <t xml:space="preserve"> Hynutie bahníc</t>
  </si>
  <si>
    <t>Prameň: Živočíšna výroba a predaj výrobkov z prvovýroby, ŠÚ SR</t>
  </si>
  <si>
    <t>Vypracoval VÚEPP</t>
  </si>
  <si>
    <t>VYBRANÉ UKAZOVATELE ÚŽITKOVOSTI A REPRODUKČNÝCH VLASTNOSTÍ</t>
  </si>
  <si>
    <t>Tabuľka P</t>
  </si>
  <si>
    <t>Tabuľka č. 16</t>
  </si>
  <si>
    <t>k 31.12.95</t>
  </si>
  <si>
    <t>k 31.12.96</t>
  </si>
  <si>
    <t>k 31.12.97</t>
  </si>
  <si>
    <t>k 31.12.98</t>
  </si>
  <si>
    <t>k 31.12.99</t>
  </si>
  <si>
    <t>k 31.12.00</t>
  </si>
  <si>
    <t>k 31.12.01</t>
  </si>
  <si>
    <t>k 31.12.02</t>
  </si>
  <si>
    <t>k 31.12.03</t>
  </si>
  <si>
    <t>k 31.12.04</t>
  </si>
  <si>
    <t>k 31.12.05</t>
  </si>
  <si>
    <t>k 31.12.06</t>
  </si>
  <si>
    <t xml:space="preserve"> Narodené teľatá </t>
  </si>
  <si>
    <t>ks/100 kráv</t>
  </si>
  <si>
    <t xml:space="preserve"> Čistá natalita kráv</t>
  </si>
  <si>
    <t xml:space="preserve">   -</t>
  </si>
  <si>
    <t xml:space="preserve"> Odchov teliat </t>
  </si>
  <si>
    <t xml:space="preserve"> Ročná dojnosť</t>
  </si>
  <si>
    <t>kg/dojnicu</t>
  </si>
  <si>
    <t xml:space="preserve"> Prírastky vo výkrme HD </t>
  </si>
  <si>
    <t>kg/KD</t>
  </si>
  <si>
    <t xml:space="preserve"> Počet vrhov na prasnicu</t>
  </si>
  <si>
    <t>x</t>
  </si>
  <si>
    <t xml:space="preserve"> Narodenie prasiat na 1 vrh</t>
  </si>
  <si>
    <t>ks</t>
  </si>
  <si>
    <t xml:space="preserve"> Narodenie prasiat </t>
  </si>
  <si>
    <t>ks/prasnicu</t>
  </si>
  <si>
    <t xml:space="preserve"> Odchov prasiat</t>
  </si>
  <si>
    <t xml:space="preserve"> Prír. v predvýkrme a výk. ošíp.</t>
  </si>
  <si>
    <t xml:space="preserve"> Narodenie jahniat</t>
  </si>
  <si>
    <t>ks/100 bahnicu</t>
  </si>
  <si>
    <t xml:space="preserve"> Odchov jahniat</t>
  </si>
  <si>
    <t xml:space="preserve"> Priemerná striž vlny</t>
  </si>
  <si>
    <t>kg/ovcu k 1.1.</t>
  </si>
  <si>
    <t xml:space="preserve"> Výroba ovčieho mlieka</t>
  </si>
  <si>
    <t>kg/bahnicu k 1.1.</t>
  </si>
  <si>
    <t xml:space="preserve"> Znáška vajec</t>
  </si>
  <si>
    <t>ks/sliepku</t>
  </si>
  <si>
    <t>Tabuľka č. 17</t>
  </si>
  <si>
    <t xml:space="preserve">VÝVOJ CENOVÝCH INDEXOV ROZHODUJÚCICH VSTUPOV </t>
  </si>
  <si>
    <t>DO POĽNOHOSPODÁRSTVA V SR</t>
  </si>
  <si>
    <t>rovnaké obdobie minulého roka = 100</t>
  </si>
  <si>
    <t>rovnaké obdobie minul. roka = 100</t>
  </si>
  <si>
    <t>Osivá a sadba</t>
  </si>
  <si>
    <t>z toho: osivá obilnín</t>
  </si>
  <si>
    <t xml:space="preserve">           osivá olejnín</t>
  </si>
  <si>
    <t xml:space="preserve">           osivá strukovín</t>
  </si>
  <si>
    <t xml:space="preserve">           sadba zemiakov     </t>
  </si>
  <si>
    <t>Krmivá pre zvieratá - kŕmne obilniny</t>
  </si>
  <si>
    <t>Energie a mazivá</t>
  </si>
  <si>
    <t>z toho: motorová nafta</t>
  </si>
  <si>
    <t xml:space="preserve">           benzín</t>
  </si>
  <si>
    <t xml:space="preserve">           elektrina</t>
  </si>
  <si>
    <t>Hnojivá a zlepšovadlá pôdy</t>
  </si>
  <si>
    <t>z toho: dusíkaté hnojivá</t>
  </si>
  <si>
    <t xml:space="preserve">           fosforečné hnojivá</t>
  </si>
  <si>
    <t xml:space="preserve">           draselné hnojivá</t>
  </si>
  <si>
    <t xml:space="preserve">           kombinované hnojivá (NPK)</t>
  </si>
  <si>
    <t xml:space="preserve">           vápno (mletý vápenec)</t>
  </si>
  <si>
    <t>Produkty na ochranu rastlín</t>
  </si>
  <si>
    <t>z toho: fungicídy</t>
  </si>
  <si>
    <t xml:space="preserve">           insekticídy</t>
  </si>
  <si>
    <t xml:space="preserve">           herbicídy</t>
  </si>
  <si>
    <t>Služby v rastlinnej výrobe</t>
  </si>
  <si>
    <t>Veterinárne služby</t>
  </si>
  <si>
    <t>Plemenárske služby</t>
  </si>
  <si>
    <t>Materiál a drobné nástroje</t>
  </si>
  <si>
    <t>Krmivá pre zvieratá</t>
  </si>
  <si>
    <t>Stroje a ostatné zariadenia</t>
  </si>
  <si>
    <t>Traktory</t>
  </si>
  <si>
    <t>Prívesy a návesy</t>
  </si>
  <si>
    <t>Index cien vstupov do poľnohospodárstva celkom</t>
  </si>
  <si>
    <t>Prameň: ŠÚ SR</t>
  </si>
  <si>
    <t xml:space="preserve">Tabuľka č. 18  </t>
  </si>
  <si>
    <t>VÝVOJ CIEN VYBRANÝCH RASTLINNÝCH VÝROBKOV V SR</t>
  </si>
  <si>
    <t>Indexy cien</t>
  </si>
  <si>
    <t xml:space="preserve">  pšenica potravinárska</t>
  </si>
  <si>
    <t xml:space="preserve">  pšenica priemyselná</t>
  </si>
  <si>
    <t xml:space="preserve">  jačmeň sladovnícky</t>
  </si>
  <si>
    <t xml:space="preserve">  jačmeň potravinársky</t>
  </si>
  <si>
    <t xml:space="preserve">  raž potravinárska</t>
  </si>
  <si>
    <t xml:space="preserve">  kukurica na zrno</t>
  </si>
  <si>
    <t xml:space="preserve">  hrach jedlý</t>
  </si>
  <si>
    <t xml:space="preserve">  semeno repky olejnej ozimnej</t>
  </si>
  <si>
    <t xml:space="preserve">  semeno slnečnice</t>
  </si>
  <si>
    <t xml:space="preserve">  cukrová repa</t>
  </si>
  <si>
    <t xml:space="preserve">  zemiaky skoré</t>
  </si>
  <si>
    <t xml:space="preserve">  zemiaky neskoré konzumné</t>
  </si>
  <si>
    <t xml:space="preserve">  tabak cigaretový umelo sušený</t>
  </si>
  <si>
    <t>VÝVOJ CIEN VYBRANÝCH ŽIVOČÍŠNYCH VÝROBKOV V SR</t>
  </si>
  <si>
    <t xml:space="preserve">  býky jatočné tr. mäsitosti U</t>
  </si>
  <si>
    <t xml:space="preserve">  jalovice jatočné tr. mäsitosti U</t>
  </si>
  <si>
    <t xml:space="preserve">  kravy jatočné tr. mäsitosti U</t>
  </si>
  <si>
    <t xml:space="preserve">  teľatá jatočné mliečne výkr. v mäse tr. I</t>
  </si>
  <si>
    <t xml:space="preserve">  ošípané jatočné obchodná tr. U</t>
  </si>
  <si>
    <t xml:space="preserve">  jahňatá jatočné výkrm v mäse L</t>
  </si>
  <si>
    <t xml:space="preserve">  ovce, barany, škopy jat. v mäse S</t>
  </si>
  <si>
    <t xml:space="preserve">  mlieko kravské tr. I *</t>
  </si>
  <si>
    <t xml:space="preserve">  kurčatá jatočné tr. I</t>
  </si>
  <si>
    <t xml:space="preserve">  vajcia slepačie konzumné triedené sk. L</t>
  </si>
  <si>
    <t xml:space="preserve">  vlna ovčia surová v pote</t>
  </si>
  <si>
    <t>Tabuľka č. 19</t>
  </si>
  <si>
    <t>Tabuľka č. 20</t>
  </si>
  <si>
    <t xml:space="preserve">  Výrobky</t>
  </si>
  <si>
    <t>m. j.</t>
  </si>
  <si>
    <t>2009</t>
  </si>
  <si>
    <t xml:space="preserve">  Mlieko konz. plnotučné trvanlivé, 1 litr. krabica</t>
  </si>
  <si>
    <t>l</t>
  </si>
  <si>
    <t xml:space="preserve">                       polotučné trvanlivé, 1 litr. krabica</t>
  </si>
  <si>
    <t xml:space="preserve">  Smotana (nad 29 % t.v.s.)</t>
  </si>
  <si>
    <t xml:space="preserve">  Tvaroh mäkký</t>
  </si>
  <si>
    <t>kg</t>
  </si>
  <si>
    <t xml:space="preserve">  Eidamská tehla 45 % t. v. s. </t>
  </si>
  <si>
    <t xml:space="preserve">  Bryndza (ovčia)</t>
  </si>
  <si>
    <t xml:space="preserve">  Sušené mlieko odtučnené</t>
  </si>
  <si>
    <t xml:space="preserve">  Hovädzia sviečková</t>
  </si>
  <si>
    <t xml:space="preserve">  Bravčové karé s kosťou</t>
  </si>
  <si>
    <t xml:space="preserve">  Bravčová krkovička s kosťou</t>
  </si>
  <si>
    <t xml:space="preserve">  Bravčové stehno bez kosti upravené na rezne</t>
  </si>
  <si>
    <t xml:space="preserve">  Jemné párky</t>
  </si>
  <si>
    <t xml:space="preserve">  Šunková saláma</t>
  </si>
  <si>
    <t xml:space="preserve">  Turistická trvanlivá saláma</t>
  </si>
  <si>
    <t>Mlieko : Výkaz ML (MP SR) 6 - 12</t>
  </si>
  <si>
    <t>Mäso: Výkaz CM (MP SR) 3 - 12</t>
  </si>
  <si>
    <t xml:space="preserve">  Maslo čerstvé (spotrebné balenie 100 -250 g)</t>
  </si>
  <si>
    <t xml:space="preserve">  Hovädzie štvrte zadné s bokom</t>
  </si>
  <si>
    <t xml:space="preserve">  Hovädzie bez kosti predné vrátane vysokej roštenky</t>
  </si>
  <si>
    <t xml:space="preserve">  Hovädzie bez kosti zadné vrátane pleca</t>
  </si>
  <si>
    <t xml:space="preserve">  Hovädzie predné s kosťou vrátane vysokej roštenky </t>
  </si>
  <si>
    <t xml:space="preserve">  Hovädzia roštenka nízka bez kosti</t>
  </si>
  <si>
    <t xml:space="preserve">  Bravčové plece bez kosti, bez kolena s kožou</t>
  </si>
  <si>
    <t>Tabuľka č. 21</t>
  </si>
  <si>
    <t>VÝVOJ CIEN VYBRANÝCH VÝROBKOV POTRAVINÁRSKYCH  VÝROBCOV  V  SR</t>
  </si>
  <si>
    <t>Prameň: Rezortná štatistika MP SR</t>
  </si>
  <si>
    <t>VÝVOJ SPOTREBITEĽSKÝCH CIEN VYBRANÝCH DRUHOV POTRAVÍN</t>
  </si>
  <si>
    <t>Ryža lúpaná, kg</t>
  </si>
  <si>
    <t>Pšeničná múka polohrubá výber, kg</t>
  </si>
  <si>
    <t>Chlieb tmavý, kg</t>
  </si>
  <si>
    <t>Rožok biely obyčajný, ks (40 g)</t>
  </si>
  <si>
    <t>Cestoviny vaječné, 500 g</t>
  </si>
  <si>
    <t>Hovädzie mäso predné s kosťou, kg</t>
  </si>
  <si>
    <t>Hovädzie mäso predné bez kosti, kg</t>
  </si>
  <si>
    <t>Hovädzie mäso zadné bez kosti, kg</t>
  </si>
  <si>
    <t>Bravčové karé s kosťou, kg</t>
  </si>
  <si>
    <t>Bravčová krkovička s kosťou, kg</t>
  </si>
  <si>
    <t>Bravčový bôčik, kg</t>
  </si>
  <si>
    <t>Bravčové stehno bez kosti, kg</t>
  </si>
  <si>
    <t>Bravčové pliecko bez kosti, kg</t>
  </si>
  <si>
    <t>Kurča pitvané, kg</t>
  </si>
  <si>
    <t>Jemné párky, kg</t>
  </si>
  <si>
    <t>Šunková saláma, kg</t>
  </si>
  <si>
    <t>Trvanlivá saláma, kg</t>
  </si>
  <si>
    <t>Pasterizované polotučné mlieko, l</t>
  </si>
  <si>
    <t>Smotanový jogurt ovocný, ks</t>
  </si>
  <si>
    <t>Mlieko kyslé, ks</t>
  </si>
  <si>
    <t>Syr Eidamská tehla, kg</t>
  </si>
  <si>
    <t>Oštiepok údený, kg</t>
  </si>
  <si>
    <t>Tvaroh, 250 g</t>
  </si>
  <si>
    <t>Vajcia slepačie čerstvé, ks</t>
  </si>
  <si>
    <t>Čerstvé maslo, 125 g</t>
  </si>
  <si>
    <t>Jedlý olej, l</t>
  </si>
  <si>
    <t>Masť škvarená bravčová, kg</t>
  </si>
  <si>
    <t>Jablká, kg</t>
  </si>
  <si>
    <t>Zemiaky konzumné, kg</t>
  </si>
  <si>
    <t>Cukor kryštálový, kg</t>
  </si>
  <si>
    <t>Tabuľka č. 22</t>
  </si>
  <si>
    <t>VÝVOJ VÝROBY POTRAVINÁRSKEHO PRIEMYSLU SR</t>
  </si>
  <si>
    <t>Druh výroby</t>
  </si>
  <si>
    <t>Indexy</t>
  </si>
  <si>
    <t>2009/90</t>
  </si>
  <si>
    <t>mil.ks</t>
  </si>
  <si>
    <t>mil.l</t>
  </si>
  <si>
    <t>Prameň: rok 1990 - MP SR;</t>
  </si>
  <si>
    <r>
      <t xml:space="preserve">Výrobky z mäsa </t>
    </r>
    <r>
      <rPr>
        <vertAlign val="superscript"/>
        <sz val="11"/>
        <rFont val="Times New Roman"/>
        <family val="1"/>
      </rPr>
      <t>1)</t>
    </r>
  </si>
  <si>
    <r>
      <t xml:space="preserve">Rafinovaný cukor </t>
    </r>
    <r>
      <rPr>
        <vertAlign val="superscript"/>
        <sz val="11"/>
        <rFont val="Times New Roman"/>
        <family val="1"/>
      </rPr>
      <t>2)</t>
    </r>
  </si>
  <si>
    <r>
      <t xml:space="preserve">Konzumné mlieko </t>
    </r>
    <r>
      <rPr>
        <vertAlign val="superscript"/>
        <sz val="11"/>
        <rFont val="Times New Roman"/>
        <family val="1"/>
      </rPr>
      <t>3)</t>
    </r>
  </si>
  <si>
    <r>
      <t xml:space="preserve">Syry spolu </t>
    </r>
    <r>
      <rPr>
        <vertAlign val="superscript"/>
        <sz val="11"/>
        <rFont val="Times New Roman"/>
        <family val="1"/>
      </rPr>
      <t>3)</t>
    </r>
  </si>
  <si>
    <r>
      <t xml:space="preserve">Maslo </t>
    </r>
    <r>
      <rPr>
        <vertAlign val="superscript"/>
        <sz val="11"/>
        <rFont val="Times New Roman"/>
        <family val="1"/>
      </rPr>
      <t>3)</t>
    </r>
  </si>
  <si>
    <r>
      <t xml:space="preserve">Pšeničná múka </t>
    </r>
    <r>
      <rPr>
        <vertAlign val="superscript"/>
        <sz val="11"/>
        <rFont val="Times New Roman"/>
        <family val="1"/>
      </rPr>
      <t>4)</t>
    </r>
  </si>
  <si>
    <r>
      <t xml:space="preserve">Chlieb a čerstvé pečivo </t>
    </r>
    <r>
      <rPr>
        <vertAlign val="superscript"/>
        <sz val="11"/>
        <rFont val="Times New Roman"/>
        <family val="1"/>
      </rPr>
      <t>5)</t>
    </r>
  </si>
  <si>
    <r>
      <t xml:space="preserve">Cestoviny </t>
    </r>
    <r>
      <rPr>
        <vertAlign val="superscript"/>
        <sz val="11"/>
        <rFont val="Times New Roman"/>
        <family val="1"/>
      </rPr>
      <t>5)</t>
    </r>
  </si>
  <si>
    <r>
      <t xml:space="preserve">Zabitá hydina </t>
    </r>
    <r>
      <rPr>
        <vertAlign val="superscript"/>
        <sz val="11"/>
        <rFont val="Times New Roman"/>
        <family val="1"/>
      </rPr>
      <t>6)</t>
    </r>
  </si>
  <si>
    <r>
      <t xml:space="preserve">Konzumné vajcia </t>
    </r>
    <r>
      <rPr>
        <vertAlign val="superscript"/>
        <sz val="11"/>
        <rFont val="Times New Roman"/>
        <family val="1"/>
      </rPr>
      <t>6)</t>
    </r>
  </si>
  <si>
    <r>
      <t xml:space="preserve">Slad </t>
    </r>
    <r>
      <rPr>
        <vertAlign val="superscript"/>
        <sz val="11"/>
        <rFont val="Times New Roman"/>
        <family val="1"/>
      </rPr>
      <t>4)</t>
    </r>
  </si>
  <si>
    <r>
      <t xml:space="preserve">Pivo </t>
    </r>
    <r>
      <rPr>
        <vertAlign val="superscript"/>
        <sz val="11"/>
        <rFont val="Times New Roman"/>
        <family val="1"/>
      </rPr>
      <t>7)</t>
    </r>
  </si>
  <si>
    <r>
      <t xml:space="preserve">Jedlé rastl. tuky a oleje </t>
    </r>
    <r>
      <rPr>
        <vertAlign val="superscript"/>
        <sz val="11"/>
        <rFont val="Times New Roman"/>
        <family val="1"/>
      </rPr>
      <t>7) 5)</t>
    </r>
  </si>
  <si>
    <r>
      <t xml:space="preserve">Ovocné výrobky </t>
    </r>
    <r>
      <rPr>
        <vertAlign val="superscript"/>
        <sz val="11"/>
        <rFont val="Times New Roman"/>
        <family val="1"/>
      </rPr>
      <t>5)</t>
    </r>
  </si>
  <si>
    <r>
      <t xml:space="preserve">Zeleninové výrobky </t>
    </r>
    <r>
      <rPr>
        <vertAlign val="superscript"/>
        <sz val="11"/>
        <rFont val="Times New Roman"/>
        <family val="1"/>
      </rPr>
      <t>5)</t>
    </r>
  </si>
  <si>
    <r>
      <t xml:space="preserve">Víno </t>
    </r>
    <r>
      <rPr>
        <vertAlign val="superscript"/>
        <sz val="11"/>
        <rFont val="Times New Roman"/>
        <family val="1"/>
      </rPr>
      <t>5)</t>
    </r>
  </si>
  <si>
    <r>
      <t>1)</t>
    </r>
    <r>
      <rPr>
        <sz val="10"/>
        <rFont val="Times New Roman"/>
        <family val="1"/>
      </rPr>
      <t xml:space="preserve"> BM (MP SR) 1-12; 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"FCMIZ (MP SR) 1 - 12"; </t>
    </r>
  </si>
  <si>
    <r>
      <t>3)</t>
    </r>
    <r>
      <rPr>
        <sz val="10"/>
        <rFont val="Times New Roman"/>
        <family val="1"/>
      </rPr>
      <t xml:space="preserve"> ML (MP SR)  6-12  a ŠÚ SR (Zdroje a využitie mlieka za SR za organizácie  zapísané v registri fariem); </t>
    </r>
  </si>
  <si>
    <r>
      <t>4)</t>
    </r>
    <r>
      <rPr>
        <sz val="10"/>
        <rFont val="Times New Roman"/>
        <family val="1"/>
      </rPr>
      <t xml:space="preserve"> múka: "OB (MP SR) 9-12"; slad za rok 2005=Združ. výrob. piva a sladu; slad roky 2006, 2007, 2008,2009=OB (MP SR) 9-12; </t>
    </r>
  </si>
  <si>
    <r>
      <t xml:space="preserve">5) </t>
    </r>
    <r>
      <rPr>
        <sz val="10"/>
        <rFont val="Times New Roman"/>
        <family val="1"/>
      </rPr>
      <t xml:space="preserve">POTRAV (MP SR) 1-02; </t>
    </r>
  </si>
  <si>
    <r>
      <t>6)</t>
    </r>
    <r>
      <rPr>
        <sz val="10"/>
        <rFont val="Times New Roman"/>
        <family val="1"/>
      </rPr>
      <t xml:space="preserve"> hydina (r.2003-2009) aj vajcia za r. 2009: Komoditná a situačná správa "Hydina a vajcia"; </t>
    </r>
  </si>
  <si>
    <r>
      <t>6)</t>
    </r>
    <r>
      <rPr>
        <sz val="10"/>
        <rFont val="Times New Roman"/>
        <family val="1"/>
      </rPr>
      <t xml:space="preserve"> vajcia za roky 2006-2008: výkaz VOH (MP SR) 7-04; /hydina za rok 1990 iný zdroj údajov/;</t>
    </r>
  </si>
  <si>
    <r>
      <t>7)</t>
    </r>
    <r>
      <rPr>
        <sz val="10"/>
        <rFont val="Times New Roman"/>
        <family val="1"/>
      </rPr>
      <t xml:space="preserve"> oleje a tuky="ODV (MP SR) 7-04" do roku 2006 a roky 2007, 2008,2009 prameň </t>
    </r>
    <r>
      <rPr>
        <vertAlign val="superscript"/>
        <sz val="10"/>
        <rFont val="Times New Roman"/>
        <family val="1"/>
      </rPr>
      <t>5)</t>
    </r>
    <r>
      <rPr>
        <sz val="10"/>
        <rFont val="Times New Roman"/>
        <family val="1"/>
      </rPr>
      <t xml:space="preserve">; </t>
    </r>
  </si>
  <si>
    <r>
      <t>7)</t>
    </r>
    <r>
      <rPr>
        <sz val="10"/>
        <rFont val="Times New Roman"/>
        <family val="1"/>
      </rPr>
      <t xml:space="preserve"> pivo za rok 2005=Združ. výrob. piva a sladu, pivo za roky 2006, 2007=ODV (MP SR) 7-04; </t>
    </r>
  </si>
  <si>
    <t>Tabuľka č. 23</t>
  </si>
  <si>
    <t>Odbor*</t>
  </si>
  <si>
    <t>Index 2009/08</t>
  </si>
  <si>
    <t>Spracovanie a konzervovanie mäsa a mäsových produktov</t>
  </si>
  <si>
    <t>VYBRANÉ UKAZOVATELE POĽNOHOSPODÁRSKYCH EKONOMICKÝCH ÚČTOV SLOVENSKA                               A KRAJÍN STREDOEURÓPSKEHO REGIÓNU (v porovnaní s rokom 2005)</t>
  </si>
  <si>
    <t>Ukazovateľ (v reálnych hodnotách, očistené od inflácie)</t>
  </si>
  <si>
    <t>SK</t>
  </si>
  <si>
    <t>PL</t>
  </si>
  <si>
    <t>AT</t>
  </si>
  <si>
    <t>Poľnohospodárska produkcia spolu</t>
  </si>
  <si>
    <t>Rastlinná výroba</t>
  </si>
  <si>
    <t>Živočíšna výroba</t>
  </si>
  <si>
    <t>Medzispotreba</t>
  </si>
  <si>
    <t>Hrubá pridaná hodnota</t>
  </si>
  <si>
    <t>Ostatné prevádzkové podpory</t>
  </si>
  <si>
    <t>CZ</t>
  </si>
  <si>
    <t>DE</t>
  </si>
  <si>
    <t>HU</t>
  </si>
  <si>
    <t>Ostatné dotácie na produkciu</t>
  </si>
  <si>
    <t>Prameň: Eurostat</t>
  </si>
  <si>
    <t>Tabuľka č. 45</t>
  </si>
  <si>
    <t xml:space="preserve">Príjem z faktorov </t>
  </si>
  <si>
    <t xml:space="preserve">Pracovníci v poľnohospodárstve </t>
  </si>
  <si>
    <t xml:space="preserve">Indikátor A </t>
  </si>
  <si>
    <t xml:space="preserve"> -Spracovanie a konzervovanie mäsa</t>
  </si>
  <si>
    <t xml:space="preserve"> -Spracovanie a konzervovanie hydinového mäsa</t>
  </si>
  <si>
    <t xml:space="preserve"> -Spracovanie mäsových a hydinových mäsových výrobkov</t>
  </si>
  <si>
    <t>Spracovanie a konzervovanie rýb, kôrovcov a mäkkýšov</t>
  </si>
  <si>
    <t>Spracovanie a konzervovanie ovocia a zeleniny</t>
  </si>
  <si>
    <t>Výroba rastlinných a živočíšnych olejov a tukov a škrobu a škrobových výrobkov</t>
  </si>
  <si>
    <t>Výroba mliečnych výrobkov</t>
  </si>
  <si>
    <t xml:space="preserve"> -Prevádzka mliekarní a výroba syrov</t>
  </si>
  <si>
    <t xml:space="preserve"> -Výroba zmrzliny</t>
  </si>
  <si>
    <t>Výroba mlynských výrobkov</t>
  </si>
  <si>
    <t>Výroba pečiva a múčnych výrobkov</t>
  </si>
  <si>
    <t xml:space="preserve"> - výroba chleba; výroba čerstvého pečiva a koláčov</t>
  </si>
  <si>
    <t>Výroba ostatných potravinárskych výrobkov**:</t>
  </si>
  <si>
    <t xml:space="preserve"> -Výroba ostatných potravinárskych výrobkov vrátane cukrovarníckeho,ale bez cukrovinkárskeho odboru***</t>
  </si>
  <si>
    <t xml:space="preserve"> --Spracovanie čaju a kávy</t>
  </si>
  <si>
    <t xml:space="preserve"> --Výroba korenín a chuťových prísad</t>
  </si>
  <si>
    <t xml:space="preserve"> --Výroba ostatných potravinárskych výrobkov i. n. </t>
  </si>
  <si>
    <t xml:space="preserve"> --Výroba kakaa, čokolády a cukroviniek</t>
  </si>
  <si>
    <t>Výroba a príprava krmív pre zvieratá</t>
  </si>
  <si>
    <t>Výroba nápojov</t>
  </si>
  <si>
    <t xml:space="preserve"> -Destilovanie, úprava a miešanie alkoholu</t>
  </si>
  <si>
    <t xml:space="preserve"> -Výroba hroznového vína </t>
  </si>
  <si>
    <t xml:space="preserve"> -Výroba piva a sladu</t>
  </si>
  <si>
    <t xml:space="preserve"> -Výroba nealkoholických nápojov; produkcia minerálnych vôd a iných fľaškových vôd</t>
  </si>
  <si>
    <t>Výroba potravín a nápojov spolu</t>
  </si>
  <si>
    <t>Prameň: Prod 3-04, CD MP SR, VÚEPP</t>
  </si>
  <si>
    <t>*Výkaz zahŕňa: Podniky zapísané v obchodnom registri, príspevkové organizácie, ktoré sú trhovými výrobcami, s počtom zamestnancov 20 a viac a organizácie s počtom zamestnancov 0 až 19 s ročnými tržbami za vlastné výkony a tovar 5 miliónov Eur a viac; zahrnuté výrobné potravinárske podniky, okrem podnikov s výrobou tabakových výrobkov.</t>
  </si>
  <si>
    <t>Pozn.: klasifikácia  SK NACE.</t>
  </si>
  <si>
    <t>**skupina alebo trieda SKNACE.</t>
  </si>
  <si>
    <t>*** výroba cukru je zahrnutá vo Výrobe ostat.potrav.výrobkov,ale vzhľadom na dôvernosť údajov nie je cukrovarníctvo možné hodnotiť osobitne.</t>
  </si>
  <si>
    <t>Cukrovinkárskym odborom sa myslí:Výroba kakaa, čokolády a cukroviniek.</t>
  </si>
  <si>
    <t>Údaje za tukový a škrobárenský odbor pre malý počet respondentov nebolo možné uviesť samostatne, preto sa uvádza ich súčet, aj keď nejde o charakterom výroby blízke odbory.</t>
  </si>
  <si>
    <t>mil. €</t>
  </si>
  <si>
    <t>€/ha</t>
  </si>
  <si>
    <r>
      <t>VÝKAZ O MAJETKU A ZÁVÄZKOCH ZA SAMOSTATNE HOSPODÁRIACICH ROĽNÍKOV (pôda podľa LPIS) v €.ha</t>
    </r>
    <r>
      <rPr>
        <b/>
        <vertAlign val="superscript"/>
        <sz val="11"/>
        <rFont val="Times New Roman"/>
        <family val="1"/>
      </rPr>
      <t>-1</t>
    </r>
    <r>
      <rPr>
        <b/>
        <sz val="11"/>
        <rFont val="Times New Roman"/>
        <family val="1"/>
      </rPr>
      <t xml:space="preserve"> p. p. </t>
    </r>
  </si>
  <si>
    <t>ZÁKLADNÉ EKONOMICKO-FINANČNÉ UKAZOVATELE ZA VÝROBU POTRAVÍN A NÁPOJOV (BEZ TABAKOVÝCH VÝROBKOV) SR* v mil. €</t>
  </si>
  <si>
    <t>ZÁKLADNÉ EKONOMICKÉ UKAZOVATELE, NÁKLADOVOSŤ VÝNOSOV A RENTABILITA VÝNOSOV ZA VÝROBU POTRAVÍN A NÁPOJOV  (BEZ TABAKOVÝCH VÝROBKOV) SR PODĽA ODBOROV * v mil. €</t>
  </si>
  <si>
    <t>TRŽBY, VÝROBA VÝROBKOV A PRIDANÁ HODNOTA ZA VÝROBU POTRAVÍN A NÁPOJOV (BEZ TABAKOVÝCH VÝROBKOV) SR PODĽA ODBOROV* v mil. €</t>
  </si>
  <si>
    <t>HRUBÁ POĽNOHOSPODÁRSKA PRODUKCIA V BEŽNÝCH CENÁCH v mil. €</t>
  </si>
  <si>
    <t>Ceny v € za tonu</t>
  </si>
  <si>
    <t>v €/kg (bez DPH)</t>
  </si>
  <si>
    <t>v € vrátane DPH</t>
  </si>
  <si>
    <t xml:space="preserve">VÝROBA VÝROBKOV ZA POTRAVINÁRSKY PRIEMYSEĽ PODĽA ODBOROV v mil. € </t>
  </si>
  <si>
    <t>***Cukrovinkárskym odborom sa myslí: Výroba kakaa, čokolády a cukroviniek.</t>
  </si>
  <si>
    <t>Komodity HS 01 - 24 (v tis. €)</t>
  </si>
  <si>
    <t>tis. €</t>
  </si>
  <si>
    <t>DOVOZ AGROPOTRAVINÁRSKYCH KOMODÍT NA SLOVENSKO PODĽA TERITORIÁLNYCH SKUPÍN V ROKU 2009 v tis. €</t>
  </si>
  <si>
    <t>VÝVOZ POTRAVINÁRSKYCH KOMODÍT ZO SLOVENSKA PODĽA TERITORIÁLNYCH SKUPÍN V ROKU 2009 v tis. €</t>
  </si>
  <si>
    <t xml:space="preserve">mil. € </t>
  </si>
  <si>
    <t>CENY VÝROBCOV RASTLINNÝCH KOMODÍT VO VYBRANÝCH KRAJINÁCH EÚ v  €/t</t>
  </si>
  <si>
    <t>CENY VÝROBCOV ŽIVOČÍŠNYCH KOMODÍT VO VYBRANÝCH KRAJINÁCH EÚ v €/t</t>
  </si>
  <si>
    <t>€/t</t>
  </si>
  <si>
    <t>€/kg, l</t>
  </si>
  <si>
    <t>Dotácie v €</t>
  </si>
  <si>
    <t>Nákladovosť výnosov v €</t>
  </si>
  <si>
    <t>ZAHRANIČNÝ OBCHOD SR S POĽNOHOSPODÁRSKYMI                       A POTRAVINÁRSKYMI VÝROBKAMI v tis. €</t>
  </si>
  <si>
    <t xml:space="preserve">Priem. mesač. mzda      v € </t>
  </si>
  <si>
    <t xml:space="preserve">PREHĽAD O POSKYTNUTÍ ŠTÁTNEJ POMOCI, DOČASNEJ ŠTÁTNEJ POMOCI, MINIMÁLNEJ POMOCI A NÁRODNÝCH PODPÔR V ROKU 2009 </t>
  </si>
  <si>
    <t>"Výroba ostat.potravin.výrobkov" oficiálne okrem výroby cukru zahŕňa výrobu kakaa, čokolády a cukroviniek (ktoré tu hodnotíme osobitne),ale zahŕňa tiež: Spracovanie čaju a kávy, Výrobu korenín a chuťových prísad, Výrobu pripravených pokrmov a jedla
Výrobu a prípravu homogenizovaných a diétnych potravín; Výrobu ostatných potravinárskych výrobkov inde neuvedených ako napr. (výrobu polievok a vývarov, výrobu umelého medu a karamelu, výrobu netrvanlivých hotových jedál ako napr.:sendvičov, čerstvej (nevarenej) pizze;  výrobu droždia; výrobu extraktov a štiav z mäsa, rýb, kôrovcov alebo mäkkýšov; výrobu nemliečneho mlieka a syrových substitútov; výrobu vaječných produktov a vaječného albumínu; výrobu umelo vytvorených koncentrátov a pod.).</t>
  </si>
  <si>
    <t>*** Výroba cukru je zahrnutá vo Výrobe ostat.potrav.výrobkov,ale vzhľadom na dôvernosť údajov nie je cukrovarníctvo možné hodnotiť osobitne.</t>
  </si>
  <si>
    <t>**Skupina alebo trieda SKNACE.</t>
  </si>
  <si>
    <t>PSE - podpora poľnohospodárskych výrobcov, TSE - celková odhadnutá podpora (vyjadrená ako podiel HDP),</t>
  </si>
  <si>
    <t xml:space="preserve">CSE - odhadnutá podpora spotrebiteľov, NPC - Nominálny ochranný koeficient, </t>
  </si>
  <si>
    <t>NAC - Nominálny podporný koeficient,</t>
  </si>
  <si>
    <t xml:space="preserve"> 2008 - odhad, 2009 - predpoklad,</t>
  </si>
  <si>
    <t>* v hodnote mlieka,</t>
  </si>
  <si>
    <r>
      <t xml:space="preserve">kg.ha </t>
    </r>
    <r>
      <rPr>
        <b/>
        <vertAlign val="superscript"/>
        <sz val="11"/>
        <rFont val="Times New Roman"/>
        <family val="1"/>
      </rPr>
      <t>-1</t>
    </r>
    <r>
      <rPr>
        <b/>
        <sz val="11"/>
        <rFont val="Times New Roman"/>
        <family val="1"/>
      </rPr>
      <t xml:space="preserve"> p. p.</t>
    </r>
  </si>
  <si>
    <r>
      <t xml:space="preserve">kg.ha 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p. p.</t>
    </r>
  </si>
  <si>
    <r>
      <t xml:space="preserve">kg.ha  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p. p.</t>
    </r>
  </si>
  <si>
    <r>
      <t xml:space="preserve">kg.ha </t>
    </r>
    <r>
      <rPr>
        <b/>
        <vertAlign val="superscript"/>
        <sz val="11"/>
        <rFont val="Times New Roman"/>
        <family val="1"/>
      </rPr>
      <t>-1</t>
    </r>
    <r>
      <rPr>
        <b/>
        <sz val="11"/>
        <rFont val="Times New Roman"/>
        <family val="1"/>
      </rPr>
      <t xml:space="preserve"> o. p.</t>
    </r>
  </si>
  <si>
    <r>
      <t xml:space="preserve">kg.ha 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o. p.</t>
    </r>
  </si>
  <si>
    <r>
      <t xml:space="preserve">t.ha </t>
    </r>
    <r>
      <rPr>
        <b/>
        <vertAlign val="superscript"/>
        <sz val="11"/>
        <rFont val="Times New Roman"/>
        <family val="1"/>
      </rPr>
      <t>-1</t>
    </r>
    <r>
      <rPr>
        <b/>
        <sz val="11"/>
        <rFont val="Times New Roman"/>
        <family val="1"/>
      </rPr>
      <t xml:space="preserve"> p. p.</t>
    </r>
  </si>
  <si>
    <t xml:space="preserve">** index 2009/2008. </t>
  </si>
  <si>
    <t>*) Hrubá domáca produkia = zabitia na bitúnkoch + odhad samozásobenia +/- zahraničný obchod.</t>
  </si>
  <si>
    <t>Prameň: Súpis hospodárskych zvierat, strojov a zariadení v poľnohospodárstve ŠÚ SR</t>
  </si>
  <si>
    <t>* Mlieko - 1000 litrov.</t>
  </si>
  <si>
    <r>
      <t>7)</t>
    </r>
    <r>
      <rPr>
        <sz val="10"/>
        <rFont val="Times New Roman"/>
        <family val="1"/>
      </rPr>
      <t xml:space="preserve"> roky 2008, 2009 pre pivo=POTRAV (MP SR) 1-02,t.j.prameň 5).</t>
    </r>
  </si>
  <si>
    <t>*Skupina alebo trieda SKNACE.</t>
  </si>
  <si>
    <t>PH=pridaná hodnota.</t>
  </si>
  <si>
    <t xml:space="preserve">** Výroba cukru je zahrnutá vo "Výrobe ostat.potrav.výrobkov",ale vzhľadom na dôvernosť údajov nie je cukrovarníctvo možné hodnotiť osobitne; Výroba ostat.potravin.výrobkov zahŕňa tiež: Spracovanie čaju a kávy, Výrobu korenín a chuťových prísad, Výrobu pripravených pokrmov a jedla
Výrobu a prípravu homogenizovaných a diétnych potravín; Výrobu ostatných potravinárskych výrobkov inde neuvedených ako napr. (výrobu polievok a vývarov, výrobu umelého medu a karamelu, výrobu netrvanlivých hotových jedál ako napr.:sendvičov, čerstvej (nevarenej) pizze;  výrobu droždia; výrobu extraktov a štiav z mäsa, rýb, kôrovcov alebo mäkkýšov; výrobu nemliečneho mlieka a syrových substitútov; výrobu vaječných produktov a vaječného albumínu; výrobu umelo vytvorených koncentrátov a pod.).
</t>
  </si>
  <si>
    <r>
      <t xml:space="preserve">1) </t>
    </r>
    <r>
      <rPr>
        <sz val="10"/>
        <rFont val="Times New Roman"/>
        <family val="1"/>
      </rPr>
      <t>Predbežné údaje (apríl 2010).</t>
    </r>
  </si>
  <si>
    <r>
      <t>2)</t>
    </r>
    <r>
      <rPr>
        <sz val="10"/>
        <rFont val="Times New Roman"/>
        <family val="1"/>
      </rPr>
      <t xml:space="preserve"> Poľnohospodárske výrobky: kapitola CS 0101-0106,0301,0401,0601-0604,0701-0709,0713,0801-0810,1001-1008,1201-1207, 1209-1214, 1401-1404, 1801, 2401 + nezaradené položky 01,06,07,08,10,12,14.</t>
    </r>
  </si>
  <si>
    <t xml:space="preserve">                   EÚ-27</t>
  </si>
  <si>
    <t xml:space="preserve">                   BALKÁN</t>
  </si>
  <si>
    <t xml:space="preserve">                   STREDOMORSKÉ KRAJINY</t>
  </si>
  <si>
    <t xml:space="preserve">                   SEVERNÁ AMERIKA</t>
  </si>
  <si>
    <t xml:space="preserve">                   MERCOSUR</t>
  </si>
  <si>
    <t xml:space="preserve">                   ACP</t>
  </si>
  <si>
    <t xml:space="preserve">                   SNŠ</t>
  </si>
  <si>
    <t>Nórsko, Island, Švajčiarsko, Lichtenštajnsko.</t>
  </si>
  <si>
    <t>Fínsko, SR, ČR, Poľsko, Maďarsko, Slovinsko, Lotyšsko, Litva, Estónsko, Malta, Cyprus, Bulharsko, Rumunsko.</t>
  </si>
  <si>
    <t>Albánsko, Chorvátsko, Macedónsko, Bosna a Hercegovina, Čierna Hora, Srbsko a Kosovo.</t>
  </si>
  <si>
    <t>Alžírsko, Egypt, Palestína, Izrael, Jordánsko, Libanon, Maroko, Tunisko, Turecko, Sýria.</t>
  </si>
  <si>
    <t>Kanada, USA.</t>
  </si>
  <si>
    <t>Argentína, Bolívia, Brazília, Chile, Paraguaj, Uruguaj.</t>
  </si>
  <si>
    <t>Skupina krajín Afriky, Karibiku a Pacifiku.</t>
  </si>
  <si>
    <t>Arménsko, Azerbajdžan, Bielorusko, Gruzínsko, Kazachstan, Kirgizsko, Moldavsko, Ruská federácia, Tadžikistan, Turkménsko, Ukrajina, Uzbekistan.</t>
  </si>
  <si>
    <t>Bulharsko, Rumunsko.</t>
  </si>
  <si>
    <t>a Kosovo.</t>
  </si>
  <si>
    <t>Sýria.</t>
  </si>
  <si>
    <t>Ruská federácia, Tadžikistan, Turkménsko, Ukrajina, Uzbekistan.</t>
  </si>
  <si>
    <t>Poznámka: . nedisponibilné údaje, * kŕmny jačmeň.</t>
  </si>
  <si>
    <t xml:space="preserve">                   j. hm. - jatočná motnosť.</t>
  </si>
  <si>
    <t>. nedisponibilné údaje.</t>
  </si>
  <si>
    <t xml:space="preserve">1) Predbežné údaje. </t>
  </si>
  <si>
    <t>2) Odhad.</t>
  </si>
  <si>
    <t>3) Zo štvrťročných predbežných podkladov.</t>
  </si>
  <si>
    <t xml:space="preserve">*) V obstarávacej cene za všetky podniky - za poľnohospodárstvo - kategória OKEČ 01; za potravinárstvo -kategória OKEČ DA.  </t>
  </si>
  <si>
    <t>**) Za všetky podniky - za poľnohospodárstvo - kategória OKEČ 01; za potravinárstvo -kategória OKEČ DA.</t>
  </si>
  <si>
    <t>***) Kultivované aktíva - podľa nového Transmisijného programu, obsahuje - Chovné zvieratá (dojnice, ťažný dobytok) a pestovateľské trvalé porasty(podľa ESA 95- AN.1114).</t>
  </si>
  <si>
    <t>DNHM= Dlhodobý nehmotný a hmotný majetok.</t>
  </si>
  <si>
    <t>THFK - Tvorba hrubého fixného kapitálu (investície).</t>
  </si>
  <si>
    <t>* Zahrnutý vo všeobecných službách.</t>
  </si>
  <si>
    <t>Indikátor A = príjem faktorov/pracovníci v poľnohospodárstve.</t>
  </si>
  <si>
    <t>Poznámka: PL-Poľsko, AT- Rakúsko, DE- Nemecko, HU- Maďarsko,</t>
  </si>
  <si>
    <t>Tabuľka č. 24</t>
  </si>
  <si>
    <t>Druh potravín</t>
  </si>
  <si>
    <t>Odhad 2009</t>
  </si>
  <si>
    <t>Rozdiel SR 2009-08</t>
  </si>
  <si>
    <t>Prípustný interval racionálnej spotreby</t>
  </si>
  <si>
    <t>Mäso v hodnote na kosti</t>
  </si>
  <si>
    <t>60,9</t>
  </si>
  <si>
    <t>58,7</t>
  </si>
  <si>
    <t>59,7</t>
  </si>
  <si>
    <t>61,5</t>
  </si>
  <si>
    <t>60,1</t>
  </si>
  <si>
    <t>57,3</t>
  </si>
  <si>
    <t>51,6-63,0</t>
  </si>
  <si>
    <t xml:space="preserve"> - hovädzie,teľacie</t>
  </si>
  <si>
    <t>17,4</t>
  </si>
  <si>
    <t xml:space="preserve"> - bravčové</t>
  </si>
  <si>
    <t>33,1</t>
  </si>
  <si>
    <t>31,8</t>
  </si>
  <si>
    <t>31,3</t>
  </si>
  <si>
    <t>32,3</t>
  </si>
  <si>
    <t>31,9</t>
  </si>
  <si>
    <t>22,2</t>
  </si>
  <si>
    <t xml:space="preserve"> - hydina</t>
  </si>
  <si>
    <t>17,1</t>
  </si>
  <si>
    <t>18,5</t>
  </si>
  <si>
    <t>20,1</t>
  </si>
  <si>
    <t>20,7</t>
  </si>
  <si>
    <t>20,4</t>
  </si>
  <si>
    <t>15,0</t>
  </si>
  <si>
    <t>2,7</t>
  </si>
  <si>
    <t>Ryby</t>
  </si>
  <si>
    <t>4,3</t>
  </si>
  <si>
    <t>4,5</t>
  </si>
  <si>
    <t>4,4</t>
  </si>
  <si>
    <t>4,2</t>
  </si>
  <si>
    <t>6,0</t>
  </si>
  <si>
    <t>Mlieko a ml, výrobky</t>
  </si>
  <si>
    <t>160,2</t>
  </si>
  <si>
    <t>161,8</t>
  </si>
  <si>
    <t>166,2</t>
  </si>
  <si>
    <t>158,3</t>
  </si>
  <si>
    <t>153,3</t>
  </si>
  <si>
    <t>220,0</t>
  </si>
  <si>
    <t>206,0-240,0</t>
  </si>
  <si>
    <t xml:space="preserve"> - konz, mlieko</t>
  </si>
  <si>
    <t>71,5</t>
  </si>
  <si>
    <t>67,8</t>
  </si>
  <si>
    <t>67,1</t>
  </si>
  <si>
    <t>63,9</t>
  </si>
  <si>
    <t>59,1</t>
  </si>
  <si>
    <t>91,0</t>
  </si>
  <si>
    <t xml:space="preserve"> - syry, tvarohy</t>
  </si>
  <si>
    <t>7,9</t>
  </si>
  <si>
    <t>8,3</t>
  </si>
  <si>
    <t>9,0</t>
  </si>
  <si>
    <t>9,3</t>
  </si>
  <si>
    <t>8,2</t>
  </si>
  <si>
    <t>10,1</t>
  </si>
  <si>
    <t xml:space="preserve">Vajcia (ks) </t>
  </si>
  <si>
    <t>210,0</t>
  </si>
  <si>
    <t>212,0</t>
  </si>
  <si>
    <t>214,0</t>
  </si>
  <si>
    <t>219,0</t>
  </si>
  <si>
    <t>200,0</t>
  </si>
  <si>
    <t>201,0</t>
  </si>
  <si>
    <t>Tuky spolu</t>
  </si>
  <si>
    <t>23,9</t>
  </si>
  <si>
    <t>24,3</t>
  </si>
  <si>
    <t>25,2</t>
  </si>
  <si>
    <t>24,6</t>
  </si>
  <si>
    <t>23,3</t>
  </si>
  <si>
    <t>22,0</t>
  </si>
  <si>
    <t>19,8-23,1</t>
  </si>
  <si>
    <t xml:space="preserve"> - maslo</t>
  </si>
  <si>
    <t>3,0</t>
  </si>
  <si>
    <t>2,8</t>
  </si>
  <si>
    <t>2,2</t>
  </si>
  <si>
    <t>2,0</t>
  </si>
  <si>
    <t xml:space="preserve"> - bravč, masť</t>
  </si>
  <si>
    <t>3,3</t>
  </si>
  <si>
    <t>3,2</t>
  </si>
  <si>
    <t>3,4</t>
  </si>
  <si>
    <t>17,8</t>
  </si>
  <si>
    <t>18,4</t>
  </si>
  <si>
    <t>18,9</t>
  </si>
  <si>
    <t>16,2</t>
  </si>
  <si>
    <t xml:space="preserve">Cukor </t>
  </si>
  <si>
    <t>31,5</t>
  </si>
  <si>
    <t>26,6</t>
  </si>
  <si>
    <t>27,6</t>
  </si>
  <si>
    <t>30,2</t>
  </si>
  <si>
    <t>30,9</t>
  </si>
  <si>
    <t>Obilniny v hodn, múky</t>
  </si>
  <si>
    <t>Kone spolu</t>
  </si>
  <si>
    <t>98,5</t>
  </si>
  <si>
    <t>95,1</t>
  </si>
  <si>
    <t>94,8</t>
  </si>
  <si>
    <t>95,9</t>
  </si>
  <si>
    <t>92,8</t>
  </si>
  <si>
    <t>94,0-103,0</t>
  </si>
  <si>
    <t>68,1</t>
  </si>
  <si>
    <t>64,3</t>
  </si>
  <si>
    <t>74,8</t>
  </si>
  <si>
    <t>66,3</t>
  </si>
  <si>
    <t>64,2</t>
  </si>
  <si>
    <t>80,6</t>
  </si>
  <si>
    <t>76,3-84,9</t>
  </si>
  <si>
    <t>Strukoviny</t>
  </si>
  <si>
    <t>1,9</t>
  </si>
  <si>
    <t>1,6</t>
  </si>
  <si>
    <t>2,6</t>
  </si>
  <si>
    <t>2,1-3,2</t>
  </si>
  <si>
    <t>94,2</t>
  </si>
  <si>
    <t>80,5</t>
  </si>
  <si>
    <t>77,3</t>
  </si>
  <si>
    <t>80,9</t>
  </si>
  <si>
    <t>89,9</t>
  </si>
  <si>
    <t>127,9</t>
  </si>
  <si>
    <t>116,9-138,9</t>
  </si>
  <si>
    <t>56,8</t>
  </si>
  <si>
    <t>51,3</t>
  </si>
  <si>
    <t>49,7</t>
  </si>
  <si>
    <t>96,7</t>
  </si>
  <si>
    <t>86,7-106,7</t>
  </si>
  <si>
    <t>Hroznové víno (litre)</t>
  </si>
  <si>
    <t>10,8</t>
  </si>
  <si>
    <t>11,3</t>
  </si>
  <si>
    <t>11,7</t>
  </si>
  <si>
    <t>Prameň: Spotreba potravín, ŠÚ SR</t>
  </si>
  <si>
    <t>Tabuľka č. 25</t>
  </si>
  <si>
    <t>ZAHRANIČNÝ OBCHOD CELKOM A Z TOHO ČR</t>
  </si>
  <si>
    <t xml:space="preserve">     Komodity</t>
  </si>
  <si>
    <t>Vývoz</t>
  </si>
  <si>
    <t>Dovoz</t>
  </si>
  <si>
    <t>celkom</t>
  </si>
  <si>
    <t>z toho ČR</t>
  </si>
  <si>
    <t>01 živé zvieratá</t>
  </si>
  <si>
    <t>02 mäso a požívateľné droby</t>
  </si>
  <si>
    <t>03 ryby a mäkkýše</t>
  </si>
  <si>
    <t>04 mlieko, vajcia, med a výrobky</t>
  </si>
  <si>
    <t>05 výrobky živočíšneho pôvodu</t>
  </si>
  <si>
    <t>06 živé rastiny a kvetinárske výrobky</t>
  </si>
  <si>
    <t>07 zelenina, korene a hľuzy požívateľné</t>
  </si>
  <si>
    <t>08 jedlé ovocie a orechy</t>
  </si>
  <si>
    <t>09 káva, čaj a korenie</t>
  </si>
  <si>
    <t>10 obilie</t>
  </si>
  <si>
    <t>11 mlynské výrobky, slad, škroby</t>
  </si>
  <si>
    <t>12 olej. semená a plody, slama, krmoviny</t>
  </si>
  <si>
    <t>13 šelak, gumy, živice</t>
  </si>
  <si>
    <t>14 rastlinné pletacie materiály</t>
  </si>
  <si>
    <t>15 živočíšne a rastlinné tuky</t>
  </si>
  <si>
    <t>16 prípravky z mäsa, rýb</t>
  </si>
  <si>
    <t>17 cukor a cukrovinky</t>
  </si>
  <si>
    <t>18 kakao a kakaové prípravky</t>
  </si>
  <si>
    <t>19 prípravky z obilia, z mlieka</t>
  </si>
  <si>
    <t>20 prípravky zo zeleniny, ovocia, rastlín</t>
  </si>
  <si>
    <t>21 rôzne potravinové prípravky</t>
  </si>
  <si>
    <t>22 nápoje, liehové a ocot</t>
  </si>
  <si>
    <t>23 zvyšky a odpady, krmivo</t>
  </si>
  <si>
    <t>24 tabak, náhradky</t>
  </si>
  <si>
    <t>Celkom</t>
  </si>
  <si>
    <t>Prameň: Štatistický úrad SR</t>
  </si>
  <si>
    <t>Tabuľka č. 26</t>
  </si>
  <si>
    <r>
      <t xml:space="preserve">1) </t>
    </r>
    <r>
      <rPr>
        <sz val="10"/>
        <rFont val="Times New Roman"/>
        <family val="1"/>
      </rPr>
      <t>Predbežné údaje (apríl 2010)</t>
    </r>
  </si>
  <si>
    <r>
      <t>2009</t>
    </r>
    <r>
      <rPr>
        <vertAlign val="superscript"/>
        <sz val="11"/>
        <rFont val="Times New Roman"/>
        <family val="1"/>
      </rPr>
      <t>1)</t>
    </r>
  </si>
  <si>
    <t>VÝVOJ ZAHRANIČNÉHO OBCHODU PODĽA VYBRANÝCH SKUPÍN KOMODÍT</t>
  </si>
  <si>
    <t>Komodity</t>
  </si>
  <si>
    <t>Tretie krajiny</t>
  </si>
  <si>
    <t>odoslanie</t>
  </si>
  <si>
    <t>prijatie</t>
  </si>
  <si>
    <t>saldo</t>
  </si>
  <si>
    <t>vývoz</t>
  </si>
  <si>
    <t>dovoz</t>
  </si>
  <si>
    <t>0102 živý hov. dobytok</t>
  </si>
  <si>
    <t>0103 živé ošípané</t>
  </si>
  <si>
    <t>0104 ovce, kozy</t>
  </si>
  <si>
    <t>0105 hydina</t>
  </si>
  <si>
    <t>0203 bravčové mäso</t>
  </si>
  <si>
    <t>0207 hydinové mäso</t>
  </si>
  <si>
    <t>0303 ryby mrazené</t>
  </si>
  <si>
    <t>0304 rybie filé</t>
  </si>
  <si>
    <t>0401 tekuté mlieko, smot.</t>
  </si>
  <si>
    <t>0402 mlieko, smotana</t>
  </si>
  <si>
    <t>0405 maslo</t>
  </si>
  <si>
    <t>0406 syry</t>
  </si>
  <si>
    <t>0701 zemiaky</t>
  </si>
  <si>
    <t>0803 banány</t>
  </si>
  <si>
    <t>0805 citrusové plody</t>
  </si>
  <si>
    <t>0808 jablká, hrušky</t>
  </si>
  <si>
    <t>0901 káva</t>
  </si>
  <si>
    <t>0902 čaj</t>
  </si>
  <si>
    <t>1001 pšenica</t>
  </si>
  <si>
    <t>1005 kukurica</t>
  </si>
  <si>
    <t>1006 ryža</t>
  </si>
  <si>
    <t>1107 slad</t>
  </si>
  <si>
    <t>1108 škrob</t>
  </si>
  <si>
    <t>1205 semená repky</t>
  </si>
  <si>
    <t>1206 slnečnicové semená</t>
  </si>
  <si>
    <t>1517 margaríny</t>
  </si>
  <si>
    <t>1701 cukor</t>
  </si>
  <si>
    <t>1806 čokoláda</t>
  </si>
  <si>
    <t>1905 pekársky tovar</t>
  </si>
  <si>
    <t>2009 ovocné šťavy</t>
  </si>
  <si>
    <t>2202 nealko</t>
  </si>
  <si>
    <t>2203 pivo</t>
  </si>
  <si>
    <t>2204 víno</t>
  </si>
  <si>
    <t>2207 ethyl nad 80 %</t>
  </si>
  <si>
    <t>2208 ethyl pod 80 %</t>
  </si>
  <si>
    <t>2304 pokrutiny</t>
  </si>
  <si>
    <t>2309 krmivá</t>
  </si>
  <si>
    <t>2402 cigarety</t>
  </si>
  <si>
    <r>
      <t>2009</t>
    </r>
    <r>
      <rPr>
        <b/>
        <vertAlign val="superscript"/>
        <sz val="11"/>
        <rFont val="Times New Roman"/>
        <family val="1"/>
      </rPr>
      <t>1)</t>
    </r>
  </si>
  <si>
    <r>
      <t xml:space="preserve">% </t>
    </r>
    <r>
      <rPr>
        <vertAlign val="superscript"/>
        <sz val="11"/>
        <rFont val="Times New Roman"/>
        <family val="1"/>
      </rPr>
      <t>2)</t>
    </r>
  </si>
  <si>
    <r>
      <t xml:space="preserve">% </t>
    </r>
    <r>
      <rPr>
        <vertAlign val="superscript"/>
        <sz val="11"/>
        <rFont val="Times New Roman"/>
        <family val="1"/>
      </rPr>
      <t>3)</t>
    </r>
  </si>
  <si>
    <t>Tabuľka č. 27</t>
  </si>
  <si>
    <t>DOVOZ</t>
  </si>
  <si>
    <t xml:space="preserve">   z toho:</t>
  </si>
  <si>
    <t xml:space="preserve">                nahraditeľné</t>
  </si>
  <si>
    <t xml:space="preserve">                nenahraditeľné</t>
  </si>
  <si>
    <t>VÝVOZ</t>
  </si>
  <si>
    <t>SALDO</t>
  </si>
  <si>
    <t>POTRAVINÁRSKE VÝROBKY</t>
  </si>
  <si>
    <t>Prameň: Štatistický úrad SR, vlastné výpočty</t>
  </si>
  <si>
    <t>Tabuľka č. 28</t>
  </si>
  <si>
    <r>
      <t>POĽNOHOSPODÁRSKE VÝROBKY</t>
    </r>
    <r>
      <rPr>
        <b/>
        <vertAlign val="superscript"/>
        <sz val="11"/>
        <rFont val="Times New Roman"/>
        <family val="1"/>
      </rPr>
      <t>2)</t>
    </r>
  </si>
  <si>
    <t>z toho z krajín</t>
  </si>
  <si>
    <t>Tretie</t>
  </si>
  <si>
    <t>z toho z</t>
  </si>
  <si>
    <t>EFTA</t>
  </si>
  <si>
    <t>Balkán</t>
  </si>
  <si>
    <t>Stredomor.</t>
  </si>
  <si>
    <t>Severná</t>
  </si>
  <si>
    <t>MERCOSUR</t>
  </si>
  <si>
    <t>APC</t>
  </si>
  <si>
    <t>SNŠ</t>
  </si>
  <si>
    <t>krajiny</t>
  </si>
  <si>
    <t>Amerika</t>
  </si>
  <si>
    <t>06 živé rastliny a kvetinárske výrobky</t>
  </si>
  <si>
    <t>09 káva, čaj, maté a korenie</t>
  </si>
  <si>
    <t>Poznámka: EFTA</t>
  </si>
  <si>
    <t>VYBRANÉ EKONOMICKÉ UKAZOVATELE ZA POĽNOHOSPODÁRSKU PRVOVÝROBU  v € na ha-1 p.p. (pôda podľa LPIS)</t>
  </si>
  <si>
    <t>FINANČNÉ UKAZOVATELE  ZA POĽNOHOSPODÁRSKU PRVOVÝROBU v €.ha -1 p. p.  (pôda podľa LPIS)</t>
  </si>
  <si>
    <t>VÝKAZ O PRÍJMOCH A VÝDAJOCH ZA SAMOSTATNE HOSPODÁRIACICH ROĽNÍKOV v €.ha-1 p. p. (pôda podľa LPIS)</t>
  </si>
  <si>
    <t>Tabuľka č. 9</t>
  </si>
  <si>
    <t xml:space="preserve">Belgicko, Dánsko, Francúzsko, Grécko, Holandsko, Írsko, Luxembursko, Nemecko, Portugalsko, Taliansko, Španielsko, Veľká Británia, Rakúsko, Švédsko, </t>
  </si>
  <si>
    <r>
      <t xml:space="preserve">1) </t>
    </r>
    <r>
      <rPr>
        <sz val="10"/>
        <rFont val="Times New Roman CE"/>
        <family val="1"/>
      </rPr>
      <t>Predbežné údaje (apríl 2010)</t>
    </r>
  </si>
  <si>
    <r>
      <t>Spolu</t>
    </r>
    <r>
      <rPr>
        <vertAlign val="superscript"/>
        <sz val="11"/>
        <rFont val="Times New Roman"/>
        <family val="1"/>
      </rPr>
      <t>1)</t>
    </r>
  </si>
  <si>
    <r>
      <t>EÚ-27</t>
    </r>
    <r>
      <rPr>
        <vertAlign val="superscript"/>
        <sz val="11"/>
        <rFont val="Times New Roman"/>
        <family val="1"/>
      </rPr>
      <t>1)</t>
    </r>
  </si>
  <si>
    <r>
      <t>krajiny</t>
    </r>
    <r>
      <rPr>
        <vertAlign val="superscript"/>
        <sz val="11"/>
        <rFont val="Times New Roman"/>
        <family val="1"/>
      </rPr>
      <t>1)</t>
    </r>
  </si>
  <si>
    <t>Tabuľka č. 29</t>
  </si>
  <si>
    <t>z toho do krajín</t>
  </si>
  <si>
    <t>z toho do</t>
  </si>
  <si>
    <t>Tabuľka č. 30</t>
  </si>
  <si>
    <t>Saldo</t>
  </si>
  <si>
    <t>zoskupenie</t>
  </si>
  <si>
    <t>%</t>
  </si>
  <si>
    <t xml:space="preserve"> EÚ-27</t>
  </si>
  <si>
    <t xml:space="preserve"> Tretie krajiny</t>
  </si>
  <si>
    <t xml:space="preserve"> EFTA</t>
  </si>
  <si>
    <t xml:space="preserve"> Balkán</t>
  </si>
  <si>
    <t xml:space="preserve"> Stredomor. krajiny</t>
  </si>
  <si>
    <t xml:space="preserve"> Severná Amerika</t>
  </si>
  <si>
    <t xml:space="preserve"> MERCOSUR</t>
  </si>
  <si>
    <t xml:space="preserve"> ACP</t>
  </si>
  <si>
    <t xml:space="preserve"> SNŠ</t>
  </si>
  <si>
    <t xml:space="preserve"> spolu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</si>
</sst>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_)"/>
    <numFmt numFmtId="173" formatCode="0.0"/>
    <numFmt numFmtId="174" formatCode="#,##0.0"/>
    <numFmt numFmtId="175" formatCode="0.0%"/>
    <numFmt numFmtId="176" formatCode="#,##0.0__"/>
    <numFmt numFmtId="177" formatCode="#,##0__"/>
    <numFmt numFmtId="178" formatCode="0.00__"/>
    <numFmt numFmtId="179" formatCode="0.0__"/>
    <numFmt numFmtId="180" formatCode="#,##0.0_)"/>
    <numFmt numFmtId="181" formatCode="#,##0_)"/>
    <numFmt numFmtId="182" formatCode="#,##0.000_)"/>
    <numFmt numFmtId="183" formatCode="#,##0.00_)"/>
    <numFmt numFmtId="184" formatCode="0.00_)"/>
    <numFmt numFmtId="185" formatCode="0.0_)"/>
    <numFmt numFmtId="186" formatCode="0__"/>
    <numFmt numFmtId="187" formatCode="0.00000"/>
    <numFmt numFmtId="188" formatCode="0.0000"/>
    <numFmt numFmtId="189" formatCode="0.000"/>
    <numFmt numFmtId="190" formatCode="0.000000"/>
    <numFmt numFmtId="191" formatCode="&quot;Áno&quot;;&quot;Áno&quot;;&quot;Nie&quot;"/>
    <numFmt numFmtId="192" formatCode="&quot;Pravda&quot;;&quot;Pravda&quot;;&quot;Nepravda&quot;"/>
    <numFmt numFmtId="193" formatCode="&quot;Zapnuté&quot;;&quot;Zapnuté&quot;;&quot;Vypnuté&quot;"/>
    <numFmt numFmtId="194" formatCode="0.0_)__"/>
    <numFmt numFmtId="195" formatCode="#0.0"/>
  </numFmts>
  <fonts count="103">
    <font>
      <sz val="10"/>
      <name val="Arial CE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Times New Roman CE"/>
      <family val="0"/>
    </font>
    <font>
      <b/>
      <i/>
      <sz val="11"/>
      <name val="Times New Roman CE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MS Sans Serif"/>
      <family val="0"/>
    </font>
    <font>
      <sz val="11"/>
      <color indexed="10"/>
      <name val="Times New Roman CE"/>
      <family val="1"/>
    </font>
    <font>
      <sz val="11"/>
      <color indexed="10"/>
      <name val="Times New Roman"/>
      <family val="1"/>
    </font>
    <font>
      <vertAlign val="superscript"/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 CE"/>
      <family val="1"/>
    </font>
    <font>
      <sz val="12"/>
      <name val="Arial CE"/>
      <family val="0"/>
    </font>
    <font>
      <sz val="10"/>
      <color indexed="8"/>
      <name val="Times New Roman CE"/>
      <family val="1"/>
    </font>
    <font>
      <b/>
      <sz val="11"/>
      <color indexed="8"/>
      <name val="Times New Roman"/>
      <family val="1"/>
    </font>
    <font>
      <sz val="10"/>
      <color indexed="8"/>
      <name val="MS Sans Serif"/>
      <family val="0"/>
    </font>
    <font>
      <vertAlign val="superscript"/>
      <sz val="10"/>
      <color indexed="10"/>
      <name val="Times New Roman CE"/>
      <family val="1"/>
    </font>
    <font>
      <vertAlign val="superscript"/>
      <sz val="10"/>
      <name val="Times New Roman CE"/>
      <family val="1"/>
    </font>
    <font>
      <sz val="11"/>
      <color indexed="53"/>
      <name val="Times New Roman"/>
      <family val="1"/>
    </font>
    <font>
      <strike/>
      <sz val="11"/>
      <name val="Times New Roman"/>
      <family val="1"/>
    </font>
    <font>
      <strike/>
      <sz val="10"/>
      <name val="Times New Roman"/>
      <family val="1"/>
    </font>
    <font>
      <b/>
      <sz val="12"/>
      <name val="Times New Roman CE"/>
      <family val="1"/>
    </font>
    <font>
      <b/>
      <vertAlign val="superscript"/>
      <sz val="11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0.5"/>
      <name val="Consolas"/>
      <family val="3"/>
    </font>
    <font>
      <sz val="9"/>
      <name val="Arial"/>
      <family val="2"/>
    </font>
    <font>
      <b/>
      <sz val="10"/>
      <name val="Times New Roman CE"/>
      <family val="1"/>
    </font>
    <font>
      <sz val="8"/>
      <name val="Times New Roman CE"/>
      <family val="1"/>
    </font>
    <font>
      <i/>
      <sz val="10.5"/>
      <name val="Consolas"/>
      <family val="3"/>
    </font>
    <font>
      <sz val="10"/>
      <color indexed="22"/>
      <name val="Times New Roman CE"/>
      <family val="1"/>
    </font>
    <font>
      <b/>
      <sz val="10"/>
      <color indexed="22"/>
      <name val="Times New Roman CE"/>
      <family val="1"/>
    </font>
    <font>
      <b/>
      <sz val="11"/>
      <color indexed="12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indexed="12"/>
      <name val="Times New Roman"/>
      <family val="1"/>
    </font>
    <font>
      <b/>
      <strike/>
      <sz val="11"/>
      <name val="Times New Roman"/>
      <family val="1"/>
    </font>
    <font>
      <strike/>
      <sz val="12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trike/>
      <sz val="12"/>
      <name val="Times New Roman CE"/>
      <family val="1"/>
    </font>
    <font>
      <vertAlign val="superscript"/>
      <sz val="11"/>
      <name val="Times New Roman CE"/>
      <family val="1"/>
    </font>
    <font>
      <strike/>
      <sz val="11"/>
      <name val="Times New Roman CE"/>
      <family val="1"/>
    </font>
    <font>
      <vertAlign val="superscript"/>
      <sz val="11"/>
      <color indexed="10"/>
      <name val="Times New Roman CE"/>
      <family val="1"/>
    </font>
    <font>
      <b/>
      <sz val="11"/>
      <color indexed="10"/>
      <name val="Times New Roman CE"/>
      <family val="1"/>
    </font>
    <font>
      <sz val="11"/>
      <color indexed="12"/>
      <name val="Times New Roman CE"/>
      <family val="1"/>
    </font>
    <font>
      <b/>
      <sz val="11"/>
      <color indexed="12"/>
      <name val="Times New Roman CE"/>
      <family val="1"/>
    </font>
    <font>
      <sz val="11"/>
      <name val="Arial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thin"/>
      <bottom style="double"/>
    </border>
    <border>
      <left style="medium"/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medium"/>
      <top style="double"/>
      <bottom style="hair"/>
    </border>
    <border>
      <left style="medium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uble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double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tted"/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double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89" fillId="21" borderId="1" applyNumberFormat="0" applyAlignment="0" applyProtection="0"/>
    <xf numFmtId="0" fontId="2" fillId="0" borderId="0">
      <alignment horizontal="centerContinuous" wrapTex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0" borderId="2" applyNumberFormat="0" applyFill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 horizont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94" fillId="0" borderId="6" applyNumberFormat="0" applyFill="0" applyAlignment="0" applyProtection="0"/>
    <xf numFmtId="0" fontId="5" fillId="0" borderId="0">
      <alignment horizontal="left"/>
      <protection/>
    </xf>
    <xf numFmtId="0" fontId="6" fillId="0" borderId="0">
      <alignment/>
      <protection/>
    </xf>
    <xf numFmtId="0" fontId="5" fillId="0" borderId="7">
      <alignment horizontal="left"/>
      <protection/>
    </xf>
    <xf numFmtId="0" fontId="5" fillId="0" borderId="8">
      <alignment horizontal="right"/>
      <protection/>
    </xf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4" borderId="10" applyNumberFormat="0" applyAlignment="0" applyProtection="0"/>
    <xf numFmtId="0" fontId="99" fillId="25" borderId="10" applyNumberFormat="0" applyAlignment="0" applyProtection="0"/>
    <xf numFmtId="0" fontId="100" fillId="25" borderId="11" applyNumberFormat="0" applyAlignment="0" applyProtection="0"/>
    <xf numFmtId="0" fontId="101" fillId="0" borderId="0" applyNumberFormat="0" applyFill="0" applyBorder="0" applyAlignment="0" applyProtection="0"/>
    <xf numFmtId="0" fontId="102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</cellStyleXfs>
  <cellXfs count="185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50" applyFont="1" applyFill="1">
      <alignment/>
      <protection/>
    </xf>
    <xf numFmtId="0" fontId="3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2" xfId="0" applyFont="1" applyFill="1" applyBorder="1" applyAlignment="1">
      <alignment/>
    </xf>
    <xf numFmtId="174" fontId="13" fillId="0" borderId="13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74" fontId="1" fillId="0" borderId="12" xfId="0" applyNumberFormat="1" applyFont="1" applyFill="1" applyBorder="1" applyAlignment="1">
      <alignment horizontal="right"/>
    </xf>
    <xf numFmtId="0" fontId="13" fillId="0" borderId="14" xfId="0" applyFont="1" applyFill="1" applyBorder="1" applyAlignment="1">
      <alignment/>
    </xf>
    <xf numFmtId="174" fontId="13" fillId="0" borderId="14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13" fillId="0" borderId="0" xfId="0" applyFont="1" applyAlignment="1">
      <alignment/>
    </xf>
    <xf numFmtId="173" fontId="3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/>
    </xf>
    <xf numFmtId="3" fontId="13" fillId="0" borderId="13" xfId="0" applyNumberFormat="1" applyFont="1" applyBorder="1" applyAlignment="1">
      <alignment horizontal="right"/>
    </xf>
    <xf numFmtId="3" fontId="13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0" fontId="13" fillId="0" borderId="14" xfId="0" applyFont="1" applyBorder="1" applyAlignment="1">
      <alignment/>
    </xf>
    <xf numFmtId="3" fontId="13" fillId="0" borderId="14" xfId="0" applyNumberFormat="1" applyFont="1" applyBorder="1" applyAlignment="1">
      <alignment horizontal="right"/>
    </xf>
    <xf numFmtId="174" fontId="13" fillId="0" borderId="14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/>
    </xf>
    <xf numFmtId="3" fontId="13" fillId="0" borderId="13" xfId="0" applyNumberFormat="1" applyFont="1" applyFill="1" applyBorder="1" applyAlignment="1">
      <alignment horizontal="right"/>
    </xf>
    <xf numFmtId="174" fontId="13" fillId="0" borderId="12" xfId="0" applyNumberFormat="1" applyFont="1" applyBorder="1" applyAlignment="1">
      <alignment/>
    </xf>
    <xf numFmtId="3" fontId="13" fillId="0" borderId="12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174" fontId="1" fillId="0" borderId="12" xfId="0" applyNumberFormat="1" applyFont="1" applyBorder="1" applyAlignment="1">
      <alignment/>
    </xf>
    <xf numFmtId="3" fontId="13" fillId="0" borderId="14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174" fontId="13" fillId="33" borderId="0" xfId="0" applyNumberFormat="1" applyFont="1" applyFill="1" applyBorder="1" applyAlignment="1">
      <alignment horizontal="right"/>
    </xf>
    <xf numFmtId="174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1" fillId="0" borderId="0" xfId="55" applyFont="1">
      <alignment/>
      <protection/>
    </xf>
    <xf numFmtId="0" fontId="13" fillId="0" borderId="0" xfId="55" applyFont="1">
      <alignment/>
      <protection/>
    </xf>
    <xf numFmtId="2" fontId="13" fillId="0" borderId="0" xfId="55" applyNumberFormat="1" applyFont="1">
      <alignment/>
      <protection/>
    </xf>
    <xf numFmtId="2" fontId="3" fillId="0" borderId="0" xfId="55" applyNumberFormat="1" applyFont="1" applyAlignment="1">
      <alignment horizontal="right"/>
      <protection/>
    </xf>
    <xf numFmtId="0" fontId="13" fillId="0" borderId="17" xfId="63" applyFont="1" applyBorder="1" applyAlignment="1">
      <alignment horizontal="centerContinuous" vertical="center"/>
      <protection/>
    </xf>
    <xf numFmtId="0" fontId="13" fillId="0" borderId="18" xfId="63" applyFont="1" applyBorder="1" applyAlignment="1">
      <alignment horizontal="centerContinuous" vertical="center"/>
      <protection/>
    </xf>
    <xf numFmtId="2" fontId="13" fillId="0" borderId="12" xfId="63" applyNumberFormat="1" applyFont="1" applyBorder="1" applyAlignment="1">
      <alignment horizontal="centerContinuous" vertical="center" wrapText="1"/>
      <protection/>
    </xf>
    <xf numFmtId="0" fontId="13" fillId="0" borderId="12" xfId="63" applyFont="1" applyBorder="1" applyAlignment="1">
      <alignment horizontal="centerContinuous" vertical="center"/>
      <protection/>
    </xf>
    <xf numFmtId="0" fontId="13" fillId="0" borderId="19" xfId="63" applyFont="1" applyBorder="1" applyAlignment="1">
      <alignment horizontal="centerContinuous" vertical="center"/>
      <protection/>
    </xf>
    <xf numFmtId="2" fontId="13" fillId="0" borderId="20" xfId="63" applyNumberFormat="1" applyFont="1" applyBorder="1" applyAlignment="1">
      <alignment horizontal="centerContinuous" vertical="center" wrapText="1"/>
      <protection/>
    </xf>
    <xf numFmtId="0" fontId="1" fillId="0" borderId="21" xfId="63" applyFont="1" applyBorder="1" applyAlignment="1">
      <alignment vertical="center"/>
      <protection/>
    </xf>
    <xf numFmtId="174" fontId="13" fillId="0" borderId="22" xfId="63" applyNumberFormat="1" applyFont="1" applyBorder="1" applyAlignment="1">
      <alignment vertical="center"/>
      <protection/>
    </xf>
    <xf numFmtId="174" fontId="13" fillId="0" borderId="14" xfId="63" applyNumberFormat="1" applyFont="1" applyBorder="1" applyAlignment="1">
      <alignment vertical="center"/>
      <protection/>
    </xf>
    <xf numFmtId="2" fontId="13" fillId="0" borderId="23" xfId="63" applyNumberFormat="1" applyFont="1" applyBorder="1" applyAlignment="1">
      <alignment vertical="center"/>
      <protection/>
    </xf>
    <xf numFmtId="174" fontId="13" fillId="0" borderId="23" xfId="63" applyNumberFormat="1" applyFont="1" applyBorder="1" applyAlignment="1">
      <alignment vertical="center"/>
      <protection/>
    </xf>
    <xf numFmtId="2" fontId="13" fillId="0" borderId="24" xfId="63" applyNumberFormat="1" applyFont="1" applyBorder="1" applyAlignment="1">
      <alignment vertical="center"/>
      <protection/>
    </xf>
    <xf numFmtId="0" fontId="13" fillId="0" borderId="25" xfId="63" applyFont="1" applyBorder="1" applyAlignment="1">
      <alignment vertical="center"/>
      <protection/>
    </xf>
    <xf numFmtId="174" fontId="13" fillId="0" borderId="26" xfId="63" applyNumberFormat="1" applyFont="1" applyBorder="1" applyAlignment="1">
      <alignment vertical="center"/>
      <protection/>
    </xf>
    <xf numFmtId="174" fontId="13" fillId="0" borderId="15" xfId="63" applyNumberFormat="1" applyFont="1" applyBorder="1" applyAlignment="1">
      <alignment vertical="center"/>
      <protection/>
    </xf>
    <xf numFmtId="2" fontId="13" fillId="0" borderId="15" xfId="63" applyNumberFormat="1" applyFont="1" applyBorder="1" applyAlignment="1">
      <alignment vertical="center"/>
      <protection/>
    </xf>
    <xf numFmtId="2" fontId="13" fillId="0" borderId="27" xfId="63" applyNumberFormat="1" applyFont="1" applyBorder="1" applyAlignment="1">
      <alignment vertical="center"/>
      <protection/>
    </xf>
    <xf numFmtId="0" fontId="1" fillId="0" borderId="25" xfId="63" applyFont="1" applyBorder="1" applyAlignment="1">
      <alignment vertical="center"/>
      <protection/>
    </xf>
    <xf numFmtId="0" fontId="13" fillId="0" borderId="25" xfId="63" applyFont="1" applyFill="1" applyBorder="1" applyAlignment="1">
      <alignment vertical="center"/>
      <protection/>
    </xf>
    <xf numFmtId="0" fontId="13" fillId="0" borderId="28" xfId="63" applyFont="1" applyBorder="1" applyAlignment="1">
      <alignment vertical="center"/>
      <protection/>
    </xf>
    <xf numFmtId="174" fontId="13" fillId="0" borderId="29" xfId="63" applyNumberFormat="1" applyFont="1" applyBorder="1" applyAlignment="1">
      <alignment vertical="center"/>
      <protection/>
    </xf>
    <xf numFmtId="174" fontId="13" fillId="0" borderId="18" xfId="63" applyNumberFormat="1" applyFont="1" applyBorder="1" applyAlignment="1">
      <alignment vertical="center"/>
      <protection/>
    </xf>
    <xf numFmtId="2" fontId="13" fillId="0" borderId="18" xfId="63" applyNumberFormat="1" applyFont="1" applyBorder="1" applyAlignment="1">
      <alignment vertical="center"/>
      <protection/>
    </xf>
    <xf numFmtId="174" fontId="13" fillId="0" borderId="13" xfId="63" applyNumberFormat="1" applyFont="1" applyBorder="1" applyAlignment="1">
      <alignment vertical="center"/>
      <protection/>
    </xf>
    <xf numFmtId="2" fontId="13" fillId="0" borderId="30" xfId="63" applyNumberFormat="1" applyFont="1" applyBorder="1" applyAlignment="1">
      <alignment vertical="center"/>
      <protection/>
    </xf>
    <xf numFmtId="0" fontId="1" fillId="0" borderId="31" xfId="63" applyFont="1" applyBorder="1" applyAlignment="1">
      <alignment vertical="center"/>
      <protection/>
    </xf>
    <xf numFmtId="1" fontId="13" fillId="0" borderId="32" xfId="63" applyNumberFormat="1" applyFont="1" applyBorder="1" applyAlignment="1">
      <alignment horizontal="center" vertical="center"/>
      <protection/>
    </xf>
    <xf numFmtId="1" fontId="13" fillId="0" borderId="23" xfId="63" applyNumberFormat="1" applyFont="1" applyBorder="1" applyAlignment="1">
      <alignment horizontal="center" vertical="center"/>
      <protection/>
    </xf>
    <xf numFmtId="2" fontId="13" fillId="0" borderId="14" xfId="63" applyNumberFormat="1" applyFont="1" applyBorder="1" applyAlignment="1">
      <alignment vertical="center"/>
      <protection/>
    </xf>
    <xf numFmtId="1" fontId="13" fillId="0" borderId="14" xfId="63" applyNumberFormat="1" applyFont="1" applyBorder="1" applyAlignment="1">
      <alignment horizontal="center" vertical="center"/>
      <protection/>
    </xf>
    <xf numFmtId="2" fontId="13" fillId="0" borderId="33" xfId="63" applyNumberFormat="1" applyFont="1" applyBorder="1" applyAlignment="1">
      <alignment vertical="center"/>
      <protection/>
    </xf>
    <xf numFmtId="1" fontId="13" fillId="0" borderId="26" xfId="63" applyNumberFormat="1" applyFont="1" applyBorder="1" applyAlignment="1">
      <alignment horizontal="center" vertical="center"/>
      <protection/>
    </xf>
    <xf numFmtId="1" fontId="13" fillId="0" borderId="15" xfId="63" applyNumberFormat="1" applyFont="1" applyBorder="1" applyAlignment="1">
      <alignment horizontal="center" vertical="center"/>
      <protection/>
    </xf>
    <xf numFmtId="0" fontId="1" fillId="0" borderId="34" xfId="63" applyFont="1" applyBorder="1" applyAlignment="1">
      <alignment vertical="center"/>
      <protection/>
    </xf>
    <xf numFmtId="3" fontId="13" fillId="0" borderId="35" xfId="63" applyNumberFormat="1" applyFont="1" applyBorder="1" applyAlignment="1">
      <alignment horizontal="center" vertical="center"/>
      <protection/>
    </xf>
    <xf numFmtId="3" fontId="13" fillId="0" borderId="36" xfId="63" applyNumberFormat="1" applyFont="1" applyBorder="1" applyAlignment="1">
      <alignment horizontal="center" vertical="center"/>
      <protection/>
    </xf>
    <xf numFmtId="2" fontId="13" fillId="0" borderId="36" xfId="63" applyNumberFormat="1" applyFont="1" applyBorder="1" applyAlignment="1">
      <alignment vertical="center"/>
      <protection/>
    </xf>
    <xf numFmtId="2" fontId="13" fillId="0" borderId="37" xfId="63" applyNumberFormat="1" applyFont="1" applyBorder="1" applyAlignment="1">
      <alignment vertical="center"/>
      <protection/>
    </xf>
    <xf numFmtId="0" fontId="3" fillId="0" borderId="0" xfId="63" applyFont="1">
      <alignment/>
      <protection/>
    </xf>
    <xf numFmtId="0" fontId="1" fillId="0" borderId="0" xfId="64" applyFont="1" applyAlignment="1">
      <alignment vertical="center"/>
      <protection/>
    </xf>
    <xf numFmtId="0" fontId="13" fillId="0" borderId="0" xfId="64" applyFont="1">
      <alignment/>
      <protection/>
    </xf>
    <xf numFmtId="2" fontId="13" fillId="0" borderId="0" xfId="64" applyNumberFormat="1" applyFont="1">
      <alignment/>
      <protection/>
    </xf>
    <xf numFmtId="2" fontId="3" fillId="0" borderId="0" xfId="64" applyNumberFormat="1" applyFont="1" applyAlignment="1">
      <alignment horizontal="right"/>
      <protection/>
    </xf>
    <xf numFmtId="0" fontId="13" fillId="0" borderId="0" xfId="56" applyFont="1">
      <alignment/>
      <protection/>
    </xf>
    <xf numFmtId="0" fontId="13" fillId="0" borderId="38" xfId="63" applyFont="1" applyBorder="1" applyAlignment="1">
      <alignment horizontal="centerContinuous" vertical="center"/>
      <protection/>
    </xf>
    <xf numFmtId="0" fontId="13" fillId="0" borderId="39" xfId="63" applyFont="1" applyBorder="1" applyAlignment="1">
      <alignment horizontal="centerContinuous" vertical="center"/>
      <protection/>
    </xf>
    <xf numFmtId="2" fontId="13" fillId="0" borderId="40" xfId="63" applyNumberFormat="1" applyFont="1" applyBorder="1" applyAlignment="1">
      <alignment horizontal="centerContinuous" vertical="center"/>
      <protection/>
    </xf>
    <xf numFmtId="0" fontId="13" fillId="0" borderId="41" xfId="63" applyFont="1" applyBorder="1" applyAlignment="1">
      <alignment horizontal="centerContinuous" vertical="center"/>
      <protection/>
    </xf>
    <xf numFmtId="2" fontId="13" fillId="0" borderId="42" xfId="63" applyNumberFormat="1" applyFont="1" applyBorder="1" applyAlignment="1">
      <alignment horizontal="centerContinuous" vertical="center"/>
      <protection/>
    </xf>
    <xf numFmtId="2" fontId="13" fillId="0" borderId="39" xfId="63" applyNumberFormat="1" applyFont="1" applyBorder="1" applyAlignment="1">
      <alignment horizontal="centerContinuous" vertical="center"/>
      <protection/>
    </xf>
    <xf numFmtId="2" fontId="13" fillId="0" borderId="43" xfId="63" applyNumberFormat="1" applyFont="1" applyBorder="1" applyAlignment="1">
      <alignment horizontal="centerContinuous" vertical="center" wrapText="1"/>
      <protection/>
    </xf>
    <xf numFmtId="2" fontId="13" fillId="0" borderId="44" xfId="63" applyNumberFormat="1" applyFont="1" applyBorder="1" applyAlignment="1">
      <alignment horizontal="centerContinuous" vertical="center" wrapText="1"/>
      <protection/>
    </xf>
    <xf numFmtId="0" fontId="13" fillId="0" borderId="45" xfId="64" applyFont="1" applyBorder="1">
      <alignment/>
      <protection/>
    </xf>
    <xf numFmtId="174" fontId="13" fillId="0" borderId="46" xfId="64" applyNumberFormat="1" applyFont="1" applyBorder="1">
      <alignment/>
      <protection/>
    </xf>
    <xf numFmtId="174" fontId="13" fillId="0" borderId="23" xfId="64" applyNumberFormat="1" applyFont="1" applyBorder="1">
      <alignment/>
      <protection/>
    </xf>
    <xf numFmtId="2" fontId="13" fillId="0" borderId="47" xfId="64" applyNumberFormat="1" applyFont="1" applyBorder="1">
      <alignment/>
      <protection/>
    </xf>
    <xf numFmtId="174" fontId="13" fillId="0" borderId="47" xfId="64" applyNumberFormat="1" applyFont="1" applyBorder="1">
      <alignment/>
      <protection/>
    </xf>
    <xf numFmtId="2" fontId="13" fillId="0" borderId="23" xfId="64" applyNumberFormat="1" applyFont="1" applyBorder="1">
      <alignment/>
      <protection/>
    </xf>
    <xf numFmtId="2" fontId="13" fillId="0" borderId="24" xfId="64" applyNumberFormat="1" applyFont="1" applyBorder="1">
      <alignment/>
      <protection/>
    </xf>
    <xf numFmtId="0" fontId="18" fillId="0" borderId="0" xfId="64" applyFont="1">
      <alignment/>
      <protection/>
    </xf>
    <xf numFmtId="0" fontId="13" fillId="0" borderId="48" xfId="64" applyFont="1" applyBorder="1">
      <alignment/>
      <protection/>
    </xf>
    <xf numFmtId="174" fontId="13" fillId="0" borderId="49" xfId="64" applyNumberFormat="1" applyFont="1" applyBorder="1">
      <alignment/>
      <protection/>
    </xf>
    <xf numFmtId="174" fontId="13" fillId="0" borderId="15" xfId="64" applyNumberFormat="1" applyFont="1" applyBorder="1">
      <alignment/>
      <protection/>
    </xf>
    <xf numFmtId="2" fontId="13" fillId="0" borderId="13" xfId="64" applyNumberFormat="1" applyFont="1" applyBorder="1">
      <alignment/>
      <protection/>
    </xf>
    <xf numFmtId="2" fontId="13" fillId="0" borderId="15" xfId="64" applyNumberFormat="1" applyFont="1" applyBorder="1">
      <alignment/>
      <protection/>
    </xf>
    <xf numFmtId="2" fontId="13" fillId="0" borderId="27" xfId="64" applyNumberFormat="1" applyFont="1" applyBorder="1">
      <alignment/>
      <protection/>
    </xf>
    <xf numFmtId="0" fontId="13" fillId="0" borderId="0" xfId="56" applyFont="1" applyBorder="1">
      <alignment/>
      <protection/>
    </xf>
    <xf numFmtId="0" fontId="13" fillId="0" borderId="0" xfId="64" applyFont="1" applyBorder="1">
      <alignment/>
      <protection/>
    </xf>
    <xf numFmtId="2" fontId="13" fillId="0" borderId="14" xfId="64" applyNumberFormat="1" applyFont="1" applyBorder="1">
      <alignment/>
      <protection/>
    </xf>
    <xf numFmtId="0" fontId="18" fillId="0" borderId="0" xfId="64" applyFont="1" applyBorder="1">
      <alignment/>
      <protection/>
    </xf>
    <xf numFmtId="0" fontId="1" fillId="0" borderId="48" xfId="64" applyFont="1" applyBorder="1">
      <alignment/>
      <protection/>
    </xf>
    <xf numFmtId="2" fontId="13" fillId="0" borderId="12" xfId="64" applyNumberFormat="1" applyFont="1" applyBorder="1">
      <alignment/>
      <protection/>
    </xf>
    <xf numFmtId="0" fontId="13" fillId="0" borderId="50" xfId="64" applyFont="1" applyBorder="1">
      <alignment/>
      <protection/>
    </xf>
    <xf numFmtId="174" fontId="13" fillId="0" borderId="51" xfId="64" applyNumberFormat="1" applyFont="1" applyBorder="1">
      <alignment/>
      <protection/>
    </xf>
    <xf numFmtId="174" fontId="13" fillId="0" borderId="36" xfId="64" applyNumberFormat="1" applyFont="1" applyBorder="1">
      <alignment/>
      <protection/>
    </xf>
    <xf numFmtId="2" fontId="13" fillId="0" borderId="36" xfId="64" applyNumberFormat="1" applyFont="1" applyBorder="1">
      <alignment/>
      <protection/>
    </xf>
    <xf numFmtId="2" fontId="13" fillId="0" borderId="37" xfId="64" applyNumberFormat="1" applyFont="1" applyBorder="1">
      <alignment/>
      <protection/>
    </xf>
    <xf numFmtId="0" fontId="3" fillId="0" borderId="0" xfId="64" applyFont="1" applyAlignment="1">
      <alignment/>
      <protection/>
    </xf>
    <xf numFmtId="0" fontId="13" fillId="0" borderId="0" xfId="64" applyFont="1" applyAlignment="1">
      <alignment horizontal="left"/>
      <protection/>
    </xf>
    <xf numFmtId="2" fontId="13" fillId="0" borderId="0" xfId="64" applyNumberFormat="1" applyFont="1" applyAlignment="1">
      <alignment horizontal="left"/>
      <protection/>
    </xf>
    <xf numFmtId="173" fontId="13" fillId="0" borderId="0" xfId="64" applyNumberFormat="1" applyFont="1">
      <alignment/>
      <protection/>
    </xf>
    <xf numFmtId="0" fontId="1" fillId="0" borderId="0" xfId="57" applyFont="1">
      <alignment/>
      <protection/>
    </xf>
    <xf numFmtId="0" fontId="13" fillId="0" borderId="0" xfId="57" applyFont="1">
      <alignment/>
      <protection/>
    </xf>
    <xf numFmtId="2" fontId="13" fillId="0" borderId="0" xfId="57" applyNumberFormat="1" applyFont="1">
      <alignment/>
      <protection/>
    </xf>
    <xf numFmtId="2" fontId="13" fillId="0" borderId="0" xfId="57" applyNumberFormat="1" applyFont="1" applyBorder="1">
      <alignment/>
      <protection/>
    </xf>
    <xf numFmtId="2" fontId="13" fillId="0" borderId="52" xfId="57" applyNumberFormat="1" applyFont="1" applyBorder="1" applyAlignment="1">
      <alignment horizontal="center" vertical="center"/>
      <protection/>
    </xf>
    <xf numFmtId="174" fontId="13" fillId="0" borderId="53" xfId="57" applyNumberFormat="1" applyFont="1" applyBorder="1" applyAlignment="1">
      <alignment vertical="center"/>
      <protection/>
    </xf>
    <xf numFmtId="0" fontId="13" fillId="0" borderId="54" xfId="57" applyFont="1" applyBorder="1" applyAlignment="1">
      <alignment vertical="center"/>
      <protection/>
    </xf>
    <xf numFmtId="0" fontId="13" fillId="0" borderId="55" xfId="57" applyFont="1" applyBorder="1" applyAlignment="1">
      <alignment horizontal="center" vertical="center"/>
      <protection/>
    </xf>
    <xf numFmtId="0" fontId="13" fillId="0" borderId="56" xfId="57" applyFont="1" applyBorder="1" applyAlignment="1">
      <alignment horizontal="center" vertical="center"/>
      <protection/>
    </xf>
    <xf numFmtId="1" fontId="13" fillId="0" borderId="57" xfId="57" applyNumberFormat="1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>
      <alignment/>
      <protection/>
    </xf>
    <xf numFmtId="0" fontId="3" fillId="0" borderId="0" xfId="0" applyFont="1" applyBorder="1" applyAlignment="1">
      <alignment/>
    </xf>
    <xf numFmtId="0" fontId="3" fillId="0" borderId="0" xfId="57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4" fontId="13" fillId="0" borderId="0" xfId="57" applyNumberFormat="1" applyFont="1">
      <alignment/>
      <protection/>
    </xf>
    <xf numFmtId="0" fontId="19" fillId="0" borderId="0" xfId="58" applyFont="1">
      <alignment/>
      <protection/>
    </xf>
    <xf numFmtId="0" fontId="14" fillId="0" borderId="0" xfId="58" applyFont="1">
      <alignment/>
      <protection/>
    </xf>
    <xf numFmtId="2" fontId="13" fillId="0" borderId="58" xfId="63" applyNumberFormat="1" applyFont="1" applyBorder="1" applyAlignment="1">
      <alignment horizontal="centerContinuous" vertical="center" wrapText="1"/>
      <protection/>
    </xf>
    <xf numFmtId="2" fontId="13" fillId="0" borderId="30" xfId="63" applyNumberFormat="1" applyFont="1" applyBorder="1" applyAlignment="1">
      <alignment horizontal="centerContinuous" vertical="center" wrapText="1"/>
      <protection/>
    </xf>
    <xf numFmtId="0" fontId="13" fillId="0" borderId="59" xfId="58" applyFont="1" applyBorder="1" applyAlignment="1">
      <alignment vertical="center"/>
      <protection/>
    </xf>
    <xf numFmtId="4" fontId="13" fillId="0" borderId="60" xfId="58" applyNumberFormat="1" applyFont="1" applyBorder="1" applyAlignment="1">
      <alignment vertical="center"/>
      <protection/>
    </xf>
    <xf numFmtId="4" fontId="13" fillId="0" borderId="61" xfId="58" applyNumberFormat="1" applyFont="1" applyBorder="1" applyAlignment="1">
      <alignment vertical="center"/>
      <protection/>
    </xf>
    <xf numFmtId="2" fontId="13" fillId="0" borderId="62" xfId="58" applyNumberFormat="1" applyFont="1" applyBorder="1" applyAlignment="1">
      <alignment horizontal="center" vertical="center"/>
      <protection/>
    </xf>
    <xf numFmtId="2" fontId="13" fillId="0" borderId="63" xfId="58" applyNumberFormat="1" applyFont="1" applyBorder="1" applyAlignment="1">
      <alignment horizontal="center" vertical="center"/>
      <protection/>
    </xf>
    <xf numFmtId="0" fontId="14" fillId="0" borderId="0" xfId="58" applyFont="1" applyBorder="1" applyAlignment="1">
      <alignment vertical="center"/>
      <protection/>
    </xf>
    <xf numFmtId="0" fontId="14" fillId="0" borderId="0" xfId="58" applyFont="1" applyAlignment="1">
      <alignment vertical="center"/>
      <protection/>
    </xf>
    <xf numFmtId="0" fontId="13" fillId="0" borderId="64" xfId="58" applyFont="1" applyBorder="1" applyAlignment="1">
      <alignment vertical="center"/>
      <protection/>
    </xf>
    <xf numFmtId="4" fontId="13" fillId="0" borderId="65" xfId="58" applyNumberFormat="1" applyFont="1" applyBorder="1" applyAlignment="1">
      <alignment vertical="center"/>
      <protection/>
    </xf>
    <xf numFmtId="4" fontId="13" fillId="0" borderId="66" xfId="58" applyNumberFormat="1" applyFont="1" applyBorder="1" applyAlignment="1">
      <alignment vertical="center"/>
      <protection/>
    </xf>
    <xf numFmtId="2" fontId="13" fillId="0" borderId="67" xfId="58" applyNumberFormat="1" applyFont="1" applyBorder="1" applyAlignment="1">
      <alignment horizontal="center" vertical="center"/>
      <protection/>
    </xf>
    <xf numFmtId="2" fontId="13" fillId="0" borderId="68" xfId="58" applyNumberFormat="1" applyFont="1" applyBorder="1" applyAlignment="1">
      <alignment horizontal="center" vertical="center"/>
      <protection/>
    </xf>
    <xf numFmtId="0" fontId="13" fillId="0" borderId="69" xfId="58" applyFont="1" applyBorder="1" applyAlignment="1">
      <alignment vertical="center"/>
      <protection/>
    </xf>
    <xf numFmtId="4" fontId="13" fillId="0" borderId="70" xfId="58" applyNumberFormat="1" applyFont="1" applyBorder="1" applyAlignment="1">
      <alignment vertical="center"/>
      <protection/>
    </xf>
    <xf numFmtId="4" fontId="13" fillId="0" borderId="71" xfId="58" applyNumberFormat="1" applyFont="1" applyBorder="1" applyAlignment="1">
      <alignment vertical="center"/>
      <protection/>
    </xf>
    <xf numFmtId="2" fontId="13" fillId="0" borderId="72" xfId="58" applyNumberFormat="1" applyFont="1" applyBorder="1" applyAlignment="1">
      <alignment horizontal="center" vertical="center"/>
      <protection/>
    </xf>
    <xf numFmtId="2" fontId="13" fillId="0" borderId="73" xfId="58" applyNumberFormat="1" applyFont="1" applyBorder="1" applyAlignment="1">
      <alignment horizontal="center" vertical="center"/>
      <protection/>
    </xf>
    <xf numFmtId="0" fontId="13" fillId="0" borderId="0" xfId="58" applyFont="1">
      <alignment/>
      <protection/>
    </xf>
    <xf numFmtId="2" fontId="14" fillId="0" borderId="0" xfId="58" applyNumberFormat="1" applyFont="1">
      <alignment/>
      <protection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174" fontId="13" fillId="0" borderId="13" xfId="0" applyNumberFormat="1" applyFont="1" applyBorder="1" applyAlignment="1">
      <alignment horizontal="right"/>
    </xf>
    <xf numFmtId="174" fontId="13" fillId="0" borderId="13" xfId="0" applyNumberFormat="1" applyFont="1" applyBorder="1" applyAlignment="1">
      <alignment/>
    </xf>
    <xf numFmtId="173" fontId="13" fillId="0" borderId="13" xfId="0" applyNumberFormat="1" applyFont="1" applyBorder="1" applyAlignment="1">
      <alignment/>
    </xf>
    <xf numFmtId="174" fontId="13" fillId="0" borderId="14" xfId="0" applyNumberFormat="1" applyFont="1" applyBorder="1" applyAlignment="1">
      <alignment horizontal="right"/>
    </xf>
    <xf numFmtId="173" fontId="13" fillId="0" borderId="14" xfId="0" applyNumberFormat="1" applyFont="1" applyBorder="1" applyAlignment="1">
      <alignment/>
    </xf>
    <xf numFmtId="3" fontId="13" fillId="0" borderId="12" xfId="0" applyNumberFormat="1" applyFont="1" applyBorder="1" applyAlignment="1">
      <alignment horizontal="right"/>
    </xf>
    <xf numFmtId="173" fontId="13" fillId="0" borderId="12" xfId="0" applyNumberFormat="1" applyFont="1" applyBorder="1" applyAlignment="1">
      <alignment/>
    </xf>
    <xf numFmtId="174" fontId="13" fillId="0" borderId="12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/>
    </xf>
    <xf numFmtId="173" fontId="13" fillId="0" borderId="12" xfId="0" applyNumberFormat="1" applyFont="1" applyBorder="1" applyAlignment="1">
      <alignment horizontal="right"/>
    </xf>
    <xf numFmtId="174" fontId="1" fillId="0" borderId="12" xfId="0" applyNumberFormat="1" applyFont="1" applyBorder="1" applyAlignment="1">
      <alignment horizontal="right"/>
    </xf>
    <xf numFmtId="173" fontId="1" fillId="0" borderId="12" xfId="0" applyNumberFormat="1" applyFont="1" applyBorder="1" applyAlignment="1">
      <alignment/>
    </xf>
    <xf numFmtId="0" fontId="13" fillId="0" borderId="74" xfId="0" applyFont="1" applyBorder="1" applyAlignment="1">
      <alignment/>
    </xf>
    <xf numFmtId="0" fontId="1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/>
    </xf>
    <xf numFmtId="174" fontId="1" fillId="0" borderId="14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0" fontId="13" fillId="0" borderId="77" xfId="0" applyFont="1" applyBorder="1" applyAlignment="1">
      <alignment/>
    </xf>
    <xf numFmtId="174" fontId="13" fillId="0" borderId="15" xfId="0" applyNumberFormat="1" applyFont="1" applyBorder="1" applyAlignment="1">
      <alignment/>
    </xf>
    <xf numFmtId="2" fontId="13" fillId="0" borderId="27" xfId="0" applyNumberFormat="1" applyFont="1" applyBorder="1" applyAlignment="1">
      <alignment/>
    </xf>
    <xf numFmtId="174" fontId="1" fillId="0" borderId="15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0" fontId="1" fillId="0" borderId="78" xfId="0" applyFont="1" applyBorder="1" applyAlignment="1">
      <alignment/>
    </xf>
    <xf numFmtId="174" fontId="1" fillId="0" borderId="36" xfId="0" applyNumberFormat="1" applyFont="1" applyBorder="1" applyAlignment="1">
      <alignment/>
    </xf>
    <xf numFmtId="2" fontId="1" fillId="0" borderId="37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81" xfId="0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13" fillId="0" borderId="83" xfId="0" applyFont="1" applyBorder="1" applyAlignment="1">
      <alignment horizontal="center"/>
    </xf>
    <xf numFmtId="0" fontId="20" fillId="0" borderId="83" xfId="0" applyFont="1" applyBorder="1" applyAlignment="1">
      <alignment horizontal="center"/>
    </xf>
    <xf numFmtId="0" fontId="20" fillId="0" borderId="84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85" xfId="0" applyFont="1" applyBorder="1" applyAlignment="1">
      <alignment/>
    </xf>
    <xf numFmtId="0" fontId="13" fillId="0" borderId="86" xfId="0" applyFont="1" applyBorder="1" applyAlignment="1">
      <alignment/>
    </xf>
    <xf numFmtId="0" fontId="13" fillId="0" borderId="16" xfId="0" applyFont="1" applyBorder="1" applyAlignment="1">
      <alignment horizontal="center"/>
    </xf>
    <xf numFmtId="176" fontId="20" fillId="0" borderId="87" xfId="0" applyNumberFormat="1" applyFont="1" applyBorder="1" applyAlignment="1">
      <alignment/>
    </xf>
    <xf numFmtId="176" fontId="20" fillId="0" borderId="20" xfId="0" applyNumberFormat="1" applyFont="1" applyBorder="1" applyAlignment="1">
      <alignment/>
    </xf>
    <xf numFmtId="0" fontId="13" fillId="0" borderId="88" xfId="0" applyFont="1" applyBorder="1" applyAlignment="1">
      <alignment/>
    </xf>
    <xf numFmtId="0" fontId="13" fillId="0" borderId="19" xfId="0" applyFont="1" applyBorder="1" applyAlignment="1">
      <alignment horizontal="center"/>
    </xf>
    <xf numFmtId="176" fontId="20" fillId="0" borderId="87" xfId="0" applyNumberFormat="1" applyFont="1" applyFill="1" applyBorder="1" applyAlignment="1">
      <alignment/>
    </xf>
    <xf numFmtId="0" fontId="20" fillId="0" borderId="89" xfId="0" applyFont="1" applyBorder="1" applyAlignment="1">
      <alignment/>
    </xf>
    <xf numFmtId="0" fontId="13" fillId="0" borderId="25" xfId="0" applyFont="1" applyBorder="1" applyAlignment="1">
      <alignment horizontal="left"/>
    </xf>
    <xf numFmtId="0" fontId="13" fillId="0" borderId="90" xfId="0" applyFont="1" applyBorder="1" applyAlignment="1">
      <alignment horizontal="left"/>
    </xf>
    <xf numFmtId="176" fontId="13" fillId="0" borderId="90" xfId="0" applyNumberFormat="1" applyFont="1" applyBorder="1" applyAlignment="1">
      <alignment horizontal="left"/>
    </xf>
    <xf numFmtId="0" fontId="13" fillId="0" borderId="90" xfId="0" applyFont="1" applyBorder="1" applyAlignment="1">
      <alignment/>
    </xf>
    <xf numFmtId="176" fontId="20" fillId="0" borderId="90" xfId="0" applyNumberFormat="1" applyFont="1" applyBorder="1" applyAlignment="1">
      <alignment/>
    </xf>
    <xf numFmtId="176" fontId="20" fillId="0" borderId="9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176" fontId="20" fillId="0" borderId="92" xfId="0" applyNumberFormat="1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90" xfId="0" applyFont="1" applyBorder="1" applyAlignment="1">
      <alignment horizontal="center"/>
    </xf>
    <xf numFmtId="176" fontId="13" fillId="0" borderId="90" xfId="0" applyNumberFormat="1" applyFont="1" applyBorder="1" applyAlignment="1">
      <alignment/>
    </xf>
    <xf numFmtId="176" fontId="20" fillId="0" borderId="91" xfId="0" applyNumberFormat="1" applyFont="1" applyBorder="1" applyAlignment="1">
      <alignment/>
    </xf>
    <xf numFmtId="0" fontId="20" fillId="0" borderId="88" xfId="0" applyFont="1" applyBorder="1" applyAlignment="1">
      <alignment/>
    </xf>
    <xf numFmtId="0" fontId="13" fillId="0" borderId="93" xfId="0" applyFont="1" applyBorder="1" applyAlignment="1">
      <alignment/>
    </xf>
    <xf numFmtId="0" fontId="13" fillId="0" borderId="55" xfId="0" applyFont="1" applyBorder="1" applyAlignment="1">
      <alignment horizontal="center"/>
    </xf>
    <xf numFmtId="176" fontId="20" fillId="0" borderId="94" xfId="0" applyNumberFormat="1" applyFont="1" applyBorder="1" applyAlignment="1">
      <alignment/>
    </xf>
    <xf numFmtId="176" fontId="20" fillId="0" borderId="95" xfId="0" applyNumberFormat="1" applyFont="1" applyBorder="1" applyAlignment="1">
      <alignment/>
    </xf>
    <xf numFmtId="0" fontId="14" fillId="0" borderId="0" xfId="0" applyFont="1" applyAlignment="1">
      <alignment horizontal="right"/>
    </xf>
    <xf numFmtId="0" fontId="13" fillId="0" borderId="79" xfId="0" applyFont="1" applyBorder="1" applyAlignment="1">
      <alignment horizontal="left"/>
    </xf>
    <xf numFmtId="0" fontId="13" fillId="0" borderId="4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96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97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177" fontId="13" fillId="0" borderId="87" xfId="0" applyNumberFormat="1" applyFont="1" applyBorder="1" applyAlignment="1">
      <alignment/>
    </xf>
    <xf numFmtId="177" fontId="13" fillId="0" borderId="12" xfId="0" applyNumberFormat="1" applyFont="1" applyBorder="1" applyAlignment="1">
      <alignment vertical="center"/>
    </xf>
    <xf numFmtId="178" fontId="13" fillId="0" borderId="12" xfId="0" applyNumberFormat="1" applyFont="1" applyBorder="1" applyAlignment="1">
      <alignment horizontal="right"/>
    </xf>
    <xf numFmtId="179" fontId="13" fillId="0" borderId="0" xfId="0" applyNumberFormat="1" applyFont="1" applyBorder="1" applyAlignment="1">
      <alignment horizontal="right"/>
    </xf>
    <xf numFmtId="179" fontId="13" fillId="0" borderId="12" xfId="0" applyNumberFormat="1" applyFont="1" applyBorder="1" applyAlignment="1">
      <alignment horizontal="right"/>
    </xf>
    <xf numFmtId="179" fontId="13" fillId="0" borderId="98" xfId="0" applyNumberFormat="1" applyFont="1" applyBorder="1" applyAlignment="1">
      <alignment horizontal="right"/>
    </xf>
    <xf numFmtId="0" fontId="13" fillId="0" borderId="88" xfId="0" applyFont="1" applyBorder="1" applyAlignment="1">
      <alignment horizontal="left"/>
    </xf>
    <xf numFmtId="177" fontId="13" fillId="0" borderId="87" xfId="0" applyNumberFormat="1" applyFont="1" applyBorder="1" applyAlignment="1">
      <alignment horizontal="left"/>
    </xf>
    <xf numFmtId="177" fontId="13" fillId="0" borderId="12" xfId="0" applyNumberFormat="1" applyFont="1" applyBorder="1" applyAlignment="1">
      <alignment horizontal="left"/>
    </xf>
    <xf numFmtId="178" fontId="13" fillId="0" borderId="12" xfId="0" applyNumberFormat="1" applyFont="1" applyBorder="1" applyAlignment="1">
      <alignment horizontal="left"/>
    </xf>
    <xf numFmtId="179" fontId="13" fillId="0" borderId="0" xfId="0" applyNumberFormat="1" applyFont="1" applyBorder="1" applyAlignment="1">
      <alignment horizontal="center"/>
    </xf>
    <xf numFmtId="179" fontId="13" fillId="0" borderId="12" xfId="0" applyNumberFormat="1" applyFont="1" applyBorder="1" applyAlignment="1">
      <alignment horizontal="center"/>
    </xf>
    <xf numFmtId="179" fontId="13" fillId="0" borderId="98" xfId="0" applyNumberFormat="1" applyFont="1" applyBorder="1" applyAlignment="1">
      <alignment horizontal="center"/>
    </xf>
    <xf numFmtId="177" fontId="13" fillId="0" borderId="12" xfId="0" applyNumberFormat="1" applyFont="1" applyBorder="1" applyAlignment="1">
      <alignment/>
    </xf>
    <xf numFmtId="177" fontId="13" fillId="0" borderId="99" xfId="0" applyNumberFormat="1" applyFont="1" applyBorder="1" applyAlignment="1">
      <alignment/>
    </xf>
    <xf numFmtId="177" fontId="13" fillId="0" borderId="13" xfId="0" applyNumberFormat="1" applyFont="1" applyBorder="1" applyAlignment="1">
      <alignment/>
    </xf>
    <xf numFmtId="178" fontId="13" fillId="0" borderId="13" xfId="0" applyNumberFormat="1" applyFont="1" applyBorder="1" applyAlignment="1">
      <alignment horizontal="right"/>
    </xf>
    <xf numFmtId="179" fontId="13" fillId="0" borderId="100" xfId="0" applyNumberFormat="1" applyFont="1" applyBorder="1" applyAlignment="1">
      <alignment horizontal="right"/>
    </xf>
    <xf numFmtId="179" fontId="13" fillId="0" borderId="13" xfId="0" applyNumberFormat="1" applyFont="1" applyBorder="1" applyAlignment="1">
      <alignment horizontal="right"/>
    </xf>
    <xf numFmtId="179" fontId="13" fillId="0" borderId="101" xfId="0" applyNumberFormat="1" applyFont="1" applyBorder="1" applyAlignment="1">
      <alignment horizontal="right"/>
    </xf>
    <xf numFmtId="177" fontId="20" fillId="0" borderId="12" xfId="0" applyNumberFormat="1" applyFont="1" applyBorder="1" applyAlignment="1">
      <alignment/>
    </xf>
    <xf numFmtId="177" fontId="13" fillId="0" borderId="92" xfId="0" applyNumberFormat="1" applyFont="1" applyBorder="1" applyAlignment="1">
      <alignment/>
    </xf>
    <xf numFmtId="177" fontId="13" fillId="0" borderId="14" xfId="0" applyNumberFormat="1" applyFont="1" applyBorder="1" applyAlignment="1">
      <alignment/>
    </xf>
    <xf numFmtId="178" fontId="13" fillId="0" borderId="14" xfId="0" applyNumberFormat="1" applyFont="1" applyBorder="1" applyAlignment="1">
      <alignment horizontal="right"/>
    </xf>
    <xf numFmtId="179" fontId="13" fillId="0" borderId="92" xfId="0" applyNumberFormat="1" applyFont="1" applyBorder="1" applyAlignment="1">
      <alignment horizontal="right"/>
    </xf>
    <xf numFmtId="179" fontId="13" fillId="0" borderId="14" xfId="0" applyNumberFormat="1" applyFont="1" applyBorder="1" applyAlignment="1">
      <alignment horizontal="right"/>
    </xf>
    <xf numFmtId="179" fontId="13" fillId="0" borderId="102" xfId="0" applyNumberFormat="1" applyFont="1" applyBorder="1" applyAlignment="1">
      <alignment horizontal="right"/>
    </xf>
    <xf numFmtId="179" fontId="13" fillId="0" borderId="0" xfId="0" applyNumberFormat="1" applyFont="1" applyBorder="1" applyAlignment="1">
      <alignment horizontal="left"/>
    </xf>
    <xf numFmtId="179" fontId="13" fillId="0" borderId="12" xfId="0" applyNumberFormat="1" applyFont="1" applyBorder="1" applyAlignment="1">
      <alignment horizontal="left"/>
    </xf>
    <xf numFmtId="179" fontId="13" fillId="0" borderId="98" xfId="0" applyNumberFormat="1" applyFont="1" applyBorder="1" applyAlignment="1">
      <alignment horizontal="left"/>
    </xf>
    <xf numFmtId="177" fontId="13" fillId="0" borderId="94" xfId="0" applyNumberFormat="1" applyFont="1" applyBorder="1" applyAlignment="1">
      <alignment/>
    </xf>
    <xf numFmtId="177" fontId="13" fillId="0" borderId="57" xfId="0" applyNumberFormat="1" applyFont="1" applyBorder="1" applyAlignment="1">
      <alignment/>
    </xf>
    <xf numFmtId="178" fontId="13" fillId="0" borderId="57" xfId="0" applyNumberFormat="1" applyFont="1" applyBorder="1" applyAlignment="1">
      <alignment horizontal="right"/>
    </xf>
    <xf numFmtId="179" fontId="13" fillId="0" borderId="57" xfId="0" applyNumberFormat="1" applyFont="1" applyBorder="1" applyAlignment="1">
      <alignment horizontal="right"/>
    </xf>
    <xf numFmtId="179" fontId="13" fillId="0" borderId="103" xfId="0" applyNumberFormat="1" applyFont="1" applyBorder="1" applyAlignment="1">
      <alignment horizontal="right"/>
    </xf>
    <xf numFmtId="0" fontId="10" fillId="0" borderId="80" xfId="0" applyFont="1" applyBorder="1" applyAlignment="1">
      <alignment horizontal="center" vertical="center"/>
    </xf>
    <xf numFmtId="1" fontId="10" fillId="0" borderId="82" xfId="0" applyNumberFormat="1" applyFont="1" applyBorder="1" applyAlignment="1" quotePrefix="1">
      <alignment horizontal="center" vertical="center"/>
    </xf>
    <xf numFmtId="173" fontId="10" fillId="0" borderId="82" xfId="0" applyNumberFormat="1" applyFont="1" applyFill="1" applyBorder="1" applyAlignment="1" quotePrefix="1">
      <alignment horizontal="center" vertical="center"/>
    </xf>
    <xf numFmtId="49" fontId="10" fillId="0" borderId="44" xfId="0" applyNumberFormat="1" applyFont="1" applyFill="1" applyBorder="1" applyAlignment="1" quotePrefix="1">
      <alignment horizontal="center" vertical="center"/>
    </xf>
    <xf numFmtId="0" fontId="10" fillId="0" borderId="19" xfId="0" applyFont="1" applyBorder="1" applyAlignment="1">
      <alignment horizontal="center" vertical="center"/>
    </xf>
    <xf numFmtId="180" fontId="10" fillId="0" borderId="19" xfId="59" applyNumberFormat="1" applyFont="1" applyFill="1" applyBorder="1" applyAlignment="1">
      <alignment horizontal="right" vertical="center"/>
      <protection/>
    </xf>
    <xf numFmtId="180" fontId="11" fillId="0" borderId="19" xfId="59" applyNumberFormat="1" applyFont="1" applyFill="1" applyBorder="1" applyAlignment="1">
      <alignment horizontal="right" vertical="center"/>
      <protection/>
    </xf>
    <xf numFmtId="180" fontId="10" fillId="0" borderId="98" xfId="59" applyNumberFormat="1" applyFont="1" applyFill="1" applyBorder="1" applyAlignment="1">
      <alignment horizontal="right" vertical="center"/>
      <protection/>
    </xf>
    <xf numFmtId="180" fontId="10" fillId="0" borderId="14" xfId="59" applyNumberFormat="1" applyFont="1" applyFill="1" applyBorder="1" applyAlignment="1">
      <alignment horizontal="right" vertical="center"/>
      <protection/>
    </xf>
    <xf numFmtId="180" fontId="10" fillId="0" borderId="33" xfId="59" applyNumberFormat="1" applyFont="1" applyFill="1" applyBorder="1" applyAlignment="1">
      <alignment horizontal="right" vertical="center"/>
      <protection/>
    </xf>
    <xf numFmtId="0" fontId="10" fillId="0" borderId="19" xfId="0" applyFont="1" applyBorder="1" applyAlignment="1" quotePrefix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Continuous"/>
    </xf>
    <xf numFmtId="0" fontId="13" fillId="0" borderId="7" xfId="0" applyFont="1" applyBorder="1" applyAlignment="1" quotePrefix="1">
      <alignment horizontal="centerContinuous"/>
    </xf>
    <xf numFmtId="0" fontId="13" fillId="0" borderId="106" xfId="0" applyFont="1" applyBorder="1" applyAlignment="1" quotePrefix="1">
      <alignment horizontal="centerContinuous"/>
    </xf>
    <xf numFmtId="0" fontId="13" fillId="0" borderId="80" xfId="0" applyFont="1" applyBorder="1" applyAlignment="1">
      <alignment horizontal="center" vertical="center"/>
    </xf>
    <xf numFmtId="0" fontId="13" fillId="0" borderId="107" xfId="0" applyFont="1" applyBorder="1" applyAlignment="1" quotePrefix="1">
      <alignment horizontal="centerContinuous" vertical="center"/>
    </xf>
    <xf numFmtId="0" fontId="13" fillId="0" borderId="41" xfId="0" applyFont="1" applyBorder="1" applyAlignment="1" quotePrefix="1">
      <alignment horizontal="centerContinuous" vertical="center"/>
    </xf>
    <xf numFmtId="0" fontId="13" fillId="0" borderId="108" xfId="0" applyFont="1" applyBorder="1" applyAlignment="1" quotePrefix="1">
      <alignment horizontal="centerContinuous" vertical="center"/>
    </xf>
    <xf numFmtId="0" fontId="13" fillId="0" borderId="80" xfId="0" applyFont="1" applyBorder="1" applyAlignment="1" quotePrefix="1">
      <alignment horizontal="centerContinuous" vertical="center"/>
    </xf>
    <xf numFmtId="0" fontId="13" fillId="0" borderId="80" xfId="0" applyFont="1" applyFill="1" applyBorder="1" applyAlignment="1">
      <alignment horizontal="center" vertical="center"/>
    </xf>
    <xf numFmtId="0" fontId="13" fillId="0" borderId="109" xfId="0" applyFont="1" applyFill="1" applyBorder="1" applyAlignment="1">
      <alignment horizontal="center" vertical="center"/>
    </xf>
    <xf numFmtId="0" fontId="13" fillId="0" borderId="110" xfId="0" applyFont="1" applyBorder="1" applyAlignment="1">
      <alignment horizontal="centerContinuous" vertical="center"/>
    </xf>
    <xf numFmtId="0" fontId="13" fillId="0" borderId="43" xfId="0" applyFont="1" applyBorder="1" applyAlignment="1">
      <alignment horizontal="centerContinuous" vertical="center"/>
    </xf>
    <xf numFmtId="0" fontId="13" fillId="0" borderId="111" xfId="0" applyFont="1" applyBorder="1" applyAlignment="1">
      <alignment horizontal="centerContinuous" vertical="center"/>
    </xf>
    <xf numFmtId="0" fontId="13" fillId="0" borderId="82" xfId="0" applyFont="1" applyBorder="1" applyAlignment="1" quotePrefix="1">
      <alignment horizontal="center" vertical="center"/>
    </xf>
    <xf numFmtId="1" fontId="13" fillId="0" borderId="82" xfId="0" applyNumberFormat="1" applyFont="1" applyBorder="1" applyAlignment="1" quotePrefix="1">
      <alignment horizontal="center" vertical="center"/>
    </xf>
    <xf numFmtId="1" fontId="13" fillId="0" borderId="112" xfId="0" applyNumberFormat="1" applyFont="1" applyBorder="1" applyAlignment="1" quotePrefix="1">
      <alignment horizontal="center" vertical="center"/>
    </xf>
    <xf numFmtId="173" fontId="13" fillId="0" borderId="82" xfId="0" applyNumberFormat="1" applyFont="1" applyFill="1" applyBorder="1" applyAlignment="1" quotePrefix="1">
      <alignment horizontal="center" vertical="center"/>
    </xf>
    <xf numFmtId="49" fontId="13" fillId="0" borderId="44" xfId="0" applyNumberFormat="1" applyFont="1" applyFill="1" applyBorder="1" applyAlignment="1" quotePrefix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3" fillId="0" borderId="113" xfId="0" applyFont="1" applyBorder="1" applyAlignment="1">
      <alignment horizontal="left" vertical="center"/>
    </xf>
    <xf numFmtId="0" fontId="13" fillId="33" borderId="113" xfId="0" applyFont="1" applyFill="1" applyBorder="1" applyAlignment="1">
      <alignment horizontal="center" vertical="center"/>
    </xf>
    <xf numFmtId="173" fontId="13" fillId="0" borderId="113" xfId="0" applyNumberFormat="1" applyFont="1" applyBorder="1" applyAlignment="1" quotePrefix="1">
      <alignment horizontal="center" vertical="center"/>
    </xf>
    <xf numFmtId="173" fontId="13" fillId="0" borderId="46" xfId="0" applyNumberFormat="1" applyFont="1" applyBorder="1" applyAlignment="1" quotePrefix="1">
      <alignment horizontal="center" vertical="center"/>
    </xf>
    <xf numFmtId="173" fontId="13" fillId="0" borderId="114" xfId="0" applyNumberFormat="1" applyFont="1" applyBorder="1" applyAlignment="1" quotePrefix="1">
      <alignment horizontal="center" vertical="center"/>
    </xf>
    <xf numFmtId="0" fontId="13" fillId="0" borderId="115" xfId="0" applyFont="1" applyBorder="1" applyAlignment="1" quotePrefix="1">
      <alignment horizontal="left" vertical="center"/>
    </xf>
    <xf numFmtId="0" fontId="13" fillId="0" borderId="0" xfId="0" applyFont="1" applyBorder="1" applyAlignment="1" quotePrefix="1">
      <alignment horizontal="left" vertical="center"/>
    </xf>
    <xf numFmtId="0" fontId="13" fillId="0" borderId="116" xfId="0" applyFont="1" applyBorder="1" applyAlignment="1" quotePrefix="1">
      <alignment horizontal="left" vertical="center"/>
    </xf>
    <xf numFmtId="0" fontId="13" fillId="0" borderId="19" xfId="0" applyFont="1" applyBorder="1" applyAlignment="1">
      <alignment horizontal="center" vertical="center"/>
    </xf>
    <xf numFmtId="180" fontId="13" fillId="0" borderId="19" xfId="59" applyNumberFormat="1" applyFont="1" applyFill="1" applyBorder="1" applyAlignment="1">
      <alignment horizontal="right" vertical="center"/>
      <protection/>
    </xf>
    <xf numFmtId="180" fontId="13" fillId="0" borderId="98" xfId="59" applyNumberFormat="1" applyFont="1" applyFill="1" applyBorder="1" applyAlignment="1">
      <alignment horizontal="right" vertical="center"/>
      <protection/>
    </xf>
    <xf numFmtId="0" fontId="13" fillId="0" borderId="0" xfId="0" applyFont="1" applyBorder="1" applyAlignment="1">
      <alignment horizontal="left" vertical="center"/>
    </xf>
    <xf numFmtId="0" fontId="13" fillId="0" borderId="116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90" xfId="0" applyFont="1" applyBorder="1" applyAlignment="1">
      <alignment horizontal="centerContinuous" vertical="center"/>
    </xf>
    <xf numFmtId="0" fontId="13" fillId="0" borderId="90" xfId="0" applyFont="1" applyBorder="1" applyAlignment="1">
      <alignment horizontal="center" vertical="center"/>
    </xf>
    <xf numFmtId="173" fontId="24" fillId="0" borderId="90" xfId="0" applyNumberFormat="1" applyFont="1" applyFill="1" applyBorder="1" applyAlignment="1" quotePrefix="1">
      <alignment horizontal="center" vertical="center"/>
    </xf>
    <xf numFmtId="173" fontId="24" fillId="0" borderId="49" xfId="0" applyNumberFormat="1" applyFont="1" applyFill="1" applyBorder="1" applyAlignment="1" quotePrefix="1">
      <alignment horizontal="center" vertical="center"/>
    </xf>
    <xf numFmtId="180" fontId="13" fillId="0" borderId="49" xfId="59" applyNumberFormat="1" applyFont="1" applyFill="1" applyBorder="1" applyAlignment="1">
      <alignment horizontal="right" vertical="center"/>
      <protection/>
    </xf>
    <xf numFmtId="180" fontId="13" fillId="0" borderId="27" xfId="59" applyNumberFormat="1" applyFont="1" applyFill="1" applyBorder="1" applyAlignment="1">
      <alignment horizontal="right" vertical="center"/>
      <protection/>
    </xf>
    <xf numFmtId="0" fontId="13" fillId="0" borderId="115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3" fillId="0" borderId="19" xfId="0" applyFont="1" applyBorder="1" applyAlignment="1" quotePrefix="1">
      <alignment horizontal="center" vertical="center"/>
    </xf>
    <xf numFmtId="181" fontId="13" fillId="0" borderId="19" xfId="0" applyNumberFormat="1" applyFont="1" applyFill="1" applyBorder="1" applyAlignment="1">
      <alignment/>
    </xf>
    <xf numFmtId="1" fontId="13" fillId="0" borderId="19" xfId="59" applyNumberFormat="1" applyFont="1" applyFill="1" applyBorder="1" applyAlignment="1">
      <alignment horizontal="right" vertical="center"/>
      <protection/>
    </xf>
    <xf numFmtId="181" fontId="13" fillId="0" borderId="19" xfId="0" applyNumberFormat="1" applyFont="1" applyFill="1" applyBorder="1" applyAlignment="1">
      <alignment horizontal="right" vertical="center"/>
    </xf>
    <xf numFmtId="0" fontId="13" fillId="0" borderId="28" xfId="0" applyFont="1" applyBorder="1" applyAlignment="1" quotePrefix="1">
      <alignment horizontal="left" vertical="center"/>
    </xf>
    <xf numFmtId="3" fontId="13" fillId="0" borderId="0" xfId="0" applyNumberFormat="1" applyFont="1" applyAlignment="1">
      <alignment/>
    </xf>
    <xf numFmtId="0" fontId="13" fillId="0" borderId="54" xfId="0" applyFont="1" applyBorder="1" applyAlignment="1" quotePrefix="1">
      <alignment horizontal="left" vertical="center"/>
    </xf>
    <xf numFmtId="0" fontId="13" fillId="0" borderId="117" xfId="0" applyFont="1" applyBorder="1" applyAlignment="1">
      <alignment horizontal="left" vertical="center"/>
    </xf>
    <xf numFmtId="0" fontId="13" fillId="0" borderId="118" xfId="0" applyFont="1" applyBorder="1" applyAlignment="1">
      <alignment horizontal="left" vertical="center"/>
    </xf>
    <xf numFmtId="0" fontId="13" fillId="0" borderId="55" xfId="0" applyFont="1" applyBorder="1" applyAlignment="1">
      <alignment horizontal="center" vertical="center"/>
    </xf>
    <xf numFmtId="181" fontId="13" fillId="0" borderId="55" xfId="0" applyNumberFormat="1" applyFont="1" applyFill="1" applyBorder="1" applyAlignment="1">
      <alignment horizontal="right" vertical="center"/>
    </xf>
    <xf numFmtId="180" fontId="13" fillId="0" borderId="103" xfId="0" applyNumberFormat="1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/>
    </xf>
    <xf numFmtId="0" fontId="13" fillId="0" borderId="0" xfId="0" applyFont="1" applyAlignment="1" quotePrefix="1">
      <alignment horizontal="right"/>
    </xf>
    <xf numFmtId="180" fontId="13" fillId="0" borderId="19" xfId="0" applyNumberFormat="1" applyFont="1" applyFill="1" applyBorder="1" applyAlignment="1">
      <alignment horizontal="right" vertical="center"/>
    </xf>
    <xf numFmtId="181" fontId="13" fillId="0" borderId="1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9" fillId="0" borderId="0" xfId="0" applyFont="1" applyAlignment="1" quotePrefix="1">
      <alignment horizontal="centerContinuous" vertical="center" wrapText="1"/>
    </xf>
    <xf numFmtId="0" fontId="10" fillId="0" borderId="0" xfId="0" applyFont="1" applyAlignment="1">
      <alignment horizontal="centerContinuous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 quotePrefix="1">
      <alignment horizontal="right" vertical="center"/>
    </xf>
    <xf numFmtId="0" fontId="23" fillId="0" borderId="0" xfId="0" applyFont="1" applyAlignment="1" quotePrefix="1">
      <alignment horizontal="right" vertical="center"/>
    </xf>
    <xf numFmtId="0" fontId="10" fillId="0" borderId="79" xfId="0" applyFont="1" applyBorder="1" applyAlignment="1">
      <alignment horizontal="center"/>
    </xf>
    <xf numFmtId="0" fontId="10" fillId="0" borderId="8" xfId="0" applyFont="1" applyBorder="1" applyAlignment="1">
      <alignment horizontal="centerContinuous" vertical="center"/>
    </xf>
    <xf numFmtId="0" fontId="10" fillId="0" borderId="119" xfId="0" applyFont="1" applyBorder="1" applyAlignment="1">
      <alignment horizontal="centerContinuous" vertical="center"/>
    </xf>
    <xf numFmtId="0" fontId="10" fillId="0" borderId="119" xfId="0" applyFont="1" applyFill="1" applyBorder="1" applyAlignment="1" quotePrefix="1">
      <alignment horizontal="centerContinuous" vertical="center"/>
    </xf>
    <xf numFmtId="0" fontId="10" fillId="0" borderId="81" xfId="0" applyFont="1" applyFill="1" applyBorder="1" applyAlignment="1">
      <alignment horizontal="centerContinuous" vertical="center"/>
    </xf>
    <xf numFmtId="0" fontId="10" fillId="0" borderId="96" xfId="0" applyFont="1" applyBorder="1" applyAlignment="1">
      <alignment horizontal="centerContinuous" vertical="center"/>
    </xf>
    <xf numFmtId="0" fontId="10" fillId="0" borderId="82" xfId="0" applyFont="1" applyBorder="1" applyAlignment="1">
      <alignment horizontal="centerContinuous" vertical="center"/>
    </xf>
    <xf numFmtId="1" fontId="10" fillId="34" borderId="82" xfId="0" applyNumberFormat="1" applyFont="1" applyFill="1" applyBorder="1" applyAlignment="1">
      <alignment horizontal="center" vertical="center"/>
    </xf>
    <xf numFmtId="1" fontId="10" fillId="0" borderId="82" xfId="0" applyNumberFormat="1" applyFont="1" applyFill="1" applyBorder="1" applyAlignment="1" quotePrefix="1">
      <alignment horizontal="center" vertical="center"/>
    </xf>
    <xf numFmtId="49" fontId="10" fillId="0" borderId="82" xfId="0" applyNumberFormat="1" applyFont="1" applyFill="1" applyBorder="1" applyAlignment="1">
      <alignment horizontal="center" vertical="center"/>
    </xf>
    <xf numFmtId="173" fontId="10" fillId="0" borderId="82" xfId="0" applyNumberFormat="1" applyFont="1" applyFill="1" applyBorder="1" applyAlignment="1">
      <alignment horizontal="center" vertical="center"/>
    </xf>
    <xf numFmtId="49" fontId="10" fillId="0" borderId="82" xfId="0" applyNumberFormat="1" applyFont="1" applyFill="1" applyBorder="1" applyAlignment="1" quotePrefix="1">
      <alignment horizontal="center" vertical="center"/>
    </xf>
    <xf numFmtId="49" fontId="10" fillId="0" borderId="83" xfId="0" applyNumberFormat="1" applyFont="1" applyFill="1" applyBorder="1" applyAlignment="1" quotePrefix="1">
      <alignment horizontal="center" vertical="center"/>
    </xf>
    <xf numFmtId="49" fontId="10" fillId="0" borderId="44" xfId="0" applyNumberFormat="1" applyFont="1" applyFill="1" applyBorder="1" applyAlignment="1">
      <alignment horizontal="center" vertical="center"/>
    </xf>
    <xf numFmtId="0" fontId="10" fillId="0" borderId="88" xfId="0" applyFont="1" applyFill="1" applyBorder="1" applyAlignment="1" quotePrefix="1">
      <alignment horizontal="left" vertical="center"/>
    </xf>
    <xf numFmtId="0" fontId="10" fillId="0" borderId="19" xfId="0" applyFont="1" applyFill="1" applyBorder="1" applyAlignment="1" quotePrefix="1">
      <alignment horizontal="center" vertical="center"/>
    </xf>
    <xf numFmtId="180" fontId="10" fillId="34" borderId="19" xfId="0" applyNumberFormat="1" applyFont="1" applyFill="1" applyBorder="1" applyAlignment="1">
      <alignment horizontal="right" vertical="center"/>
    </xf>
    <xf numFmtId="180" fontId="10" fillId="0" borderId="19" xfId="0" applyNumberFormat="1" applyFont="1" applyBorder="1" applyAlignment="1">
      <alignment horizontal="right" vertical="center"/>
    </xf>
    <xf numFmtId="180" fontId="10" fillId="0" borderId="19" xfId="59" applyNumberFormat="1" applyFont="1" applyBorder="1" applyAlignment="1">
      <alignment horizontal="right" vertical="center"/>
      <protection/>
    </xf>
    <xf numFmtId="180" fontId="10" fillId="0" borderId="12" xfId="59" applyNumberFormat="1" applyFont="1" applyFill="1" applyBorder="1" applyAlignment="1">
      <alignment horizontal="right" vertical="center"/>
      <protection/>
    </xf>
    <xf numFmtId="180" fontId="11" fillId="0" borderId="19" xfId="59" applyNumberFormat="1" applyFont="1" applyBorder="1" applyAlignment="1">
      <alignment horizontal="right" vertical="center"/>
      <protection/>
    </xf>
    <xf numFmtId="173" fontId="10" fillId="0" borderId="0" xfId="0" applyNumberFormat="1" applyFont="1" applyAlignment="1">
      <alignment vertical="center"/>
    </xf>
    <xf numFmtId="0" fontId="10" fillId="0" borderId="88" xfId="0" applyFont="1" applyBorder="1" applyAlignment="1" quotePrefix="1">
      <alignment horizontal="left" vertical="center"/>
    </xf>
    <xf numFmtId="0" fontId="10" fillId="0" borderId="89" xfId="0" applyFont="1" applyBorder="1" applyAlignment="1">
      <alignment horizontal="left" vertical="center"/>
    </xf>
    <xf numFmtId="180" fontId="10" fillId="34" borderId="104" xfId="0" applyNumberFormat="1" applyFont="1" applyFill="1" applyBorder="1" applyAlignment="1">
      <alignment horizontal="right" vertical="center"/>
    </xf>
    <xf numFmtId="180" fontId="10" fillId="0" borderId="104" xfId="0" applyNumberFormat="1" applyFont="1" applyFill="1" applyBorder="1" applyAlignment="1">
      <alignment horizontal="right" vertical="center"/>
    </xf>
    <xf numFmtId="180" fontId="10" fillId="0" borderId="14" xfId="59" applyNumberFormat="1" applyFont="1" applyBorder="1" applyAlignment="1">
      <alignment horizontal="right" vertical="center"/>
      <protection/>
    </xf>
    <xf numFmtId="180" fontId="10" fillId="0" borderId="104" xfId="59" applyNumberFormat="1" applyFont="1" applyBorder="1" applyAlignment="1">
      <alignment horizontal="right" vertical="center"/>
      <protection/>
    </xf>
    <xf numFmtId="180" fontId="10" fillId="0" borderId="104" xfId="59" applyNumberFormat="1" applyFont="1" applyFill="1" applyBorder="1" applyAlignment="1">
      <alignment horizontal="right" vertical="center"/>
      <protection/>
    </xf>
    <xf numFmtId="180" fontId="10" fillId="0" borderId="102" xfId="59" applyNumberFormat="1" applyFont="1" applyFill="1" applyBorder="1" applyAlignment="1">
      <alignment horizontal="right" vertical="center"/>
      <protection/>
    </xf>
    <xf numFmtId="180" fontId="11" fillId="0" borderId="104" xfId="59" applyNumberFormat="1" applyFont="1" applyBorder="1" applyAlignment="1">
      <alignment horizontal="right" vertical="center"/>
      <protection/>
    </xf>
    <xf numFmtId="180" fontId="10" fillId="0" borderId="19" xfId="0" applyNumberFormat="1" applyFont="1" applyFill="1" applyBorder="1" applyAlignment="1">
      <alignment vertical="center"/>
    </xf>
    <xf numFmtId="180" fontId="11" fillId="0" borderId="19" xfId="0" applyNumberFormat="1" applyFont="1" applyFill="1" applyBorder="1" applyAlignment="1">
      <alignment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0" fillId="0" borderId="14" xfId="0" applyNumberFormat="1" applyFont="1" applyFill="1" applyBorder="1" applyAlignment="1">
      <alignment vertical="center"/>
    </xf>
    <xf numFmtId="180" fontId="10" fillId="0" borderId="104" xfId="0" applyNumberFormat="1" applyFont="1" applyFill="1" applyBorder="1" applyAlignment="1">
      <alignment vertical="center"/>
    </xf>
    <xf numFmtId="180" fontId="11" fillId="0" borderId="104" xfId="0" applyNumberFormat="1" applyFont="1" applyFill="1" applyBorder="1" applyAlignment="1">
      <alignment vertical="center"/>
    </xf>
    <xf numFmtId="0" fontId="10" fillId="0" borderId="86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180" fontId="10" fillId="34" borderId="13" xfId="0" applyNumberFormat="1" applyFont="1" applyFill="1" applyBorder="1" applyAlignment="1">
      <alignment horizontal="right" vertical="center"/>
    </xf>
    <xf numFmtId="180" fontId="10" fillId="0" borderId="13" xfId="0" applyNumberFormat="1" applyFont="1" applyFill="1" applyBorder="1" applyAlignment="1">
      <alignment horizontal="right" vertical="center"/>
    </xf>
    <xf numFmtId="180" fontId="10" fillId="0" borderId="13" xfId="0" applyNumberFormat="1" applyFont="1" applyFill="1" applyBorder="1" applyAlignment="1">
      <alignment vertical="center"/>
    </xf>
    <xf numFmtId="180" fontId="10" fillId="0" borderId="13" xfId="0" applyNumberFormat="1" applyFont="1" applyFill="1" applyBorder="1" applyAlignment="1">
      <alignment horizontal="center" vertical="center"/>
    </xf>
    <xf numFmtId="180" fontId="10" fillId="0" borderId="13" xfId="59" applyNumberFormat="1" applyFont="1" applyFill="1" applyBorder="1" applyAlignment="1">
      <alignment horizontal="right" vertical="center"/>
      <protection/>
    </xf>
    <xf numFmtId="180" fontId="10" fillId="0" borderId="13" xfId="59" applyNumberFormat="1" applyFont="1" applyFill="1" applyBorder="1" applyAlignment="1">
      <alignment horizontal="center" vertical="center"/>
      <protection/>
    </xf>
    <xf numFmtId="180" fontId="10" fillId="0" borderId="13" xfId="59" applyNumberFormat="1" applyFont="1" applyFill="1" applyBorder="1" applyAlignment="1">
      <alignment vertical="center"/>
      <protection/>
    </xf>
    <xf numFmtId="180" fontId="10" fillId="0" borderId="16" xfId="59" applyNumberFormat="1" applyFont="1" applyFill="1" applyBorder="1" applyAlignment="1">
      <alignment vertical="center"/>
      <protection/>
    </xf>
    <xf numFmtId="180" fontId="10" fillId="0" borderId="120" xfId="59" applyNumberFormat="1" applyFont="1" applyFill="1" applyBorder="1" applyAlignment="1">
      <alignment vertical="center"/>
      <protection/>
    </xf>
    <xf numFmtId="180" fontId="11" fillId="0" borderId="13" xfId="0" applyNumberFormat="1" applyFont="1" applyFill="1" applyBorder="1" applyAlignment="1">
      <alignment vertical="center"/>
    </xf>
    <xf numFmtId="0" fontId="10" fillId="0" borderId="88" xfId="0" applyFont="1" applyBorder="1" applyAlignment="1">
      <alignment horizontal="left" vertical="center"/>
    </xf>
    <xf numFmtId="180" fontId="10" fillId="34" borderId="12" xfId="0" applyNumberFormat="1" applyFont="1" applyFill="1" applyBorder="1" applyAlignment="1">
      <alignment horizontal="right" vertical="center"/>
    </xf>
    <xf numFmtId="180" fontId="10" fillId="0" borderId="12" xfId="0" applyNumberFormat="1" applyFont="1" applyFill="1" applyBorder="1" applyAlignment="1">
      <alignment horizontal="right" vertical="center"/>
    </xf>
    <xf numFmtId="180" fontId="10" fillId="0" borderId="12" xfId="0" applyNumberFormat="1" applyFont="1" applyFill="1" applyBorder="1" applyAlignment="1">
      <alignment vertical="center"/>
    </xf>
    <xf numFmtId="180" fontId="10" fillId="0" borderId="12" xfId="0" applyNumberFormat="1" applyFont="1" applyFill="1" applyBorder="1" applyAlignment="1">
      <alignment horizontal="center" vertical="center"/>
    </xf>
    <xf numFmtId="180" fontId="10" fillId="0" borderId="12" xfId="59" applyNumberFormat="1" applyFont="1" applyFill="1" applyBorder="1" applyAlignment="1">
      <alignment horizontal="center" vertical="center"/>
      <protection/>
    </xf>
    <xf numFmtId="180" fontId="10" fillId="0" borderId="12" xfId="59" applyNumberFormat="1" applyFont="1" applyFill="1" applyBorder="1" applyAlignment="1">
      <alignment vertical="center"/>
      <protection/>
    </xf>
    <xf numFmtId="180" fontId="10" fillId="0" borderId="19" xfId="59" applyNumberFormat="1" applyFont="1" applyFill="1" applyBorder="1" applyAlignment="1">
      <alignment vertical="center"/>
      <protection/>
    </xf>
    <xf numFmtId="180" fontId="10" fillId="0" borderId="20" xfId="59" applyNumberFormat="1" applyFont="1" applyFill="1" applyBorder="1" applyAlignment="1">
      <alignment vertical="center"/>
      <protection/>
    </xf>
    <xf numFmtId="180" fontId="11" fillId="0" borderId="12" xfId="0" applyNumberFormat="1" applyFont="1" applyFill="1" applyBorder="1" applyAlignment="1">
      <alignment vertical="center"/>
    </xf>
    <xf numFmtId="0" fontId="10" fillId="0" borderId="93" xfId="0" applyFont="1" applyBorder="1" applyAlignment="1">
      <alignment horizontal="left" vertical="center"/>
    </xf>
    <xf numFmtId="180" fontId="10" fillId="34" borderId="57" xfId="0" applyNumberFormat="1" applyFont="1" applyFill="1" applyBorder="1" applyAlignment="1">
      <alignment horizontal="right" vertical="center"/>
    </xf>
    <xf numFmtId="180" fontId="10" fillId="0" borderId="57" xfId="0" applyNumberFormat="1" applyFont="1" applyFill="1" applyBorder="1" applyAlignment="1">
      <alignment horizontal="right" vertical="center"/>
    </xf>
    <xf numFmtId="180" fontId="10" fillId="0" borderId="57" xfId="0" applyNumberFormat="1" applyFont="1" applyFill="1" applyBorder="1" applyAlignment="1">
      <alignment vertical="center"/>
    </xf>
    <xf numFmtId="180" fontId="10" fillId="0" borderId="57" xfId="0" applyNumberFormat="1" applyFont="1" applyFill="1" applyBorder="1" applyAlignment="1">
      <alignment horizontal="center" vertical="center"/>
    </xf>
    <xf numFmtId="180" fontId="10" fillId="0" borderId="57" xfId="59" applyNumberFormat="1" applyFont="1" applyFill="1" applyBorder="1" applyAlignment="1">
      <alignment horizontal="right" vertical="center"/>
      <protection/>
    </xf>
    <xf numFmtId="180" fontId="10" fillId="0" borderId="57" xfId="59" applyNumberFormat="1" applyFont="1" applyFill="1" applyBorder="1" applyAlignment="1">
      <alignment horizontal="center" vertical="center"/>
      <protection/>
    </xf>
    <xf numFmtId="180" fontId="10" fillId="0" borderId="57" xfId="59" applyNumberFormat="1" applyFont="1" applyFill="1" applyBorder="1" applyAlignment="1">
      <alignment vertical="center"/>
      <protection/>
    </xf>
    <xf numFmtId="180" fontId="10" fillId="0" borderId="55" xfId="59" applyNumberFormat="1" applyFont="1" applyFill="1" applyBorder="1" applyAlignment="1">
      <alignment vertical="center"/>
      <protection/>
    </xf>
    <xf numFmtId="180" fontId="10" fillId="0" borderId="95" xfId="59" applyNumberFormat="1" applyFont="1" applyFill="1" applyBorder="1" applyAlignment="1">
      <alignment vertical="center"/>
      <protection/>
    </xf>
    <xf numFmtId="180" fontId="11" fillId="0" borderId="57" xfId="0" applyNumberFormat="1" applyFont="1" applyFill="1" applyBorder="1" applyAlignment="1">
      <alignment vertical="center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6" fillId="0" borderId="0" xfId="0" applyFont="1" applyAlignment="1" quotePrefix="1">
      <alignment horizontal="left" vertical="center"/>
    </xf>
    <xf numFmtId="0" fontId="9" fillId="0" borderId="0" xfId="0" applyFont="1" applyAlignment="1" quotePrefix="1">
      <alignment vertical="center"/>
    </xf>
    <xf numFmtId="0" fontId="9" fillId="0" borderId="0" xfId="0" applyFont="1" applyAlignment="1" quotePrefix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79" xfId="0" applyFont="1" applyBorder="1" applyAlignment="1">
      <alignment horizontal="centerContinuous"/>
    </xf>
    <xf numFmtId="0" fontId="10" fillId="0" borderId="80" xfId="0" applyFont="1" applyBorder="1" applyAlignment="1">
      <alignment horizontal="centerContinuous"/>
    </xf>
    <xf numFmtId="0" fontId="10" fillId="0" borderId="8" xfId="0" applyFont="1" applyFill="1" applyBorder="1" applyAlignment="1" quotePrefix="1">
      <alignment horizontal="centerContinuous" vertical="center"/>
    </xf>
    <xf numFmtId="0" fontId="10" fillId="0" borderId="109" xfId="0" applyFont="1" applyFill="1" applyBorder="1" applyAlignment="1">
      <alignment horizontal="center"/>
    </xf>
    <xf numFmtId="0" fontId="10" fillId="0" borderId="96" xfId="0" applyFont="1" applyBorder="1" applyAlignment="1">
      <alignment horizontal="center" vertical="center"/>
    </xf>
    <xf numFmtId="0" fontId="10" fillId="0" borderId="82" xfId="0" applyFont="1" applyBorder="1" applyAlignment="1" quotePrefix="1">
      <alignment horizontal="center" vertical="top"/>
    </xf>
    <xf numFmtId="0" fontId="10" fillId="0" borderId="82" xfId="0" applyFont="1" applyBorder="1" applyAlignment="1" quotePrefix="1">
      <alignment horizontal="center" vertical="center" wrapText="1"/>
    </xf>
    <xf numFmtId="0" fontId="10" fillId="0" borderId="82" xfId="0" applyFont="1" applyFill="1" applyBorder="1" applyAlignment="1" quotePrefix="1">
      <alignment horizontal="center" vertical="center" wrapText="1"/>
    </xf>
    <xf numFmtId="180" fontId="10" fillId="0" borderId="20" xfId="59" applyNumberFormat="1" applyFont="1" applyFill="1" applyBorder="1" applyAlignment="1">
      <alignment horizontal="right" vertical="center"/>
      <protection/>
    </xf>
    <xf numFmtId="180" fontId="10" fillId="0" borderId="0" xfId="59" applyNumberFormat="1" applyFont="1" applyFill="1" applyBorder="1" applyAlignment="1">
      <alignment horizontal="right" vertical="center"/>
      <protection/>
    </xf>
    <xf numFmtId="0" fontId="10" fillId="0" borderId="89" xfId="0" applyFont="1" applyBorder="1" applyAlignment="1" quotePrefix="1">
      <alignment horizontal="left" vertical="center"/>
    </xf>
    <xf numFmtId="182" fontId="10" fillId="0" borderId="104" xfId="0" applyNumberFormat="1" applyFont="1" applyFill="1" applyBorder="1" applyAlignment="1">
      <alignment horizontal="right" vertical="center"/>
    </xf>
    <xf numFmtId="182" fontId="10" fillId="0" borderId="104" xfId="59" applyNumberFormat="1" applyFont="1" applyFill="1" applyBorder="1" applyAlignment="1">
      <alignment horizontal="right" vertical="center"/>
      <protection/>
    </xf>
    <xf numFmtId="182" fontId="10" fillId="0" borderId="14" xfId="59" applyNumberFormat="1" applyFont="1" applyFill="1" applyBorder="1" applyAlignment="1">
      <alignment horizontal="right" vertical="center"/>
      <protection/>
    </xf>
    <xf numFmtId="182" fontId="11" fillId="0" borderId="104" xfId="59" applyNumberFormat="1" applyFont="1" applyFill="1" applyBorder="1" applyAlignment="1">
      <alignment horizontal="right" vertical="center"/>
      <protection/>
    </xf>
    <xf numFmtId="0" fontId="10" fillId="0" borderId="19" xfId="0" applyFont="1" applyFill="1" applyBorder="1" applyAlignment="1">
      <alignment horizontal="center" vertical="center"/>
    </xf>
    <xf numFmtId="183" fontId="10" fillId="0" borderId="19" xfId="0" applyNumberFormat="1" applyFont="1" applyFill="1" applyBorder="1" applyAlignment="1">
      <alignment horizontal="right" vertical="center"/>
    </xf>
    <xf numFmtId="182" fontId="10" fillId="0" borderId="19" xfId="0" applyNumberFormat="1" applyFont="1" applyFill="1" applyBorder="1" applyAlignment="1">
      <alignment horizontal="right" vertical="center"/>
    </xf>
    <xf numFmtId="182" fontId="10" fillId="0" borderId="19" xfId="59" applyNumberFormat="1" applyFont="1" applyBorder="1" applyAlignment="1">
      <alignment horizontal="right" vertical="center"/>
      <protection/>
    </xf>
    <xf numFmtId="182" fontId="10" fillId="0" borderId="19" xfId="59" applyNumberFormat="1" applyFont="1" applyFill="1" applyBorder="1" applyAlignment="1">
      <alignment horizontal="right" vertical="center"/>
      <protection/>
    </xf>
    <xf numFmtId="182" fontId="11" fillId="0" borderId="19" xfId="59" applyNumberFormat="1" applyFont="1" applyBorder="1" applyAlignment="1">
      <alignment horizontal="right" vertical="center"/>
      <protection/>
    </xf>
    <xf numFmtId="183" fontId="10" fillId="0" borderId="19" xfId="59" applyNumberFormat="1" applyFont="1" applyBorder="1" applyAlignment="1">
      <alignment horizontal="right" vertical="center"/>
      <protection/>
    </xf>
    <xf numFmtId="183" fontId="10" fillId="0" borderId="19" xfId="59" applyNumberFormat="1" applyFont="1" applyFill="1" applyBorder="1" applyAlignment="1">
      <alignment horizontal="right" vertical="center"/>
      <protection/>
    </xf>
    <xf numFmtId="183" fontId="11" fillId="0" borderId="19" xfId="59" applyNumberFormat="1" applyFont="1" applyBorder="1" applyAlignment="1">
      <alignment horizontal="right" vertical="center"/>
      <protection/>
    </xf>
    <xf numFmtId="182" fontId="10" fillId="0" borderId="14" xfId="59" applyNumberFormat="1" applyFont="1" applyBorder="1" applyAlignment="1">
      <alignment horizontal="right" vertical="center"/>
      <protection/>
    </xf>
    <xf numFmtId="182" fontId="10" fillId="0" borderId="104" xfId="59" applyNumberFormat="1" applyFont="1" applyBorder="1" applyAlignment="1">
      <alignment horizontal="right" vertical="center"/>
      <protection/>
    </xf>
    <xf numFmtId="182" fontId="11" fillId="0" borderId="104" xfId="59" applyNumberFormat="1" applyFont="1" applyBorder="1" applyAlignment="1">
      <alignment horizontal="right" vertical="center"/>
      <protection/>
    </xf>
    <xf numFmtId="0" fontId="10" fillId="0" borderId="104" xfId="0" applyFont="1" applyBorder="1" applyAlignment="1" quotePrefix="1">
      <alignment horizontal="center" vertical="center"/>
    </xf>
    <xf numFmtId="180" fontId="11" fillId="0" borderId="104" xfId="59" applyNumberFormat="1" applyFont="1" applyFill="1" applyBorder="1" applyAlignment="1">
      <alignment horizontal="right" vertical="center"/>
      <protection/>
    </xf>
    <xf numFmtId="180" fontId="10" fillId="0" borderId="55" xfId="0" applyNumberFormat="1" applyFont="1" applyFill="1" applyBorder="1" applyAlignment="1">
      <alignment horizontal="right" vertical="center"/>
    </xf>
    <xf numFmtId="180" fontId="10" fillId="0" borderId="55" xfId="59" applyNumberFormat="1" applyFont="1" applyBorder="1" applyAlignment="1">
      <alignment horizontal="right" vertical="center"/>
      <protection/>
    </xf>
    <xf numFmtId="180" fontId="10" fillId="0" borderId="55" xfId="59" applyNumberFormat="1" applyFont="1" applyFill="1" applyBorder="1" applyAlignment="1">
      <alignment horizontal="right" vertical="center"/>
      <protection/>
    </xf>
    <xf numFmtId="180" fontId="10" fillId="0" borderId="36" xfId="59" applyNumberFormat="1" applyFont="1" applyFill="1" applyBorder="1" applyAlignment="1">
      <alignment horizontal="right" vertical="center"/>
      <protection/>
    </xf>
    <xf numFmtId="180" fontId="10" fillId="0" borderId="51" xfId="59" applyNumberFormat="1" applyFont="1" applyFill="1" applyBorder="1" applyAlignment="1">
      <alignment horizontal="right" vertical="center"/>
      <protection/>
    </xf>
    <xf numFmtId="180" fontId="10" fillId="0" borderId="37" xfId="59" applyNumberFormat="1" applyFont="1" applyFill="1" applyBorder="1" applyAlignment="1">
      <alignment horizontal="right" vertical="center"/>
      <protection/>
    </xf>
    <xf numFmtId="180" fontId="11" fillId="0" borderId="55" xfId="59" applyNumberFormat="1" applyFont="1" applyBorder="1" applyAlignment="1">
      <alignment horizontal="right" vertical="center"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10" fillId="0" borderId="18" xfId="0" applyFont="1" applyFill="1" applyBorder="1" applyAlignment="1" quotePrefix="1">
      <alignment horizontal="center" vertical="center" wrapText="1"/>
    </xf>
    <xf numFmtId="0" fontId="10" fillId="0" borderId="112" xfId="0" applyFont="1" applyFill="1" applyBorder="1" applyAlignment="1" quotePrefix="1">
      <alignment horizontal="center" vertical="center" wrapText="1"/>
    </xf>
    <xf numFmtId="0" fontId="10" fillId="0" borderId="11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12" xfId="0" applyFont="1" applyFill="1" applyBorder="1" applyAlignment="1" quotePrefix="1">
      <alignment horizontal="center" vertical="center"/>
    </xf>
    <xf numFmtId="16" fontId="10" fillId="0" borderId="18" xfId="0" applyNumberFormat="1" applyFont="1" applyFill="1" applyBorder="1" applyAlignment="1">
      <alignment horizontal="center" vertical="center"/>
    </xf>
    <xf numFmtId="173" fontId="10" fillId="0" borderId="112" xfId="0" applyNumberFormat="1" applyFont="1" applyFill="1" applyBorder="1" applyAlignment="1" quotePrefix="1">
      <alignment horizontal="center" vertical="center"/>
    </xf>
    <xf numFmtId="49" fontId="10" fillId="0" borderId="121" xfId="0" applyNumberFormat="1" applyFont="1" applyFill="1" applyBorder="1" applyAlignment="1" quotePrefix="1">
      <alignment horizontal="center" vertical="center"/>
    </xf>
    <xf numFmtId="49" fontId="10" fillId="0" borderId="11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79" xfId="0" applyFont="1" applyBorder="1" applyAlignment="1">
      <alignment/>
    </xf>
    <xf numFmtId="0" fontId="14" fillId="0" borderId="9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173" fontId="2" fillId="0" borderId="0" xfId="47" applyNumberFormat="1" applyFont="1" applyAlignment="1">
      <alignment horizontal="right"/>
      <protection/>
    </xf>
    <xf numFmtId="0" fontId="14" fillId="0" borderId="0" xfId="0" applyFont="1" applyAlignment="1">
      <alignment vertical="center"/>
    </xf>
    <xf numFmtId="173" fontId="7" fillId="0" borderId="0" xfId="47" applyNumberFormat="1" applyFont="1" applyAlignment="1">
      <alignment horizontal="right"/>
      <protection/>
    </xf>
    <xf numFmtId="0" fontId="27" fillId="0" borderId="0" xfId="0" applyFont="1" applyAlignment="1">
      <alignment vertical="center"/>
    </xf>
    <xf numFmtId="173" fontId="3" fillId="0" borderId="0" xfId="47" applyNumberFormat="1" applyFont="1" applyAlignment="1">
      <alignment horizontal="right"/>
      <protection/>
    </xf>
    <xf numFmtId="0" fontId="13" fillId="0" borderId="79" xfId="0" applyFont="1" applyBorder="1" applyAlignment="1">
      <alignment/>
    </xf>
    <xf numFmtId="0" fontId="13" fillId="0" borderId="96" xfId="0" applyFont="1" applyBorder="1" applyAlignment="1">
      <alignment horizontal="center"/>
    </xf>
    <xf numFmtId="0" fontId="13" fillId="0" borderId="88" xfId="0" applyFont="1" applyBorder="1" applyAlignment="1">
      <alignment vertical="center"/>
    </xf>
    <xf numFmtId="0" fontId="1" fillId="0" borderId="93" xfId="0" applyFont="1" applyBorder="1" applyAlignment="1">
      <alignment vertical="center"/>
    </xf>
    <xf numFmtId="0" fontId="11" fillId="0" borderId="0" xfId="0" applyFont="1" applyAlignment="1">
      <alignment/>
    </xf>
    <xf numFmtId="180" fontId="15" fillId="0" borderId="0" xfId="0" applyNumberFormat="1" applyFont="1" applyBorder="1" applyAlignment="1">
      <alignment/>
    </xf>
    <xf numFmtId="0" fontId="10" fillId="0" borderId="122" xfId="0" applyFont="1" applyBorder="1" applyAlignment="1">
      <alignment/>
    </xf>
    <xf numFmtId="0" fontId="10" fillId="0" borderId="123" xfId="0" applyFont="1" applyBorder="1" applyAlignment="1">
      <alignment/>
    </xf>
    <xf numFmtId="0" fontId="10" fillId="0" borderId="124" xfId="0" applyFont="1" applyBorder="1" applyAlignment="1">
      <alignment/>
    </xf>
    <xf numFmtId="0" fontId="28" fillId="0" borderId="123" xfId="0" applyFont="1" applyBorder="1" applyAlignment="1" applyProtection="1">
      <alignment horizontal="left"/>
      <protection locked="0"/>
    </xf>
    <xf numFmtId="2" fontId="11" fillId="0" borderId="0" xfId="0" applyNumberFormat="1" applyFont="1" applyAlignment="1">
      <alignment/>
    </xf>
    <xf numFmtId="0" fontId="28" fillId="0" borderId="124" xfId="0" applyFont="1" applyBorder="1" applyAlignment="1" applyProtection="1">
      <alignment horizontal="left"/>
      <protection locked="0"/>
    </xf>
    <xf numFmtId="0" fontId="13" fillId="0" borderId="105" xfId="0" applyFont="1" applyBorder="1" applyAlignment="1">
      <alignment/>
    </xf>
    <xf numFmtId="0" fontId="13" fillId="0" borderId="115" xfId="0" applyFont="1" applyBorder="1" applyAlignment="1">
      <alignment/>
    </xf>
    <xf numFmtId="0" fontId="13" fillId="0" borderId="28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/>
    </xf>
    <xf numFmtId="0" fontId="13" fillId="0" borderId="110" xfId="0" applyFont="1" applyBorder="1" applyAlignment="1">
      <alignment/>
    </xf>
    <xf numFmtId="0" fontId="13" fillId="0" borderId="4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/>
    </xf>
    <xf numFmtId="181" fontId="14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>
      <alignment/>
    </xf>
    <xf numFmtId="180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>
      <alignment/>
    </xf>
    <xf numFmtId="0" fontId="21" fillId="0" borderId="0" xfId="0" applyFont="1" applyBorder="1" applyAlignment="1" applyProtection="1">
      <alignment horizontal="left"/>
      <protection locked="0"/>
    </xf>
    <xf numFmtId="4" fontId="13" fillId="0" borderId="125" xfId="48" applyNumberFormat="1" applyFont="1" applyBorder="1" applyAlignment="1">
      <alignment horizontal="center" vertical="center"/>
      <protection/>
    </xf>
    <xf numFmtId="4" fontId="13" fillId="0" borderId="98" xfId="48" applyNumberFormat="1" applyFont="1" applyBorder="1" applyAlignment="1">
      <alignment horizontal="center" vertical="center"/>
      <protection/>
    </xf>
    <xf numFmtId="4" fontId="13" fillId="0" borderId="103" xfId="48" applyNumberFormat="1" applyFont="1" applyBorder="1" applyAlignment="1">
      <alignment horizontal="center" vertical="center"/>
      <protection/>
    </xf>
    <xf numFmtId="0" fontId="20" fillId="0" borderId="126" xfId="0" applyFont="1" applyBorder="1" applyAlignment="1" applyProtection="1">
      <alignment horizontal="left"/>
      <protection locked="0"/>
    </xf>
    <xf numFmtId="0" fontId="20" fillId="0" borderId="123" xfId="0" applyFont="1" applyBorder="1" applyAlignment="1" applyProtection="1">
      <alignment horizontal="left"/>
      <protection locked="0"/>
    </xf>
    <xf numFmtId="0" fontId="20" fillId="0" borderId="124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2" fontId="13" fillId="0" borderId="0" xfId="0" applyNumberFormat="1" applyFont="1" applyAlignment="1">
      <alignment/>
    </xf>
    <xf numFmtId="0" fontId="13" fillId="0" borderId="127" xfId="0" applyFont="1" applyFill="1" applyBorder="1" applyAlignment="1">
      <alignment vertical="center"/>
    </xf>
    <xf numFmtId="0" fontId="13" fillId="0" borderId="122" xfId="0" applyFont="1" applyFill="1" applyBorder="1" applyAlignment="1">
      <alignment vertical="center"/>
    </xf>
    <xf numFmtId="2" fontId="13" fillId="0" borderId="81" xfId="0" applyNumberFormat="1" applyFont="1" applyFill="1" applyBorder="1" applyAlignment="1">
      <alignment/>
    </xf>
    <xf numFmtId="0" fontId="13" fillId="0" borderId="128" xfId="0" applyFont="1" applyFill="1" applyBorder="1" applyAlignment="1">
      <alignment vertical="center"/>
    </xf>
    <xf numFmtId="2" fontId="13" fillId="0" borderId="102" xfId="0" applyNumberFormat="1" applyFont="1" applyFill="1" applyBorder="1" applyAlignment="1">
      <alignment/>
    </xf>
    <xf numFmtId="0" fontId="13" fillId="0" borderId="123" xfId="0" applyFont="1" applyFill="1" applyBorder="1" applyAlignment="1">
      <alignment vertical="center"/>
    </xf>
    <xf numFmtId="2" fontId="13" fillId="0" borderId="98" xfId="0" applyNumberFormat="1" applyFont="1" applyFill="1" applyBorder="1" applyAlignment="1">
      <alignment/>
    </xf>
    <xf numFmtId="0" fontId="13" fillId="0" borderId="129" xfId="0" applyFont="1" applyFill="1" applyBorder="1" applyAlignment="1">
      <alignment vertical="center"/>
    </xf>
    <xf numFmtId="0" fontId="13" fillId="0" borderId="124" xfId="0" applyFont="1" applyFill="1" applyBorder="1" applyAlignment="1">
      <alignment vertical="center"/>
    </xf>
    <xf numFmtId="184" fontId="3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49" fontId="1" fillId="0" borderId="0" xfId="0" applyNumberFormat="1" applyFont="1" applyFill="1" applyAlignment="1">
      <alignment horizontal="centerContinuous"/>
    </xf>
    <xf numFmtId="173" fontId="12" fillId="0" borderId="0" xfId="0" applyNumberFormat="1" applyFont="1" applyAlignment="1">
      <alignment vertical="center"/>
    </xf>
    <xf numFmtId="0" fontId="1" fillId="0" borderId="0" xfId="53" applyFont="1" applyAlignment="1" applyProtection="1">
      <alignment horizontal="left"/>
      <protection/>
    </xf>
    <xf numFmtId="0" fontId="13" fillId="0" borderId="0" xfId="53" applyFont="1" applyAlignment="1" applyProtection="1">
      <alignment horizontal="center"/>
      <protection/>
    </xf>
    <xf numFmtId="0" fontId="13" fillId="0" borderId="0" xfId="53" applyFont="1" applyProtection="1">
      <alignment/>
      <protection/>
    </xf>
    <xf numFmtId="0" fontId="13" fillId="0" borderId="0" xfId="53" applyFont="1" applyFill="1" applyProtection="1">
      <alignment/>
      <protection/>
    </xf>
    <xf numFmtId="0" fontId="13" fillId="0" borderId="0" xfId="53" applyFont="1" applyFill="1" applyAlignment="1" applyProtection="1">
      <alignment horizontal="right"/>
      <protection/>
    </xf>
    <xf numFmtId="0" fontId="13" fillId="0" borderId="79" xfId="53" applyFont="1" applyBorder="1" applyAlignment="1" applyProtection="1">
      <alignment horizontal="left"/>
      <protection/>
    </xf>
    <xf numFmtId="0" fontId="13" fillId="0" borderId="80" xfId="53" applyFont="1" applyBorder="1" applyAlignment="1" applyProtection="1">
      <alignment horizontal="center"/>
      <protection/>
    </xf>
    <xf numFmtId="0" fontId="13" fillId="0" borderId="107" xfId="53" applyFont="1" applyBorder="1" applyAlignment="1" applyProtection="1">
      <alignment horizontal="centerContinuous"/>
      <protection/>
    </xf>
    <xf numFmtId="0" fontId="13" fillId="0" borderId="8" xfId="53" applyFont="1" applyBorder="1" applyAlignment="1" applyProtection="1">
      <alignment horizontal="centerContinuous"/>
      <protection/>
    </xf>
    <xf numFmtId="0" fontId="13" fillId="0" borderId="8" xfId="53" applyFont="1" applyBorder="1" applyAlignment="1" applyProtection="1">
      <alignment horizontal="right"/>
      <protection/>
    </xf>
    <xf numFmtId="0" fontId="13" fillId="0" borderId="81" xfId="53" applyFont="1" applyBorder="1" applyAlignment="1" applyProtection="1">
      <alignment horizontal="centerContinuous"/>
      <protection/>
    </xf>
    <xf numFmtId="0" fontId="13" fillId="0" borderId="96" xfId="53" applyFont="1" applyBorder="1" applyAlignment="1" applyProtection="1">
      <alignment horizontal="left"/>
      <protection/>
    </xf>
    <xf numFmtId="0" fontId="13" fillId="0" borderId="82" xfId="53" applyFont="1" applyBorder="1" applyAlignment="1" applyProtection="1">
      <alignment horizontal="center"/>
      <protection/>
    </xf>
    <xf numFmtId="0" fontId="13" fillId="0" borderId="18" xfId="53" applyFont="1" applyBorder="1" applyAlignment="1" applyProtection="1">
      <alignment horizontal="centerContinuous"/>
      <protection/>
    </xf>
    <xf numFmtId="0" fontId="13" fillId="0" borderId="82" xfId="53" applyFont="1" applyBorder="1" applyAlignment="1" applyProtection="1">
      <alignment horizontal="centerContinuous"/>
      <protection/>
    </xf>
    <xf numFmtId="0" fontId="13" fillId="0" borderId="112" xfId="53" applyFont="1" applyBorder="1" applyAlignment="1" applyProtection="1">
      <alignment horizontal="center"/>
      <protection/>
    </xf>
    <xf numFmtId="0" fontId="13" fillId="0" borderId="121" xfId="53" applyFont="1" applyBorder="1" applyAlignment="1" applyProtection="1">
      <alignment horizontal="center"/>
      <protection/>
    </xf>
    <xf numFmtId="0" fontId="13" fillId="0" borderId="88" xfId="53" applyFont="1" applyBorder="1" applyAlignment="1" applyProtection="1">
      <alignment horizontal="left"/>
      <protection/>
    </xf>
    <xf numFmtId="0" fontId="13" fillId="0" borderId="19" xfId="53" applyFont="1" applyBorder="1" applyAlignment="1" applyProtection="1">
      <alignment horizontal="center"/>
      <protection/>
    </xf>
    <xf numFmtId="185" fontId="13" fillId="0" borderId="0" xfId="53" applyNumberFormat="1" applyFont="1" applyBorder="1" applyProtection="1">
      <alignment/>
      <protection/>
    </xf>
    <xf numFmtId="185" fontId="13" fillId="0" borderId="47" xfId="53" applyNumberFormat="1" applyFont="1" applyBorder="1" applyProtection="1">
      <alignment/>
      <protection/>
    </xf>
    <xf numFmtId="185" fontId="13" fillId="0" borderId="19" xfId="53" applyNumberFormat="1" applyFont="1" applyBorder="1" applyProtection="1">
      <alignment/>
      <protection/>
    </xf>
    <xf numFmtId="185" fontId="13" fillId="0" borderId="19" xfId="53" applyNumberFormat="1" applyFont="1" applyBorder="1" applyAlignment="1" applyProtection="1">
      <alignment horizontal="right"/>
      <protection/>
    </xf>
    <xf numFmtId="185" fontId="13" fillId="0" borderId="98" xfId="53" applyNumberFormat="1" applyFont="1" applyFill="1" applyBorder="1" applyProtection="1">
      <alignment/>
      <protection/>
    </xf>
    <xf numFmtId="185" fontId="13" fillId="0" borderId="12" xfId="53" applyNumberFormat="1" applyFont="1" applyBorder="1" applyProtection="1">
      <alignment/>
      <protection/>
    </xf>
    <xf numFmtId="0" fontId="13" fillId="0" borderId="88" xfId="53" applyFont="1" applyBorder="1" applyAlignment="1">
      <alignment horizontal="left"/>
      <protection/>
    </xf>
    <xf numFmtId="0" fontId="13" fillId="0" borderId="19" xfId="53" applyFont="1" applyBorder="1" applyAlignment="1">
      <alignment horizontal="center"/>
      <protection/>
    </xf>
    <xf numFmtId="185" fontId="13" fillId="0" borderId="0" xfId="53" applyNumberFormat="1" applyFont="1" applyBorder="1">
      <alignment/>
      <protection/>
    </xf>
    <xf numFmtId="185" fontId="13" fillId="0" borderId="12" xfId="53" applyNumberFormat="1" applyFont="1" applyBorder="1">
      <alignment/>
      <protection/>
    </xf>
    <xf numFmtId="185" fontId="13" fillId="0" borderId="19" xfId="53" applyNumberFormat="1" applyFont="1" applyBorder="1">
      <alignment/>
      <protection/>
    </xf>
    <xf numFmtId="185" fontId="13" fillId="0" borderId="19" xfId="53" applyNumberFormat="1" applyFont="1" applyBorder="1" applyAlignment="1">
      <alignment horizontal="right"/>
      <protection/>
    </xf>
    <xf numFmtId="185" fontId="13" fillId="0" borderId="98" xfId="53" applyNumberFormat="1" applyFont="1" applyFill="1" applyBorder="1">
      <alignment/>
      <protection/>
    </xf>
    <xf numFmtId="0" fontId="13" fillId="0" borderId="0" xfId="53" applyFont="1">
      <alignment/>
      <protection/>
    </xf>
    <xf numFmtId="0" fontId="13" fillId="0" borderId="88" xfId="53" applyFont="1" applyFill="1" applyBorder="1" applyAlignment="1">
      <alignment horizontal="left"/>
      <protection/>
    </xf>
    <xf numFmtId="0" fontId="13" fillId="0" borderId="19" xfId="53" applyFont="1" applyFill="1" applyBorder="1" applyAlignment="1">
      <alignment horizontal="center"/>
      <protection/>
    </xf>
    <xf numFmtId="185" fontId="13" fillId="0" borderId="0" xfId="53" applyNumberFormat="1" applyFont="1" applyFill="1" applyBorder="1">
      <alignment/>
      <protection/>
    </xf>
    <xf numFmtId="185" fontId="13" fillId="0" borderId="12" xfId="53" applyNumberFormat="1" applyFont="1" applyFill="1" applyBorder="1">
      <alignment/>
      <protection/>
    </xf>
    <xf numFmtId="185" fontId="13" fillId="0" borderId="19" xfId="53" applyNumberFormat="1" applyFont="1" applyFill="1" applyBorder="1">
      <alignment/>
      <protection/>
    </xf>
    <xf numFmtId="0" fontId="13" fillId="0" borderId="0" xfId="53" applyFont="1" applyFill="1">
      <alignment/>
      <protection/>
    </xf>
    <xf numFmtId="0" fontId="13" fillId="0" borderId="88" xfId="53" applyFont="1" applyBorder="1" applyAlignment="1" quotePrefix="1">
      <alignment horizontal="left"/>
      <protection/>
    </xf>
    <xf numFmtId="185" fontId="13" fillId="0" borderId="12" xfId="53" applyNumberFormat="1" applyFont="1" applyBorder="1" applyAlignment="1">
      <alignment horizontal="right"/>
      <protection/>
    </xf>
    <xf numFmtId="185" fontId="13" fillId="0" borderId="19" xfId="53" applyNumberFormat="1" applyFont="1" applyFill="1" applyBorder="1" applyAlignment="1">
      <alignment horizontal="right"/>
      <protection/>
    </xf>
    <xf numFmtId="185" fontId="13" fillId="0" borderId="19" xfId="53" applyNumberFormat="1" applyFont="1" applyBorder="1" applyAlignment="1">
      <alignment/>
      <protection/>
    </xf>
    <xf numFmtId="185" fontId="13" fillId="0" borderId="98" xfId="53" applyNumberFormat="1" applyFont="1" applyFill="1" applyBorder="1" applyAlignment="1">
      <alignment/>
      <protection/>
    </xf>
    <xf numFmtId="0" fontId="13" fillId="0" borderId="93" xfId="53" applyFont="1" applyBorder="1" applyAlignment="1">
      <alignment horizontal="left"/>
      <protection/>
    </xf>
    <xf numFmtId="0" fontId="13" fillId="0" borderId="117" xfId="53" applyFont="1" applyBorder="1" applyAlignment="1">
      <alignment horizontal="center"/>
      <protection/>
    </xf>
    <xf numFmtId="185" fontId="13" fillId="0" borderId="94" xfId="53" applyNumberFormat="1" applyFont="1" applyBorder="1" applyAlignment="1">
      <alignment horizontal="center"/>
      <protection/>
    </xf>
    <xf numFmtId="185" fontId="13" fillId="0" borderId="57" xfId="53" applyNumberFormat="1" applyFont="1" applyBorder="1" applyAlignment="1">
      <alignment horizontal="right"/>
      <protection/>
    </xf>
    <xf numFmtId="185" fontId="13" fillId="0" borderId="57" xfId="53" applyNumberFormat="1" applyFont="1" applyBorder="1">
      <alignment/>
      <protection/>
    </xf>
    <xf numFmtId="185" fontId="13" fillId="0" borderId="55" xfId="53" applyNumberFormat="1" applyFont="1" applyBorder="1" applyAlignment="1">
      <alignment horizontal="right"/>
      <protection/>
    </xf>
    <xf numFmtId="185" fontId="13" fillId="0" borderId="55" xfId="53" applyNumberFormat="1" applyFont="1" applyBorder="1" applyAlignment="1">
      <alignment horizontal="center"/>
      <protection/>
    </xf>
    <xf numFmtId="185" fontId="13" fillId="0" borderId="103" xfId="53" applyNumberFormat="1" applyFont="1" applyFill="1" applyBorder="1">
      <alignment/>
      <protection/>
    </xf>
    <xf numFmtId="0" fontId="13" fillId="0" borderId="0" xfId="53" applyFont="1" applyBorder="1">
      <alignment/>
      <protection/>
    </xf>
    <xf numFmtId="0" fontId="3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8" fillId="0" borderId="0" xfId="53" applyFont="1" applyBorder="1">
      <alignment/>
      <protection/>
    </xf>
    <xf numFmtId="0" fontId="13" fillId="0" borderId="0" xfId="53" applyFont="1" applyAlignment="1">
      <alignment horizontal="right"/>
      <protection/>
    </xf>
    <xf numFmtId="0" fontId="13" fillId="0" borderId="0" xfId="53" applyFont="1" applyAlignment="1">
      <alignment horizontal="center"/>
      <protection/>
    </xf>
    <xf numFmtId="173" fontId="13" fillId="0" borderId="0" xfId="53" applyNumberFormat="1" applyFont="1">
      <alignment/>
      <protection/>
    </xf>
    <xf numFmtId="173" fontId="13" fillId="0" borderId="0" xfId="53" applyNumberFormat="1" applyFont="1" applyAlignment="1">
      <alignment horizontal="right"/>
      <protection/>
    </xf>
    <xf numFmtId="0" fontId="35" fillId="0" borderId="0" xfId="53" applyFont="1" applyAlignment="1">
      <alignment horizontal="left"/>
      <protection/>
    </xf>
    <xf numFmtId="185" fontId="36" fillId="0" borderId="0" xfId="53" applyNumberFormat="1" applyFont="1" applyAlignment="1">
      <alignment horizontal="right" vertical="center"/>
      <protection/>
    </xf>
    <xf numFmtId="1" fontId="13" fillId="0" borderId="0" xfId="53" applyNumberFormat="1" applyFont="1">
      <alignment/>
      <protection/>
    </xf>
    <xf numFmtId="0" fontId="36" fillId="0" borderId="0" xfId="53" applyFont="1">
      <alignment/>
      <protection/>
    </xf>
    <xf numFmtId="49" fontId="13" fillId="0" borderId="74" xfId="53" applyNumberFormat="1" applyFont="1" applyBorder="1" applyAlignment="1">
      <alignment horizontal="left" vertical="center"/>
      <protection/>
    </xf>
    <xf numFmtId="1" fontId="13" fillId="0" borderId="80" xfId="53" applyNumberFormat="1" applyFont="1" applyBorder="1" applyAlignment="1">
      <alignment horizontal="centerContinuous" vertical="center"/>
      <protection/>
    </xf>
    <xf numFmtId="1" fontId="13" fillId="0" borderId="130" xfId="53" applyNumberFormat="1" applyFont="1" applyBorder="1" applyAlignment="1">
      <alignment horizontal="centerContinuous" vertical="center"/>
      <protection/>
    </xf>
    <xf numFmtId="185" fontId="13" fillId="0" borderId="81" xfId="53" applyNumberFormat="1" applyFont="1" applyBorder="1" applyAlignment="1">
      <alignment horizontal="centerContinuous" vertical="center" wrapText="1"/>
      <protection/>
    </xf>
    <xf numFmtId="49" fontId="1" fillId="0" borderId="105" xfId="0" applyNumberFormat="1" applyFont="1" applyBorder="1" applyAlignment="1">
      <alignment/>
    </xf>
    <xf numFmtId="174" fontId="13" fillId="0" borderId="81" xfId="0" applyNumberFormat="1" applyFont="1" applyFill="1" applyBorder="1" applyAlignment="1">
      <alignment/>
    </xf>
    <xf numFmtId="185" fontId="36" fillId="0" borderId="0" xfId="53" applyNumberFormat="1" applyFont="1" applyFill="1" applyBorder="1" applyAlignment="1">
      <alignment horizontal="center"/>
      <protection/>
    </xf>
    <xf numFmtId="49" fontId="13" fillId="0" borderId="115" xfId="0" applyNumberFormat="1" applyFont="1" applyFill="1" applyBorder="1" applyAlignment="1">
      <alignment/>
    </xf>
    <xf numFmtId="174" fontId="13" fillId="0" borderId="98" xfId="0" applyNumberFormat="1" applyFont="1" applyFill="1" applyBorder="1" applyAlignment="1">
      <alignment/>
    </xf>
    <xf numFmtId="0" fontId="13" fillId="0" borderId="0" xfId="53" applyFont="1" applyFill="1" applyBorder="1">
      <alignment/>
      <protection/>
    </xf>
    <xf numFmtId="49" fontId="1" fillId="0" borderId="115" xfId="0" applyNumberFormat="1" applyFont="1" applyFill="1" applyBorder="1" applyAlignment="1">
      <alignment/>
    </xf>
    <xf numFmtId="0" fontId="36" fillId="0" borderId="0" xfId="53" applyFont="1" applyFill="1" applyBorder="1">
      <alignment/>
      <protection/>
    </xf>
    <xf numFmtId="0" fontId="36" fillId="0" borderId="0" xfId="53" applyFont="1" applyFill="1">
      <alignment/>
      <protection/>
    </xf>
    <xf numFmtId="185" fontId="13" fillId="0" borderId="0" xfId="53" applyNumberFormat="1" applyFont="1" applyFill="1" applyBorder="1" applyAlignment="1">
      <alignment horizontal="center"/>
      <protection/>
    </xf>
    <xf numFmtId="49" fontId="13" fillId="0" borderId="115" xfId="0" applyNumberFormat="1" applyFont="1" applyBorder="1" applyAlignment="1">
      <alignment/>
    </xf>
    <xf numFmtId="0" fontId="36" fillId="0" borderId="0" xfId="53" applyFont="1" applyBorder="1">
      <alignment/>
      <protection/>
    </xf>
    <xf numFmtId="185" fontId="36" fillId="0" borderId="0" xfId="53" applyNumberFormat="1" applyFont="1" applyFill="1" applyBorder="1" applyAlignment="1">
      <alignment horizontal="center" vertical="center"/>
      <protection/>
    </xf>
    <xf numFmtId="0" fontId="37" fillId="0" borderId="0" xfId="53" applyFont="1" applyFill="1" applyBorder="1">
      <alignment/>
      <protection/>
    </xf>
    <xf numFmtId="0" fontId="37" fillId="0" borderId="0" xfId="53" applyFont="1" applyFill="1">
      <alignment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49" fontId="1" fillId="0" borderId="54" xfId="0" applyNumberFormat="1" applyFont="1" applyBorder="1" applyAlignment="1">
      <alignment/>
    </xf>
    <xf numFmtId="174" fontId="13" fillId="0" borderId="103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1" fontId="3" fillId="0" borderId="0" xfId="53" applyNumberFormat="1" applyFont="1">
      <alignment/>
      <protection/>
    </xf>
    <xf numFmtId="3" fontId="13" fillId="0" borderId="130" xfId="0" applyNumberFormat="1" applyFont="1" applyBorder="1" applyAlignment="1">
      <alignment/>
    </xf>
    <xf numFmtId="3" fontId="13" fillId="0" borderId="80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0" fontId="1" fillId="0" borderId="115" xfId="0" applyFont="1" applyFill="1" applyBorder="1" applyAlignment="1">
      <alignment/>
    </xf>
    <xf numFmtId="3" fontId="13" fillId="0" borderId="19" xfId="0" applyNumberFormat="1" applyFont="1" applyBorder="1" applyAlignment="1">
      <alignment/>
    </xf>
    <xf numFmtId="3" fontId="13" fillId="0" borderId="57" xfId="0" applyNumberFormat="1" applyFont="1" applyBorder="1" applyAlignment="1">
      <alignment/>
    </xf>
    <xf numFmtId="3" fontId="13" fillId="0" borderId="55" xfId="0" applyNumberFormat="1" applyFont="1" applyBorder="1" applyAlignment="1">
      <alignment/>
    </xf>
    <xf numFmtId="173" fontId="10" fillId="0" borderId="12" xfId="0" applyNumberFormat="1" applyFont="1" applyFill="1" applyBorder="1" applyAlignment="1">
      <alignment horizontal="right"/>
    </xf>
    <xf numFmtId="173" fontId="10" fillId="0" borderId="87" xfId="0" applyNumberFormat="1" applyFont="1" applyFill="1" applyBorder="1" applyAlignment="1">
      <alignment horizontal="right"/>
    </xf>
    <xf numFmtId="173" fontId="13" fillId="0" borderId="12" xfId="0" applyNumberFormat="1" applyFont="1" applyFill="1" applyBorder="1" applyAlignment="1">
      <alignment horizontal="right"/>
    </xf>
    <xf numFmtId="173" fontId="13" fillId="0" borderId="87" xfId="0" applyNumberFormat="1" applyFont="1" applyFill="1" applyBorder="1" applyAlignment="1">
      <alignment horizontal="right"/>
    </xf>
    <xf numFmtId="0" fontId="13" fillId="0" borderId="20" xfId="0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13" fillId="0" borderId="9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38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3" fontId="15" fillId="0" borderId="0" xfId="0" applyNumberFormat="1" applyFont="1" applyAlignment="1">
      <alignment/>
    </xf>
    <xf numFmtId="0" fontId="12" fillId="0" borderId="0" xfId="0" applyFont="1" applyAlignment="1">
      <alignment/>
    </xf>
    <xf numFmtId="3" fontId="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13" fillId="0" borderId="117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95" xfId="0" applyFont="1" applyFill="1" applyBorder="1" applyAlignment="1">
      <alignment horizontal="center" vertical="center" wrapText="1"/>
    </xf>
    <xf numFmtId="3" fontId="13" fillId="0" borderId="131" xfId="67" applyNumberFormat="1" applyFont="1" applyBorder="1">
      <alignment/>
      <protection/>
    </xf>
    <xf numFmtId="3" fontId="13" fillId="0" borderId="12" xfId="67" applyNumberFormat="1" applyFont="1" applyBorder="1">
      <alignment/>
      <protection/>
    </xf>
    <xf numFmtId="3" fontId="13" fillId="0" borderId="20" xfId="67" applyNumberFormat="1" applyFont="1" applyBorder="1">
      <alignment/>
      <protection/>
    </xf>
    <xf numFmtId="3" fontId="13" fillId="0" borderId="132" xfId="67" applyNumberFormat="1" applyFont="1" applyBorder="1">
      <alignment/>
      <protection/>
    </xf>
    <xf numFmtId="3" fontId="13" fillId="0" borderId="130" xfId="67" applyNumberFormat="1" applyFont="1" applyBorder="1">
      <alignment/>
      <protection/>
    </xf>
    <xf numFmtId="3" fontId="13" fillId="0" borderId="109" xfId="67" applyNumberFormat="1" applyFont="1" applyBorder="1">
      <alignment/>
      <protection/>
    </xf>
    <xf numFmtId="0" fontId="13" fillId="0" borderId="115" xfId="0" applyFont="1" applyBorder="1" applyAlignment="1">
      <alignment horizontal="left"/>
    </xf>
    <xf numFmtId="3" fontId="13" fillId="0" borderId="133" xfId="67" applyNumberFormat="1" applyFont="1" applyBorder="1">
      <alignment/>
      <protection/>
    </xf>
    <xf numFmtId="0" fontId="1" fillId="0" borderId="127" xfId="0" applyFont="1" applyBorder="1" applyAlignment="1">
      <alignment/>
    </xf>
    <xf numFmtId="3" fontId="1" fillId="0" borderId="75" xfId="67" applyNumberFormat="1" applyFont="1" applyBorder="1" applyAlignment="1">
      <alignment horizontal="right"/>
      <protection/>
    </xf>
    <xf numFmtId="3" fontId="1" fillId="0" borderId="134" xfId="67" applyNumberFormat="1" applyFont="1" applyBorder="1" applyAlignment="1">
      <alignment horizontal="right"/>
      <protection/>
    </xf>
    <xf numFmtId="3" fontId="1" fillId="0" borderId="74" xfId="67" applyNumberFormat="1" applyFont="1" applyBorder="1" applyAlignment="1">
      <alignment horizontal="right"/>
      <protection/>
    </xf>
    <xf numFmtId="0" fontId="1" fillId="0" borderId="0" xfId="0" applyFont="1" applyFill="1" applyAlignment="1" quotePrefix="1">
      <alignment horizontal="left"/>
    </xf>
    <xf numFmtId="0" fontId="1" fillId="0" borderId="123" xfId="0" applyFont="1" applyBorder="1" applyAlignment="1">
      <alignment horizontal="center" vertical="center"/>
    </xf>
    <xf numFmtId="1" fontId="13" fillId="0" borderId="0" xfId="0" applyNumberFormat="1" applyFont="1" applyAlignment="1">
      <alignment/>
    </xf>
    <xf numFmtId="3" fontId="1" fillId="0" borderId="99" xfId="0" applyNumberFormat="1" applyFont="1" applyBorder="1" applyAlignment="1">
      <alignment horizontal="center" vertical="center"/>
    </xf>
    <xf numFmtId="3" fontId="1" fillId="0" borderId="120" xfId="0" applyNumberFormat="1" applyFont="1" applyBorder="1" applyAlignment="1">
      <alignment horizontal="center" vertical="center"/>
    </xf>
    <xf numFmtId="3" fontId="13" fillId="0" borderId="78" xfId="0" applyNumberFormat="1" applyFont="1" applyBorder="1" applyAlignment="1">
      <alignment horizontal="center"/>
    </xf>
    <xf numFmtId="3" fontId="13" fillId="0" borderId="36" xfId="0" applyNumberFormat="1" applyFont="1" applyBorder="1" applyAlignment="1">
      <alignment horizontal="center"/>
    </xf>
    <xf numFmtId="0" fontId="13" fillId="0" borderId="123" xfId="0" applyFont="1" applyBorder="1" applyAlignment="1">
      <alignment/>
    </xf>
    <xf numFmtId="4" fontId="13" fillId="0" borderId="130" xfId="0" applyNumberFormat="1" applyFont="1" applyBorder="1" applyAlignment="1">
      <alignment/>
    </xf>
    <xf numFmtId="3" fontId="13" fillId="0" borderId="130" xfId="0" applyNumberFormat="1" applyFont="1" applyFill="1" applyBorder="1" applyAlignment="1">
      <alignment/>
    </xf>
    <xf numFmtId="2" fontId="13" fillId="0" borderId="130" xfId="0" applyNumberFormat="1" applyFont="1" applyBorder="1" applyAlignment="1">
      <alignment/>
    </xf>
    <xf numFmtId="3" fontId="13" fillId="0" borderId="131" xfId="0" applyNumberFormat="1" applyFont="1" applyBorder="1" applyAlignment="1">
      <alignment/>
    </xf>
    <xf numFmtId="3" fontId="13" fillId="0" borderId="109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2" fontId="13" fillId="0" borderId="12" xfId="0" applyNumberFormat="1" applyFont="1" applyBorder="1" applyAlignment="1">
      <alignment/>
    </xf>
    <xf numFmtId="3" fontId="13" fillId="0" borderId="132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4" fontId="13" fillId="0" borderId="12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0" fontId="13" fillId="0" borderId="124" xfId="0" applyFont="1" applyBorder="1" applyAlignment="1">
      <alignment/>
    </xf>
    <xf numFmtId="4" fontId="13" fillId="0" borderId="57" xfId="0" applyNumberFormat="1" applyFont="1" applyBorder="1" applyAlignment="1">
      <alignment horizontal="center"/>
    </xf>
    <xf numFmtId="3" fontId="13" fillId="0" borderId="57" xfId="0" applyNumberFormat="1" applyFont="1" applyFill="1" applyBorder="1" applyAlignment="1">
      <alignment/>
    </xf>
    <xf numFmtId="4" fontId="13" fillId="0" borderId="57" xfId="0" applyNumberFormat="1" applyFont="1" applyBorder="1" applyAlignment="1">
      <alignment/>
    </xf>
    <xf numFmtId="2" fontId="13" fillId="0" borderId="57" xfId="0" applyNumberFormat="1" applyFont="1" applyBorder="1" applyAlignment="1">
      <alignment horizontal="center"/>
    </xf>
    <xf numFmtId="2" fontId="13" fillId="0" borderId="57" xfId="0" applyNumberFormat="1" applyFont="1" applyBorder="1" applyAlignment="1">
      <alignment/>
    </xf>
    <xf numFmtId="3" fontId="13" fillId="0" borderId="94" xfId="0" applyNumberFormat="1" applyFont="1" applyBorder="1" applyAlignment="1">
      <alignment/>
    </xf>
    <xf numFmtId="3" fontId="13" fillId="0" borderId="133" xfId="0" applyNumberFormat="1" applyFont="1" applyBorder="1" applyAlignment="1">
      <alignment/>
    </xf>
    <xf numFmtId="3" fontId="13" fillId="0" borderId="95" xfId="0" applyNumberFormat="1" applyFont="1" applyBorder="1" applyAlignment="1">
      <alignment/>
    </xf>
    <xf numFmtId="0" fontId="12" fillId="0" borderId="0" xfId="67" applyFont="1">
      <alignment/>
      <protection/>
    </xf>
    <xf numFmtId="0" fontId="14" fillId="0" borderId="0" xfId="67" applyFont="1">
      <alignment/>
      <protection/>
    </xf>
    <xf numFmtId="3" fontId="14" fillId="0" borderId="0" xfId="67" applyNumberFormat="1" applyFont="1">
      <alignment/>
      <protection/>
    </xf>
    <xf numFmtId="0" fontId="14" fillId="0" borderId="0" xfId="67" applyFont="1" applyAlignment="1">
      <alignment vertical="center"/>
      <protection/>
    </xf>
    <xf numFmtId="3" fontId="14" fillId="0" borderId="0" xfId="67" applyNumberFormat="1" applyFont="1" applyAlignment="1">
      <alignment vertical="center"/>
      <protection/>
    </xf>
    <xf numFmtId="0" fontId="13" fillId="0" borderId="0" xfId="67" applyFont="1">
      <alignment/>
      <protection/>
    </xf>
    <xf numFmtId="0" fontId="3" fillId="0" borderId="0" xfId="0" applyFont="1" applyAlignment="1">
      <alignment horizontal="left"/>
    </xf>
    <xf numFmtId="0" fontId="3" fillId="0" borderId="0" xfId="67" applyFont="1">
      <alignment/>
      <protection/>
    </xf>
    <xf numFmtId="0" fontId="1" fillId="0" borderId="76" xfId="0" applyFont="1" applyFill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38" xfId="0" applyFont="1" applyBorder="1" applyAlignment="1">
      <alignment/>
    </xf>
    <xf numFmtId="0" fontId="13" fillId="0" borderId="132" xfId="0" applyFont="1" applyBorder="1" applyAlignment="1">
      <alignment/>
    </xf>
    <xf numFmtId="0" fontId="13" fillId="0" borderId="12" xfId="0" applyFont="1" applyBorder="1" applyAlignment="1">
      <alignment horizontal="center"/>
    </xf>
    <xf numFmtId="3" fontId="13" fillId="0" borderId="20" xfId="0" applyNumberFormat="1" applyFont="1" applyBorder="1" applyAlignment="1">
      <alignment horizontal="right"/>
    </xf>
    <xf numFmtId="3" fontId="24" fillId="0" borderId="12" xfId="0" applyNumberFormat="1" applyFont="1" applyBorder="1" applyAlignment="1">
      <alignment/>
    </xf>
    <xf numFmtId="0" fontId="13" fillId="0" borderId="135" xfId="0" applyFont="1" applyBorder="1" applyAlignment="1">
      <alignment/>
    </xf>
    <xf numFmtId="3" fontId="13" fillId="0" borderId="33" xfId="0" applyNumberFormat="1" applyFont="1" applyBorder="1" applyAlignment="1">
      <alignment/>
    </xf>
    <xf numFmtId="3" fontId="24" fillId="0" borderId="12" xfId="0" applyNumberFormat="1" applyFont="1" applyBorder="1" applyAlignment="1">
      <alignment horizontal="right"/>
    </xf>
    <xf numFmtId="3" fontId="13" fillId="0" borderId="120" xfId="0" applyNumberFormat="1" applyFont="1" applyBorder="1" applyAlignment="1">
      <alignment/>
    </xf>
    <xf numFmtId="3" fontId="24" fillId="0" borderId="12" xfId="0" applyNumberFormat="1" applyFont="1" applyBorder="1" applyAlignment="1">
      <alignment horizontal="center"/>
    </xf>
    <xf numFmtId="0" fontId="13" fillId="0" borderId="133" xfId="0" applyFont="1" applyBorder="1" applyAlignment="1">
      <alignment/>
    </xf>
    <xf numFmtId="3" fontId="13" fillId="0" borderId="57" xfId="0" applyNumberFormat="1" applyFont="1" applyBorder="1" applyAlignment="1">
      <alignment horizontal="right"/>
    </xf>
    <xf numFmtId="177" fontId="15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11" fillId="0" borderId="0" xfId="0" applyFont="1" applyAlignment="1" quotePrefix="1">
      <alignment/>
    </xf>
    <xf numFmtId="0" fontId="11" fillId="0" borderId="0" xfId="67" applyFont="1">
      <alignment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8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Continuous" vertical="center"/>
    </xf>
    <xf numFmtId="0" fontId="13" fillId="0" borderId="13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centerContinuous" vertical="center"/>
    </xf>
    <xf numFmtId="0" fontId="13" fillId="0" borderId="57" xfId="0" applyFont="1" applyFill="1" applyBorder="1" applyAlignment="1">
      <alignment horizontal="centerContinuous" vertical="center"/>
    </xf>
    <xf numFmtId="0" fontId="13" fillId="0" borderId="57" xfId="0" applyFont="1" applyFill="1" applyBorder="1" applyAlignment="1">
      <alignment horizontal="center"/>
    </xf>
    <xf numFmtId="0" fontId="13" fillId="0" borderId="122" xfId="0" applyFont="1" applyBorder="1" applyAlignment="1">
      <alignment/>
    </xf>
    <xf numFmtId="177" fontId="13" fillId="0" borderId="131" xfId="67" applyNumberFormat="1" applyFont="1" applyBorder="1">
      <alignment/>
      <protection/>
    </xf>
    <xf numFmtId="3" fontId="13" fillId="0" borderId="7" xfId="67" applyNumberFormat="1" applyFont="1" applyBorder="1">
      <alignment/>
      <protection/>
    </xf>
    <xf numFmtId="3" fontId="13" fillId="0" borderId="7" xfId="66" applyNumberFormat="1" applyFont="1" applyBorder="1">
      <alignment/>
      <protection/>
    </xf>
    <xf numFmtId="3" fontId="13" fillId="0" borderId="130" xfId="66" applyNumberFormat="1" applyFont="1" applyBorder="1">
      <alignment/>
      <protection/>
    </xf>
    <xf numFmtId="177" fontId="13" fillId="0" borderId="132" xfId="67" applyNumberFormat="1" applyFont="1" applyBorder="1">
      <alignment/>
      <protection/>
    </xf>
    <xf numFmtId="3" fontId="13" fillId="0" borderId="0" xfId="67" applyNumberFormat="1" applyFont="1" applyBorder="1">
      <alignment/>
      <protection/>
    </xf>
    <xf numFmtId="3" fontId="13" fillId="0" borderId="0" xfId="66" applyNumberFormat="1" applyFont="1" applyBorder="1">
      <alignment/>
      <protection/>
    </xf>
    <xf numFmtId="3" fontId="13" fillId="0" borderId="12" xfId="66" applyNumberFormat="1" applyFont="1" applyBorder="1">
      <alignment/>
      <protection/>
    </xf>
    <xf numFmtId="3" fontId="13" fillId="0" borderId="57" xfId="67" applyNumberFormat="1" applyFont="1" applyBorder="1">
      <alignment/>
      <protection/>
    </xf>
    <xf numFmtId="3" fontId="13" fillId="0" borderId="57" xfId="66" applyNumberFormat="1" applyFont="1" applyBorder="1">
      <alignment/>
      <protection/>
    </xf>
    <xf numFmtId="3" fontId="13" fillId="0" borderId="95" xfId="67" applyNumberFormat="1" applyFont="1" applyBorder="1">
      <alignment/>
      <protection/>
    </xf>
    <xf numFmtId="177" fontId="1" fillId="0" borderId="74" xfId="67" applyNumberFormat="1" applyFont="1" applyBorder="1">
      <alignment/>
      <protection/>
    </xf>
    <xf numFmtId="177" fontId="1" fillId="0" borderId="136" xfId="67" applyNumberFormat="1" applyFont="1" applyFill="1" applyBorder="1">
      <alignment/>
      <protection/>
    </xf>
    <xf numFmtId="177" fontId="1" fillId="0" borderId="136" xfId="67" applyNumberFormat="1" applyFont="1" applyBorder="1">
      <alignment/>
      <protection/>
    </xf>
    <xf numFmtId="177" fontId="1" fillId="0" borderId="75" xfId="67" applyNumberFormat="1" applyFont="1" applyBorder="1">
      <alignment/>
      <protection/>
    </xf>
    <xf numFmtId="177" fontId="1" fillId="0" borderId="76" xfId="67" applyNumberFormat="1" applyFont="1" applyBorder="1">
      <alignment/>
      <protection/>
    </xf>
    <xf numFmtId="0" fontId="1" fillId="0" borderId="0" xfId="0" applyFont="1" applyAlignment="1">
      <alignment horizontal="center"/>
    </xf>
    <xf numFmtId="177" fontId="13" fillId="0" borderId="0" xfId="0" applyNumberFormat="1" applyFont="1" applyAlignment="1">
      <alignment/>
    </xf>
    <xf numFmtId="177" fontId="13" fillId="0" borderId="130" xfId="67" applyNumberFormat="1" applyFont="1" applyBorder="1">
      <alignment/>
      <protection/>
    </xf>
    <xf numFmtId="177" fontId="13" fillId="0" borderId="0" xfId="66" applyNumberFormat="1" applyFont="1">
      <alignment/>
      <protection/>
    </xf>
    <xf numFmtId="177" fontId="13" fillId="0" borderId="130" xfId="66" applyNumberFormat="1" applyFont="1" applyBorder="1">
      <alignment/>
      <protection/>
    </xf>
    <xf numFmtId="177" fontId="13" fillId="0" borderId="109" xfId="67" applyNumberFormat="1" applyFont="1" applyBorder="1">
      <alignment/>
      <protection/>
    </xf>
    <xf numFmtId="177" fontId="13" fillId="0" borderId="12" xfId="67" applyNumberFormat="1" applyFont="1" applyBorder="1">
      <alignment/>
      <protection/>
    </xf>
    <xf numFmtId="177" fontId="13" fillId="0" borderId="12" xfId="66" applyNumberFormat="1" applyFont="1" applyBorder="1">
      <alignment/>
      <protection/>
    </xf>
    <xf numFmtId="177" fontId="13" fillId="0" borderId="20" xfId="67" applyNumberFormat="1" applyFont="1" applyBorder="1">
      <alignment/>
      <protection/>
    </xf>
    <xf numFmtId="177" fontId="13" fillId="0" borderId="57" xfId="67" applyNumberFormat="1" applyFont="1" applyBorder="1">
      <alignment/>
      <protection/>
    </xf>
    <xf numFmtId="177" fontId="13" fillId="0" borderId="57" xfId="66" applyNumberFormat="1" applyFont="1" applyBorder="1">
      <alignment/>
      <protection/>
    </xf>
    <xf numFmtId="177" fontId="3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 quotePrefix="1">
      <alignment/>
    </xf>
    <xf numFmtId="0" fontId="1" fillId="0" borderId="131" xfId="0" applyFont="1" applyBorder="1" applyAlignment="1">
      <alignment horizontal="center"/>
    </xf>
    <xf numFmtId="0" fontId="1" fillId="0" borderId="8" xfId="0" applyFont="1" applyBorder="1" applyAlignment="1">
      <alignment horizontal="centerContinuous"/>
    </xf>
    <xf numFmtId="0" fontId="1" fillId="0" borderId="107" xfId="0" applyFont="1" applyBorder="1" applyAlignment="1">
      <alignment horizontal="centerContinuous"/>
    </xf>
    <xf numFmtId="0" fontId="1" fillId="0" borderId="119" xfId="0" applyFont="1" applyBorder="1" applyAlignment="1">
      <alignment horizontal="centerContinuous"/>
    </xf>
    <xf numFmtId="0" fontId="1" fillId="0" borderId="38" xfId="0" applyFont="1" applyBorder="1" applyAlignment="1">
      <alignment horizontal="centerContinuous"/>
    </xf>
    <xf numFmtId="0" fontId="13" fillId="0" borderId="54" xfId="0" applyFont="1" applyBorder="1" applyAlignment="1">
      <alignment/>
    </xf>
    <xf numFmtId="0" fontId="1" fillId="0" borderId="133" xfId="0" applyFont="1" applyBorder="1" applyAlignment="1">
      <alignment horizontal="center" vertical="top"/>
    </xf>
    <xf numFmtId="0" fontId="1" fillId="0" borderId="11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0" fontId="13" fillId="0" borderId="131" xfId="0" applyFont="1" applyBorder="1" applyAlignment="1">
      <alignment vertical="center"/>
    </xf>
    <xf numFmtId="177" fontId="13" fillId="0" borderId="130" xfId="0" applyNumberFormat="1" applyFont="1" applyBorder="1" applyAlignment="1">
      <alignment horizontal="right" vertical="center"/>
    </xf>
    <xf numFmtId="184" fontId="13" fillId="0" borderId="130" xfId="0" applyNumberFormat="1" applyFont="1" applyBorder="1" applyAlignment="1">
      <alignment horizontal="right" vertical="center"/>
    </xf>
    <xf numFmtId="184" fontId="13" fillId="0" borderId="109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" fillId="0" borderId="115" xfId="0" applyFont="1" applyBorder="1" applyAlignment="1">
      <alignment horizontal="center" vertical="center"/>
    </xf>
    <xf numFmtId="0" fontId="13" fillId="0" borderId="132" xfId="0" applyFont="1" applyBorder="1" applyAlignment="1">
      <alignment vertical="center"/>
    </xf>
    <xf numFmtId="177" fontId="13" fillId="0" borderId="12" xfId="0" applyNumberFormat="1" applyFont="1" applyBorder="1" applyAlignment="1">
      <alignment horizontal="right" vertical="center"/>
    </xf>
    <xf numFmtId="184" fontId="13" fillId="0" borderId="12" xfId="0" applyNumberFormat="1" applyFont="1" applyBorder="1" applyAlignment="1">
      <alignment horizontal="right" vertical="center"/>
    </xf>
    <xf numFmtId="184" fontId="13" fillId="0" borderId="20" xfId="0" applyNumberFormat="1" applyFont="1" applyBorder="1" applyAlignment="1">
      <alignment horizontal="right" vertical="center"/>
    </xf>
    <xf numFmtId="177" fontId="13" fillId="0" borderId="0" xfId="0" applyNumberFormat="1" applyFont="1" applyAlignment="1">
      <alignment vertical="center"/>
    </xf>
    <xf numFmtId="177" fontId="13" fillId="0" borderId="19" xfId="0" applyNumberFormat="1" applyFont="1" applyBorder="1" applyAlignment="1">
      <alignment horizontal="right" vertical="center"/>
    </xf>
    <xf numFmtId="0" fontId="13" fillId="0" borderId="135" xfId="0" applyFont="1" applyBorder="1" applyAlignment="1">
      <alignment vertical="center"/>
    </xf>
    <xf numFmtId="177" fontId="13" fillId="0" borderId="14" xfId="0" applyNumberFormat="1" applyFont="1" applyBorder="1" applyAlignment="1">
      <alignment horizontal="right" vertical="center"/>
    </xf>
    <xf numFmtId="184" fontId="13" fillId="0" borderId="14" xfId="0" applyNumberFormat="1" applyFont="1" applyBorder="1" applyAlignment="1">
      <alignment horizontal="right" vertical="center"/>
    </xf>
    <xf numFmtId="184" fontId="13" fillId="0" borderId="33" xfId="0" applyNumberFormat="1" applyFont="1" applyBorder="1" applyAlignment="1">
      <alignment horizontal="right" vertical="center"/>
    </xf>
    <xf numFmtId="0" fontId="1" fillId="0" borderId="54" xfId="0" applyFont="1" applyBorder="1" applyAlignment="1">
      <alignment horizontal="center" vertical="center"/>
    </xf>
    <xf numFmtId="0" fontId="1" fillId="0" borderId="133" xfId="0" applyFont="1" applyBorder="1" applyAlignment="1">
      <alignment vertical="center"/>
    </xf>
    <xf numFmtId="177" fontId="1" fillId="0" borderId="57" xfId="0" applyNumberFormat="1" applyFont="1" applyBorder="1" applyAlignment="1">
      <alignment horizontal="right" vertical="center"/>
    </xf>
    <xf numFmtId="184" fontId="1" fillId="0" borderId="57" xfId="0" applyNumberFormat="1" applyFont="1" applyBorder="1" applyAlignment="1">
      <alignment horizontal="right" vertical="center"/>
    </xf>
    <xf numFmtId="184" fontId="1" fillId="0" borderId="95" xfId="0" applyNumberFormat="1" applyFont="1" applyBorder="1" applyAlignment="1">
      <alignment horizontal="right" vertical="center"/>
    </xf>
    <xf numFmtId="0" fontId="1" fillId="0" borderId="123" xfId="0" applyFont="1" applyBorder="1" applyAlignment="1" quotePrefix="1">
      <alignment horizontal="center" vertical="center"/>
    </xf>
    <xf numFmtId="0" fontId="17" fillId="0" borderId="0" xfId="0" applyFont="1" applyBorder="1" applyAlignment="1">
      <alignment vertical="center"/>
    </xf>
    <xf numFmtId="177" fontId="17" fillId="0" borderId="0" xfId="0" applyNumberFormat="1" applyFont="1" applyBorder="1" applyAlignment="1">
      <alignment horizontal="right" vertical="center"/>
    </xf>
    <xf numFmtId="184" fontId="17" fillId="0" borderId="0" xfId="0" applyNumberFormat="1" applyFont="1" applyBorder="1" applyAlignment="1">
      <alignment horizontal="right" vertical="center"/>
    </xf>
    <xf numFmtId="0" fontId="4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/>
    </xf>
    <xf numFmtId="173" fontId="11" fillId="0" borderId="0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0" fontId="1" fillId="0" borderId="137" xfId="0" applyFont="1" applyFill="1" applyBorder="1" applyAlignment="1">
      <alignment horizontal="center"/>
    </xf>
    <xf numFmtId="0" fontId="1" fillId="0" borderId="9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73" fontId="13" fillId="0" borderId="12" xfId="0" applyNumberFormat="1" applyFont="1" applyFill="1" applyBorder="1" applyAlignment="1" applyProtection="1">
      <alignment/>
      <protection locked="0"/>
    </xf>
    <xf numFmtId="173" fontId="13" fillId="0" borderId="19" xfId="0" applyNumberFormat="1" applyFont="1" applyFill="1" applyBorder="1" applyAlignment="1">
      <alignment horizontal="right"/>
    </xf>
    <xf numFmtId="173" fontId="13" fillId="0" borderId="0" xfId="0" applyNumberFormat="1" applyFont="1" applyFill="1" applyBorder="1" applyAlignment="1">
      <alignment/>
    </xf>
    <xf numFmtId="0" fontId="13" fillId="0" borderId="92" xfId="0" applyFont="1" applyFill="1" applyBorder="1" applyAlignment="1">
      <alignment horizontal="center"/>
    </xf>
    <xf numFmtId="173" fontId="13" fillId="0" borderId="14" xfId="0" applyNumberFormat="1" applyFont="1" applyFill="1" applyBorder="1" applyAlignment="1">
      <alignment horizontal="right"/>
    </xf>
    <xf numFmtId="173" fontId="13" fillId="0" borderId="104" xfId="0" applyNumberFormat="1" applyFont="1" applyFill="1" applyBorder="1" applyAlignment="1">
      <alignment horizontal="right"/>
    </xf>
    <xf numFmtId="173" fontId="13" fillId="0" borderId="13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" fontId="13" fillId="0" borderId="14" xfId="0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0" fontId="13" fillId="0" borderId="19" xfId="0" applyFont="1" applyFill="1" applyBorder="1" applyAlignment="1">
      <alignment horizontal="right"/>
    </xf>
    <xf numFmtId="173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/>
    </xf>
    <xf numFmtId="173" fontId="13" fillId="0" borderId="13" xfId="0" applyNumberFormat="1" applyFont="1" applyFill="1" applyBorder="1" applyAlignment="1">
      <alignment/>
    </xf>
    <xf numFmtId="173" fontId="13" fillId="0" borderId="12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173" fontId="14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justify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3" fontId="13" fillId="0" borderId="13" xfId="0" applyNumberFormat="1" applyFont="1" applyFill="1" applyBorder="1" applyAlignment="1">
      <alignment horizontal="right" wrapText="1"/>
    </xf>
    <xf numFmtId="3" fontId="13" fillId="0" borderId="12" xfId="0" applyNumberFormat="1" applyFont="1" applyFill="1" applyBorder="1" applyAlignment="1">
      <alignment horizontal="right" wrapText="1"/>
    </xf>
    <xf numFmtId="173" fontId="10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2" fontId="45" fillId="0" borderId="0" xfId="0" applyNumberFormat="1" applyFont="1" applyFill="1" applyBorder="1" applyAlignment="1">
      <alignment/>
    </xf>
    <xf numFmtId="188" fontId="11" fillId="0" borderId="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11" fillId="0" borderId="0" xfId="0" applyNumberFormat="1" applyFont="1" applyFill="1" applyBorder="1" applyAlignment="1">
      <alignment horizontal="center"/>
    </xf>
    <xf numFmtId="173" fontId="10" fillId="0" borderId="19" xfId="0" applyNumberFormat="1" applyFont="1" applyFill="1" applyBorder="1" applyAlignment="1">
      <alignment/>
    </xf>
    <xf numFmtId="0" fontId="49" fillId="0" borderId="0" xfId="0" applyFont="1" applyFill="1" applyBorder="1" applyAlignment="1">
      <alignment horizontal="left" indent="12"/>
    </xf>
    <xf numFmtId="2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2" fontId="50" fillId="0" borderId="0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0" fillId="0" borderId="87" xfId="0" applyFont="1" applyFill="1" applyBorder="1" applyAlignment="1">
      <alignment horizontal="center"/>
    </xf>
    <xf numFmtId="173" fontId="10" fillId="0" borderId="13" xfId="0" applyNumberFormat="1" applyFont="1" applyFill="1" applyBorder="1" applyAlignment="1">
      <alignment/>
    </xf>
    <xf numFmtId="173" fontId="10" fillId="0" borderId="100" xfId="0" applyNumberFormat="1" applyFont="1" applyFill="1" applyBorder="1" applyAlignment="1">
      <alignment horizontal="right"/>
    </xf>
    <xf numFmtId="173" fontId="10" fillId="0" borderId="13" xfId="0" applyNumberFormat="1" applyFont="1" applyFill="1" applyBorder="1" applyAlignment="1">
      <alignment horizontal="right"/>
    </xf>
    <xf numFmtId="173" fontId="10" fillId="0" borderId="12" xfId="0" applyNumberFormat="1" applyFont="1" applyFill="1" applyBorder="1" applyAlignment="1">
      <alignment/>
    </xf>
    <xf numFmtId="17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85" xfId="0" applyFont="1" applyFill="1" applyBorder="1" applyAlignment="1">
      <alignment horizontal="center"/>
    </xf>
    <xf numFmtId="173" fontId="10" fillId="0" borderId="14" xfId="0" applyNumberFormat="1" applyFont="1" applyFill="1" applyBorder="1" applyAlignment="1">
      <alignment horizontal="right"/>
    </xf>
    <xf numFmtId="173" fontId="10" fillId="0" borderId="85" xfId="0" applyNumberFormat="1" applyFont="1" applyFill="1" applyBorder="1" applyAlignment="1">
      <alignment horizontal="right"/>
    </xf>
    <xf numFmtId="0" fontId="10" fillId="0" borderId="92" xfId="0" applyFont="1" applyFill="1" applyBorder="1" applyAlignment="1">
      <alignment horizontal="center"/>
    </xf>
    <xf numFmtId="173" fontId="10" fillId="0" borderId="99" xfId="0" applyNumberFormat="1" applyFont="1" applyFill="1" applyBorder="1" applyAlignment="1">
      <alignment horizontal="right"/>
    </xf>
    <xf numFmtId="173" fontId="10" fillId="0" borderId="92" xfId="0" applyNumberFormat="1" applyFont="1" applyFill="1" applyBorder="1" applyAlignment="1">
      <alignment horizontal="right"/>
    </xf>
    <xf numFmtId="173" fontId="10" fillId="0" borderId="19" xfId="0" applyNumberFormat="1" applyFont="1" applyFill="1" applyBorder="1" applyAlignment="1">
      <alignment horizontal="right"/>
    </xf>
    <xf numFmtId="173" fontId="10" fillId="0" borderId="104" xfId="0" applyNumberFormat="1" applyFont="1" applyFill="1" applyBorder="1" applyAlignment="1">
      <alignment horizontal="right"/>
    </xf>
    <xf numFmtId="0" fontId="10" fillId="0" borderId="100" xfId="0" applyFont="1" applyFill="1" applyBorder="1" applyAlignment="1">
      <alignment horizontal="center"/>
    </xf>
    <xf numFmtId="173" fontId="10" fillId="0" borderId="16" xfId="0" applyNumberFormat="1" applyFont="1" applyFill="1" applyBorder="1" applyAlignment="1">
      <alignment horizontal="right"/>
    </xf>
    <xf numFmtId="0" fontId="10" fillId="0" borderId="99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1" fillId="0" borderId="99" xfId="0" applyFont="1" applyFill="1" applyBorder="1" applyAlignment="1">
      <alignment horizontal="center"/>
    </xf>
    <xf numFmtId="173" fontId="13" fillId="0" borderId="13" xfId="0" applyNumberFormat="1" applyFont="1" applyFill="1" applyBorder="1" applyAlignment="1" applyProtection="1">
      <alignment/>
      <protection locked="0"/>
    </xf>
    <xf numFmtId="173" fontId="13" fillId="0" borderId="99" xfId="0" applyNumberFormat="1" applyFont="1" applyFill="1" applyBorder="1" applyAlignment="1">
      <alignment horizontal="right"/>
    </xf>
    <xf numFmtId="173" fontId="13" fillId="0" borderId="16" xfId="0" applyNumberFormat="1" applyFont="1" applyFill="1" applyBorder="1" applyAlignment="1">
      <alignment horizontal="right"/>
    </xf>
    <xf numFmtId="173" fontId="13" fillId="0" borderId="99" xfId="0" applyNumberFormat="1" applyFont="1" applyFill="1" applyBorder="1" applyAlignment="1">
      <alignment/>
    </xf>
    <xf numFmtId="173" fontId="13" fillId="0" borderId="87" xfId="0" applyNumberFormat="1" applyFont="1" applyFill="1" applyBorder="1" applyAlignment="1">
      <alignment/>
    </xf>
    <xf numFmtId="3" fontId="53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3" fillId="0" borderId="12" xfId="0" applyFont="1" applyBorder="1" applyAlignment="1">
      <alignment/>
    </xf>
    <xf numFmtId="174" fontId="53" fillId="0" borderId="12" xfId="0" applyNumberFormat="1" applyFont="1" applyBorder="1" applyAlignment="1">
      <alignment/>
    </xf>
    <xf numFmtId="3" fontId="54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51" applyFont="1" applyFill="1">
      <alignment/>
      <protection/>
    </xf>
    <xf numFmtId="0" fontId="55" fillId="0" borderId="0" xfId="51" applyFont="1" applyFill="1" applyAlignment="1">
      <alignment horizontal="center"/>
      <protection/>
    </xf>
    <xf numFmtId="3" fontId="36" fillId="0" borderId="0" xfId="51" applyNumberFormat="1" applyFont="1" applyFill="1">
      <alignment/>
      <protection/>
    </xf>
    <xf numFmtId="0" fontId="55" fillId="0" borderId="0" xfId="51" applyFont="1" applyFill="1">
      <alignment/>
      <protection/>
    </xf>
    <xf numFmtId="0" fontId="56" fillId="0" borderId="0" xfId="54" applyFont="1">
      <alignment/>
      <protection/>
    </xf>
    <xf numFmtId="0" fontId="13" fillId="0" borderId="7" xfId="51" applyFont="1" applyFill="1" applyBorder="1" applyAlignment="1">
      <alignment horizontal="center" vertical="center"/>
      <protection/>
    </xf>
    <xf numFmtId="0" fontId="13" fillId="0" borderId="138" xfId="51" applyFont="1" applyFill="1" applyBorder="1" applyAlignment="1">
      <alignment horizontal="center" vertical="center"/>
      <protection/>
    </xf>
    <xf numFmtId="0" fontId="13" fillId="0" borderId="109" xfId="51" applyFont="1" applyFill="1" applyBorder="1" applyAlignment="1">
      <alignment vertical="center"/>
      <protection/>
    </xf>
    <xf numFmtId="0" fontId="13" fillId="0" borderId="0" xfId="51" applyFont="1" applyFill="1" applyAlignment="1">
      <alignment vertical="center"/>
      <protection/>
    </xf>
    <xf numFmtId="0" fontId="14" fillId="0" borderId="0" xfId="54" applyFont="1">
      <alignment/>
      <protection/>
    </xf>
    <xf numFmtId="0" fontId="13" fillId="0" borderId="43" xfId="51" applyFont="1" applyFill="1" applyBorder="1" applyAlignment="1">
      <alignment horizontal="center" vertical="center"/>
      <protection/>
    </xf>
    <xf numFmtId="0" fontId="13" fillId="0" borderId="139" xfId="51" applyFont="1" applyFill="1" applyBorder="1" applyAlignment="1">
      <alignment horizontal="center" vertical="center"/>
      <protection/>
    </xf>
    <xf numFmtId="0" fontId="13" fillId="0" borderId="84" xfId="51" applyFont="1" applyFill="1" applyBorder="1" applyAlignment="1">
      <alignment horizontal="center" vertical="center" wrapText="1"/>
      <protection/>
    </xf>
    <xf numFmtId="0" fontId="13" fillId="0" borderId="140" xfId="68" applyFont="1" applyFill="1" applyBorder="1">
      <alignment/>
      <protection/>
    </xf>
    <xf numFmtId="0" fontId="13" fillId="0" borderId="80" xfId="68" applyFont="1" applyFill="1" applyBorder="1" applyAlignment="1">
      <alignment horizontal="center"/>
      <protection/>
    </xf>
    <xf numFmtId="174" fontId="13" fillId="0" borderId="120" xfId="0" applyNumberFormat="1" applyFont="1" applyBorder="1" applyAlignment="1">
      <alignment/>
    </xf>
    <xf numFmtId="0" fontId="13" fillId="0" borderId="88" xfId="68" applyFont="1" applyFill="1" applyBorder="1">
      <alignment/>
      <protection/>
    </xf>
    <xf numFmtId="0" fontId="13" fillId="0" borderId="19" xfId="68" applyFont="1" applyFill="1" applyBorder="1" applyAlignment="1">
      <alignment horizontal="center"/>
      <protection/>
    </xf>
    <xf numFmtId="174" fontId="13" fillId="0" borderId="20" xfId="0" applyNumberFormat="1" applyFont="1" applyBorder="1" applyAlignment="1">
      <alignment/>
    </xf>
    <xf numFmtId="3" fontId="36" fillId="0" borderId="0" xfId="51" applyNumberFormat="1" applyFont="1" applyFill="1" applyBorder="1">
      <alignment/>
      <protection/>
    </xf>
    <xf numFmtId="0" fontId="56" fillId="0" borderId="0" xfId="54" applyFont="1" applyBorder="1">
      <alignment/>
      <protection/>
    </xf>
    <xf numFmtId="0" fontId="13" fillId="0" borderId="88" xfId="68" applyFont="1" applyFill="1" applyBorder="1" applyAlignment="1" quotePrefix="1">
      <alignment horizontal="left"/>
      <protection/>
    </xf>
    <xf numFmtId="0" fontId="13" fillId="0" borderId="88" xfId="68" applyFont="1" applyFill="1" applyBorder="1" applyAlignment="1">
      <alignment wrapText="1"/>
      <protection/>
    </xf>
    <xf numFmtId="0" fontId="56" fillId="0" borderId="0" xfId="54" applyFont="1" applyFill="1" applyBorder="1">
      <alignment/>
      <protection/>
    </xf>
    <xf numFmtId="0" fontId="37" fillId="0" borderId="0" xfId="51" applyFont="1" applyFill="1" applyBorder="1">
      <alignment/>
      <protection/>
    </xf>
    <xf numFmtId="0" fontId="13" fillId="0" borderId="93" xfId="68" applyFont="1" applyFill="1" applyBorder="1">
      <alignment/>
      <protection/>
    </xf>
    <xf numFmtId="0" fontId="13" fillId="0" borderId="55" xfId="68" applyFont="1" applyFill="1" applyBorder="1" applyAlignment="1">
      <alignment horizontal="center"/>
      <protection/>
    </xf>
    <xf numFmtId="173" fontId="13" fillId="0" borderId="117" xfId="0" applyNumberFormat="1" applyFont="1" applyFill="1" applyBorder="1" applyAlignment="1">
      <alignment/>
    </xf>
    <xf numFmtId="174" fontId="13" fillId="0" borderId="95" xfId="0" applyNumberFormat="1" applyFont="1" applyBorder="1" applyAlignment="1">
      <alignment/>
    </xf>
    <xf numFmtId="0" fontId="3" fillId="0" borderId="0" xfId="51" applyFont="1" applyFill="1">
      <alignment/>
      <protection/>
    </xf>
    <xf numFmtId="0" fontId="0" fillId="0" borderId="0" xfId="0" applyFill="1" applyAlignment="1">
      <alignment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3" fillId="0" borderId="15" xfId="0" applyFont="1" applyBorder="1" applyAlignment="1">
      <alignment vertical="center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vertical="center"/>
    </xf>
    <xf numFmtId="3" fontId="20" fillId="0" borderId="15" xfId="0" applyNumberFormat="1" applyFont="1" applyFill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37" xfId="0" applyFont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8" fillId="0" borderId="15" xfId="0" applyFont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0" fontId="13" fillId="0" borderId="15" xfId="0" applyFont="1" applyBorder="1" applyAlignment="1">
      <alignment vertical="top"/>
    </xf>
    <xf numFmtId="49" fontId="13" fillId="0" borderId="15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3" fontId="20" fillId="0" borderId="137" xfId="0" applyNumberFormat="1" applyFont="1" applyBorder="1" applyAlignment="1">
      <alignment vertical="center"/>
    </xf>
    <xf numFmtId="0" fontId="13" fillId="0" borderId="15" xfId="0" applyFont="1" applyFill="1" applyBorder="1" applyAlignment="1">
      <alignment/>
    </xf>
    <xf numFmtId="0" fontId="13" fillId="0" borderId="137" xfId="0" applyFont="1" applyBorder="1" applyAlignment="1">
      <alignment/>
    </xf>
    <xf numFmtId="3" fontId="13" fillId="0" borderId="15" xfId="0" applyNumberFormat="1" applyFont="1" applyBorder="1" applyAlignment="1">
      <alignment vertical="center"/>
    </xf>
    <xf numFmtId="3" fontId="20" fillId="0" borderId="15" xfId="0" applyNumberFormat="1" applyFont="1" applyBorder="1" applyAlignment="1">
      <alignment horizontal="right" vertical="center"/>
    </xf>
    <xf numFmtId="3" fontId="20" fillId="0" borderId="15" xfId="0" applyNumberFormat="1" applyFont="1" applyFill="1" applyBorder="1" applyAlignment="1">
      <alignment horizontal="right" vertical="center"/>
    </xf>
    <xf numFmtId="3" fontId="20" fillId="0" borderId="15" xfId="0" applyNumberFormat="1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/>
    </xf>
    <xf numFmtId="3" fontId="20" fillId="0" borderId="137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3" fontId="20" fillId="35" borderId="15" xfId="0" applyNumberFormat="1" applyFont="1" applyFill="1" applyBorder="1" applyAlignment="1">
      <alignment vertical="center" wrapText="1"/>
    </xf>
    <xf numFmtId="3" fontId="20" fillId="35" borderId="15" xfId="0" applyNumberFormat="1" applyFont="1" applyFill="1" applyBorder="1" applyAlignment="1">
      <alignment vertical="center"/>
    </xf>
    <xf numFmtId="3" fontId="20" fillId="35" borderId="137" xfId="0" applyNumberFormat="1" applyFont="1" applyFill="1" applyBorder="1" applyAlignment="1">
      <alignment vertical="center"/>
    </xf>
    <xf numFmtId="0" fontId="13" fillId="35" borderId="15" xfId="0" applyFont="1" applyFill="1" applyBorder="1" applyAlignment="1">
      <alignment vertical="center"/>
    </xf>
    <xf numFmtId="0" fontId="13" fillId="35" borderId="15" xfId="0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Border="1" applyAlignment="1">
      <alignment/>
    </xf>
    <xf numFmtId="0" fontId="58" fillId="0" borderId="0" xfId="0" applyFont="1" applyAlignment="1">
      <alignment vertical="center"/>
    </xf>
    <xf numFmtId="3" fontId="58" fillId="0" borderId="0" xfId="0" applyNumberFormat="1" applyFont="1" applyFill="1" applyAlignment="1">
      <alignment vertical="center"/>
    </xf>
    <xf numFmtId="0" fontId="58" fillId="0" borderId="100" xfId="0" applyFont="1" applyBorder="1" applyAlignment="1">
      <alignment vertical="center"/>
    </xf>
    <xf numFmtId="49" fontId="58" fillId="0" borderId="100" xfId="0" applyNumberFormat="1" applyFont="1" applyBorder="1" applyAlignment="1">
      <alignment vertical="center" wrapText="1"/>
    </xf>
    <xf numFmtId="0" fontId="58" fillId="0" borderId="0" xfId="0" applyFont="1" applyAlignment="1">
      <alignment/>
    </xf>
    <xf numFmtId="3" fontId="3" fillId="0" borderId="0" xfId="0" applyNumberFormat="1" applyFont="1" applyFill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0" fontId="59" fillId="0" borderId="0" xfId="0" applyFont="1" applyAlignment="1">
      <alignment vertical="center"/>
    </xf>
    <xf numFmtId="3" fontId="20" fillId="0" borderId="0" xfId="0" applyNumberFormat="1" applyFont="1" applyAlignment="1">
      <alignment vertical="center" wrapText="1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 applyFill="1" applyAlignment="1">
      <alignment vertical="center"/>
    </xf>
    <xf numFmtId="0" fontId="13" fillId="0" borderId="7" xfId="0" applyFont="1" applyBorder="1" applyAlignment="1">
      <alignment horizontal="centerContinuous"/>
    </xf>
    <xf numFmtId="0" fontId="13" fillId="0" borderId="130" xfId="0" applyFont="1" applyBorder="1" applyAlignment="1">
      <alignment/>
    </xf>
    <xf numFmtId="0" fontId="13" fillId="0" borderId="80" xfId="0" applyFont="1" applyBorder="1" applyAlignment="1">
      <alignment/>
    </xf>
    <xf numFmtId="0" fontId="13" fillId="0" borderId="138" xfId="0" applyFont="1" applyBorder="1" applyAlignment="1">
      <alignment/>
    </xf>
    <xf numFmtId="0" fontId="13" fillId="0" borderId="109" xfId="0" applyFont="1" applyBorder="1" applyAlignment="1">
      <alignment/>
    </xf>
    <xf numFmtId="0" fontId="13" fillId="0" borderId="88" xfId="0" applyFont="1" applyBorder="1" applyAlignment="1">
      <alignment horizontal="center"/>
    </xf>
    <xf numFmtId="0" fontId="13" fillId="0" borderId="85" xfId="0" applyFont="1" applyBorder="1" applyAlignment="1">
      <alignment horizontal="centerContinuous" vertical="justify"/>
    </xf>
    <xf numFmtId="0" fontId="13" fillId="0" borderId="8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96" xfId="0" applyFont="1" applyBorder="1" applyAlignment="1">
      <alignment vertical="center"/>
    </xf>
    <xf numFmtId="0" fontId="13" fillId="0" borderId="14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83" xfId="0" applyFont="1" applyBorder="1" applyAlignment="1">
      <alignment vertical="center"/>
    </xf>
    <xf numFmtId="0" fontId="13" fillId="0" borderId="139" xfId="0" applyFont="1" applyBorder="1" applyAlignment="1">
      <alignment vertical="center"/>
    </xf>
    <xf numFmtId="0" fontId="13" fillId="0" borderId="84" xfId="0" applyFont="1" applyBorder="1" applyAlignment="1">
      <alignment vertical="center"/>
    </xf>
    <xf numFmtId="3" fontId="20" fillId="0" borderId="12" xfId="60" applyNumberFormat="1" applyFont="1" applyBorder="1" applyAlignment="1">
      <alignment horizontal="right"/>
      <protection/>
    </xf>
    <xf numFmtId="173" fontId="20" fillId="0" borderId="12" xfId="0" applyNumberFormat="1" applyFont="1" applyBorder="1" applyAlignment="1">
      <alignment/>
    </xf>
    <xf numFmtId="173" fontId="20" fillId="0" borderId="87" xfId="0" applyNumberFormat="1" applyFont="1" applyBorder="1" applyAlignment="1">
      <alignment/>
    </xf>
    <xf numFmtId="174" fontId="20" fillId="0" borderId="87" xfId="60" applyNumberFormat="1" applyFont="1" applyBorder="1" applyAlignment="1">
      <alignment horizontal="right"/>
      <protection/>
    </xf>
    <xf numFmtId="173" fontId="20" fillId="0" borderId="20" xfId="0" applyNumberFormat="1" applyFont="1" applyBorder="1" applyAlignment="1">
      <alignment/>
    </xf>
    <xf numFmtId="0" fontId="13" fillId="0" borderId="89" xfId="0" applyFont="1" applyBorder="1" applyAlignment="1">
      <alignment/>
    </xf>
    <xf numFmtId="3" fontId="13" fillId="0" borderId="85" xfId="0" applyNumberFormat="1" applyFont="1" applyBorder="1" applyAlignment="1">
      <alignment/>
    </xf>
    <xf numFmtId="3" fontId="20" fillId="0" borderId="14" xfId="60" applyNumberFormat="1" applyFont="1" applyBorder="1" applyAlignment="1">
      <alignment horizontal="right"/>
      <protection/>
    </xf>
    <xf numFmtId="173" fontId="20" fillId="0" borderId="14" xfId="0" applyNumberFormat="1" applyFont="1" applyBorder="1" applyAlignment="1">
      <alignment/>
    </xf>
    <xf numFmtId="173" fontId="20" fillId="0" borderId="92" xfId="0" applyNumberFormat="1" applyFont="1" applyBorder="1" applyAlignment="1">
      <alignment/>
    </xf>
    <xf numFmtId="174" fontId="20" fillId="0" borderId="92" xfId="60" applyNumberFormat="1" applyFont="1" applyBorder="1" applyAlignment="1">
      <alignment horizontal="right"/>
      <protection/>
    </xf>
    <xf numFmtId="173" fontId="20" fillId="0" borderId="33" xfId="0" applyNumberFormat="1" applyFont="1" applyBorder="1" applyAlignment="1">
      <alignment/>
    </xf>
    <xf numFmtId="3" fontId="13" fillId="0" borderId="117" xfId="0" applyNumberFormat="1" applyFont="1" applyBorder="1" applyAlignment="1">
      <alignment/>
    </xf>
    <xf numFmtId="3" fontId="20" fillId="0" borderId="57" xfId="60" applyNumberFormat="1" applyFont="1" applyBorder="1" applyAlignment="1">
      <alignment horizontal="right"/>
      <protection/>
    </xf>
    <xf numFmtId="173" fontId="20" fillId="0" borderId="57" xfId="0" applyNumberFormat="1" applyFont="1" applyBorder="1" applyAlignment="1">
      <alignment/>
    </xf>
    <xf numFmtId="173" fontId="20" fillId="0" borderId="94" xfId="0" applyNumberFormat="1" applyFont="1" applyBorder="1" applyAlignment="1">
      <alignment/>
    </xf>
    <xf numFmtId="174" fontId="20" fillId="0" borderId="57" xfId="60" applyNumberFormat="1" applyFont="1" applyBorder="1" applyAlignment="1">
      <alignment horizontal="right"/>
      <protection/>
    </xf>
    <xf numFmtId="173" fontId="20" fillId="0" borderId="142" xfId="0" applyNumberFormat="1" applyFont="1" applyBorder="1" applyAlignment="1">
      <alignment/>
    </xf>
    <xf numFmtId="173" fontId="20" fillId="0" borderId="37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20" fillId="0" borderId="79" xfId="0" applyFont="1" applyBorder="1" applyAlignment="1">
      <alignment horizontal="center" vertical="center"/>
    </xf>
    <xf numFmtId="3" fontId="20" fillId="0" borderId="108" xfId="0" applyNumberFormat="1" applyFont="1" applyBorder="1" applyAlignment="1">
      <alignment horizontal="center" vertical="center" wrapText="1"/>
    </xf>
    <xf numFmtId="0" fontId="20" fillId="0" borderId="96" xfId="0" applyFont="1" applyBorder="1" applyAlignment="1">
      <alignment/>
    </xf>
    <xf numFmtId="3" fontId="20" fillId="0" borderId="18" xfId="0" applyNumberFormat="1" applyFont="1" applyBorder="1" applyAlignment="1">
      <alignment horizontal="center"/>
    </xf>
    <xf numFmtId="3" fontId="20" fillId="0" borderId="18" xfId="0" applyNumberFormat="1" applyFont="1" applyBorder="1" applyAlignment="1">
      <alignment horizontal="centerContinuous" vertical="center"/>
    </xf>
    <xf numFmtId="0" fontId="20" fillId="0" borderId="30" xfId="0" applyFont="1" applyBorder="1" applyAlignment="1">
      <alignment horizontal="centerContinuous" vertical="center"/>
    </xf>
    <xf numFmtId="174" fontId="20" fillId="0" borderId="12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174" fontId="20" fillId="0" borderId="0" xfId="0" applyNumberFormat="1" applyFont="1" applyBorder="1" applyAlignment="1">
      <alignment/>
    </xf>
    <xf numFmtId="0" fontId="20" fillId="0" borderId="50" xfId="0" applyFont="1" applyBorder="1" applyAlignment="1">
      <alignment/>
    </xf>
    <xf numFmtId="174" fontId="20" fillId="0" borderId="36" xfId="0" applyNumberFormat="1" applyFont="1" applyBorder="1" applyAlignment="1">
      <alignment/>
    </xf>
    <xf numFmtId="3" fontId="20" fillId="0" borderId="143" xfId="0" applyNumberFormat="1" applyFont="1" applyBorder="1" applyAlignment="1">
      <alignment/>
    </xf>
    <xf numFmtId="174" fontId="20" fillId="0" borderId="36" xfId="0" applyNumberFormat="1" applyFont="1" applyBorder="1" applyAlignment="1">
      <alignment/>
    </xf>
    <xf numFmtId="174" fontId="20" fillId="0" borderId="143" xfId="0" applyNumberFormat="1" applyFont="1" applyBorder="1" applyAlignment="1">
      <alignment/>
    </xf>
    <xf numFmtId="173" fontId="20" fillId="0" borderId="95" xfId="0" applyNumberFormat="1" applyFont="1" applyBorder="1" applyAlignment="1">
      <alignment/>
    </xf>
    <xf numFmtId="0" fontId="59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3" fillId="0" borderId="7" xfId="0" applyFont="1" applyBorder="1" applyAlignment="1">
      <alignment horizontal="centerContinuous" vertical="center" wrapText="1"/>
    </xf>
    <xf numFmtId="0" fontId="13" fillId="0" borderId="130" xfId="0" applyFont="1" applyBorder="1" applyAlignment="1">
      <alignment horizontal="centerContinuous" vertical="center" wrapText="1"/>
    </xf>
    <xf numFmtId="0" fontId="13" fillId="0" borderId="138" xfId="0" applyFont="1" applyBorder="1" applyAlignment="1">
      <alignment horizontal="centerContinuous" vertical="center" wrapText="1"/>
    </xf>
    <xf numFmtId="0" fontId="13" fillId="0" borderId="109" xfId="0" applyFont="1" applyBorder="1" applyAlignment="1">
      <alignment horizontal="centerContinuous" vertical="center" wrapText="1"/>
    </xf>
    <xf numFmtId="0" fontId="13" fillId="0" borderId="43" xfId="0" applyFont="1" applyBorder="1" applyAlignment="1">
      <alignment horizontal="right" vertical="center"/>
    </xf>
    <xf numFmtId="0" fontId="13" fillId="0" borderId="83" xfId="0" applyFont="1" applyBorder="1" applyAlignment="1">
      <alignment horizontal="centerContinuous" vertical="center"/>
    </xf>
    <xf numFmtId="0" fontId="13" fillId="0" borderId="139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3" fontId="13" fillId="0" borderId="14" xfId="60" applyNumberFormat="1" applyFont="1" applyBorder="1" applyAlignment="1">
      <alignment horizontal="right"/>
      <protection/>
    </xf>
    <xf numFmtId="174" fontId="13" fillId="0" borderId="14" xfId="60" applyNumberFormat="1" applyFont="1" applyBorder="1" applyAlignment="1">
      <alignment horizontal="right"/>
      <protection/>
    </xf>
    <xf numFmtId="173" fontId="13" fillId="0" borderId="33" xfId="0" applyNumberFormat="1" applyFont="1" applyBorder="1" applyAlignment="1">
      <alignment/>
    </xf>
    <xf numFmtId="3" fontId="13" fillId="0" borderId="15" xfId="60" applyNumberFormat="1" applyFont="1" applyBorder="1" applyAlignment="1">
      <alignment horizontal="right"/>
      <protection/>
    </xf>
    <xf numFmtId="173" fontId="13" fillId="0" borderId="15" xfId="0" applyNumberFormat="1" applyFont="1" applyBorder="1" applyAlignment="1">
      <alignment/>
    </xf>
    <xf numFmtId="174" fontId="13" fillId="0" borderId="15" xfId="60" applyNumberFormat="1" applyFont="1" applyBorder="1" applyAlignment="1">
      <alignment horizontal="right"/>
      <protection/>
    </xf>
    <xf numFmtId="173" fontId="13" fillId="0" borderId="27" xfId="0" applyNumberFormat="1" applyFont="1" applyBorder="1" applyAlignment="1">
      <alignment/>
    </xf>
    <xf numFmtId="174" fontId="13" fillId="0" borderId="36" xfId="0" applyNumberFormat="1" applyFont="1" applyBorder="1" applyAlignment="1">
      <alignment/>
    </xf>
    <xf numFmtId="3" fontId="13" fillId="0" borderId="36" xfId="0" applyNumberFormat="1" applyFont="1" applyBorder="1" applyAlignment="1">
      <alignment/>
    </xf>
    <xf numFmtId="3" fontId="13" fillId="0" borderId="36" xfId="60" applyNumberFormat="1" applyFont="1" applyBorder="1" applyAlignment="1">
      <alignment horizontal="right"/>
      <protection/>
    </xf>
    <xf numFmtId="173" fontId="13" fillId="0" borderId="36" xfId="0" applyNumberFormat="1" applyFont="1" applyBorder="1" applyAlignment="1">
      <alignment/>
    </xf>
    <xf numFmtId="174" fontId="13" fillId="0" borderId="36" xfId="60" applyNumberFormat="1" applyFont="1" applyBorder="1" applyAlignment="1">
      <alignment horizontal="right"/>
      <protection/>
    </xf>
    <xf numFmtId="173" fontId="13" fillId="0" borderId="37" xfId="0" applyNumberFormat="1" applyFont="1" applyBorder="1" applyAlignment="1">
      <alignment/>
    </xf>
    <xf numFmtId="0" fontId="1" fillId="0" borderId="0" xfId="0" applyFont="1" applyAlignment="1">
      <alignment/>
    </xf>
    <xf numFmtId="0" fontId="13" fillId="0" borderId="8" xfId="0" applyFont="1" applyBorder="1" applyAlignment="1">
      <alignment horizontal="centerContinuous"/>
    </xf>
    <xf numFmtId="0" fontId="13" fillId="0" borderId="119" xfId="0" applyFont="1" applyBorder="1" applyAlignment="1">
      <alignment horizontal="centerContinuous"/>
    </xf>
    <xf numFmtId="0" fontId="13" fillId="0" borderId="107" xfId="0" applyFont="1" applyBorder="1" applyAlignment="1">
      <alignment horizontal="centerContinuous"/>
    </xf>
    <xf numFmtId="0" fontId="13" fillId="0" borderId="38" xfId="0" applyFont="1" applyBorder="1" applyAlignment="1">
      <alignment horizontal="centerContinuous"/>
    </xf>
    <xf numFmtId="0" fontId="13" fillId="0" borderId="15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44" xfId="0" applyFont="1" applyBorder="1" applyAlignment="1" applyProtection="1">
      <alignment horizontal="left" vertical="center" indent="1"/>
      <protection/>
    </xf>
    <xf numFmtId="0" fontId="13" fillId="0" borderId="18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173" fontId="0" fillId="0" borderId="0" xfId="0" applyNumberFormat="1" applyAlignment="1">
      <alignment/>
    </xf>
    <xf numFmtId="0" fontId="1" fillId="0" borderId="115" xfId="0" applyFont="1" applyBorder="1" applyAlignment="1">
      <alignment/>
    </xf>
    <xf numFmtId="0" fontId="13" fillId="0" borderId="98" xfId="0" applyFont="1" applyBorder="1" applyAlignment="1">
      <alignment/>
    </xf>
    <xf numFmtId="0" fontId="13" fillId="0" borderId="86" xfId="0" applyFont="1" applyBorder="1" applyAlignment="1">
      <alignment horizontal="center"/>
    </xf>
    <xf numFmtId="173" fontId="13" fillId="0" borderId="120" xfId="0" applyNumberFormat="1" applyFont="1" applyBorder="1" applyAlignment="1">
      <alignment/>
    </xf>
    <xf numFmtId="0" fontId="13" fillId="0" borderId="89" xfId="0" applyFont="1" applyBorder="1" applyAlignment="1">
      <alignment horizontal="center"/>
    </xf>
    <xf numFmtId="0" fontId="13" fillId="0" borderId="33" xfId="0" applyFont="1" applyBorder="1" applyAlignment="1">
      <alignment/>
    </xf>
    <xf numFmtId="0" fontId="13" fillId="0" borderId="13" xfId="0" applyFont="1" applyBorder="1" applyAlignment="1">
      <alignment horizontal="right"/>
    </xf>
    <xf numFmtId="0" fontId="13" fillId="0" borderId="99" xfId="0" applyFont="1" applyBorder="1" applyAlignment="1">
      <alignment horizontal="right"/>
    </xf>
    <xf numFmtId="0" fontId="13" fillId="0" borderId="120" xfId="0" applyFont="1" applyBorder="1" applyAlignment="1">
      <alignment horizontal="right"/>
    </xf>
    <xf numFmtId="0" fontId="13" fillId="0" borderId="87" xfId="0" applyFont="1" applyBorder="1" applyAlignment="1">
      <alignment/>
    </xf>
    <xf numFmtId="0" fontId="13" fillId="0" borderId="87" xfId="0" applyFont="1" applyBorder="1" applyAlignment="1">
      <alignment horizontal="right"/>
    </xf>
    <xf numFmtId="173" fontId="13" fillId="0" borderId="20" xfId="0" applyNumberFormat="1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173" fontId="13" fillId="0" borderId="87" xfId="0" applyNumberFormat="1" applyFont="1" applyBorder="1" applyAlignment="1">
      <alignment/>
    </xf>
    <xf numFmtId="0" fontId="13" fillId="0" borderId="92" xfId="0" applyFont="1" applyBorder="1" applyAlignment="1">
      <alignment horizontal="right"/>
    </xf>
    <xf numFmtId="0" fontId="13" fillId="0" borderId="33" xfId="0" applyFont="1" applyBorder="1" applyAlignment="1">
      <alignment horizontal="right"/>
    </xf>
    <xf numFmtId="0" fontId="1" fillId="0" borderId="48" xfId="0" applyFont="1" applyBorder="1" applyAlignment="1">
      <alignment/>
    </xf>
    <xf numFmtId="0" fontId="13" fillId="0" borderId="91" xfId="0" applyFont="1" applyBorder="1" applyAlignment="1">
      <alignment/>
    </xf>
    <xf numFmtId="0" fontId="13" fillId="0" borderId="86" xfId="0" applyFont="1" applyBorder="1" applyAlignment="1" applyProtection="1">
      <alignment horizontal="left" indent="3"/>
      <protection/>
    </xf>
    <xf numFmtId="173" fontId="13" fillId="0" borderId="99" xfId="0" applyNumberFormat="1" applyFont="1" applyBorder="1" applyAlignment="1">
      <alignment/>
    </xf>
    <xf numFmtId="173" fontId="13" fillId="0" borderId="98" xfId="0" applyNumberFormat="1" applyFont="1" applyBorder="1" applyAlignment="1">
      <alignment/>
    </xf>
    <xf numFmtId="0" fontId="13" fillId="0" borderId="88" xfId="0" applyFont="1" applyBorder="1" applyAlignment="1" applyProtection="1">
      <alignment horizontal="left" indent="3"/>
      <protection/>
    </xf>
    <xf numFmtId="0" fontId="13" fillId="0" borderId="12" xfId="0" applyFont="1" applyBorder="1" applyAlignment="1">
      <alignment horizontal="right"/>
    </xf>
    <xf numFmtId="0" fontId="13" fillId="0" borderId="93" xfId="0" applyFont="1" applyBorder="1" applyAlignment="1" applyProtection="1">
      <alignment horizontal="left" indent="3"/>
      <protection/>
    </xf>
    <xf numFmtId="0" fontId="13" fillId="0" borderId="57" xfId="0" applyFont="1" applyBorder="1" applyAlignment="1">
      <alignment/>
    </xf>
    <xf numFmtId="0" fontId="13" fillId="0" borderId="94" xfId="0" applyFont="1" applyBorder="1" applyAlignment="1">
      <alignment/>
    </xf>
    <xf numFmtId="173" fontId="13" fillId="0" borderId="103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4" fontId="1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46" fillId="0" borderId="0" xfId="0" applyFont="1" applyFill="1" applyAlignment="1">
      <alignment/>
    </xf>
    <xf numFmtId="0" fontId="11" fillId="0" borderId="0" xfId="61" applyFont="1">
      <alignment/>
      <protection/>
    </xf>
    <xf numFmtId="3" fontId="15" fillId="0" borderId="0" xfId="61" applyNumberFormat="1" applyFont="1">
      <alignment/>
      <protection/>
    </xf>
    <xf numFmtId="0" fontId="15" fillId="0" borderId="0" xfId="61" applyFont="1">
      <alignment/>
      <protection/>
    </xf>
    <xf numFmtId="0" fontId="11" fillId="0" borderId="0" xfId="61" applyFont="1" applyAlignment="1">
      <alignment horizontal="left" wrapText="1"/>
      <protection/>
    </xf>
    <xf numFmtId="0" fontId="11" fillId="0" borderId="0" xfId="52" applyFont="1" applyAlignment="1">
      <alignment vertical="center"/>
      <protection/>
    </xf>
    <xf numFmtId="0" fontId="3" fillId="0" borderId="0" xfId="61" applyFont="1">
      <alignment/>
      <protection/>
    </xf>
    <xf numFmtId="0" fontId="3" fillId="0" borderId="0" xfId="52" applyFont="1" applyAlignment="1">
      <alignment vertical="center"/>
      <protection/>
    </xf>
    <xf numFmtId="0" fontId="1" fillId="0" borderId="40" xfId="0" applyFont="1" applyFill="1" applyBorder="1" applyAlignment="1">
      <alignment horizontal="left"/>
    </xf>
    <xf numFmtId="0" fontId="1" fillId="0" borderId="107" xfId="0" applyFont="1" applyFill="1" applyBorder="1" applyAlignment="1">
      <alignment horizontal="center"/>
    </xf>
    <xf numFmtId="0" fontId="1" fillId="0" borderId="108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3" fillId="0" borderId="115" xfId="0" applyFont="1" applyFill="1" applyBorder="1" applyAlignment="1">
      <alignment/>
    </xf>
    <xf numFmtId="3" fontId="13" fillId="0" borderId="87" xfId="0" applyNumberFormat="1" applyFont="1" applyFill="1" applyBorder="1" applyAlignment="1">
      <alignment/>
    </xf>
    <xf numFmtId="173" fontId="13" fillId="0" borderId="98" xfId="0" applyNumberFormat="1" applyFont="1" applyFill="1" applyBorder="1" applyAlignment="1">
      <alignment/>
    </xf>
    <xf numFmtId="3" fontId="1" fillId="0" borderId="87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173" fontId="1" fillId="0" borderId="98" xfId="0" applyNumberFormat="1" applyFont="1" applyFill="1" applyBorder="1" applyAlignment="1">
      <alignment/>
    </xf>
    <xf numFmtId="0" fontId="13" fillId="0" borderId="54" xfId="0" applyFont="1" applyFill="1" applyBorder="1" applyAlignment="1">
      <alignment/>
    </xf>
    <xf numFmtId="3" fontId="13" fillId="0" borderId="94" xfId="0" applyNumberFormat="1" applyFont="1" applyFill="1" applyBorder="1" applyAlignment="1">
      <alignment/>
    </xf>
    <xf numFmtId="173" fontId="13" fillId="0" borderId="103" xfId="0" applyNumberFormat="1" applyFont="1" applyFill="1" applyBorder="1" applyAlignment="1">
      <alignment/>
    </xf>
    <xf numFmtId="0" fontId="13" fillId="0" borderId="0" xfId="61" applyFont="1">
      <alignment/>
      <protection/>
    </xf>
    <xf numFmtId="3" fontId="13" fillId="0" borderId="0" xfId="61" applyNumberFormat="1" applyFont="1">
      <alignment/>
      <protection/>
    </xf>
    <xf numFmtId="3" fontId="3" fillId="0" borderId="0" xfId="61" applyNumberFormat="1" applyFont="1">
      <alignment/>
      <protection/>
    </xf>
    <xf numFmtId="4" fontId="15" fillId="0" borderId="0" xfId="61" applyNumberFormat="1" applyFont="1">
      <alignment/>
      <protection/>
    </xf>
    <xf numFmtId="0" fontId="15" fillId="0" borderId="0" xfId="61" applyFont="1" applyFill="1" applyBorder="1">
      <alignment/>
      <protection/>
    </xf>
    <xf numFmtId="0" fontId="15" fillId="0" borderId="0" xfId="61" applyFont="1" applyFill="1" applyBorder="1" applyAlignment="1">
      <alignment horizontal="left"/>
      <protection/>
    </xf>
    <xf numFmtId="1" fontId="15" fillId="0" borderId="0" xfId="61" applyNumberFormat="1" applyFont="1" applyFill="1" applyBorder="1" applyAlignment="1">
      <alignment horizontal="center" wrapText="1"/>
      <protection/>
    </xf>
    <xf numFmtId="0" fontId="38" fillId="0" borderId="0" xfId="61" applyFont="1" applyFill="1" applyBorder="1">
      <alignment/>
      <protection/>
    </xf>
    <xf numFmtId="0" fontId="60" fillId="0" borderId="0" xfId="61" applyFont="1" applyFill="1" applyBorder="1">
      <alignment/>
      <protection/>
    </xf>
    <xf numFmtId="49" fontId="11" fillId="0" borderId="0" xfId="61" applyNumberFormat="1" applyFont="1" applyBorder="1">
      <alignment/>
      <protection/>
    </xf>
    <xf numFmtId="49" fontId="1" fillId="0" borderId="123" xfId="61" applyNumberFormat="1" applyFont="1" applyBorder="1">
      <alignment/>
      <protection/>
    </xf>
    <xf numFmtId="49" fontId="13" fillId="0" borderId="123" xfId="61" applyNumberFormat="1" applyFont="1" applyBorder="1">
      <alignment/>
      <protection/>
    </xf>
    <xf numFmtId="49" fontId="1" fillId="0" borderId="123" xfId="61" applyNumberFormat="1" applyFont="1" applyFill="1" applyBorder="1">
      <alignment/>
      <protection/>
    </xf>
    <xf numFmtId="49" fontId="13" fillId="0" borderId="123" xfId="61" applyNumberFormat="1" applyFont="1" applyFill="1" applyBorder="1">
      <alignment/>
      <protection/>
    </xf>
    <xf numFmtId="49" fontId="13" fillId="0" borderId="115" xfId="61" applyNumberFormat="1" applyFont="1" applyBorder="1">
      <alignment/>
      <protection/>
    </xf>
    <xf numFmtId="49" fontId="1" fillId="0" borderId="124" xfId="61" applyNumberFormat="1" applyFont="1" applyBorder="1">
      <alignment/>
      <protection/>
    </xf>
    <xf numFmtId="49" fontId="3" fillId="0" borderId="0" xfId="61" applyNumberFormat="1" applyFont="1" applyBorder="1">
      <alignment/>
      <protection/>
    </xf>
    <xf numFmtId="4" fontId="13" fillId="0" borderId="0" xfId="61" applyNumberFormat="1" applyFont="1">
      <alignment/>
      <protection/>
    </xf>
    <xf numFmtId="0" fontId="13" fillId="0" borderId="0" xfId="61" applyFont="1" applyFill="1" applyBorder="1">
      <alignment/>
      <protection/>
    </xf>
    <xf numFmtId="0" fontId="13" fillId="0" borderId="122" xfId="61" applyFont="1" applyBorder="1" applyAlignment="1">
      <alignment horizontal="left"/>
      <protection/>
    </xf>
    <xf numFmtId="0" fontId="13" fillId="0" borderId="0" xfId="61" applyFont="1" applyFill="1" applyBorder="1" applyAlignment="1">
      <alignment horizontal="left"/>
      <protection/>
    </xf>
    <xf numFmtId="1" fontId="13" fillId="0" borderId="124" xfId="61" applyNumberFormat="1" applyFont="1" applyBorder="1" applyAlignment="1">
      <alignment horizontal="left" wrapText="1"/>
      <protection/>
    </xf>
    <xf numFmtId="1" fontId="13" fillId="0" borderId="54" xfId="61" applyNumberFormat="1" applyFont="1" applyBorder="1" applyAlignment="1">
      <alignment horizontal="center" wrapText="1"/>
      <protection/>
    </xf>
    <xf numFmtId="1" fontId="13" fillId="0" borderId="36" xfId="61" applyNumberFormat="1" applyFont="1" applyBorder="1" applyAlignment="1">
      <alignment horizontal="center" wrapText="1"/>
      <protection/>
    </xf>
    <xf numFmtId="1" fontId="13" fillId="0" borderId="103" xfId="61" applyNumberFormat="1" applyFont="1" applyBorder="1" applyAlignment="1">
      <alignment horizontal="center" wrapText="1"/>
      <protection/>
    </xf>
    <xf numFmtId="1" fontId="13" fillId="0" borderId="103" xfId="61" applyNumberFormat="1" applyFont="1" applyFill="1" applyBorder="1" applyAlignment="1">
      <alignment horizontal="center" wrapText="1"/>
      <protection/>
    </xf>
    <xf numFmtId="1" fontId="13" fillId="0" borderId="54" xfId="61" applyNumberFormat="1" applyFont="1" applyFill="1" applyBorder="1" applyAlignment="1">
      <alignment horizontal="center" wrapText="1"/>
      <protection/>
    </xf>
    <xf numFmtId="1" fontId="13" fillId="0" borderId="36" xfId="61" applyNumberFormat="1" applyFont="1" applyFill="1" applyBorder="1" applyAlignment="1">
      <alignment horizontal="center" wrapText="1"/>
      <protection/>
    </xf>
    <xf numFmtId="1" fontId="13" fillId="0" borderId="37" xfId="61" applyNumberFormat="1" applyFont="1" applyBorder="1" applyAlignment="1">
      <alignment horizontal="center" wrapText="1"/>
      <protection/>
    </xf>
    <xf numFmtId="1" fontId="13" fillId="0" borderId="0" xfId="61" applyNumberFormat="1" applyFont="1" applyFill="1" applyBorder="1" applyAlignment="1">
      <alignment horizontal="center" wrapText="1"/>
      <protection/>
    </xf>
    <xf numFmtId="3" fontId="1" fillId="0" borderId="115" xfId="61" applyNumberFormat="1" applyFont="1" applyBorder="1">
      <alignment/>
      <protection/>
    </xf>
    <xf numFmtId="3" fontId="1" fillId="0" borderId="12" xfId="61" applyNumberFormat="1" applyFont="1" applyBorder="1">
      <alignment/>
      <protection/>
    </xf>
    <xf numFmtId="174" fontId="1" fillId="0" borderId="98" xfId="61" applyNumberFormat="1" applyFont="1" applyBorder="1">
      <alignment/>
      <protection/>
    </xf>
    <xf numFmtId="3" fontId="1" fillId="0" borderId="130" xfId="61" applyNumberFormat="1" applyFont="1" applyBorder="1">
      <alignment/>
      <protection/>
    </xf>
    <xf numFmtId="4" fontId="1" fillId="0" borderId="115" xfId="61" applyNumberFormat="1" applyFont="1" applyBorder="1">
      <alignment/>
      <protection/>
    </xf>
    <xf numFmtId="4" fontId="1" fillId="0" borderId="123" xfId="61" applyNumberFormat="1" applyFont="1" applyBorder="1">
      <alignment/>
      <protection/>
    </xf>
    <xf numFmtId="0" fontId="1" fillId="0" borderId="0" xfId="61" applyFont="1" applyFill="1" applyBorder="1">
      <alignment/>
      <protection/>
    </xf>
    <xf numFmtId="3" fontId="13" fillId="0" borderId="115" xfId="61" applyNumberFormat="1" applyFont="1" applyBorder="1">
      <alignment/>
      <protection/>
    </xf>
    <xf numFmtId="3" fontId="13" fillId="0" borderId="12" xfId="61" applyNumberFormat="1" applyFont="1" applyBorder="1">
      <alignment/>
      <protection/>
    </xf>
    <xf numFmtId="174" fontId="13" fillId="0" borderId="98" xfId="61" applyNumberFormat="1" applyFont="1" applyBorder="1">
      <alignment/>
      <protection/>
    </xf>
    <xf numFmtId="4" fontId="13" fillId="0" borderId="115" xfId="61" applyNumberFormat="1" applyFont="1" applyBorder="1">
      <alignment/>
      <protection/>
    </xf>
    <xf numFmtId="4" fontId="13" fillId="0" borderId="123" xfId="61" applyNumberFormat="1" applyFont="1" applyBorder="1">
      <alignment/>
      <protection/>
    </xf>
    <xf numFmtId="3" fontId="1" fillId="0" borderId="115" xfId="61" applyNumberFormat="1" applyFont="1" applyFill="1" applyBorder="1">
      <alignment/>
      <protection/>
    </xf>
    <xf numFmtId="3" fontId="1" fillId="0" borderId="12" xfId="61" applyNumberFormat="1" applyFont="1" applyFill="1" applyBorder="1">
      <alignment/>
      <protection/>
    </xf>
    <xf numFmtId="174" fontId="1" fillId="0" borderId="98" xfId="61" applyNumberFormat="1" applyFont="1" applyFill="1" applyBorder="1">
      <alignment/>
      <protection/>
    </xf>
    <xf numFmtId="174" fontId="1" fillId="0" borderId="0" xfId="61" applyNumberFormat="1" applyFont="1" applyFill="1" applyBorder="1">
      <alignment/>
      <protection/>
    </xf>
    <xf numFmtId="4" fontId="1" fillId="0" borderId="115" xfId="61" applyNumberFormat="1" applyFont="1" applyFill="1" applyBorder="1">
      <alignment/>
      <protection/>
    </xf>
    <xf numFmtId="4" fontId="1" fillId="0" borderId="123" xfId="61" applyNumberFormat="1" applyFont="1" applyFill="1" applyBorder="1">
      <alignment/>
      <protection/>
    </xf>
    <xf numFmtId="0" fontId="55" fillId="0" borderId="0" xfId="61" applyFont="1" applyFill="1" applyBorder="1">
      <alignment/>
      <protection/>
    </xf>
    <xf numFmtId="174" fontId="13" fillId="0" borderId="98" xfId="61" applyNumberFormat="1" applyFont="1" applyFill="1" applyBorder="1">
      <alignment/>
      <protection/>
    </xf>
    <xf numFmtId="3" fontId="1" fillId="0" borderId="54" xfId="61" applyNumberFormat="1" applyFont="1" applyBorder="1">
      <alignment/>
      <protection/>
    </xf>
    <xf numFmtId="3" fontId="1" fillId="0" borderId="57" xfId="61" applyNumberFormat="1" applyFont="1" applyBorder="1">
      <alignment/>
      <protection/>
    </xf>
    <xf numFmtId="174" fontId="1" fillId="0" borderId="103" xfId="61" applyNumberFormat="1" applyFont="1" applyBorder="1">
      <alignment/>
      <protection/>
    </xf>
    <xf numFmtId="4" fontId="1" fillId="0" borderId="54" xfId="61" applyNumberFormat="1" applyFont="1" applyBorder="1">
      <alignment/>
      <protection/>
    </xf>
    <xf numFmtId="4" fontId="1" fillId="0" borderId="124" xfId="61" applyNumberFormat="1" applyFont="1" applyBorder="1">
      <alignment/>
      <protection/>
    </xf>
    <xf numFmtId="4" fontId="3" fillId="0" borderId="0" xfId="61" applyNumberFormat="1" applyFont="1">
      <alignment/>
      <protection/>
    </xf>
    <xf numFmtId="0" fontId="3" fillId="0" borderId="0" xfId="61" applyFont="1" applyFill="1" applyBorder="1">
      <alignment/>
      <protection/>
    </xf>
    <xf numFmtId="0" fontId="36" fillId="0" borderId="0" xfId="0" applyFont="1" applyAlignment="1">
      <alignment/>
    </xf>
    <xf numFmtId="0" fontId="1" fillId="0" borderId="40" xfId="0" applyFont="1" applyBorder="1" applyAlignment="1">
      <alignment/>
    </xf>
    <xf numFmtId="0" fontId="55" fillId="0" borderId="8" xfId="0" applyFont="1" applyBorder="1" applyAlignment="1">
      <alignment/>
    </xf>
    <xf numFmtId="0" fontId="55" fillId="0" borderId="38" xfId="0" applyFont="1" applyBorder="1" applyAlignment="1">
      <alignment horizontal="right"/>
    </xf>
    <xf numFmtId="0" fontId="36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3" fillId="0" borderId="90" xfId="0" applyFont="1" applyFill="1" applyBorder="1" applyAlignment="1">
      <alignment/>
    </xf>
    <xf numFmtId="0" fontId="13" fillId="0" borderId="90" xfId="0" applyFont="1" applyBorder="1" applyAlignment="1">
      <alignment horizontal="right"/>
    </xf>
    <xf numFmtId="0" fontId="13" fillId="0" borderId="91" xfId="0" applyFont="1" applyBorder="1" applyAlignment="1">
      <alignment horizontal="right"/>
    </xf>
    <xf numFmtId="2" fontId="13" fillId="0" borderId="0" xfId="0" applyNumberFormat="1" applyFont="1" applyBorder="1" applyAlignment="1">
      <alignment/>
    </xf>
    <xf numFmtId="0" fontId="13" fillId="0" borderId="18" xfId="0" applyFont="1" applyFill="1" applyBorder="1" applyAlignment="1">
      <alignment horizontal="center"/>
    </xf>
    <xf numFmtId="174" fontId="13" fillId="0" borderId="12" xfId="0" applyNumberFormat="1" applyFont="1" applyFill="1" applyBorder="1" applyAlignment="1">
      <alignment/>
    </xf>
    <xf numFmtId="174" fontId="13" fillId="0" borderId="12" xfId="0" applyNumberFormat="1" applyFont="1" applyFill="1" applyBorder="1" applyAlignment="1">
      <alignment horizontal="center"/>
    </xf>
    <xf numFmtId="174" fontId="13" fillId="0" borderId="87" xfId="0" applyNumberFormat="1" applyFont="1" applyFill="1" applyBorder="1" applyAlignment="1">
      <alignment horizontal="center"/>
    </xf>
    <xf numFmtId="174" fontId="13" fillId="0" borderId="20" xfId="0" applyNumberFormat="1" applyFont="1" applyFill="1" applyBorder="1" applyAlignment="1">
      <alignment horizontal="center"/>
    </xf>
    <xf numFmtId="3" fontId="13" fillId="0" borderId="53" xfId="0" applyNumberFormat="1" applyFont="1" applyFill="1" applyBorder="1" applyAlignment="1">
      <alignment/>
    </xf>
    <xf numFmtId="3" fontId="13" fillId="0" borderId="87" xfId="0" applyNumberFormat="1" applyFont="1" applyFill="1" applyBorder="1" applyAlignment="1">
      <alignment horizontal="right"/>
    </xf>
    <xf numFmtId="174" fontId="13" fillId="0" borderId="53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174" fontId="13" fillId="0" borderId="14" xfId="0" applyNumberFormat="1" applyFont="1" applyFill="1" applyBorder="1" applyAlignment="1">
      <alignment/>
    </xf>
    <xf numFmtId="174" fontId="13" fillId="0" borderId="14" xfId="0" applyNumberFormat="1" applyFont="1" applyFill="1" applyBorder="1" applyAlignment="1">
      <alignment horizontal="center"/>
    </xf>
    <xf numFmtId="174" fontId="13" fillId="0" borderId="92" xfId="0" applyNumberFormat="1" applyFont="1" applyFill="1" applyBorder="1" applyAlignment="1">
      <alignment horizontal="center"/>
    </xf>
    <xf numFmtId="174" fontId="13" fillId="0" borderId="33" xfId="0" applyNumberFormat="1" applyFont="1" applyFill="1" applyBorder="1" applyAlignment="1">
      <alignment horizontal="center"/>
    </xf>
    <xf numFmtId="174" fontId="13" fillId="0" borderId="57" xfId="0" applyNumberFormat="1" applyFont="1" applyFill="1" applyBorder="1" applyAlignment="1">
      <alignment/>
    </xf>
    <xf numFmtId="0" fontId="13" fillId="0" borderId="94" xfId="0" applyFont="1" applyFill="1" applyBorder="1" applyAlignment="1">
      <alignment horizontal="center"/>
    </xf>
    <xf numFmtId="0" fontId="1" fillId="0" borderId="0" xfId="61" applyFont="1">
      <alignment/>
      <protection/>
    </xf>
    <xf numFmtId="0" fontId="24" fillId="0" borderId="0" xfId="61" applyFont="1">
      <alignment/>
      <protection/>
    </xf>
    <xf numFmtId="0" fontId="13" fillId="0" borderId="105" xfId="61" applyFont="1" applyBorder="1" applyAlignment="1">
      <alignment horizontal="left"/>
      <protection/>
    </xf>
    <xf numFmtId="1" fontId="13" fillId="0" borderId="54" xfId="61" applyNumberFormat="1" applyFont="1" applyBorder="1" applyAlignment="1">
      <alignment horizontal="left" wrapText="1"/>
      <protection/>
    </xf>
    <xf numFmtId="1" fontId="13" fillId="0" borderId="117" xfId="61" applyNumberFormat="1" applyFont="1" applyFill="1" applyBorder="1" applyAlignment="1">
      <alignment horizontal="center" wrapText="1"/>
      <protection/>
    </xf>
    <xf numFmtId="49" fontId="1" fillId="0" borderId="115" xfId="61" applyNumberFormat="1" applyFont="1" applyBorder="1">
      <alignment/>
      <protection/>
    </xf>
    <xf numFmtId="0" fontId="1" fillId="0" borderId="131" xfId="61" applyFont="1" applyBorder="1">
      <alignment/>
      <protection/>
    </xf>
    <xf numFmtId="0" fontId="1" fillId="0" borderId="130" xfId="61" applyFont="1" applyBorder="1">
      <alignment/>
      <protection/>
    </xf>
    <xf numFmtId="0" fontId="1" fillId="0" borderId="109" xfId="61" applyFont="1" applyBorder="1">
      <alignment/>
      <protection/>
    </xf>
    <xf numFmtId="3" fontId="1" fillId="0" borderId="131" xfId="61" applyNumberFormat="1" applyFont="1" applyBorder="1">
      <alignment/>
      <protection/>
    </xf>
    <xf numFmtId="174" fontId="1" fillId="0" borderId="109" xfId="61" applyNumberFormat="1" applyFont="1" applyBorder="1">
      <alignment/>
      <protection/>
    </xf>
    <xf numFmtId="3" fontId="1" fillId="0" borderId="80" xfId="61" applyNumberFormat="1" applyFont="1" applyBorder="1">
      <alignment/>
      <protection/>
    </xf>
    <xf numFmtId="0" fontId="13" fillId="0" borderId="132" xfId="61" applyFont="1" applyBorder="1">
      <alignment/>
      <protection/>
    </xf>
    <xf numFmtId="0" fontId="13" fillId="0" borderId="12" xfId="61" applyFont="1" applyBorder="1">
      <alignment/>
      <protection/>
    </xf>
    <xf numFmtId="0" fontId="13" fillId="0" borderId="20" xfId="61" applyFont="1" applyBorder="1">
      <alignment/>
      <protection/>
    </xf>
    <xf numFmtId="3" fontId="13" fillId="0" borderId="132" xfId="61" applyNumberFormat="1" applyFont="1" applyBorder="1">
      <alignment/>
      <protection/>
    </xf>
    <xf numFmtId="174" fontId="13" fillId="0" borderId="20" xfId="61" applyNumberFormat="1" applyFont="1" applyBorder="1">
      <alignment/>
      <protection/>
    </xf>
    <xf numFmtId="3" fontId="13" fillId="0" borderId="19" xfId="61" applyNumberFormat="1" applyFont="1" applyBorder="1">
      <alignment/>
      <protection/>
    </xf>
    <xf numFmtId="0" fontId="1" fillId="0" borderId="132" xfId="61" applyFont="1" applyBorder="1">
      <alignment/>
      <protection/>
    </xf>
    <xf numFmtId="0" fontId="1" fillId="0" borderId="12" xfId="61" applyFont="1" applyBorder="1">
      <alignment/>
      <protection/>
    </xf>
    <xf numFmtId="0" fontId="1" fillId="0" borderId="20" xfId="61" applyFont="1" applyBorder="1">
      <alignment/>
      <protection/>
    </xf>
    <xf numFmtId="3" fontId="1" fillId="0" borderId="132" xfId="61" applyNumberFormat="1" applyFont="1" applyBorder="1">
      <alignment/>
      <protection/>
    </xf>
    <xf numFmtId="174" fontId="1" fillId="0" borderId="20" xfId="61" applyNumberFormat="1" applyFont="1" applyBorder="1">
      <alignment/>
      <protection/>
    </xf>
    <xf numFmtId="3" fontId="1" fillId="0" borderId="19" xfId="61" applyNumberFormat="1" applyFont="1" applyBorder="1">
      <alignment/>
      <protection/>
    </xf>
    <xf numFmtId="49" fontId="1" fillId="0" borderId="115" xfId="61" applyNumberFormat="1" applyFont="1" applyFill="1" applyBorder="1">
      <alignment/>
      <protection/>
    </xf>
    <xf numFmtId="0" fontId="1" fillId="0" borderId="132" xfId="61" applyFont="1" applyFill="1" applyBorder="1">
      <alignment/>
      <protection/>
    </xf>
    <xf numFmtId="0" fontId="1" fillId="0" borderId="12" xfId="61" applyFont="1" applyFill="1" applyBorder="1">
      <alignment/>
      <protection/>
    </xf>
    <xf numFmtId="0" fontId="1" fillId="0" borderId="20" xfId="61" applyFont="1" applyFill="1" applyBorder="1">
      <alignment/>
      <protection/>
    </xf>
    <xf numFmtId="3" fontId="1" fillId="0" borderId="132" xfId="61" applyNumberFormat="1" applyFont="1" applyFill="1" applyBorder="1">
      <alignment/>
      <protection/>
    </xf>
    <xf numFmtId="174" fontId="1" fillId="0" borderId="20" xfId="61" applyNumberFormat="1" applyFont="1" applyFill="1" applyBorder="1">
      <alignment/>
      <protection/>
    </xf>
    <xf numFmtId="3" fontId="1" fillId="0" borderId="19" xfId="61" applyNumberFormat="1" applyFont="1" applyFill="1" applyBorder="1">
      <alignment/>
      <protection/>
    </xf>
    <xf numFmtId="174" fontId="1" fillId="0" borderId="98" xfId="61" applyNumberFormat="1" applyFont="1" applyBorder="1" applyAlignment="1">
      <alignment horizontal="center"/>
      <protection/>
    </xf>
    <xf numFmtId="49" fontId="13" fillId="0" borderId="115" xfId="61" applyNumberFormat="1" applyFont="1" applyFill="1" applyBorder="1">
      <alignment/>
      <protection/>
    </xf>
    <xf numFmtId="0" fontId="13" fillId="0" borderId="132" xfId="61" applyFont="1" applyFill="1" applyBorder="1">
      <alignment/>
      <protection/>
    </xf>
    <xf numFmtId="0" fontId="13" fillId="0" borderId="12" xfId="61" applyFont="1" applyFill="1" applyBorder="1">
      <alignment/>
      <protection/>
    </xf>
    <xf numFmtId="0" fontId="13" fillId="0" borderId="20" xfId="61" applyFont="1" applyFill="1" applyBorder="1">
      <alignment/>
      <protection/>
    </xf>
    <xf numFmtId="174" fontId="13" fillId="0" borderId="20" xfId="61" applyNumberFormat="1" applyFont="1" applyFill="1" applyBorder="1">
      <alignment/>
      <protection/>
    </xf>
    <xf numFmtId="49" fontId="1" fillId="0" borderId="54" xfId="61" applyNumberFormat="1" applyFont="1" applyBorder="1">
      <alignment/>
      <protection/>
    </xf>
    <xf numFmtId="0" fontId="1" fillId="0" borderId="133" xfId="61" applyFont="1" applyBorder="1">
      <alignment/>
      <protection/>
    </xf>
    <xf numFmtId="0" fontId="1" fillId="0" borderId="57" xfId="61" applyFont="1" applyBorder="1">
      <alignment/>
      <protection/>
    </xf>
    <xf numFmtId="0" fontId="1" fillId="0" borderId="95" xfId="61" applyFont="1" applyBorder="1">
      <alignment/>
      <protection/>
    </xf>
    <xf numFmtId="3" fontId="1" fillId="0" borderId="133" xfId="61" applyNumberFormat="1" applyFont="1" applyBorder="1">
      <alignment/>
      <protection/>
    </xf>
    <xf numFmtId="174" fontId="1" fillId="0" borderId="95" xfId="61" applyNumberFormat="1" applyFont="1" applyBorder="1">
      <alignment/>
      <protection/>
    </xf>
    <xf numFmtId="3" fontId="1" fillId="0" borderId="55" xfId="61" applyNumberFormat="1" applyFont="1" applyBorder="1">
      <alignment/>
      <protection/>
    </xf>
    <xf numFmtId="4" fontId="13" fillId="0" borderId="115" xfId="61" applyNumberFormat="1" applyFont="1" applyFill="1" applyBorder="1">
      <alignment/>
      <protection/>
    </xf>
    <xf numFmtId="0" fontId="20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3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wrapText="1"/>
    </xf>
    <xf numFmtId="0" fontId="20" fillId="0" borderId="137" xfId="0" applyFont="1" applyFill="1" applyBorder="1" applyAlignment="1">
      <alignment horizontal="center" wrapText="1"/>
    </xf>
    <xf numFmtId="3" fontId="20" fillId="0" borderId="15" xfId="0" applyNumberFormat="1" applyFont="1" applyFill="1" applyBorder="1" applyAlignment="1">
      <alignment vertical="center" wrapText="1"/>
    </xf>
    <xf numFmtId="3" fontId="20" fillId="0" borderId="137" xfId="0" applyNumberFormat="1" applyFont="1" applyFill="1" applyBorder="1" applyAlignment="1">
      <alignment vertical="center"/>
    </xf>
    <xf numFmtId="0" fontId="1" fillId="0" borderId="15" xfId="75" applyFont="1" applyFill="1" applyBorder="1" applyAlignment="1">
      <alignment horizontal="left" vertical="center"/>
      <protection/>
    </xf>
    <xf numFmtId="0" fontId="1" fillId="0" borderId="15" xfId="50" applyFont="1" applyFill="1" applyBorder="1" applyAlignment="1">
      <alignment horizontal="center" vertical="center"/>
      <protection/>
    </xf>
    <xf numFmtId="0" fontId="1" fillId="0" borderId="15" xfId="76" applyFont="1" applyFill="1" applyBorder="1" applyAlignment="1">
      <alignment horizontal="center" vertical="center"/>
      <protection/>
    </xf>
    <xf numFmtId="0" fontId="13" fillId="0" borderId="13" xfId="73" applyFont="1" applyFill="1" applyBorder="1">
      <alignment horizontal="left"/>
      <protection/>
    </xf>
    <xf numFmtId="1" fontId="13" fillId="0" borderId="13" xfId="50" applyNumberFormat="1" applyFont="1" applyFill="1" applyBorder="1" quotePrefix="1">
      <alignment/>
      <protection/>
    </xf>
    <xf numFmtId="0" fontId="13" fillId="0" borderId="12" xfId="73" applyFont="1" applyFill="1" applyBorder="1">
      <alignment horizontal="left"/>
      <protection/>
    </xf>
    <xf numFmtId="4" fontId="13" fillId="0" borderId="12" xfId="50" applyNumberFormat="1" applyFont="1" applyFill="1" applyBorder="1" quotePrefix="1">
      <alignment/>
      <protection/>
    </xf>
    <xf numFmtId="0" fontId="13" fillId="0" borderId="14" xfId="73" applyFont="1" applyFill="1" applyBorder="1">
      <alignment horizontal="left"/>
      <protection/>
    </xf>
    <xf numFmtId="4" fontId="13" fillId="0" borderId="14" xfId="50" applyNumberFormat="1" applyFont="1" applyFill="1" applyBorder="1" quotePrefix="1">
      <alignment/>
      <protection/>
    </xf>
    <xf numFmtId="0" fontId="13" fillId="0" borderId="0" xfId="50" applyFont="1" applyFill="1">
      <alignment/>
      <protection/>
    </xf>
    <xf numFmtId="0" fontId="13" fillId="0" borderId="0" xfId="50" applyFont="1" applyFill="1" applyAlignment="1">
      <alignment horizontal="right"/>
      <protection/>
    </xf>
    <xf numFmtId="1" fontId="13" fillId="0" borderId="0" xfId="50" applyNumberFormat="1" applyFont="1" applyFill="1">
      <alignment/>
      <protection/>
    </xf>
    <xf numFmtId="180" fontId="13" fillId="0" borderId="0" xfId="59" applyNumberFormat="1" applyFont="1" applyFill="1" applyBorder="1" applyAlignment="1">
      <alignment horizontal="right" vertical="center"/>
      <protection/>
    </xf>
    <xf numFmtId="0" fontId="10" fillId="0" borderId="115" xfId="0" applyFont="1" applyFill="1" applyBorder="1" applyAlignment="1" quotePrefix="1">
      <alignment horizontal="left" vertical="center"/>
    </xf>
    <xf numFmtId="0" fontId="10" fillId="0" borderId="0" xfId="0" applyFont="1" applyFill="1" applyBorder="1" applyAlignment="1" quotePrefix="1">
      <alignment horizontal="left" vertical="center"/>
    </xf>
    <xf numFmtId="0" fontId="10" fillId="0" borderId="116" xfId="0" applyFont="1" applyFill="1" applyBorder="1" applyAlignment="1" quotePrefix="1">
      <alignment horizontal="left" vertical="center"/>
    </xf>
    <xf numFmtId="180" fontId="11" fillId="0" borderId="19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Alignment="1">
      <alignment/>
    </xf>
    <xf numFmtId="0" fontId="10" fillId="0" borderId="88" xfId="0" applyFont="1" applyFill="1" applyBorder="1" applyAlignment="1">
      <alignment/>
    </xf>
    <xf numFmtId="185" fontId="10" fillId="0" borderId="12" xfId="0" applyNumberFormat="1" applyFont="1" applyFill="1" applyBorder="1" applyAlignment="1">
      <alignment horizontal="right"/>
    </xf>
    <xf numFmtId="0" fontId="10" fillId="0" borderId="52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173" fontId="10" fillId="0" borderId="20" xfId="0" applyNumberFormat="1" applyFont="1" applyFill="1" applyBorder="1" applyAlignment="1">
      <alignment horizontal="center"/>
    </xf>
    <xf numFmtId="186" fontId="10" fillId="0" borderId="20" xfId="0" applyNumberFormat="1" applyFont="1" applyFill="1" applyBorder="1" applyAlignment="1">
      <alignment horizontal="center"/>
    </xf>
    <xf numFmtId="0" fontId="10" fillId="0" borderId="88" xfId="0" applyFont="1" applyFill="1" applyBorder="1" applyAlignment="1">
      <alignment wrapText="1"/>
    </xf>
    <xf numFmtId="185" fontId="10" fillId="0" borderId="12" xfId="0" applyNumberFormat="1" applyFont="1" applyFill="1" applyBorder="1" applyAlignment="1">
      <alignment horizontal="right" vertical="center"/>
    </xf>
    <xf numFmtId="173" fontId="10" fillId="0" borderId="87" xfId="0" applyNumberFormat="1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/>
    </xf>
    <xf numFmtId="185" fontId="10" fillId="0" borderId="57" xfId="0" applyNumberFormat="1" applyFont="1" applyFill="1" applyBorder="1" applyAlignment="1">
      <alignment horizontal="right"/>
    </xf>
    <xf numFmtId="185" fontId="10" fillId="0" borderId="117" xfId="0" applyNumberFormat="1" applyFont="1" applyFill="1" applyBorder="1" applyAlignment="1">
      <alignment horizontal="right"/>
    </xf>
    <xf numFmtId="185" fontId="10" fillId="0" borderId="94" xfId="0" applyNumberFormat="1" applyFont="1" applyFill="1" applyBorder="1" applyAlignment="1">
      <alignment horizontal="right"/>
    </xf>
    <xf numFmtId="185" fontId="10" fillId="0" borderId="55" xfId="0" applyNumberFormat="1" applyFont="1" applyFill="1" applyBorder="1" applyAlignment="1">
      <alignment horizontal="right"/>
    </xf>
    <xf numFmtId="0" fontId="10" fillId="0" borderId="95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left" vertical="center" wrapText="1"/>
    </xf>
    <xf numFmtId="0" fontId="61" fillId="0" borderId="0" xfId="0" applyFont="1" applyFill="1" applyBorder="1" applyAlignment="1">
      <alignment vertical="center"/>
    </xf>
    <xf numFmtId="0" fontId="11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left" vertical="center"/>
    </xf>
    <xf numFmtId="194" fontId="13" fillId="0" borderId="0" xfId="52" applyNumberFormat="1" applyFont="1" applyAlignment="1">
      <alignment horizontal="right"/>
      <protection/>
    </xf>
    <xf numFmtId="0" fontId="13" fillId="0" borderId="112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97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88" xfId="0" applyFont="1" applyBorder="1" applyAlignment="1">
      <alignment horizontal="justify" vertical="top" wrapText="1"/>
    </xf>
    <xf numFmtId="195" fontId="13" fillId="0" borderId="19" xfId="0" applyNumberFormat="1" applyFont="1" applyFill="1" applyBorder="1" applyAlignment="1">
      <alignment/>
    </xf>
    <xf numFmtId="195" fontId="13" fillId="0" borderId="12" xfId="0" applyNumberFormat="1" applyFont="1" applyFill="1" applyBorder="1" applyAlignment="1">
      <alignment/>
    </xf>
    <xf numFmtId="195" fontId="13" fillId="0" borderId="87" xfId="0" applyNumberFormat="1" applyFont="1" applyFill="1" applyBorder="1" applyAlignment="1">
      <alignment/>
    </xf>
    <xf numFmtId="195" fontId="13" fillId="0" borderId="20" xfId="0" applyNumberFormat="1" applyFont="1" applyFill="1" applyBorder="1" applyAlignment="1">
      <alignment/>
    </xf>
    <xf numFmtId="195" fontId="13" fillId="0" borderId="0" xfId="0" applyNumberFormat="1" applyFont="1" applyAlignment="1">
      <alignment/>
    </xf>
    <xf numFmtId="0" fontId="13" fillId="0" borderId="88" xfId="0" applyFont="1" applyBorder="1" applyAlignment="1">
      <alignment vertical="top" wrapText="1"/>
    </xf>
    <xf numFmtId="0" fontId="13" fillId="0" borderId="89" xfId="0" applyFont="1" applyBorder="1" applyAlignment="1">
      <alignment vertical="top" wrapText="1"/>
    </xf>
    <xf numFmtId="195" fontId="13" fillId="0" borderId="104" xfId="0" applyNumberFormat="1" applyFont="1" applyFill="1" applyBorder="1" applyAlignment="1">
      <alignment/>
    </xf>
    <xf numFmtId="195" fontId="13" fillId="0" borderId="14" xfId="0" applyNumberFormat="1" applyFont="1" applyFill="1" applyBorder="1" applyAlignment="1">
      <alignment/>
    </xf>
    <xf numFmtId="195" fontId="13" fillId="0" borderId="92" xfId="0" applyNumberFormat="1" applyFont="1" applyFill="1" applyBorder="1" applyAlignment="1">
      <alignment/>
    </xf>
    <xf numFmtId="195" fontId="13" fillId="0" borderId="33" xfId="0" applyNumberFormat="1" applyFont="1" applyFill="1" applyBorder="1" applyAlignment="1">
      <alignment/>
    </xf>
    <xf numFmtId="173" fontId="13" fillId="0" borderId="0" xfId="0" applyNumberFormat="1" applyFont="1" applyAlignment="1">
      <alignment/>
    </xf>
    <xf numFmtId="0" fontId="13" fillId="0" borderId="93" xfId="0" applyFont="1" applyBorder="1" applyAlignment="1">
      <alignment vertical="top" wrapText="1"/>
    </xf>
    <xf numFmtId="195" fontId="13" fillId="0" borderId="55" xfId="0" applyNumberFormat="1" applyFont="1" applyFill="1" applyBorder="1" applyAlignment="1">
      <alignment/>
    </xf>
    <xf numFmtId="195" fontId="13" fillId="0" borderId="57" xfId="0" applyNumberFormat="1" applyFont="1" applyFill="1" applyBorder="1" applyAlignment="1">
      <alignment/>
    </xf>
    <xf numFmtId="195" fontId="13" fillId="0" borderId="94" xfId="0" applyNumberFormat="1" applyFont="1" applyFill="1" applyBorder="1" applyAlignment="1">
      <alignment/>
    </xf>
    <xf numFmtId="195" fontId="13" fillId="0" borderId="95" xfId="0" applyNumberFormat="1" applyFont="1" applyFill="1" applyBorder="1" applyAlignment="1">
      <alignment/>
    </xf>
    <xf numFmtId="0" fontId="3" fillId="0" borderId="7" xfId="0" applyFont="1" applyFill="1" applyBorder="1" applyAlignment="1">
      <alignment vertical="top" wrapText="1"/>
    </xf>
    <xf numFmtId="195" fontId="3" fillId="0" borderId="7" xfId="0" applyNumberFormat="1" applyFont="1" applyFill="1" applyBorder="1" applyAlignment="1">
      <alignment/>
    </xf>
    <xf numFmtId="195" fontId="1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18" fillId="0" borderId="42" xfId="0" applyFont="1" applyBorder="1" applyAlignment="1">
      <alignment/>
    </xf>
    <xf numFmtId="0" fontId="1" fillId="0" borderId="101" xfId="0" applyFont="1" applyBorder="1" applyAlignment="1">
      <alignment/>
    </xf>
    <xf numFmtId="0" fontId="1" fillId="0" borderId="102" xfId="0" applyFont="1" applyBorder="1" applyAlignment="1">
      <alignment/>
    </xf>
    <xf numFmtId="4" fontId="13" fillId="0" borderId="27" xfId="0" applyNumberFormat="1" applyFont="1" applyBorder="1" applyAlignment="1">
      <alignment/>
    </xf>
    <xf numFmtId="0" fontId="13" fillId="0" borderId="145" xfId="0" applyFont="1" applyBorder="1" applyAlignment="1">
      <alignment/>
    </xf>
    <xf numFmtId="4" fontId="13" fillId="0" borderId="120" xfId="0" applyNumberFormat="1" applyFont="1" applyBorder="1" applyAlignment="1">
      <alignment/>
    </xf>
    <xf numFmtId="0" fontId="13" fillId="0" borderId="28" xfId="0" applyFont="1" applyBorder="1" applyAlignment="1">
      <alignment/>
    </xf>
    <xf numFmtId="4" fontId="13" fillId="0" borderId="33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0" fontId="13" fillId="0" borderId="27" xfId="0" applyFont="1" applyBorder="1" applyAlignment="1">
      <alignment/>
    </xf>
    <xf numFmtId="4" fontId="1" fillId="0" borderId="91" xfId="0" applyNumberFormat="1" applyFont="1" applyBorder="1" applyAlignment="1">
      <alignment/>
    </xf>
    <xf numFmtId="0" fontId="18" fillId="0" borderId="25" xfId="0" applyFont="1" applyBorder="1" applyAlignment="1">
      <alignment/>
    </xf>
    <xf numFmtId="0" fontId="13" fillId="0" borderId="120" xfId="0" applyFont="1" applyBorder="1" applyAlignment="1">
      <alignment/>
    </xf>
    <xf numFmtId="0" fontId="13" fillId="0" borderId="2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8" xfId="0" applyFont="1" applyBorder="1" applyAlignment="1">
      <alignment wrapText="1"/>
    </xf>
    <xf numFmtId="4" fontId="1" fillId="0" borderId="120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54" xfId="0" applyFont="1" applyBorder="1" applyAlignment="1">
      <alignment/>
    </xf>
    <xf numFmtId="4" fontId="1" fillId="0" borderId="95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3" fillId="0" borderId="0" xfId="57" applyFont="1" applyFill="1">
      <alignment/>
      <protection/>
    </xf>
    <xf numFmtId="0" fontId="13" fillId="0" borderId="119" xfId="65" applyFont="1" applyBorder="1" applyAlignment="1">
      <alignment horizontal="centerContinuous" vertical="center"/>
      <protection/>
    </xf>
    <xf numFmtId="0" fontId="13" fillId="0" borderId="108" xfId="65" applyFont="1" applyBorder="1" applyAlignment="1">
      <alignment horizontal="centerContinuous" vertical="center"/>
      <protection/>
    </xf>
    <xf numFmtId="2" fontId="13" fillId="0" borderId="146" xfId="65" applyNumberFormat="1" applyFont="1" applyBorder="1" applyAlignment="1">
      <alignment horizontal="centerContinuous" vertical="center"/>
      <protection/>
    </xf>
    <xf numFmtId="2" fontId="13" fillId="0" borderId="41" xfId="65" applyNumberFormat="1" applyFont="1" applyBorder="1" applyAlignment="1">
      <alignment horizontal="centerContinuous" vertical="center"/>
      <protection/>
    </xf>
    <xf numFmtId="0" fontId="13" fillId="0" borderId="16" xfId="63" applyFont="1" applyBorder="1" applyAlignment="1">
      <alignment horizontal="centerContinuous" vertical="center"/>
      <protection/>
    </xf>
    <xf numFmtId="0" fontId="13" fillId="0" borderId="18" xfId="63" applyFont="1" applyBorder="1" applyAlignment="1">
      <alignment horizontal="center" vertical="center"/>
      <protection/>
    </xf>
    <xf numFmtId="0" fontId="13" fillId="0" borderId="112" xfId="63" applyFont="1" applyBorder="1" applyAlignment="1">
      <alignment horizontal="centerContinuous" vertical="center"/>
      <protection/>
    </xf>
    <xf numFmtId="0" fontId="13" fillId="0" borderId="147" xfId="57" applyFont="1" applyBorder="1" applyAlignment="1">
      <alignment vertical="center"/>
      <protection/>
    </xf>
    <xf numFmtId="174" fontId="13" fillId="0" borderId="148" xfId="57" applyNumberFormat="1" applyFont="1" applyBorder="1" applyAlignment="1">
      <alignment vertical="center"/>
      <protection/>
    </xf>
    <xf numFmtId="174" fontId="13" fillId="0" borderId="47" xfId="57" applyNumberFormat="1" applyFont="1" applyBorder="1" applyAlignment="1">
      <alignment vertical="center"/>
      <protection/>
    </xf>
    <xf numFmtId="2" fontId="13" fillId="0" borderId="149" xfId="57" applyNumberFormat="1" applyFont="1" applyBorder="1" applyAlignment="1">
      <alignment horizontal="center" vertical="center"/>
      <protection/>
    </xf>
    <xf numFmtId="173" fontId="13" fillId="0" borderId="47" xfId="57" applyNumberFormat="1" applyFont="1" applyBorder="1" applyAlignment="1">
      <alignment vertical="center"/>
      <protection/>
    </xf>
    <xf numFmtId="2" fontId="13" fillId="0" borderId="150" xfId="57" applyNumberFormat="1" applyFont="1" applyBorder="1" applyAlignment="1">
      <alignment horizontal="center" vertical="center"/>
      <protection/>
    </xf>
    <xf numFmtId="2" fontId="13" fillId="0" borderId="151" xfId="57" applyNumberFormat="1" applyFont="1" applyBorder="1" applyAlignment="1">
      <alignment horizontal="center" vertical="center"/>
      <protection/>
    </xf>
    <xf numFmtId="2" fontId="13" fillId="0" borderId="95" xfId="57" applyNumberFormat="1" applyFont="1" applyBorder="1" applyAlignment="1">
      <alignment horizontal="center" vertical="center"/>
      <protection/>
    </xf>
    <xf numFmtId="0" fontId="13" fillId="0" borderId="88" xfId="57" applyFont="1" applyBorder="1" applyAlignment="1">
      <alignment vertical="center"/>
      <protection/>
    </xf>
    <xf numFmtId="174" fontId="13" fillId="0" borderId="12" xfId="57" applyNumberFormat="1" applyFont="1" applyBorder="1" applyAlignment="1">
      <alignment vertical="center"/>
      <protection/>
    </xf>
    <xf numFmtId="2" fontId="13" fillId="0" borderId="152" xfId="57" applyNumberFormat="1" applyFont="1" applyBorder="1" applyAlignment="1">
      <alignment horizontal="center" vertical="center"/>
      <protection/>
    </xf>
    <xf numFmtId="173" fontId="13" fillId="0" borderId="12" xfId="57" applyNumberFormat="1" applyFont="1" applyBorder="1" applyAlignment="1">
      <alignment vertical="center"/>
      <protection/>
    </xf>
    <xf numFmtId="2" fontId="13" fillId="0" borderId="20" xfId="57" applyNumberFormat="1" applyFont="1" applyBorder="1" applyAlignment="1">
      <alignment horizontal="center" vertical="center"/>
      <protection/>
    </xf>
    <xf numFmtId="0" fontId="13" fillId="0" borderId="115" xfId="57" applyFont="1" applyBorder="1" applyAlignment="1">
      <alignment vertical="center"/>
      <protection/>
    </xf>
    <xf numFmtId="2" fontId="13" fillId="0" borderId="152" xfId="57" applyNumberFormat="1" applyFont="1" applyFill="1" applyBorder="1" applyAlignment="1">
      <alignment horizontal="center" vertical="center"/>
      <protection/>
    </xf>
    <xf numFmtId="173" fontId="13" fillId="0" borderId="53" xfId="57" applyNumberFormat="1" applyFont="1" applyBorder="1" applyAlignment="1">
      <alignment vertical="center"/>
      <protection/>
    </xf>
    <xf numFmtId="174" fontId="13" fillId="0" borderId="19" xfId="57" applyNumberFormat="1" applyFont="1" applyBorder="1" applyAlignment="1">
      <alignment vertical="center"/>
      <protection/>
    </xf>
    <xf numFmtId="174" fontId="13" fillId="0" borderId="26" xfId="57" applyNumberFormat="1" applyFont="1" applyFill="1" applyBorder="1" applyAlignment="1">
      <alignment vertical="center"/>
      <protection/>
    </xf>
    <xf numFmtId="174" fontId="13" fillId="0" borderId="15" xfId="57" applyNumberFormat="1" applyFont="1" applyFill="1" applyBorder="1" applyAlignment="1">
      <alignment vertical="center"/>
      <protection/>
    </xf>
    <xf numFmtId="2" fontId="13" fillId="0" borderId="153" xfId="57" applyNumberFormat="1" applyFont="1" applyFill="1" applyBorder="1" applyAlignment="1">
      <alignment horizontal="center" vertical="center"/>
      <protection/>
    </xf>
    <xf numFmtId="173" fontId="13" fillId="0" borderId="15" xfId="57" applyNumberFormat="1" applyFont="1" applyFill="1" applyBorder="1" applyAlignment="1">
      <alignment vertical="center"/>
      <protection/>
    </xf>
    <xf numFmtId="2" fontId="13" fillId="0" borderId="27" xfId="57" applyNumberFormat="1" applyFont="1" applyFill="1" applyBorder="1" applyAlignment="1">
      <alignment horizontal="center" vertical="center"/>
      <protection/>
    </xf>
    <xf numFmtId="175" fontId="13" fillId="0" borderId="26" xfId="57" applyNumberFormat="1" applyFont="1" applyFill="1" applyBorder="1" applyAlignment="1">
      <alignment horizontal="center" vertical="center"/>
      <protection/>
    </xf>
    <xf numFmtId="175" fontId="13" fillId="0" borderId="15" xfId="57" applyNumberFormat="1" applyFont="1" applyFill="1" applyBorder="1" applyAlignment="1">
      <alignment horizontal="center" vertical="center"/>
      <protection/>
    </xf>
    <xf numFmtId="175" fontId="13" fillId="0" borderId="49" xfId="57" applyNumberFormat="1" applyFont="1" applyFill="1" applyBorder="1" applyAlignment="1">
      <alignment horizontal="center" vertical="center"/>
      <protection/>
    </xf>
    <xf numFmtId="0" fontId="13" fillId="0" borderId="25" xfId="57" applyFont="1" applyFill="1" applyBorder="1" applyAlignment="1">
      <alignment vertical="center"/>
      <protection/>
    </xf>
    <xf numFmtId="4" fontId="9" fillId="0" borderId="91" xfId="0" applyNumberFormat="1" applyFont="1" applyBorder="1" applyAlignment="1">
      <alignment/>
    </xf>
    <xf numFmtId="4" fontId="13" fillId="0" borderId="98" xfId="0" applyNumberFormat="1" applyFont="1" applyBorder="1" applyAlignment="1">
      <alignment/>
    </xf>
    <xf numFmtId="0" fontId="13" fillId="0" borderId="28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62" fillId="0" borderId="0" xfId="51" applyFont="1" applyFill="1">
      <alignment/>
      <protection/>
    </xf>
    <xf numFmtId="0" fontId="62" fillId="0" borderId="0" xfId="0" applyFont="1" applyAlignment="1">
      <alignment/>
    </xf>
    <xf numFmtId="0" fontId="10" fillId="0" borderId="0" xfId="53" applyFont="1" applyBorder="1">
      <alignment/>
      <protection/>
    </xf>
    <xf numFmtId="0" fontId="10" fillId="0" borderId="0" xfId="53" applyFont="1">
      <alignment/>
      <protection/>
    </xf>
    <xf numFmtId="0" fontId="10" fillId="0" borderId="0" xfId="53" applyFont="1" applyFill="1" applyAlignment="1" applyProtection="1">
      <alignment horizontal="right"/>
      <protection/>
    </xf>
    <xf numFmtId="0" fontId="9" fillId="0" borderId="0" xfId="0" applyFont="1" applyAlignment="1">
      <alignment/>
    </xf>
    <xf numFmtId="0" fontId="10" fillId="0" borderId="0" xfId="61" applyFont="1">
      <alignment/>
      <protection/>
    </xf>
    <xf numFmtId="0" fontId="10" fillId="0" borderId="0" xfId="57" applyFont="1">
      <alignment/>
      <protection/>
    </xf>
    <xf numFmtId="2" fontId="10" fillId="0" borderId="0" xfId="57" applyNumberFormat="1" applyFont="1">
      <alignment/>
      <protection/>
    </xf>
    <xf numFmtId="0" fontId="10" fillId="0" borderId="0" xfId="64" applyFont="1">
      <alignment/>
      <protection/>
    </xf>
    <xf numFmtId="2" fontId="10" fillId="0" borderId="0" xfId="64" applyNumberFormat="1" applyFont="1">
      <alignment/>
      <protection/>
    </xf>
    <xf numFmtId="0" fontId="10" fillId="0" borderId="0" xfId="55" applyFont="1">
      <alignment/>
      <protection/>
    </xf>
    <xf numFmtId="2" fontId="10" fillId="0" borderId="0" xfId="55" applyNumberFormat="1" applyFont="1">
      <alignment/>
      <protection/>
    </xf>
    <xf numFmtId="0" fontId="10" fillId="0" borderId="0" xfId="0" applyFont="1" applyAlignment="1">
      <alignment horizontal="right"/>
    </xf>
    <xf numFmtId="0" fontId="10" fillId="0" borderId="0" xfId="51" applyFont="1" applyFill="1" applyAlignment="1">
      <alignment horizontal="right"/>
      <protection/>
    </xf>
    <xf numFmtId="0" fontId="9" fillId="0" borderId="0" xfId="67" applyFont="1">
      <alignment/>
      <protection/>
    </xf>
    <xf numFmtId="0" fontId="63" fillId="0" borderId="0" xfId="53" applyFont="1" applyBorder="1" applyProtection="1">
      <alignment/>
      <protection/>
    </xf>
    <xf numFmtId="180" fontId="10" fillId="0" borderId="0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80" fontId="13" fillId="0" borderId="12" xfId="59" applyNumberFormat="1" applyFont="1" applyFill="1" applyBorder="1" applyAlignment="1">
      <alignment horizontal="right" vertical="center"/>
      <protection/>
    </xf>
    <xf numFmtId="180" fontId="13" fillId="0" borderId="20" xfId="59" applyNumberFormat="1" applyFont="1" applyFill="1" applyBorder="1" applyAlignment="1">
      <alignment horizontal="right" vertical="center"/>
      <protection/>
    </xf>
    <xf numFmtId="1" fontId="13" fillId="0" borderId="12" xfId="59" applyNumberFormat="1" applyFont="1" applyFill="1" applyBorder="1" applyAlignment="1">
      <alignment horizontal="right" vertical="center"/>
      <protection/>
    </xf>
    <xf numFmtId="0" fontId="13" fillId="0" borderId="7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4" fillId="0" borderId="125" xfId="47" applyNumberFormat="1" applyFont="1" applyBorder="1" applyAlignment="1">
      <alignment horizontal="center" vertical="center"/>
      <protection/>
    </xf>
    <xf numFmtId="2" fontId="14" fillId="0" borderId="98" xfId="47" applyNumberFormat="1" applyFont="1" applyBorder="1" applyAlignment="1">
      <alignment horizontal="center" vertical="center"/>
      <protection/>
    </xf>
    <xf numFmtId="2" fontId="14" fillId="0" borderId="98" xfId="0" applyNumberFormat="1" applyFont="1" applyBorder="1" applyAlignment="1">
      <alignment horizontal="center"/>
    </xf>
    <xf numFmtId="2" fontId="14" fillId="0" borderId="103" xfId="0" applyNumberFormat="1" applyFont="1" applyBorder="1" applyAlignment="1">
      <alignment horizontal="center"/>
    </xf>
    <xf numFmtId="2" fontId="14" fillId="0" borderId="154" xfId="47" applyNumberFormat="1" applyFont="1" applyBorder="1" applyAlignment="1">
      <alignment horizontal="center" vertical="center"/>
      <protection/>
    </xf>
    <xf numFmtId="2" fontId="14" fillId="0" borderId="0" xfId="47" applyNumberFormat="1" applyFont="1" applyBorder="1" applyAlignment="1">
      <alignment horizontal="center" vertical="center"/>
      <protection/>
    </xf>
    <xf numFmtId="2" fontId="14" fillId="0" borderId="0" xfId="0" applyNumberFormat="1" applyFont="1" applyBorder="1" applyAlignment="1">
      <alignment horizontal="center"/>
    </xf>
    <xf numFmtId="2" fontId="14" fillId="0" borderId="117" xfId="0" applyNumberFormat="1" applyFont="1" applyBorder="1" applyAlignment="1">
      <alignment horizontal="center"/>
    </xf>
    <xf numFmtId="2" fontId="14" fillId="0" borderId="47" xfId="47" applyNumberFormat="1" applyFont="1" applyBorder="1" applyAlignment="1">
      <alignment horizontal="center" vertical="center"/>
      <protection/>
    </xf>
    <xf numFmtId="2" fontId="14" fillId="0" borderId="12" xfId="47" applyNumberFormat="1" applyFont="1" applyBorder="1" applyAlignment="1">
      <alignment horizontal="center" vertical="center"/>
      <protection/>
    </xf>
    <xf numFmtId="2" fontId="14" fillId="0" borderId="12" xfId="0" applyNumberFormat="1" applyFont="1" applyBorder="1" applyAlignment="1">
      <alignment horizontal="center"/>
    </xf>
    <xf numFmtId="2" fontId="14" fillId="0" borderId="57" xfId="0" applyNumberFormat="1" applyFont="1" applyBorder="1" applyAlignment="1">
      <alignment horizontal="center"/>
    </xf>
    <xf numFmtId="0" fontId="14" fillId="0" borderId="140" xfId="0" applyFont="1" applyBorder="1" applyAlignment="1">
      <alignment vertical="center"/>
    </xf>
    <xf numFmtId="0" fontId="21" fillId="0" borderId="88" xfId="62" applyFont="1" applyFill="1" applyBorder="1" applyAlignment="1">
      <alignment horizontal="left" wrapText="1"/>
      <protection/>
    </xf>
    <xf numFmtId="0" fontId="21" fillId="0" borderId="93" xfId="62" applyFont="1" applyFill="1" applyBorder="1" applyAlignment="1">
      <alignment horizontal="left" wrapText="1"/>
      <protection/>
    </xf>
    <xf numFmtId="0" fontId="14" fillId="0" borderId="14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1" xfId="0" applyFont="1" applyBorder="1" applyAlignment="1">
      <alignment horizontal="center"/>
    </xf>
    <xf numFmtId="0" fontId="10" fillId="0" borderId="0" xfId="0" applyFont="1" applyAlignment="1">
      <alignment horizontal="center"/>
    </xf>
    <xf numFmtId="173" fontId="64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0" fontId="64" fillId="0" borderId="0" xfId="0" applyFont="1" applyAlignment="1">
      <alignment/>
    </xf>
    <xf numFmtId="0" fontId="64" fillId="0" borderId="0" xfId="0" applyFont="1" applyFill="1" applyBorder="1" applyAlignment="1">
      <alignment/>
    </xf>
    <xf numFmtId="4" fontId="64" fillId="0" borderId="0" xfId="0" applyNumberFormat="1" applyFont="1" applyAlignment="1">
      <alignment/>
    </xf>
    <xf numFmtId="0" fontId="65" fillId="0" borderId="0" xfId="0" applyFont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Alignment="1">
      <alignment/>
    </xf>
    <xf numFmtId="3" fontId="65" fillId="0" borderId="0" xfId="0" applyNumberFormat="1" applyFont="1" applyAlignment="1">
      <alignment/>
    </xf>
    <xf numFmtId="4" fontId="65" fillId="0" borderId="0" xfId="0" applyNumberFormat="1" applyFont="1" applyAlignment="1">
      <alignment/>
    </xf>
    <xf numFmtId="174" fontId="65" fillId="0" borderId="0" xfId="0" applyNumberFormat="1" applyFont="1" applyAlignment="1">
      <alignment/>
    </xf>
    <xf numFmtId="0" fontId="64" fillId="0" borderId="0" xfId="0" applyFont="1" applyBorder="1" applyAlignment="1">
      <alignment horizontal="center"/>
    </xf>
    <xf numFmtId="0" fontId="51" fillId="0" borderId="81" xfId="0" applyFont="1" applyBorder="1" applyAlignment="1">
      <alignment horizontal="center"/>
    </xf>
    <xf numFmtId="3" fontId="53" fillId="0" borderId="98" xfId="0" applyNumberFormat="1" applyFont="1" applyBorder="1" applyAlignment="1">
      <alignment/>
    </xf>
    <xf numFmtId="173" fontId="1" fillId="0" borderId="115" xfId="0" applyNumberFormat="1" applyFont="1" applyBorder="1" applyAlignment="1">
      <alignment/>
    </xf>
    <xf numFmtId="174" fontId="52" fillId="0" borderId="98" xfId="0" applyNumberFormat="1" applyFont="1" applyBorder="1" applyAlignment="1">
      <alignment/>
    </xf>
    <xf numFmtId="174" fontId="53" fillId="0" borderId="98" xfId="0" applyNumberFormat="1" applyFont="1" applyBorder="1" applyAlignment="1">
      <alignment/>
    </xf>
    <xf numFmtId="174" fontId="52" fillId="0" borderId="103" xfId="0" applyNumberFormat="1" applyFont="1" applyBorder="1" applyAlignment="1">
      <alignment/>
    </xf>
    <xf numFmtId="0" fontId="1" fillId="0" borderId="53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173" fontId="1" fillId="0" borderId="53" xfId="0" applyNumberFormat="1" applyFont="1" applyBorder="1" applyAlignment="1">
      <alignment horizontal="center"/>
    </xf>
    <xf numFmtId="174" fontId="52" fillId="0" borderId="12" xfId="0" applyNumberFormat="1" applyFont="1" applyBorder="1" applyAlignment="1">
      <alignment/>
    </xf>
    <xf numFmtId="173" fontId="13" fillId="0" borderId="53" xfId="0" applyNumberFormat="1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173" fontId="1" fillId="0" borderId="57" xfId="0" applyNumberFormat="1" applyFont="1" applyBorder="1" applyAlignment="1">
      <alignment/>
    </xf>
    <xf numFmtId="174" fontId="1" fillId="0" borderId="57" xfId="0" applyNumberFormat="1" applyFont="1" applyBorder="1" applyAlignment="1">
      <alignment/>
    </xf>
    <xf numFmtId="174" fontId="52" fillId="0" borderId="57" xfId="0" applyNumberFormat="1" applyFont="1" applyBorder="1" applyAlignment="1">
      <alignment/>
    </xf>
    <xf numFmtId="0" fontId="13" fillId="0" borderId="155" xfId="0" applyFont="1" applyBorder="1" applyAlignment="1">
      <alignment horizontal="center"/>
    </xf>
    <xf numFmtId="0" fontId="51" fillId="0" borderId="80" xfId="0" applyFont="1" applyBorder="1" applyAlignment="1">
      <alignment horizontal="center"/>
    </xf>
    <xf numFmtId="10" fontId="1" fillId="0" borderId="130" xfId="0" applyNumberFormat="1" applyFont="1" applyBorder="1" applyAlignment="1">
      <alignment/>
    </xf>
    <xf numFmtId="10" fontId="1" fillId="0" borderId="130" xfId="0" applyNumberFormat="1" applyFont="1" applyBorder="1" applyAlignment="1">
      <alignment horizontal="center"/>
    </xf>
    <xf numFmtId="173" fontId="1" fillId="0" borderId="130" xfId="0" applyNumberFormat="1" applyFont="1" applyBorder="1" applyAlignment="1">
      <alignment horizontal="center"/>
    </xf>
    <xf numFmtId="0" fontId="13" fillId="0" borderId="83" xfId="0" applyFont="1" applyFill="1" applyBorder="1" applyAlignment="1">
      <alignment horizontal="center"/>
    </xf>
    <xf numFmtId="0" fontId="53" fillId="0" borderId="83" xfId="0" applyFont="1" applyFill="1" applyBorder="1" applyAlignment="1">
      <alignment horizontal="center"/>
    </xf>
    <xf numFmtId="0" fontId="53" fillId="0" borderId="44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67" fillId="0" borderId="85" xfId="50" applyFont="1" applyFill="1" applyBorder="1" applyAlignment="1">
      <alignment horizontal="centerContinuous"/>
      <protection/>
    </xf>
    <xf numFmtId="0" fontId="13" fillId="0" borderId="0" xfId="50" applyFont="1">
      <alignment/>
      <protection/>
    </xf>
    <xf numFmtId="0" fontId="68" fillId="0" borderId="0" xfId="0" applyFont="1" applyAlignment="1">
      <alignment/>
    </xf>
    <xf numFmtId="0" fontId="1" fillId="0" borderId="0" xfId="50" applyFont="1" applyAlignment="1">
      <alignment vertical="center"/>
      <protection/>
    </xf>
    <xf numFmtId="0" fontId="1" fillId="0" borderId="13" xfId="74" applyFont="1" applyFill="1" applyBorder="1">
      <alignment/>
      <protection/>
    </xf>
    <xf numFmtId="3" fontId="13" fillId="0" borderId="0" xfId="50" applyNumberFormat="1" applyFont="1">
      <alignment/>
      <protection/>
    </xf>
    <xf numFmtId="0" fontId="13" fillId="0" borderId="12" xfId="50" applyFont="1" applyFill="1" applyBorder="1">
      <alignment/>
      <protection/>
    </xf>
    <xf numFmtId="0" fontId="13" fillId="0" borderId="14" xfId="50" applyFont="1" applyFill="1" applyBorder="1">
      <alignment/>
      <protection/>
    </xf>
    <xf numFmtId="0" fontId="1" fillId="0" borderId="12" xfId="74" applyFont="1" applyFill="1" applyBorder="1">
      <alignment/>
      <protection/>
    </xf>
    <xf numFmtId="49" fontId="68" fillId="0" borderId="0" xfId="0" applyNumberFormat="1" applyFont="1" applyAlignment="1">
      <alignment/>
    </xf>
    <xf numFmtId="49" fontId="1" fillId="0" borderId="12" xfId="50" applyNumberFormat="1" applyFont="1" applyFill="1" applyBorder="1">
      <alignment/>
      <protection/>
    </xf>
    <xf numFmtId="0" fontId="67" fillId="0" borderId="0" xfId="50" applyFont="1">
      <alignment/>
      <protection/>
    </xf>
    <xf numFmtId="172" fontId="13" fillId="0" borderId="0" xfId="46" applyNumberFormat="1" applyFont="1" applyFill="1" applyAlignment="1" applyProtection="1">
      <alignment horizontal="left"/>
      <protection/>
    </xf>
    <xf numFmtId="0" fontId="25" fillId="0" borderId="0" xfId="50" applyFont="1" applyFill="1" applyAlignment="1">
      <alignment horizontal="left"/>
      <protection/>
    </xf>
    <xf numFmtId="0" fontId="67" fillId="0" borderId="0" xfId="50" applyFont="1" applyFill="1">
      <alignment/>
      <protection/>
    </xf>
    <xf numFmtId="0" fontId="6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wrapText="1"/>
    </xf>
    <xf numFmtId="3" fontId="13" fillId="0" borderId="37" xfId="0" applyNumberFormat="1" applyFont="1" applyBorder="1" applyAlignment="1">
      <alignment horizontal="center"/>
    </xf>
    <xf numFmtId="3" fontId="13" fillId="0" borderId="156" xfId="0" applyNumberFormat="1" applyFont="1" applyBorder="1" applyAlignment="1">
      <alignment horizontal="center"/>
    </xf>
    <xf numFmtId="3" fontId="20" fillId="0" borderId="8" xfId="0" applyNumberFormat="1" applyFont="1" applyBorder="1" applyAlignment="1">
      <alignment horizontal="center" vertical="center" wrapText="1"/>
    </xf>
    <xf numFmtId="0" fontId="20" fillId="0" borderId="107" xfId="0" applyFont="1" applyBorder="1" applyAlignment="1">
      <alignment horizontal="center" vertical="center" wrapText="1"/>
    </xf>
    <xf numFmtId="0" fontId="20" fillId="0" borderId="119" xfId="0" applyFont="1" applyBorder="1" applyAlignment="1">
      <alignment horizontal="center" vertical="center" wrapText="1"/>
    </xf>
    <xf numFmtId="0" fontId="20" fillId="0" borderId="108" xfId="0" applyFont="1" applyBorder="1" applyAlignment="1">
      <alignment horizontal="center" vertical="center" wrapText="1"/>
    </xf>
    <xf numFmtId="0" fontId="20" fillId="0" borderId="109" xfId="0" applyFont="1" applyBorder="1" applyAlignment="1">
      <alignment horizontal="center" vertical="center" wrapText="1" shrinkToFit="1"/>
    </xf>
    <xf numFmtId="0" fontId="1" fillId="0" borderId="41" xfId="0" applyFont="1" applyBorder="1" applyAlignment="1">
      <alignment horizontal="center"/>
    </xf>
    <xf numFmtId="0" fontId="31" fillId="33" borderId="15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13" fillId="0" borderId="19" xfId="0" applyNumberFormat="1" applyFont="1" applyBorder="1" applyAlignment="1">
      <alignment horizontal="right"/>
    </xf>
    <xf numFmtId="4" fontId="13" fillId="0" borderId="14" xfId="0" applyNumberFormat="1" applyFont="1" applyBorder="1" applyAlignment="1">
      <alignment horizontal="right"/>
    </xf>
    <xf numFmtId="4" fontId="13" fillId="0" borderId="104" xfId="0" applyNumberFormat="1" applyFont="1" applyBorder="1" applyAlignment="1">
      <alignment horizontal="right"/>
    </xf>
    <xf numFmtId="2" fontId="13" fillId="0" borderId="13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13" fillId="0" borderId="12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right"/>
    </xf>
    <xf numFmtId="0" fontId="11" fillId="0" borderId="0" xfId="61" applyFont="1" applyFill="1" applyBorder="1">
      <alignment/>
      <protection/>
    </xf>
    <xf numFmtId="0" fontId="13" fillId="0" borderId="121" xfId="0" applyFont="1" applyBorder="1" applyAlignment="1">
      <alignment horizontal="center"/>
    </xf>
    <xf numFmtId="173" fontId="13" fillId="0" borderId="98" xfId="47" applyNumberFormat="1" applyFont="1" applyBorder="1" applyAlignment="1">
      <alignment horizontal="center" vertical="center"/>
      <protection/>
    </xf>
    <xf numFmtId="173" fontId="1" fillId="0" borderId="103" xfId="47" applyNumberFormat="1" applyFont="1" applyBorder="1" applyAlignment="1">
      <alignment horizontal="center" vertical="center"/>
      <protection/>
    </xf>
    <xf numFmtId="173" fontId="13" fillId="0" borderId="87" xfId="47" applyNumberFormat="1" applyFont="1" applyBorder="1" applyAlignment="1">
      <alignment horizontal="center" vertical="center"/>
      <protection/>
    </xf>
    <xf numFmtId="173" fontId="1" fillId="0" borderId="94" xfId="47" applyNumberFormat="1" applyFont="1" applyBorder="1" applyAlignment="1">
      <alignment horizontal="center" vertical="center"/>
      <protection/>
    </xf>
    <xf numFmtId="173" fontId="13" fillId="0" borderId="12" xfId="47" applyNumberFormat="1" applyFont="1" applyBorder="1" applyAlignment="1">
      <alignment horizontal="center" vertical="center"/>
      <protection/>
    </xf>
    <xf numFmtId="173" fontId="1" fillId="0" borderId="57" xfId="47" applyNumberFormat="1" applyFont="1" applyBorder="1" applyAlignment="1">
      <alignment horizontal="center" vertical="center"/>
      <protection/>
    </xf>
    <xf numFmtId="0" fontId="13" fillId="0" borderId="1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" fontId="13" fillId="0" borderId="47" xfId="48" applyNumberFormat="1" applyFont="1" applyBorder="1" applyAlignment="1">
      <alignment horizontal="center" vertical="center"/>
      <protection/>
    </xf>
    <xf numFmtId="4" fontId="13" fillId="0" borderId="12" xfId="48" applyNumberFormat="1" applyFont="1" applyBorder="1" applyAlignment="1">
      <alignment horizontal="center" vertical="center"/>
      <protection/>
    </xf>
    <xf numFmtId="4" fontId="13" fillId="0" borderId="57" xfId="48" applyNumberFormat="1" applyFont="1" applyBorder="1" applyAlignment="1">
      <alignment horizontal="center" vertical="center"/>
      <protection/>
    </xf>
    <xf numFmtId="173" fontId="13" fillId="0" borderId="125" xfId="49" applyNumberFormat="1" applyFont="1" applyBorder="1" applyAlignment="1">
      <alignment horizontal="center" vertical="center"/>
      <protection/>
    </xf>
    <xf numFmtId="173" fontId="13" fillId="0" borderId="98" xfId="49" applyNumberFormat="1" applyFont="1" applyBorder="1" applyAlignment="1">
      <alignment horizontal="center" vertical="center"/>
      <protection/>
    </xf>
    <xf numFmtId="173" fontId="13" fillId="0" borderId="103" xfId="49" applyNumberFormat="1" applyFont="1" applyBorder="1" applyAlignment="1">
      <alignment horizontal="center" vertical="center"/>
      <protection/>
    </xf>
    <xf numFmtId="0" fontId="13" fillId="0" borderId="145" xfId="0" applyFont="1" applyBorder="1" applyAlignment="1">
      <alignment horizontal="center"/>
    </xf>
    <xf numFmtId="0" fontId="13" fillId="0" borderId="158" xfId="0" applyFont="1" applyBorder="1" applyAlignment="1">
      <alignment horizontal="center"/>
    </xf>
    <xf numFmtId="173" fontId="13" fillId="0" borderId="159" xfId="49" applyNumberFormat="1" applyFont="1" applyBorder="1" applyAlignment="1">
      <alignment horizontal="center" vertical="center"/>
      <protection/>
    </xf>
    <xf numFmtId="173" fontId="13" fillId="0" borderId="132" xfId="49" applyNumberFormat="1" applyFont="1" applyBorder="1" applyAlignment="1">
      <alignment horizontal="center" vertical="center"/>
      <protection/>
    </xf>
    <xf numFmtId="173" fontId="13" fillId="0" borderId="133" xfId="49" applyNumberFormat="1" applyFont="1" applyBorder="1" applyAlignment="1">
      <alignment horizontal="center" vertical="center"/>
      <protection/>
    </xf>
    <xf numFmtId="4" fontId="13" fillId="0" borderId="147" xfId="48" applyNumberFormat="1" applyFont="1" applyBorder="1" applyAlignment="1">
      <alignment horizontal="center" vertical="center"/>
      <protection/>
    </xf>
    <xf numFmtId="4" fontId="13" fillId="0" borderId="115" xfId="48" applyNumberFormat="1" applyFont="1" applyBorder="1" applyAlignment="1">
      <alignment horizontal="center" vertical="center"/>
      <protection/>
    </xf>
    <xf numFmtId="4" fontId="13" fillId="0" borderId="54" xfId="48" applyNumberFormat="1" applyFont="1" applyBorder="1" applyAlignment="1">
      <alignment horizontal="center" vertical="center"/>
      <protection/>
    </xf>
    <xf numFmtId="0" fontId="10" fillId="0" borderId="156" xfId="0" applyFont="1" applyBorder="1" applyAlignment="1">
      <alignment horizontal="center" vertical="center"/>
    </xf>
    <xf numFmtId="4" fontId="10" fillId="0" borderId="81" xfId="48" applyNumberFormat="1" applyFont="1" applyBorder="1" applyAlignment="1">
      <alignment horizontal="center" vertical="center"/>
      <protection/>
    </xf>
    <xf numFmtId="4" fontId="10" fillId="0" borderId="98" xfId="48" applyNumberFormat="1" applyFont="1" applyBorder="1" applyAlignment="1">
      <alignment horizontal="center" vertical="center"/>
      <protection/>
    </xf>
    <xf numFmtId="4" fontId="10" fillId="0" borderId="103" xfId="48" applyNumberFormat="1" applyFont="1" applyBorder="1" applyAlignment="1">
      <alignment horizontal="center" vertical="center"/>
      <protection/>
    </xf>
    <xf numFmtId="0" fontId="10" fillId="0" borderId="142" xfId="0" applyFont="1" applyBorder="1" applyAlignment="1">
      <alignment horizontal="center" vertical="center"/>
    </xf>
    <xf numFmtId="4" fontId="10" fillId="0" borderId="138" xfId="48" applyNumberFormat="1" applyFont="1" applyBorder="1" applyAlignment="1">
      <alignment horizontal="center" vertical="center"/>
      <protection/>
    </xf>
    <xf numFmtId="4" fontId="10" fillId="0" borderId="87" xfId="48" applyNumberFormat="1" applyFont="1" applyBorder="1" applyAlignment="1">
      <alignment horizontal="center" vertical="center"/>
      <protection/>
    </xf>
    <xf numFmtId="4" fontId="10" fillId="0" borderId="94" xfId="48" applyNumberFormat="1" applyFont="1" applyBorder="1" applyAlignment="1">
      <alignment horizontal="center" vertical="center"/>
      <protection/>
    </xf>
    <xf numFmtId="0" fontId="10" fillId="0" borderId="36" xfId="0" applyFont="1" applyBorder="1" applyAlignment="1">
      <alignment horizontal="center" vertical="center"/>
    </xf>
    <xf numFmtId="4" fontId="10" fillId="0" borderId="130" xfId="48" applyNumberFormat="1" applyFont="1" applyBorder="1" applyAlignment="1">
      <alignment horizontal="center" vertical="center"/>
      <protection/>
    </xf>
    <xf numFmtId="4" fontId="10" fillId="0" borderId="12" xfId="48" applyNumberFormat="1" applyFont="1" applyBorder="1" applyAlignment="1">
      <alignment horizontal="center" vertical="center"/>
      <protection/>
    </xf>
    <xf numFmtId="4" fontId="10" fillId="0" borderId="57" xfId="48" applyNumberFormat="1" applyFont="1" applyBorder="1" applyAlignment="1">
      <alignment horizontal="center" vertical="center"/>
      <protection/>
    </xf>
    <xf numFmtId="0" fontId="10" fillId="0" borderId="156" xfId="0" applyFont="1" applyBorder="1" applyAlignment="1">
      <alignment horizontal="center"/>
    </xf>
    <xf numFmtId="173" fontId="10" fillId="0" borderId="81" xfId="49" applyNumberFormat="1" applyFont="1" applyBorder="1" applyAlignment="1">
      <alignment horizontal="center" vertical="center"/>
      <protection/>
    </xf>
    <xf numFmtId="173" fontId="10" fillId="0" borderId="98" xfId="49" applyNumberFormat="1" applyFont="1" applyBorder="1" applyAlignment="1">
      <alignment horizontal="center" vertical="center"/>
      <protection/>
    </xf>
    <xf numFmtId="173" fontId="10" fillId="0" borderId="103" xfId="49" applyNumberFormat="1" applyFont="1" applyBorder="1" applyAlignment="1">
      <alignment horizontal="center" vertical="center"/>
      <protection/>
    </xf>
    <xf numFmtId="0" fontId="10" fillId="0" borderId="78" xfId="0" applyFont="1" applyBorder="1" applyAlignment="1">
      <alignment horizontal="center"/>
    </xf>
    <xf numFmtId="173" fontId="10" fillId="0" borderId="131" xfId="49" applyNumberFormat="1" applyFont="1" applyBorder="1" applyAlignment="1">
      <alignment horizontal="center" vertical="center"/>
      <protection/>
    </xf>
    <xf numFmtId="173" fontId="10" fillId="0" borderId="132" xfId="49" applyNumberFormat="1" applyFont="1" applyBorder="1" applyAlignment="1">
      <alignment horizontal="center" vertical="center"/>
      <protection/>
    </xf>
    <xf numFmtId="173" fontId="10" fillId="0" borderId="133" xfId="49" applyNumberFormat="1" applyFont="1" applyBorder="1" applyAlignment="1">
      <alignment horizontal="center" vertical="center"/>
      <protection/>
    </xf>
    <xf numFmtId="0" fontId="13" fillId="0" borderId="160" xfId="0" applyFont="1" applyFill="1" applyBorder="1" applyAlignment="1">
      <alignment horizontal="center" vertical="center" wrapText="1"/>
    </xf>
    <xf numFmtId="0" fontId="13" fillId="0" borderId="105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15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49" fontId="13" fillId="0" borderId="134" xfId="0" applyNumberFormat="1" applyFont="1" applyFill="1" applyBorder="1" applyAlignment="1">
      <alignment horizontal="center" vertical="center" wrapText="1"/>
    </xf>
    <xf numFmtId="2" fontId="13" fillId="0" borderId="101" xfId="0" applyNumberFormat="1" applyFont="1" applyFill="1" applyBorder="1" applyAlignment="1">
      <alignment/>
    </xf>
    <xf numFmtId="2" fontId="13" fillId="0" borderId="103" xfId="0" applyNumberFormat="1" applyFont="1" applyFill="1" applyBorder="1" applyAlignment="1">
      <alignment/>
    </xf>
    <xf numFmtId="49" fontId="13" fillId="0" borderId="75" xfId="0" applyNumberFormat="1" applyFont="1" applyFill="1" applyBorder="1" applyAlignment="1">
      <alignment horizontal="center" vertical="center" wrapText="1"/>
    </xf>
    <xf numFmtId="2" fontId="13" fillId="0" borderId="130" xfId="0" applyNumberFormat="1" applyFont="1" applyFill="1" applyBorder="1" applyAlignment="1">
      <alignment/>
    </xf>
    <xf numFmtId="2" fontId="13" fillId="0" borderId="14" xfId="0" applyNumberFormat="1" applyFont="1" applyFill="1" applyBorder="1" applyAlignment="1">
      <alignment/>
    </xf>
    <xf numFmtId="2" fontId="13" fillId="0" borderId="12" xfId="0" applyNumberFormat="1" applyFont="1" applyFill="1" applyBorder="1" applyAlignment="1">
      <alignment/>
    </xf>
    <xf numFmtId="2" fontId="13" fillId="0" borderId="13" xfId="0" applyNumberFormat="1" applyFont="1" applyFill="1" applyBorder="1" applyAlignment="1">
      <alignment/>
    </xf>
    <xf numFmtId="2" fontId="13" fillId="0" borderId="57" xfId="0" applyNumberFormat="1" applyFont="1" applyFill="1" applyBorder="1" applyAlignment="1">
      <alignment/>
    </xf>
    <xf numFmtId="3" fontId="13" fillId="0" borderId="46" xfId="0" applyNumberFormat="1" applyFont="1" applyBorder="1" applyAlignment="1">
      <alignment/>
    </xf>
    <xf numFmtId="3" fontId="13" fillId="0" borderId="49" xfId="0" applyNumberFormat="1" applyFont="1" applyBorder="1" applyAlignment="1">
      <alignment/>
    </xf>
    <xf numFmtId="3" fontId="13" fillId="0" borderId="51" xfId="0" applyNumberFormat="1" applyFont="1" applyBorder="1" applyAlignment="1">
      <alignment/>
    </xf>
    <xf numFmtId="0" fontId="13" fillId="0" borderId="50" xfId="0" applyFont="1" applyBorder="1" applyAlignment="1">
      <alignment/>
    </xf>
    <xf numFmtId="173" fontId="13" fillId="0" borderId="0" xfId="57" applyNumberFormat="1" applyFont="1">
      <alignment/>
      <protection/>
    </xf>
    <xf numFmtId="173" fontId="13" fillId="0" borderId="161" xfId="57" applyNumberFormat="1" applyFont="1" applyBorder="1">
      <alignment/>
      <protection/>
    </xf>
    <xf numFmtId="174" fontId="13" fillId="0" borderId="161" xfId="57" applyNumberFormat="1" applyFont="1" applyBorder="1" applyAlignment="1">
      <alignment vertical="center"/>
      <protection/>
    </xf>
    <xf numFmtId="173" fontId="13" fillId="0" borderId="13" xfId="57" applyNumberFormat="1" applyFont="1" applyBorder="1" applyAlignment="1">
      <alignment vertical="center"/>
      <protection/>
    </xf>
    <xf numFmtId="173" fontId="13" fillId="0" borderId="12" xfId="57" applyNumberFormat="1" applyFont="1" applyBorder="1">
      <alignment/>
      <protection/>
    </xf>
    <xf numFmtId="0" fontId="10" fillId="0" borderId="85" xfId="50" applyFont="1" applyFill="1" applyBorder="1" applyAlignment="1">
      <alignment horizontal="right"/>
      <protection/>
    </xf>
    <xf numFmtId="0" fontId="31" fillId="33" borderId="90" xfId="0" applyFont="1" applyFill="1" applyBorder="1" applyAlignment="1">
      <alignment horizontal="center" vertical="center" wrapText="1"/>
    </xf>
    <xf numFmtId="0" fontId="31" fillId="33" borderId="49" xfId="0" applyFont="1" applyFill="1" applyBorder="1" applyAlignment="1">
      <alignment horizontal="center" vertical="center" wrapText="1"/>
    </xf>
    <xf numFmtId="0" fontId="1" fillId="0" borderId="137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31" fillId="33" borderId="13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wrapText="1"/>
    </xf>
    <xf numFmtId="4" fontId="3" fillId="0" borderId="85" xfId="0" applyNumberFormat="1" applyFont="1" applyBorder="1" applyAlignment="1">
      <alignment horizontal="right"/>
    </xf>
    <xf numFmtId="0" fontId="3" fillId="0" borderId="85" xfId="0" applyFont="1" applyBorder="1" applyAlignment="1">
      <alignment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3" fontId="1" fillId="0" borderId="99" xfId="0" applyNumberFormat="1" applyFont="1" applyBorder="1" applyAlignment="1">
      <alignment horizontal="center" vertical="center" wrapText="1"/>
    </xf>
    <xf numFmtId="0" fontId="13" fillId="0" borderId="10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3" fontId="1" fillId="0" borderId="92" xfId="0" applyNumberFormat="1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 wrapText="1"/>
    </xf>
    <xf numFmtId="0" fontId="13" fillId="0" borderId="104" xfId="0" applyFont="1" applyBorder="1" applyAlignment="1">
      <alignment horizontal="center" vertical="center" wrapText="1"/>
    </xf>
    <xf numFmtId="3" fontId="1" fillId="0" borderId="100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85" xfId="0" applyNumberFormat="1" applyFont="1" applyBorder="1" applyAlignment="1">
      <alignment horizontal="center" vertical="center" wrapText="1"/>
    </xf>
    <xf numFmtId="3" fontId="1" fillId="0" borderId="104" xfId="0" applyNumberFormat="1" applyFont="1" applyBorder="1" applyAlignment="1">
      <alignment horizontal="center" vertical="center" wrapText="1"/>
    </xf>
    <xf numFmtId="0" fontId="3" fillId="0" borderId="85" xfId="0" applyFont="1" applyBorder="1" applyAlignment="1">
      <alignment horizontal="right"/>
    </xf>
    <xf numFmtId="0" fontId="1" fillId="0" borderId="79" xfId="55" applyFont="1" applyBorder="1" applyAlignment="1">
      <alignment horizontal="center" vertical="center"/>
      <protection/>
    </xf>
    <xf numFmtId="0" fontId="1" fillId="0" borderId="96" xfId="55" applyFont="1" applyBorder="1" applyAlignment="1">
      <alignment horizontal="center" vertical="center"/>
      <protection/>
    </xf>
    <xf numFmtId="0" fontId="13" fillId="0" borderId="162" xfId="55" applyFont="1" applyBorder="1" applyAlignment="1">
      <alignment horizontal="center"/>
      <protection/>
    </xf>
    <xf numFmtId="0" fontId="3" fillId="0" borderId="8" xfId="0" applyFont="1" applyBorder="1" applyAlignment="1">
      <alignment horizontal="center"/>
    </xf>
    <xf numFmtId="0" fontId="3" fillId="0" borderId="119" xfId="0" applyFont="1" applyBorder="1" applyAlignment="1">
      <alignment horizontal="center"/>
    </xf>
    <xf numFmtId="0" fontId="13" fillId="0" borderId="107" xfId="55" applyFont="1" applyBorder="1" applyAlignment="1">
      <alignment horizontal="center"/>
      <protection/>
    </xf>
    <xf numFmtId="0" fontId="3" fillId="0" borderId="38" xfId="0" applyFont="1" applyBorder="1" applyAlignment="1">
      <alignment horizontal="center"/>
    </xf>
    <xf numFmtId="0" fontId="1" fillId="0" borderId="163" xfId="63" applyFont="1" applyBorder="1" applyAlignment="1">
      <alignment horizontal="center" vertical="center"/>
      <protection/>
    </xf>
    <xf numFmtId="0" fontId="1" fillId="0" borderId="164" xfId="56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0" applyFont="1" applyAlignment="1">
      <alignment/>
    </xf>
    <xf numFmtId="2" fontId="3" fillId="0" borderId="0" xfId="58" applyNumberFormat="1" applyFont="1" applyAlignment="1">
      <alignment horizontal="right"/>
      <protection/>
    </xf>
    <xf numFmtId="0" fontId="3" fillId="0" borderId="0" xfId="0" applyFont="1" applyAlignment="1">
      <alignment horizontal="right"/>
    </xf>
    <xf numFmtId="2" fontId="3" fillId="0" borderId="117" xfId="57" applyNumberFormat="1" applyFont="1" applyBorder="1" applyAlignment="1">
      <alignment horizontal="right"/>
      <protection/>
    </xf>
    <xf numFmtId="0" fontId="13" fillId="0" borderId="79" xfId="57" applyFont="1" applyBorder="1" applyAlignment="1">
      <alignment horizontal="center" vertical="center"/>
      <protection/>
    </xf>
    <xf numFmtId="0" fontId="13" fillId="0" borderId="96" xfId="57" applyFont="1" applyBorder="1" applyAlignment="1">
      <alignment horizontal="center" vertical="center"/>
      <protection/>
    </xf>
    <xf numFmtId="0" fontId="3" fillId="0" borderId="7" xfId="57" applyFont="1" applyBorder="1" applyAlignment="1">
      <alignment vertical="center"/>
      <protection/>
    </xf>
    <xf numFmtId="0" fontId="3" fillId="0" borderId="7" xfId="0" applyFont="1" applyBorder="1" applyAlignment="1">
      <alignment/>
    </xf>
    <xf numFmtId="0" fontId="3" fillId="0" borderId="7" xfId="57" applyFont="1" applyBorder="1" applyAlignment="1">
      <alignment horizontal="right" vertical="center"/>
      <protection/>
    </xf>
    <xf numFmtId="0" fontId="3" fillId="0" borderId="7" xfId="0" applyFont="1" applyBorder="1" applyAlignment="1">
      <alignment horizontal="right" vertical="center"/>
    </xf>
    <xf numFmtId="0" fontId="13" fillId="0" borderId="162" xfId="65" applyFont="1" applyBorder="1" applyAlignment="1">
      <alignment horizontal="center" vertical="center"/>
      <protection/>
    </xf>
    <xf numFmtId="0" fontId="3" fillId="0" borderId="8" xfId="0" applyFont="1" applyBorder="1" applyAlignment="1">
      <alignment horizontal="center" vertical="center"/>
    </xf>
    <xf numFmtId="0" fontId="3" fillId="0" borderId="16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0" xfId="58" applyFont="1" applyAlignment="1">
      <alignment/>
      <protection/>
    </xf>
    <xf numFmtId="0" fontId="10" fillId="0" borderId="0" xfId="0" applyFont="1" applyAlignment="1">
      <alignment/>
    </xf>
    <xf numFmtId="0" fontId="3" fillId="0" borderId="117" xfId="0" applyFont="1" applyBorder="1" applyAlignment="1">
      <alignment horizontal="right"/>
    </xf>
    <xf numFmtId="0" fontId="13" fillId="0" borderId="79" xfId="58" applyFont="1" applyBorder="1" applyAlignment="1">
      <alignment horizontal="center" vertical="center"/>
      <protection/>
    </xf>
    <xf numFmtId="0" fontId="13" fillId="0" borderId="96" xfId="58" applyFont="1" applyBorder="1" applyAlignment="1">
      <alignment horizontal="center" vertical="center"/>
      <protection/>
    </xf>
    <xf numFmtId="0" fontId="3" fillId="0" borderId="7" xfId="58" applyFont="1" applyBorder="1" applyAlignment="1">
      <alignment/>
      <protection/>
    </xf>
    <xf numFmtId="2" fontId="3" fillId="0" borderId="7" xfId="58" applyNumberFormat="1" applyFont="1" applyBorder="1" applyAlignment="1">
      <alignment horizontal="right" vertical="top"/>
      <protection/>
    </xf>
    <xf numFmtId="0" fontId="3" fillId="0" borderId="7" xfId="0" applyFont="1" applyBorder="1" applyAlignment="1">
      <alignment horizontal="right" vertical="top"/>
    </xf>
    <xf numFmtId="2" fontId="3" fillId="0" borderId="0" xfId="58" applyNumberFormat="1" applyFont="1" applyBorder="1" applyAlignment="1">
      <alignment horizontal="right" vertical="top"/>
      <protection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63" applyFont="1" applyAlignment="1">
      <alignment/>
      <protection/>
    </xf>
    <xf numFmtId="0" fontId="3" fillId="0" borderId="0" xfId="58" applyFont="1" applyBorder="1" applyAlignment="1">
      <alignment horizontal="left"/>
      <protection/>
    </xf>
    <xf numFmtId="0" fontId="3" fillId="0" borderId="0" xfId="61" applyFont="1" applyAlignment="1">
      <alignment horizontal="left" wrapText="1"/>
      <protection/>
    </xf>
    <xf numFmtId="0" fontId="1" fillId="0" borderId="0" xfId="52" applyFont="1" applyAlignment="1">
      <alignment vertical="center" wrapText="1"/>
      <protection/>
    </xf>
    <xf numFmtId="0" fontId="1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3" fillId="0" borderId="40" xfId="61" applyFont="1" applyBorder="1" applyAlignment="1">
      <alignment horizontal="center"/>
      <protection/>
    </xf>
    <xf numFmtId="0" fontId="13" fillId="0" borderId="38" xfId="61" applyFont="1" applyBorder="1" applyAlignment="1">
      <alignment horizontal="center"/>
      <protection/>
    </xf>
    <xf numFmtId="0" fontId="3" fillId="0" borderId="0" xfId="61" applyFont="1" applyAlignment="1">
      <alignment horizontal="right"/>
      <protection/>
    </xf>
    <xf numFmtId="0" fontId="13" fillId="0" borderId="8" xfId="61" applyFont="1" applyBorder="1" applyAlignment="1">
      <alignment horizontal="center"/>
      <protection/>
    </xf>
    <xf numFmtId="0" fontId="1" fillId="0" borderId="117" xfId="52" applyFont="1" applyBorder="1" applyAlignment="1">
      <alignment vertical="center" wrapText="1"/>
      <protection/>
    </xf>
    <xf numFmtId="0" fontId="9" fillId="0" borderId="117" xfId="52" applyFont="1" applyBorder="1" applyAlignment="1">
      <alignment vertical="center" wrapText="1"/>
      <protection/>
    </xf>
    <xf numFmtId="0" fontId="11" fillId="0" borderId="0" xfId="61" applyFont="1" applyAlignment="1">
      <alignment horizontal="left" wrapText="1"/>
      <protection/>
    </xf>
    <xf numFmtId="0" fontId="11" fillId="0" borderId="0" xfId="0" applyFont="1" applyAlignment="1">
      <alignment horizontal="left" wrapText="1"/>
    </xf>
    <xf numFmtId="0" fontId="13" fillId="0" borderId="0" xfId="61" applyFont="1" applyAlignment="1">
      <alignment horizontal="right"/>
      <protection/>
    </xf>
    <xf numFmtId="0" fontId="13" fillId="0" borderId="40" xfId="61" applyFont="1" applyFill="1" applyBorder="1" applyAlignment="1">
      <alignment horizontal="center"/>
      <protection/>
    </xf>
    <xf numFmtId="0" fontId="13" fillId="0" borderId="8" xfId="61" applyFont="1" applyFill="1" applyBorder="1" applyAlignment="1">
      <alignment horizontal="center"/>
      <protection/>
    </xf>
    <xf numFmtId="0" fontId="13" fillId="0" borderId="38" xfId="61" applyFont="1" applyFill="1" applyBorder="1" applyAlignment="1">
      <alignment horizontal="center"/>
      <protection/>
    </xf>
    <xf numFmtId="0" fontId="1" fillId="0" borderId="0" xfId="0" applyFont="1" applyAlignment="1">
      <alignment horizontal="left"/>
    </xf>
    <xf numFmtId="0" fontId="13" fillId="0" borderId="79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0" fillId="0" borderId="85" xfId="0" applyFont="1" applyBorder="1" applyAlignment="1">
      <alignment horizontal="center"/>
    </xf>
    <xf numFmtId="0" fontId="20" fillId="0" borderId="102" xfId="0" applyFont="1" applyBorder="1" applyAlignment="1">
      <alignment horizontal="center"/>
    </xf>
    <xf numFmtId="0" fontId="13" fillId="0" borderId="108" xfId="0" applyFont="1" applyBorder="1" applyAlignment="1">
      <alignment horizontal="center"/>
    </xf>
    <xf numFmtId="0" fontId="13" fillId="0" borderId="119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137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91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vertical="center" wrapText="1"/>
    </xf>
    <xf numFmtId="0" fontId="9" fillId="0" borderId="0" xfId="0" applyFont="1" applyBorder="1" applyAlignment="1" quotePrefix="1">
      <alignment vertical="center" wrapText="1"/>
    </xf>
    <xf numFmtId="0" fontId="9" fillId="0" borderId="0" xfId="0" applyFont="1" applyAlignment="1" quotePrefix="1">
      <alignment vertical="center" wrapText="1"/>
    </xf>
    <xf numFmtId="0" fontId="10" fillId="0" borderId="107" xfId="0" applyFont="1" applyFill="1" applyBorder="1" applyAlignment="1" quotePrefix="1">
      <alignment horizontal="center" vertical="center"/>
    </xf>
    <xf numFmtId="0" fontId="10" fillId="0" borderId="8" xfId="0" applyFont="1" applyFill="1" applyBorder="1" applyAlignment="1" quotePrefix="1">
      <alignment horizontal="center" vertical="center"/>
    </xf>
    <xf numFmtId="0" fontId="10" fillId="0" borderId="119" xfId="0" applyFont="1" applyFill="1" applyBorder="1" applyAlignment="1" quotePrefix="1">
      <alignment horizontal="center" vertical="center"/>
    </xf>
    <xf numFmtId="0" fontId="10" fillId="0" borderId="7" xfId="0" applyFont="1" applyFill="1" applyBorder="1" applyAlignment="1" quotePrefix="1">
      <alignment horizontal="center" vertical="center"/>
    </xf>
    <xf numFmtId="0" fontId="10" fillId="0" borderId="80" xfId="0" applyFont="1" applyFill="1" applyBorder="1" applyAlignment="1" quotePrefix="1">
      <alignment horizontal="center" vertical="center"/>
    </xf>
    <xf numFmtId="0" fontId="11" fillId="0" borderId="117" xfId="0" applyFont="1" applyBorder="1" applyAlignment="1" quotePrefix="1">
      <alignment horizontal="right"/>
    </xf>
    <xf numFmtId="0" fontId="13" fillId="0" borderId="8" xfId="0" applyFont="1" applyBorder="1" applyAlignment="1">
      <alignment horizontal="center" wrapText="1"/>
    </xf>
    <xf numFmtId="0" fontId="13" fillId="0" borderId="38" xfId="0" applyFont="1" applyBorder="1" applyAlignment="1">
      <alignment horizontal="center" wrapText="1"/>
    </xf>
    <xf numFmtId="0" fontId="1" fillId="0" borderId="117" xfId="0" applyFont="1" applyBorder="1" applyAlignment="1">
      <alignment horizontal="left"/>
    </xf>
    <xf numFmtId="0" fontId="13" fillId="0" borderId="10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/>
    </xf>
    <xf numFmtId="0" fontId="13" fillId="0" borderId="8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02" xfId="0" applyFont="1" applyBorder="1" applyAlignment="1">
      <alignment horizontal="center"/>
    </xf>
    <xf numFmtId="0" fontId="9" fillId="0" borderId="117" xfId="0" applyFont="1" applyBorder="1" applyAlignment="1">
      <alignment horizontal="left"/>
    </xf>
    <xf numFmtId="0" fontId="10" fillId="0" borderId="10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/>
    </xf>
    <xf numFmtId="0" fontId="10" fillId="0" borderId="8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02" xfId="0" applyFont="1" applyBorder="1" applyAlignment="1">
      <alignment horizontal="center"/>
    </xf>
    <xf numFmtId="0" fontId="3" fillId="0" borderId="117" xfId="0" applyFont="1" applyFill="1" applyBorder="1" applyAlignment="1">
      <alignment horizontal="right"/>
    </xf>
    <xf numFmtId="0" fontId="31" fillId="0" borderId="0" xfId="0" applyFont="1" applyAlignment="1" applyProtection="1">
      <alignment horizontal="left"/>
      <protection locked="0"/>
    </xf>
    <xf numFmtId="0" fontId="14" fillId="0" borderId="8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13" fillId="0" borderId="117" xfId="53" applyFont="1" applyBorder="1" applyAlignment="1" applyProtection="1">
      <alignment horizontal="right"/>
      <protection/>
    </xf>
    <xf numFmtId="0" fontId="1" fillId="0" borderId="0" xfId="53" applyFont="1" applyAlignment="1">
      <alignment horizontal="left" vertical="center"/>
      <protection/>
    </xf>
    <xf numFmtId="1" fontId="3" fillId="0" borderId="0" xfId="53" applyNumberFormat="1" applyFont="1" applyAlignment="1">
      <alignment horizontal="right" vertical="center"/>
      <protection/>
    </xf>
    <xf numFmtId="0" fontId="10" fillId="0" borderId="130" xfId="0" applyFont="1" applyFill="1" applyBorder="1" applyAlignment="1">
      <alignment horizontal="center" vertical="center" wrapText="1"/>
    </xf>
    <xf numFmtId="0" fontId="68" fillId="0" borderId="83" xfId="0" applyFont="1" applyFill="1" applyBorder="1" applyAlignment="1">
      <alignment horizontal="center" vertical="center" wrapText="1"/>
    </xf>
    <xf numFmtId="0" fontId="10" fillId="0" borderId="109" xfId="0" applyFont="1" applyFill="1" applyBorder="1" applyAlignment="1">
      <alignment horizontal="center" vertical="center" wrapText="1"/>
    </xf>
    <xf numFmtId="0" fontId="68" fillId="0" borderId="84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left" vertical="center" wrapText="1"/>
    </xf>
    <xf numFmtId="0" fontId="68" fillId="0" borderId="96" xfId="0" applyFont="1" applyFill="1" applyBorder="1" applyAlignment="1">
      <alignment horizontal="left" vertical="center" wrapText="1"/>
    </xf>
    <xf numFmtId="0" fontId="10" fillId="0" borderId="16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68" fillId="0" borderId="7" xfId="0" applyFont="1" applyFill="1" applyBorder="1" applyAlignment="1">
      <alignment horizontal="center" wrapText="1"/>
    </xf>
    <xf numFmtId="0" fontId="68" fillId="0" borderId="80" xfId="0" applyFont="1" applyBorder="1" applyAlignment="1">
      <alignment horizontal="center" wrapText="1"/>
    </xf>
    <xf numFmtId="0" fontId="13" fillId="0" borderId="122" xfId="0" applyFont="1" applyBorder="1" applyAlignment="1">
      <alignment horizontal="center" vertical="center"/>
    </xf>
    <xf numFmtId="0" fontId="13" fillId="0" borderId="123" xfId="0" applyFont="1" applyBorder="1" applyAlignment="1">
      <alignment horizontal="center" vertical="center"/>
    </xf>
    <xf numFmtId="0" fontId="13" fillId="0" borderId="12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3" fillId="0" borderId="90" xfId="0" applyFont="1" applyFill="1" applyBorder="1" applyAlignment="1">
      <alignment horizontal="center"/>
    </xf>
    <xf numFmtId="0" fontId="13" fillId="0" borderId="91" xfId="0" applyFont="1" applyFill="1" applyBorder="1" applyAlignment="1">
      <alignment horizontal="center"/>
    </xf>
    <xf numFmtId="3" fontId="1" fillId="0" borderId="137" xfId="0" applyNumberFormat="1" applyFont="1" applyBorder="1" applyAlignment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104" xfId="0" applyNumberFormat="1" applyFont="1" applyBorder="1" applyAlignment="1">
      <alignment horizontal="center" vertical="center"/>
    </xf>
    <xf numFmtId="0" fontId="1" fillId="0" borderId="122" xfId="0" applyFont="1" applyBorder="1" applyAlignment="1">
      <alignment horizontal="center" vertical="center"/>
    </xf>
    <xf numFmtId="0" fontId="1" fillId="0" borderId="123" xfId="0" applyFont="1" applyBorder="1" applyAlignment="1">
      <alignment horizontal="center" vertical="center"/>
    </xf>
    <xf numFmtId="0" fontId="1" fillId="0" borderId="124" xfId="0" applyFont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1" fontId="1" fillId="0" borderId="90" xfId="0" applyNumberFormat="1" applyFont="1" applyFill="1" applyBorder="1" applyAlignment="1">
      <alignment horizontal="center"/>
    </xf>
    <xf numFmtId="1" fontId="1" fillId="0" borderId="49" xfId="0" applyNumberFormat="1" applyFont="1" applyFill="1" applyBorder="1" applyAlignment="1">
      <alignment horizontal="center"/>
    </xf>
    <xf numFmtId="1" fontId="1" fillId="0" borderId="85" xfId="0" applyNumberFormat="1" applyFont="1" applyFill="1" applyBorder="1" applyAlignment="1">
      <alignment horizontal="center"/>
    </xf>
    <xf numFmtId="1" fontId="1" fillId="0" borderId="102" xfId="0" applyNumberFormat="1" applyFont="1" applyFill="1" applyBorder="1" applyAlignment="1">
      <alignment horizontal="center"/>
    </xf>
    <xf numFmtId="3" fontId="1" fillId="0" borderId="92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117" xfId="67" applyFont="1" applyBorder="1" applyAlignment="1">
      <alignment wrapText="1"/>
      <protection/>
    </xf>
    <xf numFmtId="0" fontId="13" fillId="0" borderId="117" xfId="0" applyFont="1" applyBorder="1" applyAlignment="1">
      <alignment/>
    </xf>
    <xf numFmtId="0" fontId="8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3" fillId="0" borderId="13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120" xfId="0" applyFont="1" applyFill="1" applyBorder="1" applyAlignment="1">
      <alignment horizontal="center" vertical="center"/>
    </xf>
    <xf numFmtId="0" fontId="13" fillId="0" borderId="95" xfId="0" applyFont="1" applyFill="1" applyBorder="1" applyAlignment="1">
      <alignment horizontal="center" vertical="center"/>
    </xf>
    <xf numFmtId="0" fontId="13" fillId="0" borderId="131" xfId="0" applyFont="1" applyFill="1" applyBorder="1" applyAlignment="1">
      <alignment horizontal="center" vertical="center"/>
    </xf>
    <xf numFmtId="0" fontId="13" fillId="0" borderId="132" xfId="0" applyFont="1" applyFill="1" applyBorder="1" applyAlignment="1">
      <alignment horizontal="center" vertical="center"/>
    </xf>
    <xf numFmtId="0" fontId="13" fillId="0" borderId="133" xfId="0" applyFont="1" applyFill="1" applyBorder="1" applyAlignment="1">
      <alignment horizontal="center" vertical="center"/>
    </xf>
    <xf numFmtId="0" fontId="13" fillId="0" borderId="10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13" fillId="0" borderId="8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98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7" xfId="0" applyFont="1" applyFill="1" applyBorder="1" applyAlignment="1">
      <alignment horizontal="center"/>
    </xf>
    <xf numFmtId="0" fontId="1" fillId="0" borderId="9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1" fillId="0" borderId="85" xfId="0" applyFont="1" applyFill="1" applyBorder="1" applyAlignment="1">
      <alignment wrapText="1"/>
    </xf>
    <xf numFmtId="0" fontId="0" fillId="0" borderId="85" xfId="0" applyBorder="1" applyAlignment="1">
      <alignment wrapText="1"/>
    </xf>
    <xf numFmtId="0" fontId="10" fillId="0" borderId="85" xfId="0" applyFont="1" applyBorder="1" applyAlignment="1">
      <alignment wrapText="1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9" fillId="0" borderId="85" xfId="0" applyFont="1" applyFill="1" applyBorder="1" applyAlignment="1">
      <alignment horizontal="left" wrapText="1"/>
    </xf>
    <xf numFmtId="0" fontId="11" fillId="0" borderId="85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3" fillId="0" borderId="85" xfId="0" applyFont="1" applyFill="1" applyBorder="1" applyAlignment="1">
      <alignment horizontal="right"/>
    </xf>
    <xf numFmtId="0" fontId="1" fillId="0" borderId="85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13" fillId="0" borderId="86" xfId="0" applyFont="1" applyBorder="1" applyAlignment="1">
      <alignment horizontal="center"/>
    </xf>
    <xf numFmtId="0" fontId="13" fillId="0" borderId="96" xfId="0" applyFont="1" applyBorder="1" applyAlignment="1">
      <alignment horizontal="center"/>
    </xf>
    <xf numFmtId="0" fontId="13" fillId="0" borderId="90" xfId="0" applyFont="1" applyBorder="1" applyAlignment="1">
      <alignment horizontal="center"/>
    </xf>
    <xf numFmtId="0" fontId="13" fillId="0" borderId="79" xfId="51" applyFont="1" applyFill="1" applyBorder="1" applyAlignment="1">
      <alignment horizontal="center" vertical="center"/>
      <protection/>
    </xf>
    <xf numFmtId="0" fontId="13" fillId="0" borderId="96" xfId="51" applyFont="1" applyFill="1" applyBorder="1" applyAlignment="1">
      <alignment horizontal="center" vertical="center"/>
      <protection/>
    </xf>
    <xf numFmtId="3" fontId="13" fillId="0" borderId="130" xfId="51" applyNumberFormat="1" applyFont="1" applyFill="1" applyBorder="1" applyAlignment="1">
      <alignment horizontal="center" vertical="center"/>
      <protection/>
    </xf>
    <xf numFmtId="3" fontId="13" fillId="0" borderId="83" xfId="51" applyNumberFormat="1" applyFont="1" applyFill="1" applyBorder="1" applyAlignment="1">
      <alignment horizontal="center" vertical="center"/>
      <protection/>
    </xf>
    <xf numFmtId="0" fontId="1" fillId="0" borderId="85" xfId="0" applyFont="1" applyBorder="1" applyAlignment="1">
      <alignment horizontal="left"/>
    </xf>
    <xf numFmtId="0" fontId="13" fillId="35" borderId="137" xfId="0" applyFont="1" applyFill="1" applyBorder="1" applyAlignment="1">
      <alignment horizontal="left" vertical="center"/>
    </xf>
    <xf numFmtId="0" fontId="13" fillId="35" borderId="49" xfId="0" applyFont="1" applyFill="1" applyBorder="1" applyAlignment="1">
      <alignment horizontal="left" vertical="center"/>
    </xf>
    <xf numFmtId="0" fontId="13" fillId="35" borderId="137" xfId="0" applyFont="1" applyFill="1" applyBorder="1" applyAlignment="1" applyProtection="1">
      <alignment horizontal="left" vertical="center"/>
      <protection locked="0"/>
    </xf>
    <xf numFmtId="0" fontId="13" fillId="35" borderId="49" xfId="0" applyFont="1" applyFill="1" applyBorder="1" applyAlignment="1" applyProtection="1">
      <alignment horizontal="left" vertical="center"/>
      <protection locked="0"/>
    </xf>
    <xf numFmtId="0" fontId="1" fillId="0" borderId="137" xfId="0" applyFont="1" applyBorder="1" applyAlignment="1">
      <alignment vertical="center" wrapText="1"/>
    </xf>
    <xf numFmtId="0" fontId="1" fillId="0" borderId="90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37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left" vertical="center" wrapText="1"/>
    </xf>
    <xf numFmtId="0" fontId="13" fillId="35" borderId="15" xfId="0" applyFont="1" applyFill="1" applyBorder="1" applyAlignment="1">
      <alignment vertical="center" wrapText="1"/>
    </xf>
    <xf numFmtId="0" fontId="13" fillId="0" borderId="137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20" fillId="0" borderId="141" xfId="0" applyFont="1" applyBorder="1" applyAlignment="1">
      <alignment horizontal="center" shrinkToFit="1"/>
    </xf>
    <xf numFmtId="0" fontId="20" fillId="0" borderId="112" xfId="0" applyFont="1" applyBorder="1" applyAlignment="1">
      <alignment shrinkToFit="1"/>
    </xf>
    <xf numFmtId="0" fontId="20" fillId="0" borderId="97" xfId="0" applyFont="1" applyBorder="1" applyAlignment="1">
      <alignment horizontal="center" shrinkToFit="1"/>
    </xf>
    <xf numFmtId="0" fontId="3" fillId="0" borderId="0" xfId="0" applyFont="1" applyBorder="1" applyAlignment="1">
      <alignment horizontal="left" vertical="top" wrapText="1"/>
    </xf>
    <xf numFmtId="0" fontId="13" fillId="0" borderId="88" xfId="0" applyFont="1" applyBorder="1" applyAlignment="1">
      <alignment horizontal="left" vertical="center" wrapText="1"/>
    </xf>
    <xf numFmtId="0" fontId="13" fillId="0" borderId="96" xfId="0" applyFont="1" applyBorder="1" applyAlignment="1">
      <alignment horizontal="left" vertical="center" wrapText="1"/>
    </xf>
    <xf numFmtId="0" fontId="13" fillId="0" borderId="85" xfId="0" applyFont="1" applyBorder="1" applyAlignment="1">
      <alignment horizontal="center"/>
    </xf>
    <xf numFmtId="0" fontId="13" fillId="0" borderId="92" xfId="0" applyFont="1" applyBorder="1" applyAlignment="1">
      <alignment horizontal="center"/>
    </xf>
    <xf numFmtId="0" fontId="13" fillId="0" borderId="104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13" fillId="0" borderId="117" xfId="0" applyFont="1" applyBorder="1" applyAlignment="1">
      <alignment horizontal="right"/>
    </xf>
    <xf numFmtId="0" fontId="13" fillId="0" borderId="79" xfId="0" applyFont="1" applyBorder="1" applyAlignment="1">
      <alignment horizontal="left" vertical="center" wrapText="1"/>
    </xf>
  </cellXfs>
  <cellStyles count="7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MandOTableHeadline_TabIIImodel2001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al_ANNEXTAB23" xfId="46"/>
    <cellStyle name="Normal_ENE!H4" xfId="47"/>
    <cellStyle name="Normal_NCP!H3" xfId="48"/>
    <cellStyle name="Normal_NCP!H7a" xfId="49"/>
    <cellStyle name="normálne_Hárok1" xfId="50"/>
    <cellStyle name="normálne_Hárok1_P38" xfId="51"/>
    <cellStyle name="normálne_P10" xfId="52"/>
    <cellStyle name="normálne_P24_25" xfId="53"/>
    <cellStyle name="normálne_P38" xfId="54"/>
    <cellStyle name="normálne_P6" xfId="55"/>
    <cellStyle name="normálne_P7" xfId="56"/>
    <cellStyle name="normálne_P8" xfId="57"/>
    <cellStyle name="normálne_P9" xfId="58"/>
    <cellStyle name="normální_HD5" xfId="59"/>
    <cellStyle name="normální_Hlavicky" xfId="60"/>
    <cellStyle name="normální_ODBORY aj cukrovarnicky  PROD 3_04_PRE EXCELOVSKE TABULKY DO PRILOH ZS" xfId="61"/>
    <cellStyle name="normální_spotreb.ceny" xfId="62"/>
    <cellStyle name="normální_T_33" xfId="63"/>
    <cellStyle name="normální_T_40" xfId="64"/>
    <cellStyle name="normální_T_41" xfId="65"/>
    <cellStyle name="normální_zelena sprava 2004 prilohy" xfId="66"/>
    <cellStyle name="normální_zelena sprava 2005 prilohy" xfId="67"/>
    <cellStyle name="normální_ZS 2009_Tabulky 1_44 STARE VZORY" xfId="68"/>
    <cellStyle name="Percent" xfId="69"/>
    <cellStyle name="Followed Hyperlink" xfId="70"/>
    <cellStyle name="Poznámka" xfId="71"/>
    <cellStyle name="Prepojená bunka" xfId="72"/>
    <cellStyle name="PSE1stCol" xfId="73"/>
    <cellStyle name="PSE1stColHead" xfId="74"/>
    <cellStyle name="PSE1stColYear" xfId="75"/>
    <cellStyle name="PSEHeadYear" xfId="76"/>
    <cellStyle name="Spolu" xfId="77"/>
    <cellStyle name="Text upozornenia" xfId="78"/>
    <cellStyle name="Titul" xfId="79"/>
    <cellStyle name="Vstup" xfId="80"/>
    <cellStyle name="Výpočet" xfId="81"/>
    <cellStyle name="Výstup" xfId="82"/>
    <cellStyle name="Vysvetľujúci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externalLink" Target="externalLinks/externalLink2.xml" /><Relationship Id="rId49" Type="http://schemas.openxmlformats.org/officeDocument/2006/relationships/externalLink" Target="externalLinks/externalLink3.xml" /><Relationship Id="rId50" Type="http://schemas.openxmlformats.org/officeDocument/2006/relationships/externalLink" Target="externalLinks/externalLink4.xml" /><Relationship Id="rId51" Type="http://schemas.openxmlformats.org/officeDocument/2006/relationships/externalLink" Target="externalLinks/externalLink5.xml" /><Relationship Id="rId5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ryHDD\goga3\Zelen&#225;%20spr&#225;va\2010\Materi&#225;l%20do%20VPK\Podklady\V&#218;EPP%20ZS%20za%20rok%202009\ZS%20po%20VPK\Pril%2010_I\T%205%20_ekonomic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ryHDD\goga3\Zelen&#225;%20spr&#225;va\2010\Materi&#225;l%20do%20VPK\Podklady\V&#218;EPP%20ZS%20za%20rok%202009\ZS%20po%20VPK\Pril%2010_I\T%206_ekonomick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ryHDD\goga3\Zelen&#225;%20spr&#225;va\2010\Materi&#225;l%20do%20VPK\Podklady\V&#218;EPP%20ZS%20za%20rok%202009\ZS%20po%20VPK\Pril%2010_I\T%207%20SHR%20e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ryHDD\goga3\Zelen&#225;%20spr&#225;va\2010\Materi&#225;l%20do%20VPK\Podklady\V&#218;EPP%20ZS%20za%20rok%202009\ZS%20po%20VPK\Pril%2010_I\T%208%20SHR_ekonomick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ryHDD\goga3\Zelen&#225;%20spr&#225;va\2009\ZS_2009\pril_tab09\P15_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UR"/>
      <sheetName val="vSK"/>
      <sheetName val="vystupy09"/>
    </sheetNames>
    <sheetDataSet>
      <sheetData sheetId="1">
        <row r="5">
          <cell r="B5">
            <v>56277.501825964</v>
          </cell>
          <cell r="C5">
            <v>45548.5783362661</v>
          </cell>
          <cell r="D5">
            <v>66796.8463589012</v>
          </cell>
        </row>
        <row r="6">
          <cell r="B6">
            <v>7287.57520323891</v>
          </cell>
          <cell r="C6">
            <v>1000.91349760933</v>
          </cell>
          <cell r="D6">
            <v>14124.8943601503</v>
          </cell>
        </row>
        <row r="7">
          <cell r="B7">
            <v>34488.6108349166</v>
          </cell>
          <cell r="C7">
            <v>31549.0060300824</v>
          </cell>
          <cell r="D7">
            <v>36900.5339999728</v>
          </cell>
        </row>
        <row r="8">
          <cell r="B8">
            <v>30821.9224616813</v>
          </cell>
          <cell r="C8">
            <v>27733.3524857674</v>
          </cell>
          <cell r="D8">
            <v>33398.0618095613</v>
          </cell>
        </row>
        <row r="9">
          <cell r="B9">
            <v>7367.68212709536</v>
          </cell>
          <cell r="C9">
            <v>7421.71079226769</v>
          </cell>
          <cell r="D9">
            <v>7048.44446561203</v>
          </cell>
        </row>
        <row r="10">
          <cell r="B10">
            <v>2584.95256593946</v>
          </cell>
          <cell r="C10">
            <v>1984.76147445112</v>
          </cell>
          <cell r="D10">
            <v>3102.2174261145</v>
          </cell>
        </row>
        <row r="11">
          <cell r="B11">
            <v>10986.1016053064</v>
          </cell>
          <cell r="C11">
            <v>10593.8532478746</v>
          </cell>
          <cell r="D11">
            <v>11182.1929780403</v>
          </cell>
        </row>
        <row r="12">
          <cell r="B12">
            <v>8950.16309230697</v>
          </cell>
          <cell r="C12">
            <v>9052.70892997868</v>
          </cell>
          <cell r="D12">
            <v>8793.48491094128</v>
          </cell>
        </row>
        <row r="13">
          <cell r="B13">
            <v>264.940559197641</v>
          </cell>
          <cell r="C13">
            <v>143.766660170086</v>
          </cell>
          <cell r="D13">
            <v>398.098344794634</v>
          </cell>
        </row>
        <row r="14">
          <cell r="B14">
            <v>52.7779980994887</v>
          </cell>
          <cell r="C14">
            <v>16.3250916164525</v>
          </cell>
          <cell r="D14">
            <v>92.5505160811887</v>
          </cell>
        </row>
        <row r="15">
          <cell r="B15">
            <v>73.9951025824131</v>
          </cell>
          <cell r="C15">
            <v>56.7936582188362</v>
          </cell>
          <cell r="D15">
            <v>93.1523075702021</v>
          </cell>
        </row>
        <row r="16">
          <cell r="B16">
            <v>275.125985350901</v>
          </cell>
          <cell r="C16">
            <v>33.1095235396002</v>
          </cell>
          <cell r="D16">
            <v>537.942592012407</v>
          </cell>
        </row>
        <row r="17">
          <cell r="B17">
            <v>194.101404581366</v>
          </cell>
          <cell r="C17">
            <v>99.517791401857</v>
          </cell>
          <cell r="D17">
            <v>296.898551038017</v>
          </cell>
        </row>
        <row r="18">
          <cell r="B18">
            <v>54921.4212435553</v>
          </cell>
          <cell r="C18">
            <v>44909.7456628608</v>
          </cell>
          <cell r="D18">
            <v>64686.2736332036</v>
          </cell>
        </row>
        <row r="19">
          <cell r="B19">
            <v>6502.04533212425</v>
          </cell>
          <cell r="C19">
            <v>903.174107335188</v>
          </cell>
          <cell r="D19">
            <v>12591.2420252118</v>
          </cell>
        </row>
        <row r="20">
          <cell r="B20">
            <v>27906.4585789359</v>
          </cell>
          <cell r="C20">
            <v>24225.0346280889</v>
          </cell>
          <cell r="D20">
            <v>31385.7418692992</v>
          </cell>
        </row>
        <row r="21">
          <cell r="B21">
            <v>21123.3111798842</v>
          </cell>
          <cell r="C21">
            <v>19402.7854780124</v>
          </cell>
          <cell r="D21">
            <v>22908.2800889218</v>
          </cell>
        </row>
        <row r="22">
          <cell r="B22">
            <v>9301.29482450904</v>
          </cell>
          <cell r="C22">
            <v>10099.9362709887</v>
          </cell>
          <cell r="D22">
            <v>8110.16689993708</v>
          </cell>
        </row>
        <row r="23">
          <cell r="B23">
            <v>6716.67595199252</v>
          </cell>
          <cell r="C23">
            <v>7307.22673385814</v>
          </cell>
          <cell r="D23">
            <v>5854.91199544338</v>
          </cell>
        </row>
        <row r="24">
          <cell r="B24">
            <v>728.903793987465</v>
          </cell>
          <cell r="C24">
            <v>710.960070877169</v>
          </cell>
          <cell r="D24">
            <v>741.059019387554</v>
          </cell>
        </row>
        <row r="25">
          <cell r="B25">
            <v>5723.20912484099</v>
          </cell>
          <cell r="C25">
            <v>5637.08183269597</v>
          </cell>
          <cell r="D25">
            <v>5718.01918148422</v>
          </cell>
        </row>
        <row r="26">
          <cell r="B26">
            <v>201.475887832887</v>
          </cell>
          <cell r="C26">
            <v>112.261399791183</v>
          </cell>
          <cell r="D26">
            <v>299.581538093202</v>
          </cell>
        </row>
        <row r="27">
          <cell r="B27">
            <v>920.727316770691</v>
          </cell>
          <cell r="C27">
            <v>548.279559392002</v>
          </cell>
          <cell r="D27">
            <v>1309.75050152609</v>
          </cell>
        </row>
        <row r="28">
          <cell r="B28">
            <v>108.418548464859</v>
          </cell>
          <cell r="C28">
            <v>22.8929724196449</v>
          </cell>
          <cell r="D28">
            <v>200.856759333067</v>
          </cell>
        </row>
        <row r="29">
          <cell r="B29">
            <v>125.841304216989</v>
          </cell>
          <cell r="C29">
            <v>39.3373553993287</v>
          </cell>
          <cell r="D29">
            <v>220.229135354396</v>
          </cell>
        </row>
        <row r="30">
          <cell r="B30">
            <v>1356.08058240871</v>
          </cell>
          <cell r="C30">
            <v>638.832673405285</v>
          </cell>
          <cell r="D30">
            <v>2110.57272569758</v>
          </cell>
        </row>
        <row r="31">
          <cell r="B31">
            <v>9703.60395754461</v>
          </cell>
          <cell r="C31">
            <v>9886.48288721517</v>
          </cell>
          <cell r="D31">
            <v>9444.82094925852</v>
          </cell>
        </row>
        <row r="32">
          <cell r="B32">
            <v>8892.6334978185</v>
          </cell>
          <cell r="C32">
            <v>9053.77980991758</v>
          </cell>
          <cell r="D32">
            <v>8648.70243356366</v>
          </cell>
        </row>
        <row r="33">
          <cell r="B33">
            <v>810.970459726106</v>
          </cell>
          <cell r="C33">
            <v>832.703077297595</v>
          </cell>
          <cell r="D33">
            <v>796.118515694862</v>
          </cell>
        </row>
        <row r="34">
          <cell r="B34">
            <v>1318</v>
          </cell>
          <cell r="C34">
            <v>530</v>
          </cell>
          <cell r="D34">
            <v>780</v>
          </cell>
        </row>
      </sheetData>
      <sheetData sheetId="2">
        <row r="3">
          <cell r="B3">
            <v>2200918319</v>
          </cell>
          <cell r="C3">
            <v>1445085.75</v>
          </cell>
          <cell r="D3">
            <v>883549356</v>
          </cell>
          <cell r="E3">
            <v>732768.07</v>
          </cell>
          <cell r="F3">
            <v>1307411176</v>
          </cell>
          <cell r="G3">
            <v>708670.4</v>
          </cell>
        </row>
        <row r="4">
          <cell r="B4">
            <v>277728612</v>
          </cell>
          <cell r="C4">
            <v>1445085.75</v>
          </cell>
          <cell r="D4">
            <v>42342334</v>
          </cell>
          <cell r="E4">
            <v>732768.07</v>
          </cell>
          <cell r="F4">
            <v>235329544</v>
          </cell>
          <cell r="G4">
            <v>708670.4</v>
          </cell>
        </row>
        <row r="5">
          <cell r="B5">
            <v>1207334519.93</v>
          </cell>
          <cell r="C5">
            <v>1445085.75</v>
          </cell>
          <cell r="D5">
            <v>505945618</v>
          </cell>
          <cell r="E5">
            <v>732768.07</v>
          </cell>
          <cell r="F5">
            <v>696234274.93</v>
          </cell>
          <cell r="G5">
            <v>708670.4</v>
          </cell>
        </row>
        <row r="6">
          <cell r="B6">
            <v>1201453337.86</v>
          </cell>
          <cell r="C6">
            <v>1445085.75</v>
          </cell>
          <cell r="D6">
            <v>502526183</v>
          </cell>
          <cell r="E6">
            <v>732768.07</v>
          </cell>
          <cell r="F6">
            <v>694006834.86</v>
          </cell>
          <cell r="G6">
            <v>708670.4</v>
          </cell>
        </row>
        <row r="7">
          <cell r="B7">
            <v>144286848.38</v>
          </cell>
          <cell r="C7">
            <v>1445085.75</v>
          </cell>
          <cell r="D7">
            <v>57285868</v>
          </cell>
          <cell r="E7">
            <v>732768.07</v>
          </cell>
          <cell r="F7">
            <v>85676929.38</v>
          </cell>
          <cell r="G7">
            <v>708670.4</v>
          </cell>
        </row>
        <row r="8">
          <cell r="B8">
            <v>117330759.5</v>
          </cell>
          <cell r="C8">
            <v>1445085.75</v>
          </cell>
          <cell r="D8">
            <v>39413107</v>
          </cell>
          <cell r="E8">
            <v>732768.07</v>
          </cell>
          <cell r="F8">
            <v>77787715.5</v>
          </cell>
          <cell r="G8">
            <v>708670.4</v>
          </cell>
        </row>
        <row r="9">
          <cell r="B9">
            <v>584846057.78</v>
          </cell>
          <cell r="C9">
            <v>1445085.75</v>
          </cell>
          <cell r="D9">
            <v>291155209</v>
          </cell>
          <cell r="E9">
            <v>732768.07</v>
          </cell>
          <cell r="F9">
            <v>289534339.78</v>
          </cell>
          <cell r="G9">
            <v>708670.4</v>
          </cell>
        </row>
        <row r="10">
          <cell r="B10">
            <v>416373401.06</v>
          </cell>
          <cell r="C10">
            <v>1445085.75</v>
          </cell>
          <cell r="D10">
            <v>214958583</v>
          </cell>
          <cell r="E10">
            <v>732768.07</v>
          </cell>
          <cell r="F10">
            <v>198704813.06</v>
          </cell>
          <cell r="G10">
            <v>708670.4</v>
          </cell>
        </row>
        <row r="11">
          <cell r="B11">
            <v>1818344</v>
          </cell>
          <cell r="C11">
            <v>1445085.75</v>
          </cell>
          <cell r="D11">
            <v>472078</v>
          </cell>
          <cell r="E11">
            <v>732768.07</v>
          </cell>
          <cell r="F11">
            <v>1346266</v>
          </cell>
          <cell r="G11">
            <v>708670.4</v>
          </cell>
        </row>
        <row r="12">
          <cell r="B12">
            <v>1968329</v>
          </cell>
          <cell r="C12">
            <v>1445085.75</v>
          </cell>
          <cell r="D12">
            <v>882423</v>
          </cell>
          <cell r="E12">
            <v>732768.07</v>
          </cell>
          <cell r="F12">
            <v>1085906</v>
          </cell>
          <cell r="G12">
            <v>708670.4</v>
          </cell>
        </row>
        <row r="13">
          <cell r="B13">
            <v>2493654</v>
          </cell>
          <cell r="C13">
            <v>1445085.75</v>
          </cell>
          <cell r="D13">
            <v>1096135</v>
          </cell>
          <cell r="E13">
            <v>732768.07</v>
          </cell>
          <cell r="F13">
            <v>1396408</v>
          </cell>
          <cell r="G13">
            <v>708670.4</v>
          </cell>
        </row>
        <row r="14">
          <cell r="B14">
            <v>1631073</v>
          </cell>
          <cell r="C14">
            <v>1445085.75</v>
          </cell>
          <cell r="D14">
            <v>165400</v>
          </cell>
          <cell r="E14">
            <v>732768.07</v>
          </cell>
          <cell r="F14">
            <v>1465454</v>
          </cell>
          <cell r="G14">
            <v>708670.4</v>
          </cell>
        </row>
        <row r="15">
          <cell r="B15">
            <v>2994094</v>
          </cell>
          <cell r="C15">
            <v>1445085.75</v>
          </cell>
          <cell r="D15">
            <v>1510210</v>
          </cell>
          <cell r="E15">
            <v>732768.07</v>
          </cell>
          <cell r="F15">
            <v>1446709</v>
          </cell>
          <cell r="G15">
            <v>708670.4</v>
          </cell>
        </row>
        <row r="16">
          <cell r="B16">
            <v>2278484769</v>
          </cell>
          <cell r="C16">
            <v>1445085.75</v>
          </cell>
          <cell r="D16">
            <v>954443561</v>
          </cell>
          <cell r="E16">
            <v>732768.07</v>
          </cell>
          <cell r="F16">
            <v>1313396980</v>
          </cell>
          <cell r="G16">
            <v>708670.4</v>
          </cell>
        </row>
        <row r="17">
          <cell r="B17">
            <v>248204981</v>
          </cell>
          <cell r="C17">
            <v>1445085.75</v>
          </cell>
          <cell r="D17">
            <v>37951121</v>
          </cell>
          <cell r="E17">
            <v>732768.07</v>
          </cell>
          <cell r="F17">
            <v>210199185</v>
          </cell>
          <cell r="G17">
            <v>708670.4</v>
          </cell>
        </row>
        <row r="18">
          <cell r="B18">
            <v>1090435161.55</v>
          </cell>
          <cell r="C18">
            <v>1445085.75</v>
          </cell>
          <cell r="D18">
            <v>450884112</v>
          </cell>
          <cell r="E18">
            <v>732768.07</v>
          </cell>
          <cell r="F18">
            <v>635718414.55</v>
          </cell>
          <cell r="G18">
            <v>708670.4</v>
          </cell>
        </row>
        <row r="19">
          <cell r="B19">
            <v>783278001.42</v>
          </cell>
          <cell r="C19">
            <v>1445085.75</v>
          </cell>
          <cell r="D19">
            <v>341930525</v>
          </cell>
          <cell r="E19">
            <v>732768.07</v>
          </cell>
          <cell r="F19">
            <v>439268340.42</v>
          </cell>
          <cell r="G19">
            <v>708670.4</v>
          </cell>
        </row>
        <row r="20">
          <cell r="B20">
            <v>404981053.99</v>
          </cell>
          <cell r="C20">
            <v>1445085.75</v>
          </cell>
          <cell r="D20">
            <v>225680538</v>
          </cell>
          <cell r="E20">
            <v>732768.07</v>
          </cell>
          <cell r="F20">
            <v>174956508.99</v>
          </cell>
          <cell r="G20">
            <v>708670.4</v>
          </cell>
        </row>
        <row r="21">
          <cell r="B21">
            <v>291348860.94</v>
          </cell>
          <cell r="C21">
            <v>1445085.75</v>
          </cell>
          <cell r="D21">
            <v>162384283</v>
          </cell>
          <cell r="E21">
            <v>732768.07</v>
          </cell>
          <cell r="F21">
            <v>125920669.94</v>
          </cell>
          <cell r="G21">
            <v>708670.4</v>
          </cell>
        </row>
        <row r="22">
          <cell r="B22">
            <v>34157055.19</v>
          </cell>
          <cell r="C22">
            <v>1445085.75</v>
          </cell>
          <cell r="D22">
            <v>16814551</v>
          </cell>
          <cell r="E22">
            <v>732768.07</v>
          </cell>
          <cell r="F22">
            <v>17222573.19</v>
          </cell>
          <cell r="G22">
            <v>708670.4</v>
          </cell>
        </row>
        <row r="23">
          <cell r="B23">
            <v>293571094.71</v>
          </cell>
          <cell r="C23">
            <v>1445085.75</v>
          </cell>
          <cell r="D23">
            <v>145590878</v>
          </cell>
          <cell r="E23">
            <v>732768.07</v>
          </cell>
          <cell r="F23">
            <v>146905502.71</v>
          </cell>
          <cell r="G23">
            <v>708670.4</v>
          </cell>
        </row>
        <row r="24">
          <cell r="B24">
            <v>1758679</v>
          </cell>
          <cell r="C24">
            <v>1445085.75</v>
          </cell>
          <cell r="D24">
            <v>595363</v>
          </cell>
          <cell r="E24">
            <v>732768.07</v>
          </cell>
          <cell r="F24">
            <v>1163316</v>
          </cell>
          <cell r="G24">
            <v>708670.4</v>
          </cell>
        </row>
        <row r="25">
          <cell r="B25">
            <v>36777483.91</v>
          </cell>
          <cell r="C25">
            <v>1445085.75</v>
          </cell>
          <cell r="D25">
            <v>12022580</v>
          </cell>
          <cell r="E25">
            <v>732768.07</v>
          </cell>
          <cell r="F25">
            <v>24752564.91</v>
          </cell>
          <cell r="G25">
            <v>708670.4</v>
          </cell>
        </row>
        <row r="26">
          <cell r="B26">
            <v>1560921</v>
          </cell>
          <cell r="C26">
            <v>1445085.75</v>
          </cell>
          <cell r="D26">
            <v>212147</v>
          </cell>
          <cell r="E26">
            <v>732768.07</v>
          </cell>
          <cell r="F26">
            <v>1348302</v>
          </cell>
          <cell r="G26">
            <v>708670.4</v>
          </cell>
        </row>
        <row r="27">
          <cell r="B27">
            <v>1166232</v>
          </cell>
          <cell r="C27">
            <v>1445085.75</v>
          </cell>
          <cell r="D27">
            <v>325493</v>
          </cell>
          <cell r="E27">
            <v>732768.07</v>
          </cell>
          <cell r="F27">
            <v>840739</v>
          </cell>
          <cell r="G27">
            <v>708670.4</v>
          </cell>
        </row>
        <row r="28">
          <cell r="B28">
            <v>-90036088</v>
          </cell>
          <cell r="C28">
            <v>1445085.75</v>
          </cell>
          <cell r="D28">
            <v>-72987030</v>
          </cell>
          <cell r="E28">
            <v>732768.07</v>
          </cell>
          <cell r="F28">
            <v>-16315694</v>
          </cell>
          <cell r="G28">
            <v>708670.4</v>
          </cell>
        </row>
        <row r="29">
          <cell r="B29">
            <v>461216478.54999995</v>
          </cell>
          <cell r="C29">
            <v>1445085.75</v>
          </cell>
          <cell r="D29">
            <v>239880787.27</v>
          </cell>
          <cell r="E29">
            <v>732768.07</v>
          </cell>
          <cell r="F29">
            <v>218627730.28</v>
          </cell>
          <cell r="G29">
            <v>708670.4</v>
          </cell>
        </row>
        <row r="30">
          <cell r="B30">
            <v>422566088.09</v>
          </cell>
          <cell r="C30">
            <v>1445085.75</v>
          </cell>
          <cell r="D30">
            <v>219599446.27</v>
          </cell>
          <cell r="E30">
            <v>732768.07</v>
          </cell>
          <cell r="F30">
            <v>200260350.82</v>
          </cell>
          <cell r="G30">
            <v>708670.4</v>
          </cell>
        </row>
        <row r="31">
          <cell r="B31">
            <v>38650390.46</v>
          </cell>
          <cell r="C31">
            <v>1445085.75</v>
          </cell>
          <cell r="D31">
            <v>20281341</v>
          </cell>
          <cell r="E31">
            <v>732768.07</v>
          </cell>
          <cell r="F31">
            <v>18367379.46</v>
          </cell>
          <cell r="G31">
            <v>708670.4</v>
          </cell>
        </row>
        <row r="32">
          <cell r="B32">
            <v>1383</v>
          </cell>
          <cell r="D32">
            <v>540</v>
          </cell>
          <cell r="F32">
            <v>839</v>
          </cell>
        </row>
        <row r="34">
          <cell r="C34">
            <v>1445085.75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 EUR"/>
      <sheetName val="vSK"/>
      <sheetName val="vystupy09"/>
    </sheetNames>
    <sheetDataSet>
      <sheetData sheetId="1">
        <row r="5">
          <cell r="B5">
            <v>74137.6801671414</v>
          </cell>
          <cell r="C5">
            <v>66776.9864966839</v>
          </cell>
          <cell r="D5">
            <v>77436.6452578853</v>
          </cell>
        </row>
        <row r="6">
          <cell r="B6">
            <v>54.8770145671107</v>
          </cell>
          <cell r="C6">
            <v>17.7031125365378</v>
          </cell>
          <cell r="D6">
            <v>95.4473751116356</v>
          </cell>
        </row>
        <row r="7">
          <cell r="B7">
            <v>44252.7886324564</v>
          </cell>
          <cell r="C7">
            <v>40187.1143992381</v>
          </cell>
          <cell r="D7">
            <v>44101.9633019585</v>
          </cell>
        </row>
        <row r="8">
          <cell r="B8">
            <v>83.8920818785531</v>
          </cell>
          <cell r="C8">
            <v>43.8663137068327</v>
          </cell>
          <cell r="D8">
            <v>58.8605175504154</v>
          </cell>
        </row>
        <row r="9">
          <cell r="B9">
            <v>42414.9636218671</v>
          </cell>
          <cell r="C9">
            <v>39131.7807301887</v>
          </cell>
          <cell r="D9">
            <v>41472.4707902137</v>
          </cell>
        </row>
        <row r="10">
          <cell r="B10">
            <v>1753.93292871073</v>
          </cell>
          <cell r="C10">
            <v>1011.46735534256</v>
          </cell>
          <cell r="D10">
            <v>2570.63199419436</v>
          </cell>
        </row>
        <row r="11">
          <cell r="B11">
            <v>29417.6450959626</v>
          </cell>
          <cell r="C11">
            <v>26245.4162293678</v>
          </cell>
          <cell r="D11">
            <v>32746.7346211189</v>
          </cell>
        </row>
        <row r="12">
          <cell r="B12">
            <v>15135.8988734729</v>
          </cell>
          <cell r="C12">
            <v>14739.0951171467</v>
          </cell>
          <cell r="D12">
            <v>15598.3601712917</v>
          </cell>
        </row>
        <row r="13">
          <cell r="B13">
            <v>11114.0242515513</v>
          </cell>
          <cell r="C13">
            <v>8097.82407343039</v>
          </cell>
          <cell r="D13">
            <v>14280.7804804919</v>
          </cell>
        </row>
        <row r="14">
          <cell r="B14">
            <v>638.120094552031</v>
          </cell>
          <cell r="C14">
            <v>257.918896626739</v>
          </cell>
          <cell r="D14">
            <v>1031.41751291997</v>
          </cell>
        </row>
        <row r="15">
          <cell r="B15">
            <v>10475.9041569992</v>
          </cell>
          <cell r="C15">
            <v>7839.90517680365</v>
          </cell>
          <cell r="D15">
            <v>13249.3629675719</v>
          </cell>
        </row>
        <row r="16">
          <cell r="B16">
            <v>3167.72197093843</v>
          </cell>
          <cell r="C16">
            <v>3408.49703879073</v>
          </cell>
          <cell r="D16">
            <v>2867.59396933539</v>
          </cell>
        </row>
        <row r="17">
          <cell r="B17">
            <v>38956.1358510889</v>
          </cell>
          <cell r="C17">
            <v>43181.6333861588</v>
          </cell>
          <cell r="D17">
            <v>30265.4480133351</v>
          </cell>
        </row>
        <row r="18">
          <cell r="B18">
            <v>15480.9067657819</v>
          </cell>
          <cell r="C18">
            <v>14105.4056840113</v>
          </cell>
          <cell r="D18">
            <v>12780.4744739446</v>
          </cell>
        </row>
        <row r="19">
          <cell r="B19">
            <v>15943.6780363533</v>
          </cell>
          <cell r="C19">
            <v>25063.6817060716</v>
          </cell>
          <cell r="D19">
            <v>6276.87697769812</v>
          </cell>
        </row>
        <row r="20">
          <cell r="B20">
            <v>3643.11067057609</v>
          </cell>
          <cell r="C20">
            <v>4672.36023775893</v>
          </cell>
          <cell r="D20">
            <v>2413.94348520077</v>
          </cell>
        </row>
        <row r="21">
          <cell r="B21">
            <v>2942.59697570964</v>
          </cell>
          <cell r="C21">
            <v>-996.04037686308</v>
          </cell>
          <cell r="D21">
            <v>7206.88967476105</v>
          </cell>
        </row>
        <row r="22">
          <cell r="B22">
            <v>945.843402667875</v>
          </cell>
          <cell r="C22">
            <v>336.22613518004</v>
          </cell>
          <cell r="D22">
            <v>1587.26340173053</v>
          </cell>
        </row>
        <row r="23">
          <cell r="B23">
            <v>30792.9491060477</v>
          </cell>
          <cell r="C23">
            <v>19890.8941995576</v>
          </cell>
          <cell r="D23">
            <v>42063.1822359294</v>
          </cell>
        </row>
        <row r="24">
          <cell r="B24">
            <v>722.866205360489</v>
          </cell>
          <cell r="C24">
            <v>496.756659796855</v>
          </cell>
          <cell r="D24">
            <v>736.555908073931</v>
          </cell>
        </row>
        <row r="25">
          <cell r="B25">
            <v>5217.58511456985</v>
          </cell>
          <cell r="C25">
            <v>4155.07175183535</v>
          </cell>
          <cell r="D25">
            <v>6340.01788471206</v>
          </cell>
        </row>
        <row r="26">
          <cell r="B26">
            <v>13382.9196575324</v>
          </cell>
          <cell r="C26">
            <v>8761.10050697732</v>
          </cell>
          <cell r="D26">
            <v>18290.7162939721</v>
          </cell>
        </row>
        <row r="27">
          <cell r="B27">
            <v>11469.5781285849</v>
          </cell>
          <cell r="C27">
            <v>6477.96528094803</v>
          </cell>
          <cell r="D27">
            <v>16695.8921491713</v>
          </cell>
        </row>
        <row r="28">
          <cell r="B28">
            <v>12357.4691641649</v>
          </cell>
          <cell r="C28">
            <v>9964.76955829205</v>
          </cell>
          <cell r="D28">
            <v>14848.2049555494</v>
          </cell>
        </row>
        <row r="29">
          <cell r="B29">
            <v>3216.85974142196</v>
          </cell>
          <cell r="C29">
            <v>2075.15553331343</v>
          </cell>
          <cell r="D29">
            <v>4316.75507421217</v>
          </cell>
        </row>
        <row r="30">
          <cell r="B30">
            <v>6259.68210229458</v>
          </cell>
          <cell r="C30">
            <v>5855.06965943742</v>
          </cell>
          <cell r="D30">
            <v>6750.39985578244</v>
          </cell>
        </row>
        <row r="31">
          <cell r="B31">
            <v>780.945121437152</v>
          </cell>
          <cell r="C31">
            <v>426.743598900863</v>
          </cell>
          <cell r="D31">
            <v>1148.04706345739</v>
          </cell>
        </row>
        <row r="32">
          <cell r="B32">
            <v>1451.73959931154</v>
          </cell>
          <cell r="C32">
            <v>1525.72830873724</v>
          </cell>
          <cell r="D32">
            <v>1368.84996569715</v>
          </cell>
        </row>
        <row r="34">
          <cell r="B34">
            <v>5762.72987915441</v>
          </cell>
          <cell r="C34">
            <v>5424.58277982826</v>
          </cell>
          <cell r="D34">
            <v>6123.08680271412</v>
          </cell>
        </row>
        <row r="35">
          <cell r="B35">
            <v>3371.37747068431</v>
          </cell>
          <cell r="C35">
            <v>2852.14954398203</v>
          </cell>
          <cell r="D35">
            <v>3965.66873953843</v>
          </cell>
        </row>
        <row r="36">
          <cell r="B36">
            <v>551.715414315133</v>
          </cell>
          <cell r="C36">
            <v>488.743570983942</v>
          </cell>
          <cell r="D36">
            <v>625.084359588173</v>
          </cell>
        </row>
        <row r="37">
          <cell r="B37">
            <v>510.094936556503</v>
          </cell>
          <cell r="C37">
            <v>89.5178843668504</v>
          </cell>
          <cell r="D37">
            <v>967.924085891634</v>
          </cell>
        </row>
        <row r="38">
          <cell r="B38">
            <v>1197.29270849683</v>
          </cell>
          <cell r="C38">
            <v>551.416785128475</v>
          </cell>
          <cell r="D38">
            <v>1903.35143137654</v>
          </cell>
        </row>
      </sheetData>
      <sheetData sheetId="2">
        <row r="3">
          <cell r="B3">
            <v>3472792427.09</v>
          </cell>
          <cell r="C3">
            <v>1445085.75</v>
          </cell>
          <cell r="D3">
            <v>1585956398</v>
          </cell>
          <cell r="E3">
            <v>732768.07</v>
          </cell>
          <cell r="F3">
            <v>1853586758.09</v>
          </cell>
          <cell r="G3">
            <v>708670.4</v>
          </cell>
        </row>
        <row r="4">
          <cell r="B4">
            <v>-158537</v>
          </cell>
          <cell r="C4">
            <v>1445085.75</v>
          </cell>
          <cell r="D4">
            <v>194009</v>
          </cell>
          <cell r="E4">
            <v>732768.07</v>
          </cell>
          <cell r="F4">
            <v>-352546</v>
          </cell>
          <cell r="G4">
            <v>708670.4</v>
          </cell>
        </row>
        <row r="5">
          <cell r="B5">
            <v>2106580667.61</v>
          </cell>
          <cell r="C5">
            <v>1445085.75</v>
          </cell>
          <cell r="D5">
            <v>983126458</v>
          </cell>
          <cell r="E5">
            <v>732768.07</v>
          </cell>
          <cell r="F5">
            <v>1095467128.61</v>
          </cell>
          <cell r="G5">
            <v>708670.4</v>
          </cell>
        </row>
        <row r="6">
          <cell r="B6">
            <v>4307832.36</v>
          </cell>
          <cell r="C6">
            <v>1445085.75</v>
          </cell>
          <cell r="D6">
            <v>920711</v>
          </cell>
          <cell r="E6">
            <v>732768.07</v>
          </cell>
          <cell r="F6">
            <v>3380145.36</v>
          </cell>
          <cell r="G6">
            <v>708670.4</v>
          </cell>
        </row>
        <row r="7">
          <cell r="B7">
            <v>2015653624.25</v>
          </cell>
          <cell r="C7">
            <v>1445085.75</v>
          </cell>
          <cell r="D7">
            <v>956901089</v>
          </cell>
          <cell r="E7">
            <v>732768.07</v>
          </cell>
          <cell r="F7">
            <v>1030783335.25</v>
          </cell>
          <cell r="G7">
            <v>708670.4</v>
          </cell>
        </row>
        <row r="8">
          <cell r="B8">
            <v>89214897</v>
          </cell>
          <cell r="C8">
            <v>1445085.75</v>
          </cell>
          <cell r="D8">
            <v>25317254</v>
          </cell>
          <cell r="E8">
            <v>732768.07</v>
          </cell>
          <cell r="F8">
            <v>63886738</v>
          </cell>
          <cell r="G8">
            <v>708670.4</v>
          </cell>
        </row>
        <row r="9">
          <cell r="B9">
            <v>1339020525.33</v>
          </cell>
          <cell r="C9">
            <v>1445085.75</v>
          </cell>
          <cell r="D9">
            <v>595060855</v>
          </cell>
          <cell r="E9">
            <v>732768.07</v>
          </cell>
          <cell r="F9">
            <v>738730396.33</v>
          </cell>
          <cell r="G9">
            <v>708670.4</v>
          </cell>
        </row>
        <row r="10">
          <cell r="B10">
            <v>644266263.47</v>
          </cell>
          <cell r="C10">
            <v>1445085.75</v>
          </cell>
          <cell r="D10">
            <v>306485241</v>
          </cell>
          <cell r="E10">
            <v>732768.07</v>
          </cell>
          <cell r="F10">
            <v>336116462.47</v>
          </cell>
          <cell r="G10">
            <v>708670.4</v>
          </cell>
        </row>
        <row r="11">
          <cell r="B11">
            <v>531530347.17</v>
          </cell>
          <cell r="C11">
            <v>1445085.75</v>
          </cell>
          <cell r="D11">
            <v>191973205</v>
          </cell>
          <cell r="E11">
            <v>732768.07</v>
          </cell>
          <cell r="F11">
            <v>337791195.17</v>
          </cell>
          <cell r="G11">
            <v>708670.4</v>
          </cell>
        </row>
        <row r="12">
          <cell r="B12">
            <v>21357677</v>
          </cell>
          <cell r="C12">
            <v>1445085.75</v>
          </cell>
          <cell r="D12">
            <v>8553702</v>
          </cell>
          <cell r="E12">
            <v>732768.07</v>
          </cell>
          <cell r="F12">
            <v>12803594</v>
          </cell>
          <cell r="G12">
            <v>708670.4</v>
          </cell>
        </row>
        <row r="13">
          <cell r="B13">
            <v>510172670.17</v>
          </cell>
          <cell r="C13">
            <v>1445085.75</v>
          </cell>
          <cell r="D13">
            <v>183419503</v>
          </cell>
          <cell r="E13">
            <v>732768.07</v>
          </cell>
          <cell r="F13">
            <v>324987601.17</v>
          </cell>
          <cell r="G13">
            <v>708670.4</v>
          </cell>
        </row>
        <row r="14">
          <cell r="B14">
            <v>167255303.69</v>
          </cell>
          <cell r="C14">
            <v>1445085.75</v>
          </cell>
          <cell r="D14">
            <v>96604697</v>
          </cell>
          <cell r="E14">
            <v>732768.07</v>
          </cell>
          <cell r="F14">
            <v>68851839.69</v>
          </cell>
          <cell r="G14">
            <v>708670.4</v>
          </cell>
        </row>
        <row r="15">
          <cell r="B15">
            <v>3460268996.09</v>
          </cell>
          <cell r="C15">
            <v>1445085.75</v>
          </cell>
          <cell r="D15">
            <v>1580472711</v>
          </cell>
          <cell r="E15">
            <v>732768.07</v>
          </cell>
          <cell r="F15">
            <v>1846547014.09</v>
          </cell>
          <cell r="G15">
            <v>708670.4</v>
          </cell>
        </row>
        <row r="16">
          <cell r="B16">
            <v>681882882.78</v>
          </cell>
          <cell r="C16">
            <v>1445085.75</v>
          </cell>
          <cell r="D16">
            <v>337337505</v>
          </cell>
          <cell r="E16">
            <v>732768.07</v>
          </cell>
          <cell r="F16">
            <v>315153521.78</v>
          </cell>
          <cell r="G16">
            <v>708670.4</v>
          </cell>
        </row>
        <row r="17">
          <cell r="B17">
            <v>747937089</v>
          </cell>
          <cell r="C17">
            <v>1445085.75</v>
          </cell>
          <cell r="D17">
            <v>610312707</v>
          </cell>
          <cell r="E17">
            <v>732768.07</v>
          </cell>
          <cell r="F17">
            <v>137145880</v>
          </cell>
          <cell r="G17">
            <v>708670.4</v>
          </cell>
        </row>
        <row r="18">
          <cell r="B18">
            <v>175776385</v>
          </cell>
          <cell r="C18">
            <v>1445085.75</v>
          </cell>
          <cell r="D18">
            <v>115156456</v>
          </cell>
          <cell r="E18">
            <v>732768.07</v>
          </cell>
          <cell r="F18">
            <v>59425814</v>
          </cell>
          <cell r="G18">
            <v>708670.4</v>
          </cell>
        </row>
        <row r="19">
          <cell r="B19">
            <v>151692736.22</v>
          </cell>
          <cell r="C19">
            <v>1445085.75</v>
          </cell>
          <cell r="D19">
            <v>-15892069</v>
          </cell>
          <cell r="E19">
            <v>732768.07</v>
          </cell>
          <cell r="F19">
            <v>167408969.22</v>
          </cell>
          <cell r="G19">
            <v>708670.4</v>
          </cell>
        </row>
        <row r="20">
          <cell r="B20">
            <v>-97881171.02</v>
          </cell>
          <cell r="C20">
            <v>1445085.75</v>
          </cell>
          <cell r="D20">
            <v>-76109220</v>
          </cell>
          <cell r="E20">
            <v>732768.07</v>
          </cell>
          <cell r="F20">
            <v>-21098097.02</v>
          </cell>
          <cell r="G20">
            <v>708670.4</v>
          </cell>
        </row>
        <row r="21">
          <cell r="B21">
            <v>1498074411.82</v>
          </cell>
          <cell r="C21">
            <v>1445085.75</v>
          </cell>
          <cell r="D21">
            <v>482787971</v>
          </cell>
          <cell r="E21">
            <v>732768.07</v>
          </cell>
          <cell r="F21">
            <v>1012659451.82</v>
          </cell>
          <cell r="G21">
            <v>708670.4</v>
          </cell>
        </row>
        <row r="22">
          <cell r="B22">
            <v>26189510.26</v>
          </cell>
          <cell r="C22">
            <v>1445085.75</v>
          </cell>
          <cell r="D22">
            <v>10831989</v>
          </cell>
          <cell r="E22">
            <v>732768.07</v>
          </cell>
          <cell r="F22">
            <v>15189414.26</v>
          </cell>
          <cell r="G22">
            <v>708670.4</v>
          </cell>
        </row>
        <row r="23">
          <cell r="B23">
            <v>260767666.3</v>
          </cell>
          <cell r="C23">
            <v>1445085.75</v>
          </cell>
          <cell r="D23">
            <v>103466703</v>
          </cell>
          <cell r="E23">
            <v>732768.07</v>
          </cell>
          <cell r="F23">
            <v>156246071.3</v>
          </cell>
          <cell r="G23">
            <v>708670.4</v>
          </cell>
        </row>
        <row r="24">
          <cell r="B24">
            <v>670720701.75</v>
          </cell>
          <cell r="C24">
            <v>1445085.75</v>
          </cell>
          <cell r="D24">
            <v>215804375</v>
          </cell>
          <cell r="E24">
            <v>732768.07</v>
          </cell>
          <cell r="F24">
            <v>453628183.75</v>
          </cell>
          <cell r="G24">
            <v>708670.4</v>
          </cell>
        </row>
        <row r="25">
          <cell r="B25">
            <v>481757947.51</v>
          </cell>
          <cell r="C25">
            <v>1445085.75</v>
          </cell>
          <cell r="D25">
            <v>136193956</v>
          </cell>
          <cell r="E25">
            <v>732768.07</v>
          </cell>
          <cell r="F25">
            <v>345563991.51</v>
          </cell>
          <cell r="G25">
            <v>708670.4</v>
          </cell>
        </row>
        <row r="26">
          <cell r="B26">
            <v>565283754.31</v>
          </cell>
          <cell r="C26">
            <v>1445085.75</v>
          </cell>
          <cell r="D26">
            <v>246501227</v>
          </cell>
          <cell r="E26">
            <v>732768.07</v>
          </cell>
          <cell r="F26">
            <v>317297808.31</v>
          </cell>
          <cell r="G26">
            <v>708670.4</v>
          </cell>
        </row>
        <row r="27">
          <cell r="B27">
            <v>141081827</v>
          </cell>
          <cell r="C27">
            <v>1445085.75</v>
          </cell>
          <cell r="D27">
            <v>54947581</v>
          </cell>
          <cell r="E27">
            <v>732768.07</v>
          </cell>
          <cell r="F27">
            <v>85802077</v>
          </cell>
          <cell r="G27">
            <v>708670.4</v>
          </cell>
        </row>
        <row r="28">
          <cell r="B28">
            <v>303626827.63</v>
          </cell>
          <cell r="C28">
            <v>1445085.75</v>
          </cell>
          <cell r="D28">
            <v>142370734</v>
          </cell>
          <cell r="E28">
            <v>732768.07</v>
          </cell>
          <cell r="F28">
            <v>161023820.63</v>
          </cell>
          <cell r="G28">
            <v>708670.4</v>
          </cell>
        </row>
        <row r="29">
          <cell r="B29">
            <v>33633621.59</v>
          </cell>
          <cell r="C29">
            <v>1445085.75</v>
          </cell>
          <cell r="D29">
            <v>9806371</v>
          </cell>
          <cell r="E29">
            <v>732768.07</v>
          </cell>
          <cell r="F29">
            <v>23327687.59</v>
          </cell>
          <cell r="G29">
            <v>708670.4</v>
          </cell>
        </row>
        <row r="30">
          <cell r="B30">
            <v>66213824</v>
          </cell>
          <cell r="C30">
            <v>1445085.75</v>
          </cell>
          <cell r="D30">
            <v>36216128</v>
          </cell>
          <cell r="E30">
            <v>732768.07</v>
          </cell>
          <cell r="F30">
            <v>29576982</v>
          </cell>
          <cell r="G30">
            <v>708670.4</v>
          </cell>
        </row>
        <row r="32">
          <cell r="B32">
            <v>26963948.03</v>
          </cell>
          <cell r="C32">
            <v>1445085.75</v>
          </cell>
          <cell r="D32">
            <v>129406780</v>
          </cell>
          <cell r="E32">
            <v>732768.07</v>
          </cell>
          <cell r="F32">
            <v>138835942.03</v>
          </cell>
          <cell r="G32">
            <v>708670.4</v>
          </cell>
        </row>
        <row r="33">
          <cell r="B33">
            <v>142377230.27</v>
          </cell>
          <cell r="C33">
            <v>1445085.75</v>
          </cell>
          <cell r="D33">
            <v>68487355</v>
          </cell>
          <cell r="E33">
            <v>732768.07</v>
          </cell>
          <cell r="F33">
            <v>73889875.27</v>
          </cell>
          <cell r="G33">
            <v>708670.4</v>
          </cell>
        </row>
        <row r="34">
          <cell r="B34">
            <v>29898205</v>
          </cell>
          <cell r="C34">
            <v>1445085.75</v>
          </cell>
          <cell r="D34">
            <v>13854201</v>
          </cell>
          <cell r="E34">
            <v>732768.07</v>
          </cell>
          <cell r="F34">
            <v>16042344</v>
          </cell>
          <cell r="G34">
            <v>708670.4</v>
          </cell>
        </row>
        <row r="35">
          <cell r="B35">
            <v>15983459</v>
          </cell>
          <cell r="C35">
            <v>1445085.75</v>
          </cell>
          <cell r="D35">
            <v>2184276</v>
          </cell>
          <cell r="E35">
            <v>732768.07</v>
          </cell>
          <cell r="F35">
            <v>13799183</v>
          </cell>
          <cell r="G35">
            <v>708670.4</v>
          </cell>
        </row>
        <row r="36">
          <cell r="B36">
            <v>43575413</v>
          </cell>
          <cell r="C36">
            <v>1445085.75</v>
          </cell>
          <cell r="D36">
            <v>14369321</v>
          </cell>
          <cell r="E36">
            <v>732768.07</v>
          </cell>
          <cell r="F36">
            <v>29174259</v>
          </cell>
          <cell r="G36">
            <v>708670.4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UR"/>
      <sheetName val="vSK"/>
      <sheetName val="vystupne udaje"/>
    </sheetNames>
    <sheetDataSet>
      <sheetData sheetId="1">
        <row r="3">
          <cell r="B3">
            <v>3108.83840121079</v>
          </cell>
          <cell r="C3">
            <v>4786.77763684397</v>
          </cell>
          <cell r="D3">
            <v>3707.28814156242</v>
          </cell>
          <cell r="E3">
            <v>6563.53099721132</v>
          </cell>
          <cell r="F3">
            <v>4509.99095238848</v>
          </cell>
        </row>
        <row r="4">
          <cell r="B4">
            <v>18777.8262343738</v>
          </cell>
          <cell r="C4">
            <v>19683.9486959295</v>
          </cell>
          <cell r="D4">
            <v>16298.234111507</v>
          </cell>
          <cell r="E4">
            <v>30075.3299703141</v>
          </cell>
          <cell r="F4">
            <v>20224.3889073574</v>
          </cell>
        </row>
        <row r="5">
          <cell r="B5">
            <v>9566.71429062819</v>
          </cell>
          <cell r="C5">
            <v>6915.39161551722</v>
          </cell>
          <cell r="D5">
            <v>7936.77832353591</v>
          </cell>
          <cell r="E5">
            <v>10435.7589974604</v>
          </cell>
          <cell r="F5">
            <v>8458.93297673835</v>
          </cell>
        </row>
        <row r="6">
          <cell r="B6">
            <v>31453.3789262128</v>
          </cell>
          <cell r="C6">
            <v>31386.1179482907</v>
          </cell>
          <cell r="D6">
            <v>27942.3005766053</v>
          </cell>
          <cell r="E6">
            <v>47074.6199649858</v>
          </cell>
          <cell r="F6">
            <v>33193.3128364843</v>
          </cell>
        </row>
        <row r="7">
          <cell r="B7">
            <v>8112.99765606573</v>
          </cell>
          <cell r="C7">
            <v>9843.2339528122</v>
          </cell>
          <cell r="D7">
            <v>7838.03437152267</v>
          </cell>
          <cell r="E7">
            <v>10166.2721346868</v>
          </cell>
          <cell r="F7">
            <v>8726.4036211727</v>
          </cell>
        </row>
        <row r="8">
          <cell r="B8">
            <v>1883.59246009906</v>
          </cell>
          <cell r="C8">
            <v>2269.20538142589</v>
          </cell>
          <cell r="D8">
            <v>2557.09504808791</v>
          </cell>
          <cell r="E8">
            <v>6420.08763917433</v>
          </cell>
          <cell r="F8">
            <v>3365.83555305057</v>
          </cell>
        </row>
        <row r="9">
          <cell r="B9">
            <v>1185.08456836229</v>
          </cell>
          <cell r="C9">
            <v>1125.21792842414</v>
          </cell>
          <cell r="D9">
            <v>1245.51140284818</v>
          </cell>
          <cell r="E9">
            <v>2243.16348702193</v>
          </cell>
          <cell r="F9">
            <v>1454.31149643174</v>
          </cell>
        </row>
        <row r="10">
          <cell r="B10">
            <v>1651.31004795975</v>
          </cell>
          <cell r="C10">
            <v>1121.21508498999</v>
          </cell>
          <cell r="D10">
            <v>858.391304836516</v>
          </cell>
          <cell r="E10">
            <v>1115.15725228872</v>
          </cell>
          <cell r="F10">
            <v>1013.21925045407</v>
          </cell>
        </row>
        <row r="11">
          <cell r="B11">
            <v>16531.2737096077</v>
          </cell>
          <cell r="C11">
            <v>15663.0079964191</v>
          </cell>
          <cell r="D11">
            <v>14608.9121679087</v>
          </cell>
          <cell r="E11">
            <v>24666.7967587691</v>
          </cell>
          <cell r="F11">
            <v>17250.7278958241</v>
          </cell>
        </row>
        <row r="12">
          <cell r="B12">
            <v>29364.2584420945</v>
          </cell>
          <cell r="C12">
            <v>30021.8803440713</v>
          </cell>
          <cell r="D12">
            <v>27107.9442952039</v>
          </cell>
          <cell r="E12">
            <v>44611.4772719409</v>
          </cell>
          <cell r="F12">
            <v>31810.4978169332</v>
          </cell>
        </row>
        <row r="13">
          <cell r="B13">
            <v>2089.12048411825</v>
          </cell>
          <cell r="C13">
            <v>1364.2376042194</v>
          </cell>
          <cell r="D13">
            <v>834.356281401387</v>
          </cell>
          <cell r="E13">
            <v>2463.14269304492</v>
          </cell>
          <cell r="F13">
            <v>1382.81501955103</v>
          </cell>
        </row>
        <row r="16">
          <cell r="B16">
            <v>6663.75108105983</v>
          </cell>
          <cell r="C16">
            <v>2664.63498498669</v>
          </cell>
          <cell r="D16">
            <v>933.148999464233</v>
          </cell>
          <cell r="E16">
            <v>237.902472441926</v>
          </cell>
          <cell r="F16">
            <v>1430.32710372284</v>
          </cell>
        </row>
        <row r="17">
          <cell r="B17">
            <v>-4574.6305969416</v>
          </cell>
          <cell r="C17">
            <v>-1300.3973807673</v>
          </cell>
          <cell r="D17">
            <v>-98.792718062846</v>
          </cell>
          <cell r="E17">
            <v>2225.24022060299</v>
          </cell>
          <cell r="F17">
            <v>-47.512084171807</v>
          </cell>
        </row>
        <row r="18">
          <cell r="B18">
            <v>0.9335804115348237</v>
          </cell>
          <cell r="C18">
            <v>0.9565337259463879</v>
          </cell>
          <cell r="D18">
            <v>0.9701400291248758</v>
          </cell>
          <cell r="E18">
            <v>0.9476757816658532</v>
          </cell>
          <cell r="F18">
            <v>0.9583405541241673</v>
          </cell>
        </row>
        <row r="19">
          <cell r="B19">
            <v>284</v>
          </cell>
          <cell r="C19">
            <v>283</v>
          </cell>
          <cell r="D19">
            <v>326</v>
          </cell>
          <cell r="E19">
            <v>36</v>
          </cell>
          <cell r="F19">
            <v>929</v>
          </cell>
        </row>
      </sheetData>
      <sheetData sheetId="2">
        <row r="3">
          <cell r="B3">
            <v>4862399</v>
          </cell>
          <cell r="C3">
            <v>11577.69</v>
          </cell>
          <cell r="D3">
            <v>3556423</v>
          </cell>
          <cell r="E3">
            <v>25571.94</v>
          </cell>
          <cell r="F3">
            <v>5817180</v>
          </cell>
          <cell r="G3">
            <v>83949.55</v>
          </cell>
          <cell r="H3">
            <v>6345146</v>
          </cell>
          <cell r="I3">
            <v>40875.26</v>
          </cell>
          <cell r="J3">
            <v>20581148</v>
          </cell>
          <cell r="K3">
            <v>161974.44</v>
          </cell>
        </row>
        <row r="4">
          <cell r="B4">
            <v>8990736.83</v>
          </cell>
          <cell r="C4">
            <v>11577.69</v>
          </cell>
          <cell r="D4">
            <v>12342975.69</v>
          </cell>
          <cell r="E4">
            <v>25571.94</v>
          </cell>
          <cell r="F4">
            <v>33936705</v>
          </cell>
          <cell r="G4">
            <v>83949.55</v>
          </cell>
          <cell r="H4">
            <v>24818869</v>
          </cell>
          <cell r="I4">
            <v>40875.26</v>
          </cell>
          <cell r="J4">
            <v>80089268.52</v>
          </cell>
          <cell r="K4">
            <v>161974.44</v>
          </cell>
        </row>
        <row r="5">
          <cell r="B5">
            <v>4628314</v>
          </cell>
          <cell r="C5">
            <v>11577.69</v>
          </cell>
          <cell r="D5">
            <v>6345912.68</v>
          </cell>
          <cell r="E5">
            <v>25571.94</v>
          </cell>
          <cell r="F5">
            <v>23973820</v>
          </cell>
          <cell r="G5">
            <v>83949.55</v>
          </cell>
          <cell r="H5">
            <v>14236471</v>
          </cell>
          <cell r="I5">
            <v>40875.26</v>
          </cell>
          <cell r="J5">
            <v>49184517.68</v>
          </cell>
          <cell r="K5">
            <v>161974.44</v>
          </cell>
        </row>
        <row r="7">
          <cell r="B7">
            <v>4801748.8</v>
          </cell>
          <cell r="C7">
            <v>11577.69</v>
          </cell>
          <cell r="D7">
            <v>4464690</v>
          </cell>
          <cell r="E7">
            <v>25571.94</v>
          </cell>
          <cell r="F7">
            <v>15705369</v>
          </cell>
          <cell r="G7">
            <v>83949.55</v>
          </cell>
          <cell r="H7">
            <v>8517659</v>
          </cell>
          <cell r="I7">
            <v>40875.26</v>
          </cell>
          <cell r="J7">
            <v>33489466.8</v>
          </cell>
          <cell r="K7">
            <v>161974.44</v>
          </cell>
        </row>
        <row r="8">
          <cell r="B8">
            <v>3619410</v>
          </cell>
          <cell r="C8">
            <v>11577.69</v>
          </cell>
          <cell r="D8">
            <v>2289975</v>
          </cell>
          <cell r="E8">
            <v>25571.94</v>
          </cell>
          <cell r="F8">
            <v>3873868</v>
          </cell>
          <cell r="G8">
            <v>83949.55</v>
          </cell>
          <cell r="H8">
            <v>5712348</v>
          </cell>
          <cell r="I8">
            <v>40875.26</v>
          </cell>
          <cell r="J8">
            <v>15495601</v>
          </cell>
          <cell r="K8">
            <v>161974.44</v>
          </cell>
        </row>
        <row r="9">
          <cell r="B9">
            <v>956263</v>
          </cell>
          <cell r="C9">
            <v>11577.69</v>
          </cell>
          <cell r="D9">
            <v>873126.95</v>
          </cell>
          <cell r="E9">
            <v>25571.94</v>
          </cell>
          <cell r="F9">
            <v>3215189</v>
          </cell>
          <cell r="G9">
            <v>83949.55</v>
          </cell>
          <cell r="H9">
            <v>2330902</v>
          </cell>
          <cell r="I9">
            <v>40875.26</v>
          </cell>
          <cell r="J9">
            <v>7375480</v>
          </cell>
          <cell r="K9">
            <v>161974.44</v>
          </cell>
        </row>
        <row r="10">
          <cell r="B10">
            <v>853374</v>
          </cell>
          <cell r="C10">
            <v>11577.69</v>
          </cell>
          <cell r="D10">
            <v>892949.16</v>
          </cell>
          <cell r="E10">
            <v>25571.94</v>
          </cell>
          <cell r="F10">
            <v>2247791</v>
          </cell>
          <cell r="G10">
            <v>83949.55</v>
          </cell>
          <cell r="H10">
            <v>1142019</v>
          </cell>
          <cell r="I10">
            <v>40875.26</v>
          </cell>
          <cell r="J10">
            <v>5136133.16</v>
          </cell>
          <cell r="K10">
            <v>161974.44</v>
          </cell>
        </row>
        <row r="11">
          <cell r="B11">
            <v>7374009</v>
          </cell>
          <cell r="C11">
            <v>11577.69</v>
          </cell>
          <cell r="D11">
            <v>12576960.07</v>
          </cell>
          <cell r="E11">
            <v>25571.94</v>
          </cell>
          <cell r="F11">
            <v>36996618</v>
          </cell>
          <cell r="G11">
            <v>83949.55</v>
          </cell>
          <cell r="H11">
            <v>26200081</v>
          </cell>
          <cell r="I11">
            <v>40875.26</v>
          </cell>
          <cell r="J11">
            <v>83147668.07</v>
          </cell>
          <cell r="K11">
            <v>161974.44</v>
          </cell>
        </row>
        <row r="16">
          <cell r="B16">
            <v>227.62</v>
          </cell>
          <cell r="D16">
            <v>100.1</v>
          </cell>
          <cell r="F16">
            <v>35.53</v>
          </cell>
          <cell r="H16">
            <v>8.95</v>
          </cell>
          <cell r="J16">
            <v>52.66</v>
          </cell>
        </row>
        <row r="18">
          <cell r="B18">
            <v>364</v>
          </cell>
          <cell r="D18">
            <v>357</v>
          </cell>
          <cell r="F18">
            <v>416</v>
          </cell>
          <cell r="H18">
            <v>51</v>
          </cell>
          <cell r="J18">
            <v>1189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UR"/>
      <sheetName val="vSK"/>
      <sheetName val="vystupne udaje"/>
    </sheetNames>
    <sheetDataSet>
      <sheetData sheetId="1">
        <row r="4">
          <cell r="B4">
            <v>475.648881594465</v>
          </cell>
          <cell r="C4">
            <v>139.516783803862</v>
          </cell>
          <cell r="D4">
            <v>628.190538277378</v>
          </cell>
          <cell r="E4">
            <v>1326.30285856636</v>
          </cell>
          <cell r="F4">
            <v>700.921592418321</v>
          </cell>
        </row>
        <row r="5">
          <cell r="B5">
            <v>17403.861226315</v>
          </cell>
          <cell r="C5">
            <v>16737.6597767944</v>
          </cell>
          <cell r="D5">
            <v>19689.2264946217</v>
          </cell>
          <cell r="E5">
            <v>26497.9555818508</v>
          </cell>
          <cell r="F5">
            <v>20718.848559234</v>
          </cell>
        </row>
        <row r="6">
          <cell r="B6">
            <v>0</v>
          </cell>
          <cell r="C6">
            <v>27.6652142213117</v>
          </cell>
          <cell r="D6">
            <v>32.0816464161674</v>
          </cell>
          <cell r="E6">
            <v>75.0797506106717</v>
          </cell>
          <cell r="F6">
            <v>39.2721638269011</v>
          </cell>
        </row>
        <row r="7">
          <cell r="B7">
            <v>4579.1224005425</v>
          </cell>
          <cell r="C7">
            <v>4448.5685468267</v>
          </cell>
          <cell r="D7">
            <v>4872.62657030351</v>
          </cell>
          <cell r="E7">
            <v>10580.5007507975</v>
          </cell>
          <cell r="F7">
            <v>6116.50134730737</v>
          </cell>
        </row>
        <row r="8">
          <cell r="B8">
            <v>524.439445907697</v>
          </cell>
          <cell r="C8">
            <v>1159.54850130612</v>
          </cell>
          <cell r="D8">
            <v>795.263368888789</v>
          </cell>
          <cell r="E8">
            <v>1376.37766152526</v>
          </cell>
          <cell r="F8">
            <v>972.575338455154</v>
          </cell>
        </row>
        <row r="9">
          <cell r="B9">
            <v>1231.49876660901</v>
          </cell>
          <cell r="C9">
            <v>687.857678430669</v>
          </cell>
          <cell r="D9">
            <v>694.903917844043</v>
          </cell>
          <cell r="E9">
            <v>2261.36281856996</v>
          </cell>
          <cell r="F9">
            <v>1093.91912479997</v>
          </cell>
        </row>
        <row r="10">
          <cell r="B10">
            <v>2823.18418802579</v>
          </cell>
          <cell r="C10">
            <v>2601.16236708991</v>
          </cell>
          <cell r="D10">
            <v>3382.45928357068</v>
          </cell>
          <cell r="E10">
            <v>6942.76027070229</v>
          </cell>
          <cell r="F10">
            <v>4050.00688405225</v>
          </cell>
        </row>
        <row r="11">
          <cell r="B11">
            <v>2529.04021542574</v>
          </cell>
          <cell r="C11">
            <v>3614.3033413802</v>
          </cell>
          <cell r="D11">
            <v>4393.36200249525</v>
          </cell>
          <cell r="E11">
            <v>13968.1741435027</v>
          </cell>
          <cell r="F11">
            <v>6439.51874026036</v>
          </cell>
        </row>
        <row r="12">
          <cell r="B12">
            <v>7269.58524156773</v>
          </cell>
          <cell r="C12">
            <v>5284.03279611424</v>
          </cell>
          <cell r="D12">
            <v>3736.35952597721</v>
          </cell>
          <cell r="E12">
            <v>477.067149668196</v>
          </cell>
          <cell r="F12">
            <v>3521.32617316664</v>
          </cell>
        </row>
        <row r="13">
          <cell r="B13">
            <v>1776.54382714836</v>
          </cell>
          <cell r="C13">
            <v>1366.62277616386</v>
          </cell>
          <cell r="D13">
            <v>678.599931811455</v>
          </cell>
          <cell r="E13">
            <v>525.469923121103</v>
          </cell>
          <cell r="F13">
            <v>832.130265937226</v>
          </cell>
        </row>
        <row r="14">
          <cell r="B14">
            <v>5489.88889653275</v>
          </cell>
          <cell r="C14">
            <v>3741.00091051021</v>
          </cell>
          <cell r="D14">
            <v>2968.56292266595</v>
          </cell>
          <cell r="E14">
            <v>-61.11789250794</v>
          </cell>
          <cell r="F14">
            <v>2609.20319594141</v>
          </cell>
        </row>
        <row r="15">
          <cell r="B15">
            <v>3.15251788662631</v>
          </cell>
          <cell r="C15">
            <v>162.310250806864</v>
          </cell>
          <cell r="D15">
            <v>89.1966714998108</v>
          </cell>
          <cell r="E15">
            <v>12.7151190550331</v>
          </cell>
          <cell r="F15">
            <v>77.6872792710063</v>
          </cell>
        </row>
        <row r="16">
          <cell r="B16">
            <v>-255.73096843305</v>
          </cell>
          <cell r="C16">
            <v>205.763672565346</v>
          </cell>
          <cell r="D16">
            <v>158.575473854189</v>
          </cell>
          <cell r="E16">
            <v>20.1701577020752</v>
          </cell>
          <cell r="F16">
            <v>106.859909698001</v>
          </cell>
        </row>
        <row r="17">
          <cell r="B17">
            <v>0</v>
          </cell>
          <cell r="C17">
            <v>13.3042449888663</v>
          </cell>
          <cell r="D17">
            <v>-1.1306110368031</v>
          </cell>
          <cell r="E17">
            <v>0</v>
          </cell>
          <cell r="F17">
            <v>1.56736327256558</v>
          </cell>
        </row>
        <row r="18">
          <cell r="B18">
            <v>32001.5269970123</v>
          </cell>
          <cell r="C18">
            <v>30483.6808176155</v>
          </cell>
          <cell r="D18">
            <v>33509.2916409086</v>
          </cell>
          <cell r="E18">
            <v>52945.2503926982</v>
          </cell>
          <cell r="F18">
            <v>37646.9197574234</v>
          </cell>
        </row>
        <row r="19">
          <cell r="B19">
            <v>112.749503695259</v>
          </cell>
          <cell r="C19">
            <v>5.42263793588766</v>
          </cell>
          <cell r="D19">
            <v>54.1761737234318</v>
          </cell>
          <cell r="E19">
            <v>0</v>
          </cell>
          <cell r="F19">
            <v>37.425375745114</v>
          </cell>
        </row>
        <row r="20">
          <cell r="B20">
            <v>2605.92801615693</v>
          </cell>
          <cell r="C20">
            <v>4167.5692236705</v>
          </cell>
          <cell r="D20">
            <v>3558.64667468444</v>
          </cell>
          <cell r="E20">
            <v>11044.5924588099</v>
          </cell>
          <cell r="F20">
            <v>5341.4721263596</v>
          </cell>
        </row>
        <row r="21">
          <cell r="B21">
            <v>2226.84480403334</v>
          </cell>
          <cell r="C21">
            <v>2784.9422710895</v>
          </cell>
          <cell r="D21">
            <v>3993.62990105168</v>
          </cell>
          <cell r="E21">
            <v>8518.01875955796</v>
          </cell>
          <cell r="F21">
            <v>4734.15772411621</v>
          </cell>
        </row>
        <row r="22">
          <cell r="B22">
            <v>0</v>
          </cell>
          <cell r="C22">
            <v>27.1566693763424</v>
          </cell>
          <cell r="D22">
            <v>0</v>
          </cell>
          <cell r="E22">
            <v>0</v>
          </cell>
          <cell r="F22">
            <v>4.4406328684959</v>
          </cell>
        </row>
        <row r="23">
          <cell r="B23">
            <v>4945.52232388553</v>
          </cell>
          <cell r="C23">
            <v>6993.87434170408</v>
          </cell>
          <cell r="D23">
            <v>7606.45274945955</v>
          </cell>
          <cell r="E23">
            <v>19562.6112183679</v>
          </cell>
          <cell r="F23">
            <v>10118.9321351751</v>
          </cell>
        </row>
      </sheetData>
      <sheetData sheetId="2">
        <row r="3">
          <cell r="B3">
            <v>300448</v>
          </cell>
          <cell r="C3">
            <v>11577.69</v>
          </cell>
          <cell r="D3">
            <v>337722</v>
          </cell>
          <cell r="F3">
            <v>10801013</v>
          </cell>
          <cell r="G3">
            <v>83949.55</v>
          </cell>
          <cell r="H3">
            <v>1742647</v>
          </cell>
          <cell r="I3">
            <v>40875.26</v>
          </cell>
          <cell r="J3">
            <v>13181830</v>
          </cell>
          <cell r="K3">
            <v>161974.44</v>
          </cell>
        </row>
        <row r="4">
          <cell r="B4">
            <v>11552481.73</v>
          </cell>
          <cell r="C4">
            <v>11577.69</v>
          </cell>
          <cell r="D4">
            <v>14002649.78</v>
          </cell>
          <cell r="E4">
            <v>25571.94</v>
          </cell>
          <cell r="F4">
            <v>50943388</v>
          </cell>
          <cell r="G4">
            <v>83949.55</v>
          </cell>
          <cell r="H4">
            <v>31741728</v>
          </cell>
          <cell r="I4">
            <v>40875.26</v>
          </cell>
          <cell r="J4">
            <v>108240247.51</v>
          </cell>
          <cell r="K4">
            <v>161974.44</v>
          </cell>
        </row>
        <row r="5">
          <cell r="B5">
            <v>18505</v>
          </cell>
          <cell r="C5">
            <v>11577.69</v>
          </cell>
          <cell r="D5">
            <v>11260</v>
          </cell>
          <cell r="E5">
            <v>25571.94</v>
          </cell>
          <cell r="F5">
            <v>77522</v>
          </cell>
          <cell r="G5">
            <v>83949.55</v>
          </cell>
          <cell r="H5">
            <v>0</v>
          </cell>
          <cell r="I5">
            <v>40875.26</v>
          </cell>
          <cell r="J5">
            <v>107287</v>
          </cell>
          <cell r="K5">
            <v>161974.44</v>
          </cell>
        </row>
        <row r="6">
          <cell r="B6">
            <v>2626324.05</v>
          </cell>
          <cell r="C6">
            <v>11577.69</v>
          </cell>
          <cell r="D6">
            <v>3137528.96</v>
          </cell>
          <cell r="E6">
            <v>25571.94</v>
          </cell>
          <cell r="F6">
            <v>12286115</v>
          </cell>
          <cell r="G6">
            <v>83949.55</v>
          </cell>
          <cell r="H6">
            <v>12340428</v>
          </cell>
          <cell r="I6">
            <v>40875.26</v>
          </cell>
          <cell r="J6">
            <v>30390396.01</v>
          </cell>
          <cell r="K6">
            <v>161974.44</v>
          </cell>
        </row>
        <row r="7">
          <cell r="B7">
            <v>414172</v>
          </cell>
          <cell r="D7">
            <v>780704</v>
          </cell>
          <cell r="E7">
            <v>25571.94</v>
          </cell>
          <cell r="F7">
            <v>1784215</v>
          </cell>
          <cell r="G7">
            <v>83949.55</v>
          </cell>
          <cell r="H7">
            <v>1197626</v>
          </cell>
          <cell r="I7">
            <v>40875.26</v>
          </cell>
          <cell r="J7">
            <v>4176717</v>
          </cell>
          <cell r="K7">
            <v>161974.44</v>
          </cell>
        </row>
        <row r="8">
          <cell r="B8">
            <v>717931</v>
          </cell>
          <cell r="C8">
            <v>11577.69</v>
          </cell>
          <cell r="D8">
            <v>391572</v>
          </cell>
          <cell r="E8">
            <v>25571.94</v>
          </cell>
          <cell r="F8">
            <v>1093235</v>
          </cell>
          <cell r="G8">
            <v>83949.55</v>
          </cell>
          <cell r="H8">
            <v>1990275</v>
          </cell>
          <cell r="I8">
            <v>40875.26</v>
          </cell>
          <cell r="J8">
            <v>4193013</v>
          </cell>
          <cell r="K8">
            <v>161974.44</v>
          </cell>
        </row>
        <row r="9">
          <cell r="B9">
            <v>1494221.05</v>
          </cell>
          <cell r="C9">
            <v>11577.69</v>
          </cell>
          <cell r="D9">
            <v>1965252.96</v>
          </cell>
          <cell r="E9">
            <v>25571.94</v>
          </cell>
          <cell r="F9">
            <v>9408665</v>
          </cell>
          <cell r="G9">
            <v>83949.55</v>
          </cell>
          <cell r="H9">
            <v>9152527</v>
          </cell>
          <cell r="I9">
            <v>40875.26</v>
          </cell>
          <cell r="J9">
            <v>22020666.01</v>
          </cell>
          <cell r="K9">
            <v>161974.44</v>
          </cell>
        </row>
        <row r="10">
          <cell r="B10">
            <v>5142147</v>
          </cell>
          <cell r="C10">
            <v>11577.69</v>
          </cell>
          <cell r="D10">
            <v>3239379.59</v>
          </cell>
          <cell r="E10">
            <v>25571.94</v>
          </cell>
          <cell r="F10">
            <v>10797058</v>
          </cell>
          <cell r="G10">
            <v>83949.55</v>
          </cell>
          <cell r="H10">
            <v>13728954</v>
          </cell>
          <cell r="I10">
            <v>40875.26</v>
          </cell>
          <cell r="J10">
            <v>32907538.59</v>
          </cell>
          <cell r="K10">
            <v>161974.44</v>
          </cell>
        </row>
        <row r="11">
          <cell r="B11">
            <v>3738694.1</v>
          </cell>
          <cell r="C11">
            <v>11577.69</v>
          </cell>
          <cell r="D11">
            <v>4677420.64</v>
          </cell>
          <cell r="E11">
            <v>25571.94</v>
          </cell>
          <cell r="F11">
            <v>10666716</v>
          </cell>
          <cell r="G11">
            <v>83949.55</v>
          </cell>
          <cell r="H11">
            <v>2211535</v>
          </cell>
          <cell r="I11">
            <v>40875.26</v>
          </cell>
          <cell r="J11">
            <v>21294365.74</v>
          </cell>
          <cell r="K11">
            <v>161974.44</v>
          </cell>
        </row>
        <row r="12">
          <cell r="B12">
            <v>1065529.67</v>
          </cell>
          <cell r="C12">
            <v>11577.69</v>
          </cell>
          <cell r="D12">
            <v>1475929.27</v>
          </cell>
          <cell r="E12">
            <v>25571.94</v>
          </cell>
          <cell r="F12">
            <v>2935304</v>
          </cell>
          <cell r="G12">
            <v>83949.55</v>
          </cell>
          <cell r="H12">
            <v>976621</v>
          </cell>
          <cell r="I12">
            <v>40875.26</v>
          </cell>
          <cell r="J12">
            <v>6453383.94</v>
          </cell>
          <cell r="K12">
            <v>161974.44</v>
          </cell>
        </row>
        <row r="13">
          <cell r="B13">
            <v>2659918.56</v>
          </cell>
          <cell r="C13">
            <v>11577.69</v>
          </cell>
          <cell r="D13">
            <v>3171771.37</v>
          </cell>
          <cell r="E13">
            <v>25571.94</v>
          </cell>
          <cell r="F13">
            <v>7053435</v>
          </cell>
          <cell r="G13">
            <v>83949.55</v>
          </cell>
          <cell r="H13">
            <v>1233880</v>
          </cell>
          <cell r="I13">
            <v>40875.26</v>
          </cell>
          <cell r="J13">
            <v>14119004.93</v>
          </cell>
          <cell r="K13">
            <v>161974.44</v>
          </cell>
        </row>
        <row r="14">
          <cell r="B14">
            <v>13245.87</v>
          </cell>
          <cell r="C14">
            <v>11577.69</v>
          </cell>
          <cell r="D14">
            <v>29720</v>
          </cell>
          <cell r="E14">
            <v>25571.94</v>
          </cell>
          <cell r="F14">
            <v>677977</v>
          </cell>
          <cell r="G14">
            <v>83949.55</v>
          </cell>
          <cell r="H14">
            <v>1034</v>
          </cell>
          <cell r="I14">
            <v>40875.26</v>
          </cell>
          <cell r="J14">
            <v>721976.87</v>
          </cell>
          <cell r="K14">
            <v>161974.44</v>
          </cell>
        </row>
        <row r="15">
          <cell r="B15">
            <v>86348</v>
          </cell>
          <cell r="C15">
            <v>11577.69</v>
          </cell>
          <cell r="D15">
            <v>-21246</v>
          </cell>
          <cell r="E15">
            <v>25571.94</v>
          </cell>
          <cell r="F15">
            <v>195272</v>
          </cell>
          <cell r="G15">
            <v>83949.55</v>
          </cell>
          <cell r="H15">
            <v>36480</v>
          </cell>
          <cell r="I15">
            <v>40875.26</v>
          </cell>
          <cell r="J15">
            <v>296890</v>
          </cell>
          <cell r="K15">
            <v>161974.44</v>
          </cell>
        </row>
        <row r="16">
          <cell r="B16">
            <v>8549</v>
          </cell>
          <cell r="C16">
            <v>11577.69</v>
          </cell>
          <cell r="D16">
            <v>4479</v>
          </cell>
          <cell r="E16">
            <v>25571.94</v>
          </cell>
          <cell r="F16">
            <v>4971</v>
          </cell>
          <cell r="G16">
            <v>83949.55</v>
          </cell>
          <cell r="H16">
            <v>0</v>
          </cell>
          <cell r="I16">
            <v>40875.26</v>
          </cell>
          <cell r="J16">
            <v>17999</v>
          </cell>
          <cell r="K16">
            <v>161974.44</v>
          </cell>
        </row>
        <row r="17">
          <cell r="B17">
            <v>23474277.87</v>
          </cell>
          <cell r="C17">
            <v>11577.69</v>
          </cell>
          <cell r="D17">
            <v>25392265.97</v>
          </cell>
          <cell r="E17">
            <v>25571.94</v>
          </cell>
          <cell r="F17">
            <v>95118396</v>
          </cell>
          <cell r="G17">
            <v>83949.55</v>
          </cell>
          <cell r="H17">
            <v>61751860</v>
          </cell>
          <cell r="I17">
            <v>40875.26</v>
          </cell>
          <cell r="J17">
            <v>205736799.84</v>
          </cell>
          <cell r="K17">
            <v>161974.44</v>
          </cell>
        </row>
        <row r="18">
          <cell r="B18">
            <v>0</v>
          </cell>
          <cell r="C18">
            <v>11577.69</v>
          </cell>
          <cell r="D18">
            <v>4628</v>
          </cell>
          <cell r="E18">
            <v>25571.94</v>
          </cell>
          <cell r="F18">
            <v>126858</v>
          </cell>
          <cell r="G18">
            <v>83949.55</v>
          </cell>
          <cell r="H18">
            <v>155117</v>
          </cell>
          <cell r="I18">
            <v>40875.26</v>
          </cell>
          <cell r="J18">
            <v>286603</v>
          </cell>
          <cell r="K18">
            <v>161974.44</v>
          </cell>
        </row>
        <row r="19">
          <cell r="B19">
            <v>2756299</v>
          </cell>
          <cell r="C19">
            <v>11577.69</v>
          </cell>
          <cell r="D19">
            <v>3284862.41</v>
          </cell>
          <cell r="E19">
            <v>25571.94</v>
          </cell>
          <cell r="F19">
            <v>12252984</v>
          </cell>
          <cell r="G19">
            <v>83949.55</v>
          </cell>
          <cell r="H19">
            <v>13311359</v>
          </cell>
          <cell r="I19">
            <v>40875.26</v>
          </cell>
          <cell r="J19">
            <v>31605504.41</v>
          </cell>
          <cell r="K19">
            <v>161974.44</v>
          </cell>
        </row>
        <row r="20">
          <cell r="B20">
            <v>1231867</v>
          </cell>
          <cell r="C20">
            <v>11577.69</v>
          </cell>
          <cell r="D20">
            <v>2320961</v>
          </cell>
          <cell r="E20">
            <v>25571.94</v>
          </cell>
          <cell r="F20">
            <v>11315724</v>
          </cell>
          <cell r="G20">
            <v>83949.55</v>
          </cell>
          <cell r="H20">
            <v>10138900</v>
          </cell>
          <cell r="I20">
            <v>40875.26</v>
          </cell>
          <cell r="J20">
            <v>25007452</v>
          </cell>
          <cell r="K20">
            <v>161974.44</v>
          </cell>
        </row>
        <row r="21">
          <cell r="B21">
            <v>0</v>
          </cell>
          <cell r="C21">
            <v>11577.69</v>
          </cell>
          <cell r="D21">
            <v>16873</v>
          </cell>
          <cell r="E21">
            <v>25571.94</v>
          </cell>
          <cell r="F21">
            <v>52888</v>
          </cell>
          <cell r="G21">
            <v>83949.55</v>
          </cell>
          <cell r="H21">
            <v>0</v>
          </cell>
          <cell r="I21">
            <v>40875.26</v>
          </cell>
          <cell r="J21">
            <v>69761</v>
          </cell>
          <cell r="K21">
            <v>161974.44</v>
          </cell>
        </row>
        <row r="22">
          <cell r="B22">
            <v>3988166</v>
          </cell>
          <cell r="C22">
            <v>11577.69</v>
          </cell>
          <cell r="D22">
            <v>5627324.41</v>
          </cell>
          <cell r="E22">
            <v>25571.94</v>
          </cell>
          <cell r="F22">
            <v>23748454</v>
          </cell>
          <cell r="G22">
            <v>83949.55</v>
          </cell>
          <cell r="H22">
            <v>23605376</v>
          </cell>
          <cell r="I22">
            <v>40875.26</v>
          </cell>
          <cell r="J22">
            <v>56969320.41</v>
          </cell>
          <cell r="K22">
            <v>161974.44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5,16"/>
    </sheetNames>
    <sheetDataSet>
      <sheetData sheetId="0">
        <row r="29">
          <cell r="O29">
            <v>83.3</v>
          </cell>
          <cell r="Q29">
            <v>-3.510000000000005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9"/>
  <sheetViews>
    <sheetView tabSelected="1" zoomScalePageLayoutView="0" workbookViewId="0" topLeftCell="A1">
      <selection activeCell="J3" sqref="J3"/>
    </sheetView>
  </sheetViews>
  <sheetFormatPr defaultColWidth="9.00390625" defaultRowHeight="12.75"/>
  <cols>
    <col min="1" max="1" width="21.25390625" style="1493" customWidth="1"/>
    <col min="2" max="2" width="13.625" style="1493" customWidth="1"/>
    <col min="3" max="4" width="11.75390625" style="1493" customWidth="1"/>
    <col min="5" max="5" width="13.25390625" style="1493" customWidth="1"/>
    <col min="6" max="6" width="14.125" style="1493" customWidth="1"/>
    <col min="7" max="7" width="15.625" style="1493" customWidth="1"/>
    <col min="8" max="10" width="9.125" style="1480" customWidth="1"/>
    <col min="11" max="11" width="14.625" style="1480" customWidth="1"/>
    <col min="12" max="16384" width="9.125" style="1480" customWidth="1"/>
  </cols>
  <sheetData>
    <row r="1" spans="1:10" ht="18" customHeight="1">
      <c r="A1" s="1414" t="s">
        <v>348</v>
      </c>
      <c r="B1" s="1478"/>
      <c r="C1" s="1478"/>
      <c r="D1" s="1478"/>
      <c r="E1" s="1478"/>
      <c r="F1" s="1587" t="s">
        <v>419</v>
      </c>
      <c r="G1" s="1587"/>
      <c r="H1" s="1479"/>
      <c r="I1" s="1479"/>
      <c r="J1" s="1479"/>
    </row>
    <row r="2" spans="1:10" s="2" customFormat="1" ht="14.25">
      <c r="A2" s="1259" t="s">
        <v>383</v>
      </c>
      <c r="B2" s="1259"/>
      <c r="C2" s="1260" t="s">
        <v>384</v>
      </c>
      <c r="D2" s="1261" t="s">
        <v>109</v>
      </c>
      <c r="E2" s="1260">
        <v>2007</v>
      </c>
      <c r="F2" s="1260">
        <v>2008</v>
      </c>
      <c r="G2" s="1260" t="s">
        <v>110</v>
      </c>
      <c r="H2" s="1481"/>
      <c r="I2" s="1481"/>
      <c r="J2" s="1481"/>
    </row>
    <row r="3" spans="1:10" ht="15">
      <c r="A3" s="1482" t="s">
        <v>385</v>
      </c>
      <c r="B3" s="1262" t="s">
        <v>386</v>
      </c>
      <c r="C3" s="1263">
        <v>10</v>
      </c>
      <c r="D3" s="1263">
        <v>4</v>
      </c>
      <c r="E3" s="1263">
        <v>5</v>
      </c>
      <c r="F3" s="1263">
        <v>4</v>
      </c>
      <c r="G3" s="1263">
        <v>3</v>
      </c>
      <c r="H3" s="1479"/>
      <c r="I3" s="1483"/>
      <c r="J3" s="1483"/>
    </row>
    <row r="4" spans="1:10" ht="15">
      <c r="A4" s="1484"/>
      <c r="B4" s="1264" t="s">
        <v>387</v>
      </c>
      <c r="C4" s="1265">
        <v>1.08</v>
      </c>
      <c r="D4" s="1265">
        <v>1</v>
      </c>
      <c r="E4" s="1265">
        <v>1</v>
      </c>
      <c r="F4" s="1265">
        <v>1</v>
      </c>
      <c r="G4" s="1265">
        <v>1</v>
      </c>
      <c r="H4" s="1479"/>
      <c r="I4" s="1483"/>
      <c r="J4" s="1483"/>
    </row>
    <row r="5" spans="1:10" ht="15">
      <c r="A5" s="1484"/>
      <c r="B5" s="1264" t="s">
        <v>388</v>
      </c>
      <c r="C5" s="1265">
        <v>1.11</v>
      </c>
      <c r="D5" s="1265">
        <v>1.04</v>
      </c>
      <c r="E5" s="1265">
        <v>1.05</v>
      </c>
      <c r="F5" s="1265">
        <v>1.04</v>
      </c>
      <c r="G5" s="1265">
        <v>1.03</v>
      </c>
      <c r="H5" s="1479"/>
      <c r="I5" s="1483"/>
      <c r="J5" s="1483"/>
    </row>
    <row r="6" spans="1:10" ht="15">
      <c r="A6" s="1485"/>
      <c r="B6" s="1266" t="s">
        <v>389</v>
      </c>
      <c r="C6" s="1267">
        <v>0.7</v>
      </c>
      <c r="D6" s="1267">
        <v>0.2</v>
      </c>
      <c r="E6" s="1267">
        <v>0.3</v>
      </c>
      <c r="F6" s="1267">
        <v>0.2</v>
      </c>
      <c r="G6" s="1267">
        <v>0.1</v>
      </c>
      <c r="H6" s="1479"/>
      <c r="I6" s="1483"/>
      <c r="J6" s="1483"/>
    </row>
    <row r="7" spans="1:10" ht="15">
      <c r="A7" s="1486" t="s">
        <v>390</v>
      </c>
      <c r="B7" s="1262" t="s">
        <v>386</v>
      </c>
      <c r="C7" s="1263">
        <v>36</v>
      </c>
      <c r="D7" s="1263">
        <v>17</v>
      </c>
      <c r="E7" s="1263">
        <v>19</v>
      </c>
      <c r="F7" s="1263">
        <v>13</v>
      </c>
      <c r="G7" s="1263">
        <v>20</v>
      </c>
      <c r="H7" s="1479"/>
      <c r="I7" s="1483"/>
      <c r="J7" s="1483"/>
    </row>
    <row r="8" spans="1:15" ht="15">
      <c r="A8" s="1484"/>
      <c r="B8" s="1264" t="s">
        <v>387</v>
      </c>
      <c r="C8" s="1265">
        <v>1.41</v>
      </c>
      <c r="D8" s="1265">
        <v>1.11</v>
      </c>
      <c r="E8" s="1265">
        <v>1.11</v>
      </c>
      <c r="F8" s="1265">
        <v>1.08</v>
      </c>
      <c r="G8" s="1265">
        <v>1.15</v>
      </c>
      <c r="H8" s="1479"/>
      <c r="I8" s="1483"/>
      <c r="J8" s="1483"/>
      <c r="K8" s="1487"/>
      <c r="L8" s="1487"/>
      <c r="M8" s="1487"/>
      <c r="N8" s="1487"/>
      <c r="O8" s="1487"/>
    </row>
    <row r="9" spans="1:15" ht="15">
      <c r="A9" s="1484"/>
      <c r="B9" s="1264" t="s">
        <v>388</v>
      </c>
      <c r="C9" s="1265">
        <v>1.58</v>
      </c>
      <c r="D9" s="1265">
        <v>1.21</v>
      </c>
      <c r="E9" s="1265">
        <v>1.23</v>
      </c>
      <c r="F9" s="1265">
        <v>1.15</v>
      </c>
      <c r="G9" s="1265">
        <v>1.25</v>
      </c>
      <c r="H9" s="1479"/>
      <c r="I9" s="1483"/>
      <c r="J9" s="1483"/>
      <c r="K9" s="1487"/>
      <c r="L9" s="1487"/>
      <c r="M9" s="1487"/>
      <c r="N9" s="1487"/>
      <c r="O9" s="1487"/>
    </row>
    <row r="10" spans="1:10" ht="15">
      <c r="A10" s="1484"/>
      <c r="B10" s="1266" t="s">
        <v>389</v>
      </c>
      <c r="C10" s="1267">
        <v>1.8</v>
      </c>
      <c r="D10" s="1267">
        <v>0.7</v>
      </c>
      <c r="E10" s="1267">
        <v>0.7</v>
      </c>
      <c r="F10" s="1267">
        <v>0.5</v>
      </c>
      <c r="G10" s="1267">
        <v>0.8</v>
      </c>
      <c r="H10" s="1479"/>
      <c r="I10" s="1483"/>
      <c r="J10" s="1483"/>
    </row>
    <row r="11" spans="1:10" ht="17.25">
      <c r="A11" s="1482" t="s">
        <v>752</v>
      </c>
      <c r="B11" s="1262" t="s">
        <v>386</v>
      </c>
      <c r="C11" s="1263">
        <v>39</v>
      </c>
      <c r="D11" s="1263">
        <v>23</v>
      </c>
      <c r="E11" s="1263">
        <v>24</v>
      </c>
      <c r="F11" s="1263">
        <v>22</v>
      </c>
      <c r="G11" s="1263">
        <v>24</v>
      </c>
      <c r="H11" s="1479"/>
      <c r="I11" s="1483"/>
      <c r="J11" s="1483"/>
    </row>
    <row r="12" spans="1:10" ht="15">
      <c r="A12" s="1488"/>
      <c r="B12" s="1264" t="s">
        <v>387</v>
      </c>
      <c r="C12" s="1265">
        <v>1.71</v>
      </c>
      <c r="D12" s="1265">
        <v>1.09</v>
      </c>
      <c r="E12" s="1265">
        <v>1.12</v>
      </c>
      <c r="F12" s="1265">
        <v>1.08</v>
      </c>
      <c r="G12" s="1265">
        <v>1.08</v>
      </c>
      <c r="H12" s="1479"/>
      <c r="I12" s="1483"/>
      <c r="J12" s="1483"/>
    </row>
    <row r="13" spans="1:10" ht="15">
      <c r="A13" s="1484"/>
      <c r="B13" s="1264" t="s">
        <v>388</v>
      </c>
      <c r="C13" s="1265">
        <v>1.65</v>
      </c>
      <c r="D13" s="1265">
        <v>1.3</v>
      </c>
      <c r="E13" s="1265">
        <v>1.32</v>
      </c>
      <c r="F13" s="1265">
        <v>1.29</v>
      </c>
      <c r="G13" s="1265">
        <v>1.31</v>
      </c>
      <c r="H13" s="1479"/>
      <c r="I13" s="1483"/>
      <c r="J13" s="1483"/>
    </row>
    <row r="14" spans="1:10" ht="15">
      <c r="A14" s="1485"/>
      <c r="B14" s="1266" t="s">
        <v>389</v>
      </c>
      <c r="C14" s="1267">
        <v>2.6</v>
      </c>
      <c r="D14" s="1267">
        <v>0.9</v>
      </c>
      <c r="E14" s="1267">
        <v>0.9</v>
      </c>
      <c r="F14" s="1267">
        <v>0.9</v>
      </c>
      <c r="G14" s="1267">
        <v>0.8</v>
      </c>
      <c r="H14" s="1479"/>
      <c r="I14" s="1483"/>
      <c r="J14" s="1483"/>
    </row>
    <row r="15" spans="1:10" ht="15">
      <c r="A15" s="1486" t="s">
        <v>391</v>
      </c>
      <c r="B15" s="1262" t="s">
        <v>386</v>
      </c>
      <c r="C15" s="1263">
        <v>77</v>
      </c>
      <c r="D15" s="1263">
        <v>53</v>
      </c>
      <c r="E15" s="1263">
        <v>58</v>
      </c>
      <c r="F15" s="1263">
        <v>53</v>
      </c>
      <c r="G15" s="1263">
        <v>48</v>
      </c>
      <c r="H15" s="1479"/>
      <c r="I15" s="1483"/>
      <c r="J15" s="1483"/>
    </row>
    <row r="16" spans="1:10" ht="15">
      <c r="A16" s="1484"/>
      <c r="B16" s="1264" t="s">
        <v>387</v>
      </c>
      <c r="C16" s="1265">
        <v>4.22</v>
      </c>
      <c r="D16" s="1265">
        <v>1.84</v>
      </c>
      <c r="E16" s="1265">
        <v>2.09</v>
      </c>
      <c r="F16" s="1265">
        <v>1.79</v>
      </c>
      <c r="G16" s="1265">
        <v>1.63</v>
      </c>
      <c r="H16" s="1479"/>
      <c r="I16" s="1483"/>
      <c r="J16" s="1483"/>
    </row>
    <row r="17" spans="1:10" ht="15">
      <c r="A17" s="1484"/>
      <c r="B17" s="1264" t="s">
        <v>388</v>
      </c>
      <c r="C17" s="1265">
        <v>4.34</v>
      </c>
      <c r="D17" s="1265">
        <v>2.14</v>
      </c>
      <c r="E17" s="1265">
        <v>2.36</v>
      </c>
      <c r="F17" s="1265">
        <v>2.15</v>
      </c>
      <c r="G17" s="1265">
        <v>1.92</v>
      </c>
      <c r="H17" s="1479"/>
      <c r="I17" s="1483"/>
      <c r="J17" s="1483"/>
    </row>
    <row r="18" spans="1:10" ht="15">
      <c r="A18" s="1484"/>
      <c r="B18" s="1266" t="s">
        <v>389</v>
      </c>
      <c r="C18" s="1267">
        <v>5</v>
      </c>
      <c r="D18" s="1267">
        <v>1.2</v>
      </c>
      <c r="E18" s="1267">
        <v>1.3</v>
      </c>
      <c r="F18" s="1267">
        <v>1.2</v>
      </c>
      <c r="G18" s="1267">
        <v>1</v>
      </c>
      <c r="H18" s="1479"/>
      <c r="I18" s="1483"/>
      <c r="J18" s="1483"/>
    </row>
    <row r="19" spans="1:10" ht="15">
      <c r="A19" s="1482" t="s">
        <v>410</v>
      </c>
      <c r="B19" s="1262" t="s">
        <v>386</v>
      </c>
      <c r="C19" s="1263">
        <v>64</v>
      </c>
      <c r="D19" s="1263">
        <v>47</v>
      </c>
      <c r="E19" s="1263">
        <v>46</v>
      </c>
      <c r="F19" s="1263">
        <v>48</v>
      </c>
      <c r="G19" s="1263">
        <v>48</v>
      </c>
      <c r="H19" s="1479"/>
      <c r="I19" s="1483"/>
      <c r="J19" s="1483"/>
    </row>
    <row r="20" spans="1:10" ht="15">
      <c r="A20" s="1484"/>
      <c r="B20" s="1264" t="s">
        <v>387</v>
      </c>
      <c r="C20" s="1265">
        <v>2.65</v>
      </c>
      <c r="D20" s="1265">
        <v>1.79</v>
      </c>
      <c r="E20" s="1265">
        <v>1.77</v>
      </c>
      <c r="F20" s="1265">
        <v>1.8</v>
      </c>
      <c r="G20" s="1265">
        <v>1.8</v>
      </c>
      <c r="H20" s="1479"/>
      <c r="I20" s="1483"/>
      <c r="J20" s="1483"/>
    </row>
    <row r="21" spans="1:10" ht="15">
      <c r="A21" s="1484"/>
      <c r="B21" s="1264" t="s">
        <v>388</v>
      </c>
      <c r="C21" s="1265">
        <v>2.78</v>
      </c>
      <c r="D21" s="1265">
        <v>1.9</v>
      </c>
      <c r="E21" s="1265">
        <v>1.87</v>
      </c>
      <c r="F21" s="1265">
        <v>1.91</v>
      </c>
      <c r="G21" s="1265">
        <v>1.92</v>
      </c>
      <c r="H21" s="1479"/>
      <c r="I21" s="1483"/>
      <c r="J21" s="1483"/>
    </row>
    <row r="22" spans="1:10" ht="15">
      <c r="A22" s="1485"/>
      <c r="B22" s="1266" t="s">
        <v>389</v>
      </c>
      <c r="C22" s="1267">
        <v>2.4</v>
      </c>
      <c r="D22" s="1267">
        <v>1.1</v>
      </c>
      <c r="E22" s="1267">
        <v>1.1</v>
      </c>
      <c r="F22" s="1267">
        <v>1.1</v>
      </c>
      <c r="G22" s="1267">
        <v>1.1</v>
      </c>
      <c r="H22" s="1479"/>
      <c r="I22" s="1483"/>
      <c r="J22" s="1483"/>
    </row>
    <row r="23" spans="1:10" ht="15">
      <c r="A23" s="1486" t="s">
        <v>392</v>
      </c>
      <c r="B23" s="1262" t="s">
        <v>386</v>
      </c>
      <c r="C23" s="1263">
        <v>68</v>
      </c>
      <c r="D23" s="1263">
        <v>52</v>
      </c>
      <c r="E23" s="1263">
        <v>58</v>
      </c>
      <c r="F23" s="1263">
        <v>46</v>
      </c>
      <c r="G23" s="1263">
        <v>52</v>
      </c>
      <c r="H23" s="1479"/>
      <c r="I23" s="1483"/>
      <c r="J23" s="1483"/>
    </row>
    <row r="24" spans="1:10" ht="15">
      <c r="A24" s="1484"/>
      <c r="B24" s="1264" t="s">
        <v>387</v>
      </c>
      <c r="C24" s="1265">
        <v>3.1</v>
      </c>
      <c r="D24" s="1265">
        <v>1.99</v>
      </c>
      <c r="E24" s="1265">
        <v>2.25</v>
      </c>
      <c r="F24" s="1265">
        <v>1.75</v>
      </c>
      <c r="G24" s="1265">
        <v>1.98</v>
      </c>
      <c r="H24" s="1479"/>
      <c r="I24" s="1483"/>
      <c r="J24" s="1483"/>
    </row>
    <row r="25" spans="1:10" ht="15">
      <c r="A25" s="1484"/>
      <c r="B25" s="1264" t="s">
        <v>388</v>
      </c>
      <c r="C25" s="1265">
        <v>3.14</v>
      </c>
      <c r="D25" s="1265">
        <v>2.11</v>
      </c>
      <c r="E25" s="1265">
        <v>2.4</v>
      </c>
      <c r="F25" s="1265">
        <v>1.86</v>
      </c>
      <c r="G25" s="1265">
        <v>2.07</v>
      </c>
      <c r="H25" s="1479"/>
      <c r="I25" s="1483"/>
      <c r="J25" s="1483"/>
    </row>
    <row r="26" spans="1:10" ht="15">
      <c r="A26" s="1484"/>
      <c r="B26" s="1266" t="s">
        <v>389</v>
      </c>
      <c r="C26" s="1267">
        <v>8.8</v>
      </c>
      <c r="D26" s="1267">
        <v>2.4</v>
      </c>
      <c r="E26" s="1267">
        <v>2.6</v>
      </c>
      <c r="F26" s="1267">
        <v>2.2</v>
      </c>
      <c r="G26" s="1267">
        <v>2.4</v>
      </c>
      <c r="H26" s="1479"/>
      <c r="I26" s="1483"/>
      <c r="J26" s="1483"/>
    </row>
    <row r="27" spans="1:10" ht="17.25">
      <c r="A27" s="1482" t="s">
        <v>753</v>
      </c>
      <c r="B27" s="1262" t="s">
        <v>386</v>
      </c>
      <c r="C27" s="1263">
        <v>28</v>
      </c>
      <c r="D27" s="1263">
        <v>12</v>
      </c>
      <c r="E27" s="1263">
        <v>13</v>
      </c>
      <c r="F27" s="1263">
        <v>12</v>
      </c>
      <c r="G27" s="1263">
        <v>13</v>
      </c>
      <c r="H27" s="1479"/>
      <c r="I27" s="1483"/>
      <c r="J27" s="1483"/>
    </row>
    <row r="28" spans="1:10" ht="15">
      <c r="A28" s="1484"/>
      <c r="B28" s="1264" t="s">
        <v>387</v>
      </c>
      <c r="C28" s="1265">
        <v>1.34</v>
      </c>
      <c r="D28" s="1265">
        <v>1.04</v>
      </c>
      <c r="E28" s="1265">
        <v>1.05</v>
      </c>
      <c r="F28" s="1265">
        <v>1.03</v>
      </c>
      <c r="G28" s="1265">
        <v>1.05</v>
      </c>
      <c r="H28" s="1479"/>
      <c r="I28" s="1483"/>
      <c r="J28" s="1483"/>
    </row>
    <row r="29" spans="1:10" ht="15">
      <c r="A29" s="1484"/>
      <c r="B29" s="1264" t="s">
        <v>388</v>
      </c>
      <c r="C29" s="1265">
        <v>1.4</v>
      </c>
      <c r="D29" s="1265">
        <v>1.14</v>
      </c>
      <c r="E29" s="1265">
        <v>1.15</v>
      </c>
      <c r="F29" s="1265">
        <v>1.14</v>
      </c>
      <c r="G29" s="1265">
        <v>1.14</v>
      </c>
      <c r="H29" s="1479"/>
      <c r="I29" s="1483"/>
      <c r="J29" s="1483"/>
    </row>
    <row r="30" spans="1:10" ht="15">
      <c r="A30" s="1485"/>
      <c r="B30" s="1266" t="s">
        <v>389</v>
      </c>
      <c r="C30" s="1267">
        <v>2.6</v>
      </c>
      <c r="D30" s="1267">
        <v>0.8</v>
      </c>
      <c r="E30" s="1267">
        <v>0.7</v>
      </c>
      <c r="F30" s="1267">
        <v>0.7</v>
      </c>
      <c r="G30" s="1267">
        <v>0.8</v>
      </c>
      <c r="H30" s="1479"/>
      <c r="I30" s="1483"/>
      <c r="J30" s="1483"/>
    </row>
    <row r="31" spans="1:10" ht="15">
      <c r="A31" s="1486" t="s">
        <v>393</v>
      </c>
      <c r="B31" s="1262" t="s">
        <v>386</v>
      </c>
      <c r="C31" s="1263">
        <v>10</v>
      </c>
      <c r="D31" s="1263">
        <v>1</v>
      </c>
      <c r="E31" s="1263">
        <v>1</v>
      </c>
      <c r="F31" s="1263">
        <v>1</v>
      </c>
      <c r="G31" s="1263">
        <v>0</v>
      </c>
      <c r="H31" s="1479"/>
      <c r="I31" s="1483"/>
      <c r="J31" s="1483"/>
    </row>
    <row r="32" spans="1:10" ht="15">
      <c r="A32" s="1484"/>
      <c r="B32" s="1264" t="s">
        <v>387</v>
      </c>
      <c r="C32" s="1265">
        <v>1.02</v>
      </c>
      <c r="D32" s="1265">
        <v>1</v>
      </c>
      <c r="E32" s="1265">
        <v>1.01</v>
      </c>
      <c r="F32" s="1265">
        <v>1</v>
      </c>
      <c r="G32" s="1265">
        <v>1</v>
      </c>
      <c r="H32" s="1479"/>
      <c r="I32" s="1483"/>
      <c r="J32" s="1483"/>
    </row>
    <row r="33" spans="1:10" ht="15">
      <c r="A33" s="1484"/>
      <c r="B33" s="1264" t="s">
        <v>388</v>
      </c>
      <c r="C33" s="1265">
        <v>1.12</v>
      </c>
      <c r="D33" s="1265">
        <v>1.01</v>
      </c>
      <c r="E33" s="1265">
        <v>1.01</v>
      </c>
      <c r="F33" s="1265">
        <v>1.01</v>
      </c>
      <c r="G33" s="1265">
        <v>1</v>
      </c>
      <c r="H33" s="1479"/>
      <c r="I33" s="1483"/>
      <c r="J33" s="1483"/>
    </row>
    <row r="34" spans="1:10" ht="15">
      <c r="A34" s="1484"/>
      <c r="B34" s="1266" t="s">
        <v>389</v>
      </c>
      <c r="C34" s="1267">
        <v>1.6</v>
      </c>
      <c r="D34" s="1267">
        <v>0.2</v>
      </c>
      <c r="E34" s="1267">
        <v>0.2</v>
      </c>
      <c r="F34" s="1267">
        <v>0.2</v>
      </c>
      <c r="G34" s="1267">
        <v>0.2</v>
      </c>
      <c r="H34" s="1479"/>
      <c r="I34" s="1483"/>
      <c r="J34" s="1483"/>
    </row>
    <row r="35" spans="1:10" ht="15">
      <c r="A35" s="1482" t="s">
        <v>394</v>
      </c>
      <c r="B35" s="1262" t="s">
        <v>386</v>
      </c>
      <c r="C35" s="1263">
        <v>70</v>
      </c>
      <c r="D35" s="1263">
        <v>61</v>
      </c>
      <c r="E35" s="1263">
        <v>57</v>
      </c>
      <c r="F35" s="1263">
        <v>60</v>
      </c>
      <c r="G35" s="1263">
        <v>66</v>
      </c>
      <c r="H35" s="1479"/>
      <c r="I35" s="1483"/>
      <c r="J35" s="1483"/>
    </row>
    <row r="36" spans="1:10" ht="15">
      <c r="A36" s="1484"/>
      <c r="B36" s="1264" t="s">
        <v>387</v>
      </c>
      <c r="C36" s="1265">
        <v>4.03</v>
      </c>
      <c r="D36" s="1265">
        <v>1.89</v>
      </c>
      <c r="E36" s="1265">
        <v>1.68</v>
      </c>
      <c r="F36" s="1265">
        <v>1.83</v>
      </c>
      <c r="G36" s="1265">
        <v>2.18</v>
      </c>
      <c r="H36" s="1479"/>
      <c r="I36" s="1483"/>
      <c r="J36" s="1483"/>
    </row>
    <row r="37" spans="1:10" ht="15">
      <c r="A37" s="1484"/>
      <c r="B37" s="1264" t="s">
        <v>388</v>
      </c>
      <c r="C37" s="1265">
        <v>3.33</v>
      </c>
      <c r="D37" s="1265">
        <v>2.6</v>
      </c>
      <c r="E37" s="1265">
        <v>2.32</v>
      </c>
      <c r="F37" s="1265">
        <v>2.52</v>
      </c>
      <c r="G37" s="1265">
        <v>2.97</v>
      </c>
      <c r="H37" s="1479"/>
      <c r="I37" s="1483"/>
      <c r="J37" s="1483"/>
    </row>
    <row r="38" spans="1:10" ht="15">
      <c r="A38" s="1484"/>
      <c r="B38" s="1266" t="s">
        <v>389</v>
      </c>
      <c r="C38" s="1267">
        <v>3.5</v>
      </c>
      <c r="D38" s="1267">
        <v>1</v>
      </c>
      <c r="E38" s="1267">
        <v>0.9</v>
      </c>
      <c r="F38" s="1267">
        <v>0.9</v>
      </c>
      <c r="G38" s="1267">
        <v>1.1</v>
      </c>
      <c r="H38" s="1479"/>
      <c r="I38" s="1483"/>
      <c r="J38" s="1483"/>
    </row>
    <row r="39" spans="1:10" ht="15">
      <c r="A39" s="1482" t="s">
        <v>395</v>
      </c>
      <c r="B39" s="1262" t="s">
        <v>386</v>
      </c>
      <c r="C39" s="1263">
        <v>76</v>
      </c>
      <c r="D39" s="1263">
        <v>58</v>
      </c>
      <c r="E39" s="1263">
        <v>54</v>
      </c>
      <c r="F39" s="1263">
        <v>57</v>
      </c>
      <c r="G39" s="1263">
        <v>63</v>
      </c>
      <c r="H39" s="1479"/>
      <c r="I39" s="1483"/>
      <c r="J39" s="1483"/>
    </row>
    <row r="40" spans="1:10" ht="15">
      <c r="A40" s="1484"/>
      <c r="B40" s="1264" t="s">
        <v>387</v>
      </c>
      <c r="C40" s="1265">
        <v>4.57</v>
      </c>
      <c r="D40" s="1265">
        <v>1.71</v>
      </c>
      <c r="E40" s="1265">
        <v>1.56</v>
      </c>
      <c r="F40" s="1265">
        <v>1.7</v>
      </c>
      <c r="G40" s="1265">
        <v>1.86</v>
      </c>
      <c r="H40" s="1479"/>
      <c r="I40" s="1483"/>
      <c r="J40" s="1483"/>
    </row>
    <row r="41" spans="1:10" ht="15">
      <c r="A41" s="1484"/>
      <c r="B41" s="1264" t="s">
        <v>388</v>
      </c>
      <c r="C41" s="1265">
        <v>4.2</v>
      </c>
      <c r="D41" s="1265">
        <v>2.4</v>
      </c>
      <c r="E41" s="1265">
        <v>2.19</v>
      </c>
      <c r="F41" s="1265">
        <v>2.31</v>
      </c>
      <c r="G41" s="1265">
        <v>2.69</v>
      </c>
      <c r="H41" s="1479"/>
      <c r="I41" s="1483"/>
      <c r="J41" s="1483"/>
    </row>
    <row r="42" spans="1:10" ht="15">
      <c r="A42" s="1484"/>
      <c r="B42" s="1266" t="s">
        <v>389</v>
      </c>
      <c r="C42" s="1267">
        <v>3.8</v>
      </c>
      <c r="D42" s="1267">
        <v>1.3</v>
      </c>
      <c r="E42" s="1267">
        <v>1.2</v>
      </c>
      <c r="F42" s="1267">
        <v>1.3</v>
      </c>
      <c r="G42" s="1267">
        <v>1.4</v>
      </c>
      <c r="H42" s="1479"/>
      <c r="I42" s="1483"/>
      <c r="J42" s="1483"/>
    </row>
    <row r="43" spans="1:10" ht="15">
      <c r="A43" s="1486" t="s">
        <v>396</v>
      </c>
      <c r="B43" s="1262" t="s">
        <v>386</v>
      </c>
      <c r="C43" s="1263">
        <v>20</v>
      </c>
      <c r="D43" s="1263">
        <v>34</v>
      </c>
      <c r="E43" s="1263">
        <v>30</v>
      </c>
      <c r="F43" s="1263">
        <v>36</v>
      </c>
      <c r="G43" s="1263">
        <v>37</v>
      </c>
      <c r="H43" s="1479"/>
      <c r="I43" s="1483"/>
      <c r="J43" s="1483"/>
    </row>
    <row r="44" spans="1:10" ht="15">
      <c r="A44" s="1484"/>
      <c r="B44" s="1264" t="s">
        <v>387</v>
      </c>
      <c r="C44" s="1265">
        <v>1.21</v>
      </c>
      <c r="D44" s="1265">
        <v>1.38</v>
      </c>
      <c r="E44" s="1265">
        <v>1.23</v>
      </c>
      <c r="F44" s="1265">
        <v>1.51</v>
      </c>
      <c r="G44" s="1265">
        <v>1.4</v>
      </c>
      <c r="H44" s="1479"/>
      <c r="I44" s="1483"/>
      <c r="J44" s="1483"/>
    </row>
    <row r="45" spans="1:10" ht="15">
      <c r="A45" s="1484"/>
      <c r="B45" s="1264" t="s">
        <v>388</v>
      </c>
      <c r="C45" s="1265">
        <v>1.25</v>
      </c>
      <c r="D45" s="1265">
        <v>1.52</v>
      </c>
      <c r="E45" s="1265">
        <v>1.42</v>
      </c>
      <c r="F45" s="1265">
        <v>1.56</v>
      </c>
      <c r="G45" s="1265">
        <v>1.58</v>
      </c>
      <c r="H45" s="1479"/>
      <c r="I45" s="1483"/>
      <c r="J45" s="1483"/>
    </row>
    <row r="46" spans="1:10" ht="15">
      <c r="A46" s="1484"/>
      <c r="B46" s="1266" t="s">
        <v>389</v>
      </c>
      <c r="C46" s="1267">
        <v>3.7</v>
      </c>
      <c r="D46" s="1267">
        <v>3.6</v>
      </c>
      <c r="E46" s="1267">
        <v>2.9</v>
      </c>
      <c r="F46" s="1267">
        <v>3.7</v>
      </c>
      <c r="G46" s="1267">
        <v>4</v>
      </c>
      <c r="H46" s="1479"/>
      <c r="I46" s="1483"/>
      <c r="J46" s="1483"/>
    </row>
    <row r="47" spans="1:10" ht="15">
      <c r="A47" s="1482" t="s">
        <v>397</v>
      </c>
      <c r="B47" s="1262" t="s">
        <v>386</v>
      </c>
      <c r="C47" s="1263">
        <v>22</v>
      </c>
      <c r="D47" s="1263">
        <v>9</v>
      </c>
      <c r="E47" s="1263">
        <v>10</v>
      </c>
      <c r="F47" s="1263">
        <v>8</v>
      </c>
      <c r="G47" s="1263">
        <v>10</v>
      </c>
      <c r="H47" s="1479"/>
      <c r="I47" s="1483"/>
      <c r="J47" s="1483"/>
    </row>
    <row r="48" spans="1:10" ht="15">
      <c r="A48" s="1484"/>
      <c r="B48" s="1264" t="s">
        <v>387</v>
      </c>
      <c r="C48" s="1265">
        <v>1.13</v>
      </c>
      <c r="D48" s="1265">
        <v>1.02</v>
      </c>
      <c r="E48" s="1265">
        <v>1.05</v>
      </c>
      <c r="F48" s="1265">
        <v>1.01</v>
      </c>
      <c r="G48" s="1265">
        <v>1.02</v>
      </c>
      <c r="H48" s="1479"/>
      <c r="I48" s="1483"/>
      <c r="J48" s="1483"/>
    </row>
    <row r="49" spans="1:10" ht="15">
      <c r="A49" s="1484"/>
      <c r="B49" s="1264" t="s">
        <v>388</v>
      </c>
      <c r="C49" s="1265">
        <v>1.28</v>
      </c>
      <c r="D49" s="1265">
        <v>1.1</v>
      </c>
      <c r="E49" s="1265">
        <v>1.11</v>
      </c>
      <c r="F49" s="1265">
        <v>1.09</v>
      </c>
      <c r="G49" s="1265">
        <v>1.11</v>
      </c>
      <c r="H49" s="1479"/>
      <c r="I49" s="1483"/>
      <c r="J49" s="1483"/>
    </row>
    <row r="50" spans="1:10" ht="15">
      <c r="A50" s="1485"/>
      <c r="B50" s="1266" t="s">
        <v>389</v>
      </c>
      <c r="C50" s="1267">
        <v>1.3</v>
      </c>
      <c r="D50" s="1267">
        <v>0.8</v>
      </c>
      <c r="E50" s="1267">
        <v>0.7</v>
      </c>
      <c r="F50" s="1267">
        <v>0.7</v>
      </c>
      <c r="G50" s="1267">
        <v>0.9</v>
      </c>
      <c r="H50" s="1479"/>
      <c r="I50" s="1483"/>
      <c r="J50" s="1483"/>
    </row>
    <row r="51" spans="1:10" ht="15">
      <c r="A51" s="1268" t="s">
        <v>111</v>
      </c>
      <c r="B51" s="1268"/>
      <c r="C51" s="1268"/>
      <c r="D51" s="1269"/>
      <c r="E51" s="1268"/>
      <c r="F51" s="1268"/>
      <c r="G51" s="1268"/>
      <c r="H51" s="1479"/>
      <c r="I51" s="1483"/>
      <c r="J51" s="1489"/>
    </row>
    <row r="52" spans="1:10" ht="15">
      <c r="A52" s="1268" t="s">
        <v>112</v>
      </c>
      <c r="B52" s="1268"/>
      <c r="C52" s="1268"/>
      <c r="D52" s="1269"/>
      <c r="E52" s="1268"/>
      <c r="F52" s="1268"/>
      <c r="G52" s="1268"/>
      <c r="H52" s="1479"/>
      <c r="I52" s="1483"/>
      <c r="J52" s="1489"/>
    </row>
    <row r="53" spans="1:10" ht="15">
      <c r="A53" s="1490" t="s">
        <v>1059</v>
      </c>
      <c r="B53" s="1270"/>
      <c r="C53" s="1268"/>
      <c r="D53" s="1269"/>
      <c r="E53" s="1268"/>
      <c r="F53" s="1268"/>
      <c r="G53" s="1268"/>
      <c r="H53" s="1479"/>
      <c r="I53" s="1483"/>
      <c r="J53" s="1489"/>
    </row>
    <row r="54" spans="1:10" ht="15">
      <c r="A54" s="1268" t="s">
        <v>1060</v>
      </c>
      <c r="B54" s="1268"/>
      <c r="C54" s="1268"/>
      <c r="D54" s="1269"/>
      <c r="E54" s="1268"/>
      <c r="F54" s="1268"/>
      <c r="G54" s="1268"/>
      <c r="H54" s="1479"/>
      <c r="I54" s="1483"/>
      <c r="J54" s="1489"/>
    </row>
    <row r="55" spans="1:10" ht="15">
      <c r="A55" s="1268" t="s">
        <v>1061</v>
      </c>
      <c r="B55" s="1268"/>
      <c r="C55" s="1268"/>
      <c r="D55" s="1269"/>
      <c r="E55" s="1268"/>
      <c r="F55" s="1268"/>
      <c r="G55" s="1268"/>
      <c r="H55" s="1479"/>
      <c r="I55" s="1483"/>
      <c r="J55" s="1489"/>
    </row>
    <row r="56" spans="1:10" ht="18">
      <c r="A56" s="1491" t="s">
        <v>754</v>
      </c>
      <c r="B56" s="1268"/>
      <c r="C56" s="1268"/>
      <c r="D56" s="1269"/>
      <c r="E56" s="1268"/>
      <c r="F56" s="1268"/>
      <c r="G56" s="1268"/>
      <c r="H56" s="1479"/>
      <c r="I56" s="1479"/>
      <c r="J56" s="1489"/>
    </row>
    <row r="57" spans="1:10" ht="18">
      <c r="A57" s="1491" t="s">
        <v>755</v>
      </c>
      <c r="B57" s="1268"/>
      <c r="C57" s="1268"/>
      <c r="D57" s="1269"/>
      <c r="E57" s="1268"/>
      <c r="F57" s="1268"/>
      <c r="G57" s="1268"/>
      <c r="H57" s="1479"/>
      <c r="I57" s="1479"/>
      <c r="J57" s="1489"/>
    </row>
    <row r="58" spans="1:10" ht="15">
      <c r="A58" s="1268" t="s">
        <v>467</v>
      </c>
      <c r="B58" s="1268"/>
      <c r="C58" s="1268"/>
      <c r="D58" s="1269"/>
      <c r="E58" s="1268"/>
      <c r="F58" s="1268"/>
      <c r="G58" s="1268"/>
      <c r="H58" s="1479"/>
      <c r="I58" s="1479"/>
      <c r="J58" s="1489"/>
    </row>
    <row r="59" spans="1:10" ht="15">
      <c r="A59" s="1492"/>
      <c r="B59" s="1492"/>
      <c r="C59" s="1492"/>
      <c r="D59" s="1492"/>
      <c r="E59" s="1268"/>
      <c r="F59" s="1492"/>
      <c r="G59" s="1492"/>
      <c r="H59" s="1489"/>
      <c r="I59" s="1489"/>
      <c r="J59" s="1489"/>
    </row>
    <row r="60" spans="1:10" ht="15">
      <c r="A60" s="1492"/>
      <c r="B60" s="1492"/>
      <c r="C60" s="1492"/>
      <c r="D60" s="1492"/>
      <c r="E60" s="1268"/>
      <c r="F60" s="1492"/>
      <c r="G60" s="1492"/>
      <c r="H60" s="1489"/>
      <c r="I60" s="1489"/>
      <c r="J60" s="1489"/>
    </row>
    <row r="61" spans="1:10" ht="15">
      <c r="A61" s="1492"/>
      <c r="B61" s="1492"/>
      <c r="C61" s="1492"/>
      <c r="D61" s="1492"/>
      <c r="E61" s="1268"/>
      <c r="F61" s="1492"/>
      <c r="G61" s="1492"/>
      <c r="H61" s="1489"/>
      <c r="I61" s="1489"/>
      <c r="J61" s="1489"/>
    </row>
    <row r="62" spans="1:10" ht="15">
      <c r="A62" s="1492"/>
      <c r="B62" s="1492"/>
      <c r="C62" s="1492"/>
      <c r="D62" s="1492"/>
      <c r="E62" s="1268"/>
      <c r="F62" s="1492"/>
      <c r="G62" s="1492"/>
      <c r="H62" s="1489"/>
      <c r="I62" s="1489"/>
      <c r="J62" s="1489"/>
    </row>
    <row r="63" spans="1:10" ht="15">
      <c r="A63" s="1492"/>
      <c r="B63" s="1492"/>
      <c r="C63" s="1492"/>
      <c r="D63" s="1492"/>
      <c r="E63" s="1268"/>
      <c r="F63" s="1492"/>
      <c r="G63" s="1492"/>
      <c r="H63" s="1489"/>
      <c r="I63" s="1489"/>
      <c r="J63" s="1489"/>
    </row>
    <row r="64" spans="1:10" ht="15">
      <c r="A64" s="1492"/>
      <c r="B64" s="1492"/>
      <c r="C64" s="1492"/>
      <c r="D64" s="1492"/>
      <c r="E64" s="1268"/>
      <c r="F64" s="1492"/>
      <c r="G64" s="1492"/>
      <c r="H64" s="1489"/>
      <c r="I64" s="1489"/>
      <c r="J64" s="1489"/>
    </row>
    <row r="65" spans="1:10" ht="15">
      <c r="A65" s="1492"/>
      <c r="B65" s="1492"/>
      <c r="C65" s="1492"/>
      <c r="D65" s="1492"/>
      <c r="E65" s="1268"/>
      <c r="F65" s="1492"/>
      <c r="G65" s="1492"/>
      <c r="H65" s="1489"/>
      <c r="I65" s="1489"/>
      <c r="J65" s="1489"/>
    </row>
    <row r="66" spans="1:10" ht="15">
      <c r="A66" s="1492"/>
      <c r="B66" s="1492"/>
      <c r="C66" s="1492"/>
      <c r="D66" s="1492"/>
      <c r="E66" s="1268"/>
      <c r="F66" s="1492"/>
      <c r="G66" s="1492"/>
      <c r="H66" s="1489"/>
      <c r="I66" s="1489"/>
      <c r="J66" s="1489"/>
    </row>
    <row r="67" spans="1:10" ht="15">
      <c r="A67" s="1492"/>
      <c r="B67" s="1492"/>
      <c r="C67" s="1492"/>
      <c r="D67" s="1492"/>
      <c r="E67" s="1268"/>
      <c r="F67" s="1492"/>
      <c r="G67" s="1492"/>
      <c r="H67" s="1489"/>
      <c r="I67" s="1489"/>
      <c r="J67" s="1489"/>
    </row>
    <row r="68" spans="1:10" ht="15">
      <c r="A68" s="1492"/>
      <c r="B68" s="1492"/>
      <c r="C68" s="1492"/>
      <c r="D68" s="1492"/>
      <c r="E68" s="1268"/>
      <c r="F68" s="1492"/>
      <c r="G68" s="1492"/>
      <c r="H68" s="1489"/>
      <c r="I68" s="1489"/>
      <c r="J68" s="1489"/>
    </row>
    <row r="69" spans="1:10" ht="15">
      <c r="A69" s="1492"/>
      <c r="B69" s="1492"/>
      <c r="C69" s="1492"/>
      <c r="D69" s="1492"/>
      <c r="E69" s="1268"/>
      <c r="F69" s="1492"/>
      <c r="G69" s="1492"/>
      <c r="H69" s="1489"/>
      <c r="I69" s="1489"/>
      <c r="J69" s="1489"/>
    </row>
    <row r="70" spans="1:10" ht="15">
      <c r="A70" s="1492"/>
      <c r="B70" s="1492"/>
      <c r="C70" s="1492"/>
      <c r="D70" s="1492"/>
      <c r="E70" s="1268"/>
      <c r="F70" s="1492"/>
      <c r="G70" s="1492"/>
      <c r="H70" s="1489"/>
      <c r="I70" s="1489"/>
      <c r="J70" s="1489"/>
    </row>
    <row r="71" spans="1:10" ht="15">
      <c r="A71" s="1492"/>
      <c r="B71" s="1492"/>
      <c r="C71" s="1492"/>
      <c r="D71" s="1492"/>
      <c r="E71" s="1268"/>
      <c r="F71" s="1492"/>
      <c r="G71" s="1492"/>
      <c r="H71" s="1489"/>
      <c r="I71" s="1489"/>
      <c r="J71" s="1489"/>
    </row>
    <row r="72" spans="1:10" ht="15">
      <c r="A72" s="1492"/>
      <c r="B72" s="1492"/>
      <c r="C72" s="1492"/>
      <c r="D72" s="1492"/>
      <c r="E72" s="1268"/>
      <c r="F72" s="1492"/>
      <c r="G72" s="1492"/>
      <c r="H72" s="1489"/>
      <c r="I72" s="1489"/>
      <c r="J72" s="1489"/>
    </row>
    <row r="73" spans="1:10" ht="15">
      <c r="A73" s="1492"/>
      <c r="B73" s="1492"/>
      <c r="C73" s="1492"/>
      <c r="D73" s="1492"/>
      <c r="E73" s="1268"/>
      <c r="F73" s="1492"/>
      <c r="G73" s="1492"/>
      <c r="H73" s="1489"/>
      <c r="I73" s="1489"/>
      <c r="J73" s="1489"/>
    </row>
    <row r="74" spans="1:10" ht="15">
      <c r="A74" s="1492"/>
      <c r="B74" s="1492"/>
      <c r="C74" s="1492"/>
      <c r="D74" s="1492"/>
      <c r="E74" s="1268"/>
      <c r="F74" s="1492"/>
      <c r="G74" s="1492"/>
      <c r="H74" s="1489"/>
      <c r="I74" s="1489"/>
      <c r="J74" s="1489"/>
    </row>
    <row r="75" spans="1:10" ht="15">
      <c r="A75" s="1492"/>
      <c r="B75" s="1492"/>
      <c r="C75" s="1492"/>
      <c r="D75" s="1492"/>
      <c r="E75" s="1268"/>
      <c r="F75" s="1492"/>
      <c r="G75" s="1492"/>
      <c r="H75" s="1489"/>
      <c r="I75" s="1489"/>
      <c r="J75" s="1489"/>
    </row>
    <row r="76" spans="1:10" ht="15">
      <c r="A76" s="1492"/>
      <c r="B76" s="1492"/>
      <c r="C76" s="1492"/>
      <c r="D76" s="1492"/>
      <c r="E76" s="1268"/>
      <c r="F76" s="1492"/>
      <c r="G76" s="1492"/>
      <c r="H76" s="1489"/>
      <c r="I76" s="1489"/>
      <c r="J76" s="1489"/>
    </row>
    <row r="77" spans="1:10" ht="15">
      <c r="A77" s="1492"/>
      <c r="B77" s="1492"/>
      <c r="C77" s="1492"/>
      <c r="D77" s="1492"/>
      <c r="E77" s="1268"/>
      <c r="F77" s="1492"/>
      <c r="G77" s="1492"/>
      <c r="H77" s="1489"/>
      <c r="I77" s="1489"/>
      <c r="J77" s="1489"/>
    </row>
    <row r="78" spans="1:10" ht="15">
      <c r="A78" s="1492"/>
      <c r="B78" s="1492"/>
      <c r="C78" s="1492"/>
      <c r="D78" s="1492"/>
      <c r="E78" s="1268"/>
      <c r="F78" s="1492"/>
      <c r="G78" s="1492"/>
      <c r="H78" s="1489"/>
      <c r="I78" s="1489"/>
      <c r="J78" s="1489"/>
    </row>
    <row r="79" spans="1:10" ht="15">
      <c r="A79" s="1492"/>
      <c r="B79" s="1492"/>
      <c r="C79" s="1492"/>
      <c r="D79" s="1492"/>
      <c r="E79" s="1268"/>
      <c r="F79" s="1492"/>
      <c r="G79" s="1492"/>
      <c r="H79" s="1489"/>
      <c r="I79" s="1489"/>
      <c r="J79" s="1489"/>
    </row>
    <row r="80" spans="1:10" ht="15">
      <c r="A80" s="1492"/>
      <c r="B80" s="1492"/>
      <c r="C80" s="1492"/>
      <c r="D80" s="1492"/>
      <c r="E80" s="1268"/>
      <c r="F80" s="1492"/>
      <c r="G80" s="1492"/>
      <c r="H80" s="1489"/>
      <c r="I80" s="1489"/>
      <c r="J80" s="1489"/>
    </row>
    <row r="81" spans="1:10" ht="15">
      <c r="A81" s="1492"/>
      <c r="B81" s="1492"/>
      <c r="C81" s="1492"/>
      <c r="D81" s="1492"/>
      <c r="E81" s="1268"/>
      <c r="F81" s="1492"/>
      <c r="G81" s="1492"/>
      <c r="H81" s="1489"/>
      <c r="I81" s="1489"/>
      <c r="J81" s="1489"/>
    </row>
    <row r="82" spans="1:10" ht="15">
      <c r="A82" s="1492"/>
      <c r="B82" s="1492"/>
      <c r="C82" s="1492"/>
      <c r="D82" s="1492"/>
      <c r="E82" s="1268"/>
      <c r="F82" s="1492"/>
      <c r="G82" s="1492"/>
      <c r="H82" s="1489"/>
      <c r="I82" s="1489"/>
      <c r="J82" s="1489"/>
    </row>
    <row r="83" spans="1:10" ht="15">
      <c r="A83" s="1492"/>
      <c r="B83" s="1492"/>
      <c r="C83" s="1492"/>
      <c r="D83" s="1492"/>
      <c r="E83" s="1268"/>
      <c r="F83" s="1492"/>
      <c r="G83" s="1492"/>
      <c r="H83" s="1489"/>
      <c r="I83" s="1489"/>
      <c r="J83" s="1489"/>
    </row>
    <row r="84" spans="1:10" ht="15">
      <c r="A84" s="1492"/>
      <c r="B84" s="1492"/>
      <c r="C84" s="1492"/>
      <c r="D84" s="1492"/>
      <c r="E84" s="1268"/>
      <c r="F84" s="1492"/>
      <c r="G84" s="1492"/>
      <c r="H84" s="1489"/>
      <c r="I84" s="1489"/>
      <c r="J84" s="1489"/>
    </row>
    <row r="85" spans="1:10" ht="15">
      <c r="A85" s="1492"/>
      <c r="B85" s="1492"/>
      <c r="C85" s="1492"/>
      <c r="D85" s="1492"/>
      <c r="E85" s="1268"/>
      <c r="F85" s="1492"/>
      <c r="G85" s="1492"/>
      <c r="H85" s="1489"/>
      <c r="I85" s="1489"/>
      <c r="J85" s="1489"/>
    </row>
    <row r="86" spans="1:10" ht="15">
      <c r="A86" s="1492"/>
      <c r="B86" s="1492"/>
      <c r="C86" s="1492"/>
      <c r="D86" s="1492"/>
      <c r="E86" s="1268"/>
      <c r="F86" s="1492"/>
      <c r="G86" s="1492"/>
      <c r="H86" s="1489"/>
      <c r="I86" s="1489"/>
      <c r="J86" s="1489"/>
    </row>
    <row r="87" spans="1:10" ht="15">
      <c r="A87" s="1492"/>
      <c r="B87" s="1492"/>
      <c r="C87" s="1492"/>
      <c r="D87" s="1492"/>
      <c r="E87" s="1268"/>
      <c r="F87" s="1492"/>
      <c r="G87" s="1492"/>
      <c r="H87" s="1489"/>
      <c r="I87" s="1489"/>
      <c r="J87" s="1489"/>
    </row>
    <row r="88" spans="1:10" ht="15">
      <c r="A88" s="1492"/>
      <c r="B88" s="1492"/>
      <c r="C88" s="1492"/>
      <c r="D88" s="1492"/>
      <c r="E88" s="1268"/>
      <c r="F88" s="1492"/>
      <c r="G88" s="1492"/>
      <c r="H88" s="1489"/>
      <c r="I88" s="1489"/>
      <c r="J88" s="1489"/>
    </row>
    <row r="89" spans="1:10" ht="15">
      <c r="A89" s="1492"/>
      <c r="B89" s="1492"/>
      <c r="C89" s="1492"/>
      <c r="D89" s="1492"/>
      <c r="E89" s="1268"/>
      <c r="F89" s="1492"/>
      <c r="G89" s="1492"/>
      <c r="H89" s="1489"/>
      <c r="I89" s="1489"/>
      <c r="J89" s="1489"/>
    </row>
    <row r="90" spans="1:10" ht="15">
      <c r="A90" s="1492"/>
      <c r="B90" s="1492"/>
      <c r="C90" s="1492"/>
      <c r="D90" s="1492"/>
      <c r="E90" s="1268"/>
      <c r="F90" s="1492"/>
      <c r="G90" s="1492"/>
      <c r="H90" s="1489"/>
      <c r="I90" s="1489"/>
      <c r="J90" s="1489"/>
    </row>
    <row r="91" spans="1:10" ht="15">
      <c r="A91" s="1492"/>
      <c r="B91" s="1492"/>
      <c r="C91" s="1492"/>
      <c r="D91" s="1492"/>
      <c r="E91" s="1268"/>
      <c r="F91" s="1492"/>
      <c r="G91" s="1492"/>
      <c r="H91" s="1489"/>
      <c r="I91" s="1489"/>
      <c r="J91" s="1489"/>
    </row>
    <row r="92" spans="1:10" ht="15">
      <c r="A92" s="1492"/>
      <c r="B92" s="1492"/>
      <c r="C92" s="1492"/>
      <c r="D92" s="1492"/>
      <c r="E92" s="1268"/>
      <c r="F92" s="1492"/>
      <c r="G92" s="1492"/>
      <c r="H92" s="1489"/>
      <c r="I92" s="1489"/>
      <c r="J92" s="1489"/>
    </row>
    <row r="93" spans="1:10" ht="15">
      <c r="A93" s="1492"/>
      <c r="B93" s="1492"/>
      <c r="C93" s="1492"/>
      <c r="D93" s="1492"/>
      <c r="E93" s="1268"/>
      <c r="F93" s="1492"/>
      <c r="G93" s="1492"/>
      <c r="H93" s="1489"/>
      <c r="I93" s="1489"/>
      <c r="J93" s="1489"/>
    </row>
    <row r="94" spans="1:10" ht="15">
      <c r="A94" s="1492"/>
      <c r="B94" s="1492"/>
      <c r="C94" s="1492"/>
      <c r="D94" s="1492"/>
      <c r="E94" s="1268"/>
      <c r="F94" s="1492"/>
      <c r="G94" s="1492"/>
      <c r="H94" s="1489"/>
      <c r="I94" s="1489"/>
      <c r="J94" s="1489"/>
    </row>
    <row r="95" spans="1:10" ht="15">
      <c r="A95" s="1492"/>
      <c r="B95" s="1492"/>
      <c r="C95" s="1492"/>
      <c r="D95" s="1492"/>
      <c r="E95" s="1268"/>
      <c r="F95" s="1492"/>
      <c r="G95" s="1492"/>
      <c r="H95" s="1489"/>
      <c r="I95" s="1489"/>
      <c r="J95" s="1489"/>
    </row>
    <row r="96" spans="1:10" ht="15">
      <c r="A96" s="1492"/>
      <c r="B96" s="1492"/>
      <c r="C96" s="1492"/>
      <c r="D96" s="1492"/>
      <c r="E96" s="1268"/>
      <c r="F96" s="1492"/>
      <c r="G96" s="1492"/>
      <c r="H96" s="1489"/>
      <c r="I96" s="1489"/>
      <c r="J96" s="1489"/>
    </row>
    <row r="97" spans="1:10" ht="15">
      <c r="A97" s="1492"/>
      <c r="B97" s="1492"/>
      <c r="C97" s="1492"/>
      <c r="D97" s="1492"/>
      <c r="E97" s="1268"/>
      <c r="F97" s="1492"/>
      <c r="G97" s="1492"/>
      <c r="H97" s="1489"/>
      <c r="I97" s="1489"/>
      <c r="J97" s="1489"/>
    </row>
    <row r="98" spans="1:10" ht="15">
      <c r="A98" s="1492"/>
      <c r="B98" s="1492"/>
      <c r="C98" s="1492"/>
      <c r="D98" s="1492"/>
      <c r="E98" s="1268"/>
      <c r="F98" s="1492"/>
      <c r="G98" s="1492"/>
      <c r="H98" s="1489"/>
      <c r="I98" s="1489"/>
      <c r="J98" s="1489"/>
    </row>
    <row r="99" spans="1:10" ht="15">
      <c r="A99" s="1492"/>
      <c r="B99" s="1492"/>
      <c r="C99" s="1492"/>
      <c r="D99" s="1492"/>
      <c r="E99" s="1268"/>
      <c r="F99" s="1492"/>
      <c r="G99" s="1492"/>
      <c r="H99" s="1489"/>
      <c r="I99" s="1489"/>
      <c r="J99" s="1489"/>
    </row>
    <row r="100" spans="1:10" ht="15">
      <c r="A100" s="1492"/>
      <c r="B100" s="1492"/>
      <c r="C100" s="1492"/>
      <c r="D100" s="1492"/>
      <c r="E100" s="1268"/>
      <c r="F100" s="1492"/>
      <c r="G100" s="1492"/>
      <c r="H100" s="1489"/>
      <c r="I100" s="1489"/>
      <c r="J100" s="1489"/>
    </row>
    <row r="101" spans="1:10" ht="15">
      <c r="A101" s="1492"/>
      <c r="B101" s="1492"/>
      <c r="C101" s="1492"/>
      <c r="D101" s="1492"/>
      <c r="E101" s="1268"/>
      <c r="F101" s="1492"/>
      <c r="G101" s="1492"/>
      <c r="H101" s="1489"/>
      <c r="I101" s="1489"/>
      <c r="J101" s="1489"/>
    </row>
    <row r="102" spans="1:10" ht="15">
      <c r="A102" s="1492"/>
      <c r="B102" s="1492"/>
      <c r="C102" s="1492"/>
      <c r="D102" s="1492"/>
      <c r="E102" s="1268"/>
      <c r="F102" s="1492"/>
      <c r="G102" s="1492"/>
      <c r="H102" s="1489"/>
      <c r="I102" s="1489"/>
      <c r="J102" s="1489"/>
    </row>
    <row r="103" spans="1:10" ht="15">
      <c r="A103" s="1492"/>
      <c r="B103" s="1492"/>
      <c r="C103" s="1492"/>
      <c r="D103" s="1492"/>
      <c r="E103" s="1268"/>
      <c r="F103" s="1492"/>
      <c r="G103" s="1492"/>
      <c r="H103" s="1489"/>
      <c r="I103" s="1489"/>
      <c r="J103" s="1489"/>
    </row>
    <row r="104" spans="1:10" ht="15">
      <c r="A104" s="1492"/>
      <c r="B104" s="1492"/>
      <c r="C104" s="1492"/>
      <c r="D104" s="1492"/>
      <c r="E104" s="1268"/>
      <c r="F104" s="1492"/>
      <c r="G104" s="1492"/>
      <c r="H104" s="1489"/>
      <c r="I104" s="1489"/>
      <c r="J104" s="1489"/>
    </row>
    <row r="105" spans="1:10" ht="15">
      <c r="A105" s="1492"/>
      <c r="B105" s="1492"/>
      <c r="C105" s="1492"/>
      <c r="D105" s="1492"/>
      <c r="E105" s="1268"/>
      <c r="F105" s="1492"/>
      <c r="G105" s="1492"/>
      <c r="H105" s="1489"/>
      <c r="I105" s="1489"/>
      <c r="J105" s="1489"/>
    </row>
    <row r="106" spans="1:10" ht="15">
      <c r="A106" s="1492"/>
      <c r="B106" s="1492"/>
      <c r="C106" s="1492"/>
      <c r="D106" s="1492"/>
      <c r="E106" s="1268"/>
      <c r="F106" s="1492"/>
      <c r="G106" s="1492"/>
      <c r="H106" s="1489"/>
      <c r="I106" s="1489"/>
      <c r="J106" s="1489"/>
    </row>
    <row r="107" spans="1:10" ht="15">
      <c r="A107" s="1492"/>
      <c r="B107" s="1492"/>
      <c r="C107" s="1492"/>
      <c r="D107" s="1492"/>
      <c r="E107" s="1268"/>
      <c r="F107" s="1492"/>
      <c r="G107" s="1492"/>
      <c r="H107" s="1489"/>
      <c r="I107" s="1489"/>
      <c r="J107" s="1489"/>
    </row>
    <row r="108" spans="1:10" ht="15">
      <c r="A108" s="1492"/>
      <c r="B108" s="1492"/>
      <c r="C108" s="1492"/>
      <c r="D108" s="1492"/>
      <c r="E108" s="1268"/>
      <c r="F108" s="1492"/>
      <c r="G108" s="1492"/>
      <c r="H108" s="1489"/>
      <c r="I108" s="1489"/>
      <c r="J108" s="1489"/>
    </row>
    <row r="109" spans="1:10" ht="15">
      <c r="A109" s="1492"/>
      <c r="B109" s="1492"/>
      <c r="C109" s="1492"/>
      <c r="D109" s="1492"/>
      <c r="E109" s="1268"/>
      <c r="F109" s="1492"/>
      <c r="G109" s="1492"/>
      <c r="H109" s="1489"/>
      <c r="I109" s="1489"/>
      <c r="J109" s="1489"/>
    </row>
    <row r="110" spans="1:10" ht="15">
      <c r="A110" s="1492"/>
      <c r="B110" s="1492"/>
      <c r="C110" s="1492"/>
      <c r="D110" s="1492"/>
      <c r="E110" s="1268"/>
      <c r="F110" s="1492"/>
      <c r="G110" s="1492"/>
      <c r="H110" s="1489"/>
      <c r="I110" s="1489"/>
      <c r="J110" s="1489"/>
    </row>
    <row r="111" spans="1:10" ht="15">
      <c r="A111" s="1492"/>
      <c r="B111" s="1492"/>
      <c r="C111" s="1492"/>
      <c r="D111" s="1492"/>
      <c r="E111" s="1268"/>
      <c r="F111" s="1492"/>
      <c r="G111" s="1492"/>
      <c r="H111" s="1489"/>
      <c r="I111" s="1489"/>
      <c r="J111" s="1489"/>
    </row>
    <row r="112" spans="1:10" ht="15">
      <c r="A112" s="1492"/>
      <c r="B112" s="1492"/>
      <c r="C112" s="1492"/>
      <c r="D112" s="1492"/>
      <c r="E112" s="1268"/>
      <c r="F112" s="1492"/>
      <c r="G112" s="1492"/>
      <c r="H112" s="1489"/>
      <c r="I112" s="1489"/>
      <c r="J112" s="1489"/>
    </row>
    <row r="113" spans="1:10" ht="15">
      <c r="A113" s="1492"/>
      <c r="B113" s="1492"/>
      <c r="C113" s="1492"/>
      <c r="D113" s="1492"/>
      <c r="E113" s="1268"/>
      <c r="F113" s="1492"/>
      <c r="G113" s="1492"/>
      <c r="H113" s="1489"/>
      <c r="I113" s="1489"/>
      <c r="J113" s="1489"/>
    </row>
    <row r="114" spans="1:10" ht="15">
      <c r="A114" s="1492"/>
      <c r="B114" s="1492"/>
      <c r="C114" s="1492"/>
      <c r="D114" s="1492"/>
      <c r="E114" s="1268"/>
      <c r="F114" s="1492"/>
      <c r="G114" s="1492"/>
      <c r="H114" s="1489"/>
      <c r="I114" s="1489"/>
      <c r="J114" s="1489"/>
    </row>
    <row r="115" spans="1:10" ht="15">
      <c r="A115" s="1492"/>
      <c r="B115" s="1492"/>
      <c r="C115" s="1492"/>
      <c r="D115" s="1492"/>
      <c r="E115" s="1268"/>
      <c r="F115" s="1492"/>
      <c r="G115" s="1492"/>
      <c r="H115" s="1489"/>
      <c r="I115" s="1489"/>
      <c r="J115" s="1489"/>
    </row>
    <row r="116" spans="1:10" ht="15">
      <c r="A116" s="1492"/>
      <c r="B116" s="1492"/>
      <c r="C116" s="1492"/>
      <c r="D116" s="1492"/>
      <c r="E116" s="1268"/>
      <c r="F116" s="1492"/>
      <c r="G116" s="1492"/>
      <c r="H116" s="1489"/>
      <c r="I116" s="1489"/>
      <c r="J116" s="1489"/>
    </row>
    <row r="117" spans="1:10" ht="15">
      <c r="A117" s="1492"/>
      <c r="B117" s="1492"/>
      <c r="C117" s="1492"/>
      <c r="D117" s="1492"/>
      <c r="E117" s="1268"/>
      <c r="F117" s="1492"/>
      <c r="G117" s="1492"/>
      <c r="H117" s="1489"/>
      <c r="I117" s="1489"/>
      <c r="J117" s="1489"/>
    </row>
    <row r="118" spans="1:10" ht="15">
      <c r="A118" s="1492"/>
      <c r="B118" s="1492"/>
      <c r="C118" s="1492"/>
      <c r="D118" s="1492"/>
      <c r="E118" s="1268"/>
      <c r="F118" s="1492"/>
      <c r="G118" s="1492"/>
      <c r="H118" s="1489"/>
      <c r="I118" s="1489"/>
      <c r="J118" s="1489"/>
    </row>
    <row r="119" spans="1:10" ht="15">
      <c r="A119" s="1492"/>
      <c r="B119" s="1492"/>
      <c r="C119" s="1492"/>
      <c r="D119" s="1492"/>
      <c r="E119" s="1268"/>
      <c r="F119" s="1492"/>
      <c r="G119" s="1492"/>
      <c r="H119" s="1489"/>
      <c r="I119" s="1489"/>
      <c r="J119" s="1489"/>
    </row>
    <row r="120" spans="1:10" ht="15">
      <c r="A120" s="1492"/>
      <c r="B120" s="1492"/>
      <c r="C120" s="1492"/>
      <c r="D120" s="1492"/>
      <c r="E120" s="1268"/>
      <c r="F120" s="1492"/>
      <c r="G120" s="1492"/>
      <c r="H120" s="1489"/>
      <c r="I120" s="1489"/>
      <c r="J120" s="1489"/>
    </row>
    <row r="121" spans="1:10" ht="15">
      <c r="A121" s="1492"/>
      <c r="B121" s="1492"/>
      <c r="C121" s="1492"/>
      <c r="D121" s="1492"/>
      <c r="E121" s="1268"/>
      <c r="F121" s="1492"/>
      <c r="G121" s="1492"/>
      <c r="H121" s="1489"/>
      <c r="I121" s="1489"/>
      <c r="J121" s="1489"/>
    </row>
    <row r="122" spans="1:10" ht="15">
      <c r="A122" s="1492"/>
      <c r="B122" s="1492"/>
      <c r="C122" s="1492"/>
      <c r="D122" s="1492"/>
      <c r="E122" s="1268"/>
      <c r="F122" s="1492"/>
      <c r="G122" s="1492"/>
      <c r="H122" s="1489"/>
      <c r="I122" s="1489"/>
      <c r="J122" s="1489"/>
    </row>
    <row r="123" spans="1:10" ht="15">
      <c r="A123" s="1492"/>
      <c r="B123" s="1492"/>
      <c r="C123" s="1492"/>
      <c r="D123" s="1492"/>
      <c r="E123" s="1268"/>
      <c r="F123" s="1492"/>
      <c r="G123" s="1492"/>
      <c r="H123" s="1489"/>
      <c r="I123" s="1489"/>
      <c r="J123" s="1489"/>
    </row>
    <row r="124" spans="1:10" ht="15">
      <c r="A124" s="1492"/>
      <c r="B124" s="1492"/>
      <c r="C124" s="1492"/>
      <c r="D124" s="1492"/>
      <c r="E124" s="1268"/>
      <c r="F124" s="1492"/>
      <c r="G124" s="1492"/>
      <c r="H124" s="1489"/>
      <c r="I124" s="1489"/>
      <c r="J124" s="1489"/>
    </row>
    <row r="125" spans="1:10" ht="15">
      <c r="A125" s="1492"/>
      <c r="B125" s="1492"/>
      <c r="C125" s="1492"/>
      <c r="D125" s="1492"/>
      <c r="E125" s="1268"/>
      <c r="F125" s="1492"/>
      <c r="G125" s="1492"/>
      <c r="H125" s="1489"/>
      <c r="I125" s="1489"/>
      <c r="J125" s="1489"/>
    </row>
    <row r="126" spans="1:10" ht="15">
      <c r="A126" s="1492"/>
      <c r="B126" s="1492"/>
      <c r="C126" s="1492"/>
      <c r="D126" s="1492"/>
      <c r="E126" s="1268"/>
      <c r="F126" s="1492"/>
      <c r="G126" s="1492"/>
      <c r="H126" s="1489"/>
      <c r="I126" s="1489"/>
      <c r="J126" s="1489"/>
    </row>
    <row r="127" spans="1:10" ht="15">
      <c r="A127" s="1492"/>
      <c r="B127" s="1492"/>
      <c r="C127" s="1492"/>
      <c r="D127" s="1492"/>
      <c r="E127" s="1268"/>
      <c r="F127" s="1492"/>
      <c r="G127" s="1492"/>
      <c r="H127" s="1489"/>
      <c r="I127" s="1489"/>
      <c r="J127" s="1489"/>
    </row>
    <row r="128" spans="1:10" ht="15">
      <c r="A128" s="1492"/>
      <c r="B128" s="1492"/>
      <c r="C128" s="1492"/>
      <c r="D128" s="1492"/>
      <c r="E128" s="1268"/>
      <c r="F128" s="1492"/>
      <c r="G128" s="1492"/>
      <c r="H128" s="1489"/>
      <c r="I128" s="1489"/>
      <c r="J128" s="1489"/>
    </row>
    <row r="129" spans="1:10" ht="15">
      <c r="A129" s="1492"/>
      <c r="B129" s="1492"/>
      <c r="C129" s="1492"/>
      <c r="D129" s="1492"/>
      <c r="E129" s="1268"/>
      <c r="F129" s="1492"/>
      <c r="G129" s="1492"/>
      <c r="H129" s="1489"/>
      <c r="I129" s="1489"/>
      <c r="J129" s="1489"/>
    </row>
    <row r="130" spans="1:10" ht="15">
      <c r="A130" s="1492"/>
      <c r="B130" s="1492"/>
      <c r="C130" s="1492"/>
      <c r="D130" s="1492"/>
      <c r="E130" s="1268"/>
      <c r="F130" s="1492"/>
      <c r="G130" s="1492"/>
      <c r="H130" s="1489"/>
      <c r="I130" s="1489"/>
      <c r="J130" s="1489"/>
    </row>
    <row r="131" spans="1:10" ht="15">
      <c r="A131" s="1492"/>
      <c r="B131" s="1492"/>
      <c r="C131" s="1492"/>
      <c r="D131" s="1492"/>
      <c r="E131" s="1268"/>
      <c r="F131" s="1492"/>
      <c r="G131" s="1492"/>
      <c r="H131" s="1489"/>
      <c r="I131" s="1489"/>
      <c r="J131" s="1489"/>
    </row>
    <row r="132" spans="1:10" ht="15">
      <c r="A132" s="1492"/>
      <c r="B132" s="1492"/>
      <c r="C132" s="1492"/>
      <c r="D132" s="1492"/>
      <c r="E132" s="1268"/>
      <c r="F132" s="1492"/>
      <c r="G132" s="1492"/>
      <c r="H132" s="1489"/>
      <c r="I132" s="1489"/>
      <c r="J132" s="1489"/>
    </row>
    <row r="133" spans="1:10" ht="15">
      <c r="A133" s="1492"/>
      <c r="B133" s="1492"/>
      <c r="C133" s="1492"/>
      <c r="D133" s="1492"/>
      <c r="E133" s="1268"/>
      <c r="F133" s="1492"/>
      <c r="G133" s="1492"/>
      <c r="H133" s="1489"/>
      <c r="I133" s="1489"/>
      <c r="J133" s="1489"/>
    </row>
    <row r="134" spans="1:10" ht="15">
      <c r="A134" s="1492"/>
      <c r="B134" s="1492"/>
      <c r="C134" s="1492"/>
      <c r="D134" s="1492"/>
      <c r="E134" s="1268"/>
      <c r="F134" s="1492"/>
      <c r="G134" s="1492"/>
      <c r="H134" s="1489"/>
      <c r="I134" s="1489"/>
      <c r="J134" s="1489"/>
    </row>
    <row r="135" spans="1:10" ht="15">
      <c r="A135" s="1492"/>
      <c r="B135" s="1492"/>
      <c r="C135" s="1492"/>
      <c r="D135" s="1492"/>
      <c r="E135" s="1268"/>
      <c r="F135" s="1492"/>
      <c r="G135" s="1492"/>
      <c r="H135" s="1489"/>
      <c r="I135" s="1489"/>
      <c r="J135" s="1489"/>
    </row>
    <row r="136" spans="1:10" ht="15">
      <c r="A136" s="1492"/>
      <c r="B136" s="1492"/>
      <c r="C136" s="1492"/>
      <c r="D136" s="1492"/>
      <c r="E136" s="1268"/>
      <c r="F136" s="1492"/>
      <c r="G136" s="1492"/>
      <c r="H136" s="1489"/>
      <c r="I136" s="1489"/>
      <c r="J136" s="1489"/>
    </row>
    <row r="137" spans="1:10" ht="15">
      <c r="A137" s="1492"/>
      <c r="B137" s="1492"/>
      <c r="C137" s="1492"/>
      <c r="D137" s="1492"/>
      <c r="E137" s="1268"/>
      <c r="F137" s="1492"/>
      <c r="G137" s="1492"/>
      <c r="H137" s="1489"/>
      <c r="I137" s="1489"/>
      <c r="J137" s="1489"/>
    </row>
    <row r="138" spans="1:10" ht="15">
      <c r="A138" s="1492"/>
      <c r="B138" s="1492"/>
      <c r="C138" s="1492"/>
      <c r="D138" s="1492"/>
      <c r="E138" s="1268"/>
      <c r="F138" s="1492"/>
      <c r="G138" s="1492"/>
      <c r="H138" s="1489"/>
      <c r="I138" s="1489"/>
      <c r="J138" s="1489"/>
    </row>
    <row r="139" spans="1:10" ht="15">
      <c r="A139" s="1492"/>
      <c r="B139" s="1492"/>
      <c r="C139" s="1492"/>
      <c r="D139" s="1492"/>
      <c r="E139" s="1268"/>
      <c r="F139" s="1492"/>
      <c r="G139" s="1492"/>
      <c r="H139" s="1489"/>
      <c r="I139" s="1489"/>
      <c r="J139" s="1489"/>
    </row>
    <row r="140" spans="1:10" ht="15">
      <c r="A140" s="1492"/>
      <c r="B140" s="1492"/>
      <c r="C140" s="1492"/>
      <c r="D140" s="1492"/>
      <c r="E140" s="1268"/>
      <c r="F140" s="1492"/>
      <c r="G140" s="1492"/>
      <c r="H140" s="1489"/>
      <c r="I140" s="1489"/>
      <c r="J140" s="1489"/>
    </row>
    <row r="141" spans="1:10" ht="15">
      <c r="A141" s="1492"/>
      <c r="B141" s="1492"/>
      <c r="C141" s="1492"/>
      <c r="D141" s="1492"/>
      <c r="E141" s="1268"/>
      <c r="F141" s="1492"/>
      <c r="G141" s="1492"/>
      <c r="H141" s="1489"/>
      <c r="I141" s="1489"/>
      <c r="J141" s="1489"/>
    </row>
    <row r="142" spans="1:10" ht="15">
      <c r="A142" s="1492"/>
      <c r="B142" s="1492"/>
      <c r="C142" s="1492"/>
      <c r="D142" s="1492"/>
      <c r="E142" s="1268"/>
      <c r="F142" s="1492"/>
      <c r="G142" s="1492"/>
      <c r="H142" s="1489"/>
      <c r="I142" s="1489"/>
      <c r="J142" s="1489"/>
    </row>
    <row r="143" spans="1:10" ht="15">
      <c r="A143" s="1492"/>
      <c r="B143" s="1492"/>
      <c r="C143" s="1492"/>
      <c r="D143" s="1492"/>
      <c r="E143" s="1268"/>
      <c r="F143" s="1492"/>
      <c r="G143" s="1492"/>
      <c r="H143" s="1489"/>
      <c r="I143" s="1489"/>
      <c r="J143" s="1489"/>
    </row>
    <row r="144" spans="1:10" ht="15">
      <c r="A144" s="1492"/>
      <c r="B144" s="1492"/>
      <c r="C144" s="1492"/>
      <c r="D144" s="1492"/>
      <c r="E144" s="1268"/>
      <c r="F144" s="1492"/>
      <c r="G144" s="1492"/>
      <c r="H144" s="1489"/>
      <c r="I144" s="1489"/>
      <c r="J144" s="1489"/>
    </row>
    <row r="145" spans="1:10" ht="15">
      <c r="A145" s="1492"/>
      <c r="B145" s="1492"/>
      <c r="C145" s="1492"/>
      <c r="D145" s="1492"/>
      <c r="E145" s="1268"/>
      <c r="F145" s="1492"/>
      <c r="G145" s="1492"/>
      <c r="H145" s="1489"/>
      <c r="I145" s="1489"/>
      <c r="J145" s="1489"/>
    </row>
    <row r="146" spans="1:10" ht="15">
      <c r="A146" s="1492"/>
      <c r="B146" s="1492"/>
      <c r="C146" s="1492"/>
      <c r="D146" s="1492"/>
      <c r="E146" s="1268"/>
      <c r="F146" s="1492"/>
      <c r="G146" s="1492"/>
      <c r="H146" s="1489"/>
      <c r="I146" s="1489"/>
      <c r="J146" s="1489"/>
    </row>
    <row r="147" spans="1:10" ht="15">
      <c r="A147" s="1492"/>
      <c r="B147" s="1492"/>
      <c r="C147" s="1492"/>
      <c r="D147" s="1492"/>
      <c r="E147" s="1268"/>
      <c r="F147" s="1492"/>
      <c r="G147" s="1492"/>
      <c r="H147" s="1489"/>
      <c r="I147" s="1489"/>
      <c r="J147" s="1489"/>
    </row>
    <row r="148" spans="1:10" ht="15">
      <c r="A148" s="1492"/>
      <c r="B148" s="1492"/>
      <c r="C148" s="1492"/>
      <c r="D148" s="1492"/>
      <c r="E148" s="1268"/>
      <c r="F148" s="1492"/>
      <c r="G148" s="1492"/>
      <c r="H148" s="1489"/>
      <c r="I148" s="1489"/>
      <c r="J148" s="1489"/>
    </row>
    <row r="149" spans="1:10" ht="15">
      <c r="A149" s="1492"/>
      <c r="B149" s="1492"/>
      <c r="C149" s="1492"/>
      <c r="D149" s="1492"/>
      <c r="E149" s="1268"/>
      <c r="F149" s="1492"/>
      <c r="G149" s="1492"/>
      <c r="H149" s="1489"/>
      <c r="I149" s="1489"/>
      <c r="J149" s="1489"/>
    </row>
    <row r="150" spans="1:10" ht="15">
      <c r="A150" s="1492"/>
      <c r="B150" s="1492"/>
      <c r="C150" s="1492"/>
      <c r="D150" s="1492"/>
      <c r="E150" s="1268"/>
      <c r="F150" s="1492"/>
      <c r="G150" s="1492"/>
      <c r="H150" s="1489"/>
      <c r="I150" s="1489"/>
      <c r="J150" s="1489"/>
    </row>
    <row r="151" spans="1:10" ht="15">
      <c r="A151" s="1492"/>
      <c r="B151" s="1492"/>
      <c r="C151" s="1492"/>
      <c r="D151" s="1492"/>
      <c r="E151" s="1268"/>
      <c r="F151" s="1492"/>
      <c r="G151" s="1492"/>
      <c r="H151" s="1489"/>
      <c r="I151" s="1489"/>
      <c r="J151" s="1489"/>
    </row>
    <row r="152" spans="1:10" ht="15">
      <c r="A152" s="1492"/>
      <c r="B152" s="1492"/>
      <c r="C152" s="1492"/>
      <c r="D152" s="1492"/>
      <c r="E152" s="1268"/>
      <c r="F152" s="1492"/>
      <c r="G152" s="1492"/>
      <c r="H152" s="1489"/>
      <c r="I152" s="1489"/>
      <c r="J152" s="1489"/>
    </row>
    <row r="153" spans="1:10" ht="15">
      <c r="A153" s="1492"/>
      <c r="B153" s="1492"/>
      <c r="C153" s="1492"/>
      <c r="D153" s="1492"/>
      <c r="E153" s="1268"/>
      <c r="F153" s="1492"/>
      <c r="G153" s="1492"/>
      <c r="H153" s="1489"/>
      <c r="I153" s="1489"/>
      <c r="J153" s="1489"/>
    </row>
    <row r="154" spans="1:10" ht="15">
      <c r="A154" s="1492"/>
      <c r="B154" s="1492"/>
      <c r="C154" s="1492"/>
      <c r="D154" s="1492"/>
      <c r="E154" s="1268"/>
      <c r="F154" s="1492"/>
      <c r="G154" s="1492"/>
      <c r="H154" s="1489"/>
      <c r="I154" s="1489"/>
      <c r="J154" s="1489"/>
    </row>
    <row r="155" spans="1:10" ht="15">
      <c r="A155" s="1492"/>
      <c r="B155" s="1492"/>
      <c r="C155" s="1492"/>
      <c r="D155" s="1492"/>
      <c r="E155" s="1268"/>
      <c r="F155" s="1492"/>
      <c r="G155" s="1492"/>
      <c r="H155" s="1489"/>
      <c r="I155" s="1489"/>
      <c r="J155" s="1489"/>
    </row>
    <row r="156" spans="1:10" ht="15">
      <c r="A156" s="1492"/>
      <c r="B156" s="1492"/>
      <c r="C156" s="1492"/>
      <c r="D156" s="1492"/>
      <c r="E156" s="1268"/>
      <c r="F156" s="1492"/>
      <c r="G156" s="1492"/>
      <c r="H156" s="1489"/>
      <c r="I156" s="1489"/>
      <c r="J156" s="1489"/>
    </row>
    <row r="157" spans="1:10" ht="15">
      <c r="A157" s="1492"/>
      <c r="B157" s="1492"/>
      <c r="C157" s="1492"/>
      <c r="D157" s="1492"/>
      <c r="E157" s="1268"/>
      <c r="F157" s="1492"/>
      <c r="G157" s="1492"/>
      <c r="H157" s="1489"/>
      <c r="I157" s="1489"/>
      <c r="J157" s="1489"/>
    </row>
    <row r="158" spans="1:10" ht="15">
      <c r="A158" s="1492"/>
      <c r="B158" s="1492"/>
      <c r="C158" s="1492"/>
      <c r="D158" s="1492"/>
      <c r="E158" s="1268"/>
      <c r="F158" s="1492"/>
      <c r="G158" s="1492"/>
      <c r="H158" s="1489"/>
      <c r="I158" s="1489"/>
      <c r="J158" s="1489"/>
    </row>
    <row r="159" spans="1:10" ht="15">
      <c r="A159" s="1492"/>
      <c r="B159" s="1492"/>
      <c r="C159" s="1492"/>
      <c r="D159" s="1492"/>
      <c r="E159" s="1268"/>
      <c r="F159" s="1492"/>
      <c r="G159" s="1492"/>
      <c r="H159" s="1489"/>
      <c r="I159" s="1489"/>
      <c r="J159" s="1489"/>
    </row>
    <row r="160" spans="1:10" ht="15">
      <c r="A160" s="1492"/>
      <c r="B160" s="1492"/>
      <c r="C160" s="1492"/>
      <c r="D160" s="1492"/>
      <c r="E160" s="1268"/>
      <c r="F160" s="1492"/>
      <c r="G160" s="1492"/>
      <c r="H160" s="1489"/>
      <c r="I160" s="1489"/>
      <c r="J160" s="1489"/>
    </row>
    <row r="161" spans="1:10" ht="15">
      <c r="A161" s="1492"/>
      <c r="B161" s="1492"/>
      <c r="C161" s="1492"/>
      <c r="D161" s="1492"/>
      <c r="E161" s="1268"/>
      <c r="F161" s="1492"/>
      <c r="G161" s="1492"/>
      <c r="H161" s="1489"/>
      <c r="I161" s="1489"/>
      <c r="J161" s="1489"/>
    </row>
    <row r="162" spans="1:10" ht="15">
      <c r="A162" s="1492"/>
      <c r="B162" s="1492"/>
      <c r="C162" s="1492"/>
      <c r="D162" s="1492"/>
      <c r="E162" s="1268"/>
      <c r="F162" s="1492"/>
      <c r="G162" s="1492"/>
      <c r="H162" s="1489"/>
      <c r="I162" s="1489"/>
      <c r="J162" s="1489"/>
    </row>
    <row r="163" spans="1:10" ht="15">
      <c r="A163" s="1492"/>
      <c r="B163" s="1492"/>
      <c r="C163" s="1492"/>
      <c r="D163" s="1492"/>
      <c r="E163" s="1268"/>
      <c r="F163" s="1492"/>
      <c r="G163" s="1492"/>
      <c r="H163" s="1489"/>
      <c r="I163" s="1489"/>
      <c r="J163" s="1489"/>
    </row>
    <row r="164" spans="1:10" ht="15">
      <c r="A164" s="1492"/>
      <c r="B164" s="1492"/>
      <c r="C164" s="1492"/>
      <c r="D164" s="1492"/>
      <c r="E164" s="1268"/>
      <c r="F164" s="1492"/>
      <c r="G164" s="1492"/>
      <c r="H164" s="1489"/>
      <c r="I164" s="1489"/>
      <c r="J164" s="1489"/>
    </row>
    <row r="165" spans="1:10" ht="15">
      <c r="A165" s="1492"/>
      <c r="B165" s="1492"/>
      <c r="C165" s="1492"/>
      <c r="D165" s="1492"/>
      <c r="E165" s="1268"/>
      <c r="F165" s="1492"/>
      <c r="G165" s="1492"/>
      <c r="H165" s="1489"/>
      <c r="I165" s="1489"/>
      <c r="J165" s="1489"/>
    </row>
    <row r="166" spans="1:10" ht="15">
      <c r="A166" s="1492"/>
      <c r="B166" s="1492"/>
      <c r="C166" s="1492"/>
      <c r="D166" s="1492"/>
      <c r="E166" s="1268"/>
      <c r="F166" s="1492"/>
      <c r="G166" s="1492"/>
      <c r="H166" s="1489"/>
      <c r="I166" s="1489"/>
      <c r="J166" s="1489"/>
    </row>
    <row r="167" spans="1:10" ht="15">
      <c r="A167" s="1492"/>
      <c r="B167" s="1492"/>
      <c r="C167" s="1492"/>
      <c r="D167" s="1492"/>
      <c r="E167" s="1268"/>
      <c r="F167" s="1492"/>
      <c r="G167" s="1492"/>
      <c r="H167" s="1489"/>
      <c r="I167" s="1489"/>
      <c r="J167" s="1489"/>
    </row>
    <row r="168" spans="1:10" ht="15">
      <c r="A168" s="1492"/>
      <c r="B168" s="1492"/>
      <c r="C168" s="1492"/>
      <c r="D168" s="1492"/>
      <c r="E168" s="1268"/>
      <c r="F168" s="1492"/>
      <c r="G168" s="1492"/>
      <c r="H168" s="1489"/>
      <c r="I168" s="1489"/>
      <c r="J168" s="1489"/>
    </row>
    <row r="169" spans="1:10" ht="15">
      <c r="A169" s="1492"/>
      <c r="B169" s="1492"/>
      <c r="C169" s="1492"/>
      <c r="D169" s="1492"/>
      <c r="E169" s="1268"/>
      <c r="F169" s="1492"/>
      <c r="G169" s="1492"/>
      <c r="H169" s="1489"/>
      <c r="I169" s="1489"/>
      <c r="J169" s="1489"/>
    </row>
    <row r="170" spans="1:10" ht="15">
      <c r="A170" s="1492"/>
      <c r="B170" s="1492"/>
      <c r="C170" s="1492"/>
      <c r="D170" s="1492"/>
      <c r="E170" s="1268"/>
      <c r="F170" s="1492"/>
      <c r="G170" s="1492"/>
      <c r="H170" s="1489"/>
      <c r="I170" s="1489"/>
      <c r="J170" s="1489"/>
    </row>
    <row r="171" spans="1:10" ht="15">
      <c r="A171" s="1492"/>
      <c r="B171" s="1492"/>
      <c r="C171" s="1492"/>
      <c r="D171" s="1492"/>
      <c r="E171" s="1268"/>
      <c r="F171" s="1492"/>
      <c r="G171" s="1492"/>
      <c r="H171" s="1489"/>
      <c r="I171" s="1489"/>
      <c r="J171" s="1489"/>
    </row>
    <row r="172" spans="1:10" ht="15">
      <c r="A172" s="1492"/>
      <c r="B172" s="1492"/>
      <c r="C172" s="1492"/>
      <c r="D172" s="1492"/>
      <c r="E172" s="1268"/>
      <c r="F172" s="1492"/>
      <c r="G172" s="1492"/>
      <c r="H172" s="1489"/>
      <c r="I172" s="1489"/>
      <c r="J172" s="1489"/>
    </row>
    <row r="173" spans="1:10" ht="15">
      <c r="A173" s="1492"/>
      <c r="B173" s="1492"/>
      <c r="C173" s="1492"/>
      <c r="D173" s="1492"/>
      <c r="E173" s="1268"/>
      <c r="F173" s="1492"/>
      <c r="G173" s="1492"/>
      <c r="H173" s="1489"/>
      <c r="I173" s="1489"/>
      <c r="J173" s="1489"/>
    </row>
    <row r="174" spans="1:10" ht="15">
      <c r="A174" s="1492"/>
      <c r="B174" s="1492"/>
      <c r="C174" s="1492"/>
      <c r="D174" s="1492"/>
      <c r="E174" s="1268"/>
      <c r="F174" s="1492"/>
      <c r="G174" s="1492"/>
      <c r="H174" s="1489"/>
      <c r="I174" s="1489"/>
      <c r="J174" s="1489"/>
    </row>
    <row r="175" spans="1:10" ht="15">
      <c r="A175" s="1492"/>
      <c r="B175" s="1492"/>
      <c r="C175" s="1492"/>
      <c r="D175" s="1492"/>
      <c r="E175" s="1268"/>
      <c r="F175" s="1492"/>
      <c r="G175" s="1492"/>
      <c r="H175" s="1489"/>
      <c r="I175" s="1489"/>
      <c r="J175" s="1489"/>
    </row>
    <row r="176" spans="1:10" ht="15">
      <c r="A176" s="1492"/>
      <c r="B176" s="1492"/>
      <c r="C176" s="1492"/>
      <c r="D176" s="1492"/>
      <c r="E176" s="1268"/>
      <c r="F176" s="1492"/>
      <c r="G176" s="1492"/>
      <c r="H176" s="1489"/>
      <c r="I176" s="1489"/>
      <c r="J176" s="1489"/>
    </row>
    <row r="177" spans="1:10" ht="15">
      <c r="A177" s="1492"/>
      <c r="B177" s="1492"/>
      <c r="C177" s="1492"/>
      <c r="D177" s="1492"/>
      <c r="E177" s="1268"/>
      <c r="F177" s="1492"/>
      <c r="G177" s="1492"/>
      <c r="H177" s="1489"/>
      <c r="I177" s="1489"/>
      <c r="J177" s="1489"/>
    </row>
    <row r="178" spans="1:10" ht="15">
      <c r="A178" s="1492"/>
      <c r="B178" s="1492"/>
      <c r="C178" s="1492"/>
      <c r="D178" s="1492"/>
      <c r="E178" s="1268"/>
      <c r="F178" s="1492"/>
      <c r="G178" s="1492"/>
      <c r="H178" s="1489"/>
      <c r="I178" s="1489"/>
      <c r="J178" s="1489"/>
    </row>
    <row r="179" spans="1:10" ht="15">
      <c r="A179" s="1492"/>
      <c r="B179" s="1492"/>
      <c r="C179" s="1492"/>
      <c r="D179" s="1492"/>
      <c r="E179" s="1268"/>
      <c r="F179" s="1492"/>
      <c r="G179" s="1492"/>
      <c r="H179" s="1489"/>
      <c r="I179" s="1489"/>
      <c r="J179" s="1489"/>
    </row>
    <row r="180" spans="1:10" ht="15">
      <c r="A180" s="1492"/>
      <c r="B180" s="1492"/>
      <c r="C180" s="1492"/>
      <c r="D180" s="1492"/>
      <c r="E180" s="1268"/>
      <c r="F180" s="1492"/>
      <c r="G180" s="1492"/>
      <c r="H180" s="1489"/>
      <c r="I180" s="1489"/>
      <c r="J180" s="1489"/>
    </row>
    <row r="181" spans="1:10" ht="15">
      <c r="A181" s="1492"/>
      <c r="B181" s="1492"/>
      <c r="C181" s="1492"/>
      <c r="D181" s="1492"/>
      <c r="E181" s="1268"/>
      <c r="F181" s="1492"/>
      <c r="G181" s="1492"/>
      <c r="H181" s="1489"/>
      <c r="I181" s="1489"/>
      <c r="J181" s="1489"/>
    </row>
    <row r="182" spans="1:10" ht="15">
      <c r="A182" s="1492"/>
      <c r="B182" s="1492"/>
      <c r="C182" s="1492"/>
      <c r="D182" s="1492"/>
      <c r="E182" s="1268"/>
      <c r="F182" s="1492"/>
      <c r="G182" s="1492"/>
      <c r="H182" s="1489"/>
      <c r="I182" s="1489"/>
      <c r="J182" s="1489"/>
    </row>
    <row r="183" spans="1:10" ht="15">
      <c r="A183" s="1492"/>
      <c r="B183" s="1492"/>
      <c r="C183" s="1492"/>
      <c r="D183" s="1492"/>
      <c r="E183" s="1268"/>
      <c r="F183" s="1492"/>
      <c r="G183" s="1492"/>
      <c r="H183" s="1489"/>
      <c r="I183" s="1489"/>
      <c r="J183" s="1489"/>
    </row>
    <row r="184" spans="1:10" ht="15">
      <c r="A184" s="1492"/>
      <c r="B184" s="1492"/>
      <c r="C184" s="1492"/>
      <c r="D184" s="1492"/>
      <c r="E184" s="1268"/>
      <c r="F184" s="1492"/>
      <c r="G184" s="1492"/>
      <c r="H184" s="1489"/>
      <c r="I184" s="1489"/>
      <c r="J184" s="1489"/>
    </row>
    <row r="185" spans="1:10" ht="15">
      <c r="A185" s="1492"/>
      <c r="B185" s="1492"/>
      <c r="C185" s="1492"/>
      <c r="D185" s="1492"/>
      <c r="E185" s="1268"/>
      <c r="F185" s="1492"/>
      <c r="G185" s="1492"/>
      <c r="H185" s="1489"/>
      <c r="I185" s="1489"/>
      <c r="J185" s="1489"/>
    </row>
    <row r="186" spans="1:10" ht="15">
      <c r="A186" s="1492"/>
      <c r="B186" s="1492"/>
      <c r="C186" s="1492"/>
      <c r="D186" s="1492"/>
      <c r="E186" s="1268"/>
      <c r="F186" s="1492"/>
      <c r="G186" s="1492"/>
      <c r="H186" s="1489"/>
      <c r="I186" s="1489"/>
      <c r="J186" s="1489"/>
    </row>
    <row r="187" spans="1:10" ht="15">
      <c r="A187" s="1492"/>
      <c r="B187" s="1492"/>
      <c r="C187" s="1492"/>
      <c r="D187" s="1492"/>
      <c r="E187" s="1268"/>
      <c r="F187" s="1492"/>
      <c r="G187" s="1492"/>
      <c r="H187" s="1489"/>
      <c r="I187" s="1489"/>
      <c r="J187" s="1489"/>
    </row>
    <row r="188" spans="1:10" ht="15">
      <c r="A188" s="1492"/>
      <c r="B188" s="1492"/>
      <c r="C188" s="1492"/>
      <c r="D188" s="1492"/>
      <c r="E188" s="1268"/>
      <c r="F188" s="1492"/>
      <c r="G188" s="1492"/>
      <c r="H188" s="1489"/>
      <c r="I188" s="1489"/>
      <c r="J188" s="1489"/>
    </row>
    <row r="189" spans="1:10" ht="15">
      <c r="A189" s="1492"/>
      <c r="B189" s="1492"/>
      <c r="C189" s="1492"/>
      <c r="D189" s="1492"/>
      <c r="E189" s="1268"/>
      <c r="F189" s="1492"/>
      <c r="G189" s="1492"/>
      <c r="H189" s="1489"/>
      <c r="I189" s="1489"/>
      <c r="J189" s="1489"/>
    </row>
  </sheetData>
  <sheetProtection/>
  <mergeCells count="1">
    <mergeCell ref="F1:G1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B1">
      <selection activeCell="Q31" sqref="Q31"/>
    </sheetView>
  </sheetViews>
  <sheetFormatPr defaultColWidth="11.375" defaultRowHeight="12.75"/>
  <cols>
    <col min="1" max="1" width="99.625" style="1124" customWidth="1"/>
    <col min="2" max="2" width="6.75390625" style="1125" customWidth="1"/>
    <col min="3" max="3" width="6.75390625" style="1124" customWidth="1"/>
    <col min="4" max="4" width="7.875" style="1124" customWidth="1"/>
    <col min="5" max="5" width="6.125" style="1125" customWidth="1"/>
    <col min="6" max="6" width="6.125" style="1124" customWidth="1"/>
    <col min="7" max="7" width="6.125" style="1141" customWidth="1"/>
    <col min="8" max="8" width="6.25390625" style="1125" customWidth="1"/>
    <col min="9" max="10" width="5.875" style="1124" customWidth="1"/>
    <col min="11" max="11" width="11.25390625" style="1124" customWidth="1"/>
    <col min="12" max="12" width="14.125" style="1124" customWidth="1"/>
    <col min="13" max="13" width="11.875" style="1124" customWidth="1"/>
    <col min="14" max="14" width="9.625" style="1124" customWidth="1"/>
    <col min="15" max="16384" width="11.375" style="1142" customWidth="1"/>
  </cols>
  <sheetData>
    <row r="1" spans="1:14" ht="36.75" customHeight="1" thickBot="1">
      <c r="A1" s="1656" t="s">
        <v>1034</v>
      </c>
      <c r="B1" s="1656"/>
      <c r="C1" s="1656"/>
      <c r="D1" s="1656"/>
      <c r="E1" s="1656"/>
      <c r="F1" s="1657"/>
      <c r="G1" s="1657"/>
      <c r="H1" s="1656"/>
      <c r="I1" s="1656"/>
      <c r="J1" s="1656"/>
      <c r="M1" s="1654" t="s">
        <v>121</v>
      </c>
      <c r="N1" s="1654"/>
    </row>
    <row r="2" spans="1:14" s="1144" customFormat="1" ht="15">
      <c r="A2" s="1143"/>
      <c r="B2" s="1652" t="s">
        <v>96</v>
      </c>
      <c r="C2" s="1655"/>
      <c r="D2" s="1653"/>
      <c r="E2" s="1652" t="s">
        <v>97</v>
      </c>
      <c r="F2" s="1655"/>
      <c r="G2" s="1653"/>
      <c r="H2" s="1652" t="s">
        <v>98</v>
      </c>
      <c r="I2" s="1655"/>
      <c r="J2" s="1653"/>
      <c r="K2" s="1652" t="s">
        <v>1052</v>
      </c>
      <c r="L2" s="1653"/>
      <c r="M2" s="1652" t="s">
        <v>99</v>
      </c>
      <c r="N2" s="1653"/>
    </row>
    <row r="3" spans="1:14" s="1153" customFormat="1" ht="36" customHeight="1" thickBot="1">
      <c r="A3" s="1145" t="s">
        <v>100</v>
      </c>
      <c r="B3" s="1146">
        <v>2008</v>
      </c>
      <c r="C3" s="1147">
        <v>2009</v>
      </c>
      <c r="D3" s="1148" t="s">
        <v>101</v>
      </c>
      <c r="E3" s="1146">
        <v>2008</v>
      </c>
      <c r="F3" s="1147">
        <v>2009</v>
      </c>
      <c r="G3" s="1149" t="s">
        <v>476</v>
      </c>
      <c r="H3" s="1150">
        <v>2008</v>
      </c>
      <c r="I3" s="1151">
        <v>2009</v>
      </c>
      <c r="J3" s="1149" t="s">
        <v>476</v>
      </c>
      <c r="K3" s="1146">
        <v>2008</v>
      </c>
      <c r="L3" s="1147">
        <v>2009</v>
      </c>
      <c r="M3" s="1146">
        <v>2008</v>
      </c>
      <c r="N3" s="1152">
        <v>2009</v>
      </c>
    </row>
    <row r="4" spans="1:14" s="1160" customFormat="1" ht="14.25">
      <c r="A4" s="1134" t="s">
        <v>977</v>
      </c>
      <c r="B4" s="1154">
        <v>-14.60791343026</v>
      </c>
      <c r="C4" s="1155">
        <v>32.655092</v>
      </c>
      <c r="D4" s="1156">
        <v>47.26300543026</v>
      </c>
      <c r="E4" s="1154">
        <v>765.509891787824</v>
      </c>
      <c r="F4" s="1157">
        <v>612.887372</v>
      </c>
      <c r="G4" s="1156">
        <v>80.06263257665044</v>
      </c>
      <c r="H4" s="1154">
        <v>780.117805218084</v>
      </c>
      <c r="I4" s="1157">
        <v>580.23228</v>
      </c>
      <c r="J4" s="1156">
        <v>74.37752043587757</v>
      </c>
      <c r="K4" s="1158">
        <v>101.90825926444185</v>
      </c>
      <c r="L4" s="1158">
        <v>94.6719261169571</v>
      </c>
      <c r="M4" s="1158">
        <v>-1.908259264441859</v>
      </c>
      <c r="N4" s="1159">
        <v>5.328073883042903</v>
      </c>
    </row>
    <row r="5" spans="1:14" ht="15">
      <c r="A5" s="1135" t="s">
        <v>102</v>
      </c>
      <c r="B5" s="1161">
        <v>-4.0703047201753</v>
      </c>
      <c r="C5" s="1162">
        <v>25.419964</v>
      </c>
      <c r="D5" s="1163">
        <v>29.4902687201753</v>
      </c>
      <c r="E5" s="1161">
        <v>479.89872535351503</v>
      </c>
      <c r="F5" s="1162">
        <v>363.873859</v>
      </c>
      <c r="G5" s="1163">
        <v>75.82305177659184</v>
      </c>
      <c r="H5" s="1161">
        <v>483.96903007369</v>
      </c>
      <c r="I5" s="1162">
        <v>338.453895</v>
      </c>
      <c r="J5" s="1163">
        <v>69.93296553468853</v>
      </c>
      <c r="K5" s="1164">
        <v>100.84815910214735</v>
      </c>
      <c r="L5" s="1164">
        <v>93.01407249483124</v>
      </c>
      <c r="M5" s="1164">
        <v>-0.8481591021474228</v>
      </c>
      <c r="N5" s="1165">
        <v>6.985927505168762</v>
      </c>
    </row>
    <row r="6" spans="1:14" ht="15">
      <c r="A6" s="1135" t="s">
        <v>103</v>
      </c>
      <c r="B6" s="1161">
        <v>-10.392816835956</v>
      </c>
      <c r="C6" s="1162">
        <v>5.516003</v>
      </c>
      <c r="D6" s="1163">
        <v>15.908819835955999</v>
      </c>
      <c r="E6" s="1161">
        <v>182.06456217221</v>
      </c>
      <c r="F6" s="1162">
        <v>163.442224</v>
      </c>
      <c r="G6" s="1163">
        <v>89.77157446236264</v>
      </c>
      <c r="H6" s="1161">
        <v>192.457379008166</v>
      </c>
      <c r="I6" s="1162">
        <v>157.926221</v>
      </c>
      <c r="J6" s="1163">
        <v>82.05776354945536</v>
      </c>
      <c r="K6" s="1164">
        <v>105.7083139694839</v>
      </c>
      <c r="L6" s="1164">
        <v>96.62510527267422</v>
      </c>
      <c r="M6" s="1164">
        <v>-5.70831396948392</v>
      </c>
      <c r="N6" s="1165">
        <v>3.3748947273257857</v>
      </c>
    </row>
    <row r="7" spans="1:14" ht="15">
      <c r="A7" s="1135" t="s">
        <v>104</v>
      </c>
      <c r="B7" s="1161">
        <v>-0.14479187412866001</v>
      </c>
      <c r="C7" s="1162">
        <v>1.719125</v>
      </c>
      <c r="D7" s="1163">
        <v>1.86391687412866</v>
      </c>
      <c r="E7" s="1161">
        <v>103.546604262099</v>
      </c>
      <c r="F7" s="1162">
        <v>85.571289</v>
      </c>
      <c r="G7" s="1163">
        <v>82.64036238542447</v>
      </c>
      <c r="H7" s="1161">
        <v>103.691396136228</v>
      </c>
      <c r="I7" s="1162">
        <v>83.852164</v>
      </c>
      <c r="J7" s="1163">
        <v>80.86704116688375</v>
      </c>
      <c r="K7" s="1164">
        <v>100.13983256637032</v>
      </c>
      <c r="L7" s="1164">
        <v>97.99100256629299</v>
      </c>
      <c r="M7" s="1164">
        <v>-0.13983256636997987</v>
      </c>
      <c r="N7" s="1165">
        <v>2.0089974337069996</v>
      </c>
    </row>
    <row r="8" spans="1:14" s="1160" customFormat="1" ht="14.25">
      <c r="A8" s="1134" t="s">
        <v>1001</v>
      </c>
      <c r="B8" s="1154">
        <v>0.74390891588661</v>
      </c>
      <c r="C8" s="1155">
        <v>1.096453</v>
      </c>
      <c r="D8" s="1156">
        <v>0.3525440841133899</v>
      </c>
      <c r="E8" s="1154">
        <v>65.8983602204076</v>
      </c>
      <c r="F8" s="1155">
        <v>70.472417</v>
      </c>
      <c r="G8" s="1156">
        <v>106.94107829738667</v>
      </c>
      <c r="H8" s="1154">
        <v>65.154451304521</v>
      </c>
      <c r="I8" s="1155">
        <v>69.375964</v>
      </c>
      <c r="J8" s="1156">
        <v>106.47923911713775</v>
      </c>
      <c r="K8" s="1158">
        <v>98.87112681802935</v>
      </c>
      <c r="L8" s="1158">
        <v>98.44413878979063</v>
      </c>
      <c r="M8" s="1158">
        <v>1.1288731819706708</v>
      </c>
      <c r="N8" s="1159">
        <v>1.5558612102093787</v>
      </c>
    </row>
    <row r="9" spans="1:14" s="1160" customFormat="1" ht="14.25">
      <c r="A9" s="1134" t="s">
        <v>1002</v>
      </c>
      <c r="B9" s="1154">
        <v>3.06525924450641</v>
      </c>
      <c r="C9" s="1155">
        <v>3.104423</v>
      </c>
      <c r="D9" s="1156">
        <v>0.03916375549359019</v>
      </c>
      <c r="E9" s="1154">
        <v>69.8148443205205</v>
      </c>
      <c r="F9" s="1155">
        <v>87.445482</v>
      </c>
      <c r="G9" s="1156">
        <v>125.25342260814489</v>
      </c>
      <c r="H9" s="1154">
        <v>66.7495850760141</v>
      </c>
      <c r="I9" s="1155">
        <v>84.341059</v>
      </c>
      <c r="J9" s="1156">
        <v>126.3544318724271</v>
      </c>
      <c r="K9" s="1158">
        <v>95.60944484752586</v>
      </c>
      <c r="L9" s="1158">
        <v>96.44987604962827</v>
      </c>
      <c r="M9" s="1158">
        <v>4.390555152474136</v>
      </c>
      <c r="N9" s="1159">
        <v>3.55012395037173</v>
      </c>
    </row>
    <row r="10" spans="1:14" s="1172" customFormat="1" ht="14.25">
      <c r="A10" s="1136" t="s">
        <v>1003</v>
      </c>
      <c r="B10" s="1166">
        <v>16.84830379074554</v>
      </c>
      <c r="C10" s="1167">
        <v>23.121068</v>
      </c>
      <c r="D10" s="1168">
        <v>6.272764209254461</v>
      </c>
      <c r="E10" s="1166">
        <v>400.357697669787</v>
      </c>
      <c r="F10" s="1167">
        <v>273.92715</v>
      </c>
      <c r="G10" s="1168">
        <v>68.42060277455529</v>
      </c>
      <c r="H10" s="1166">
        <v>383.509393879041</v>
      </c>
      <c r="I10" s="1167">
        <v>250.806082</v>
      </c>
      <c r="J10" s="1169">
        <v>65.39763719036941</v>
      </c>
      <c r="K10" s="1170">
        <v>95.79168731141961</v>
      </c>
      <c r="L10" s="1170">
        <v>91.55940986499512</v>
      </c>
      <c r="M10" s="1170">
        <v>4.208312688580285</v>
      </c>
      <c r="N10" s="1171">
        <v>8.440590135004873</v>
      </c>
    </row>
    <row r="11" spans="1:14" s="1160" customFormat="1" ht="14.25">
      <c r="A11" s="1134" t="s">
        <v>1004</v>
      </c>
      <c r="B11" s="1154">
        <v>-6.2320254929297</v>
      </c>
      <c r="C11" s="1155">
        <v>5.160152</v>
      </c>
      <c r="D11" s="1156">
        <v>11.3921774929297</v>
      </c>
      <c r="E11" s="1154">
        <v>656.149903737635</v>
      </c>
      <c r="F11" s="1155">
        <v>505.579155</v>
      </c>
      <c r="G11" s="1156">
        <v>77.05238576125106</v>
      </c>
      <c r="H11" s="1154">
        <v>662.381929230565</v>
      </c>
      <c r="I11" s="1155">
        <v>500.419003</v>
      </c>
      <c r="J11" s="1156">
        <v>75.54840808856243</v>
      </c>
      <c r="K11" s="1158">
        <v>100.94978684861955</v>
      </c>
      <c r="L11" s="1158">
        <v>98.97935823718839</v>
      </c>
      <c r="M11" s="1158">
        <v>-0.9497868486195203</v>
      </c>
      <c r="N11" s="1159">
        <v>1.0206417628116016</v>
      </c>
    </row>
    <row r="12" spans="1:14" ht="15">
      <c r="A12" s="1135" t="s">
        <v>1005</v>
      </c>
      <c r="B12" s="1161">
        <v>-7.180541724756</v>
      </c>
      <c r="C12" s="1162">
        <v>3.875516</v>
      </c>
      <c r="D12" s="1163">
        <v>11.056057724756</v>
      </c>
      <c r="E12" s="1161">
        <v>633.5476000796649</v>
      </c>
      <c r="F12" s="1162">
        <v>486.851286</v>
      </c>
      <c r="G12" s="1163">
        <v>76.84525771051479</v>
      </c>
      <c r="H12" s="1161">
        <v>640.7281418044209</v>
      </c>
      <c r="I12" s="1162">
        <v>482.97577</v>
      </c>
      <c r="J12" s="1163">
        <v>75.3792035167742</v>
      </c>
      <c r="K12" s="1164">
        <v>101.13338630338953</v>
      </c>
      <c r="L12" s="1164">
        <v>99.20396307631403</v>
      </c>
      <c r="M12" s="1164">
        <v>-1.1333863033895302</v>
      </c>
      <c r="N12" s="1165">
        <v>0.7960369236859733</v>
      </c>
    </row>
    <row r="13" spans="1:14" ht="15">
      <c r="A13" s="1135" t="s">
        <v>1006</v>
      </c>
      <c r="B13" s="1161">
        <v>0.948516231826329</v>
      </c>
      <c r="C13" s="1162">
        <v>1.284636</v>
      </c>
      <c r="D13" s="1163">
        <v>0.33611976817367084</v>
      </c>
      <c r="E13" s="1161">
        <v>22.602303657969898</v>
      </c>
      <c r="F13" s="1162">
        <v>18.727869</v>
      </c>
      <c r="G13" s="1163">
        <v>82.85823110511251</v>
      </c>
      <c r="H13" s="1161">
        <v>21.653787426143502</v>
      </c>
      <c r="I13" s="1162">
        <v>17.443233</v>
      </c>
      <c r="J13" s="1163">
        <v>80.55511332368614</v>
      </c>
      <c r="K13" s="1164">
        <v>95.8034532843207</v>
      </c>
      <c r="L13" s="1164">
        <v>93.14051160866194</v>
      </c>
      <c r="M13" s="1164">
        <v>4.196546715678994</v>
      </c>
      <c r="N13" s="1165">
        <v>6.859488391338065</v>
      </c>
    </row>
    <row r="14" spans="1:14" s="1160" customFormat="1" ht="14.25">
      <c r="A14" s="1136" t="s">
        <v>1007</v>
      </c>
      <c r="B14" s="1154">
        <v>5.21237469295625</v>
      </c>
      <c r="C14" s="1155">
        <v>-4.405369</v>
      </c>
      <c r="D14" s="1156">
        <v>-9.61774369295625</v>
      </c>
      <c r="E14" s="1154">
        <v>192.494157870278</v>
      </c>
      <c r="F14" s="1155">
        <v>90.365398</v>
      </c>
      <c r="G14" s="1156">
        <v>46.94448860151763</v>
      </c>
      <c r="H14" s="1154">
        <v>187.281783177322</v>
      </c>
      <c r="I14" s="1155">
        <v>94.770767</v>
      </c>
      <c r="J14" s="1168">
        <v>50.60330235657208</v>
      </c>
      <c r="K14" s="1158">
        <v>97.2921907082143</v>
      </c>
      <c r="L14" s="1158">
        <v>104.8750618018636</v>
      </c>
      <c r="M14" s="1158">
        <v>2.7078092917858188</v>
      </c>
      <c r="N14" s="1159">
        <v>-4.875061801863585</v>
      </c>
    </row>
    <row r="15" spans="1:14" s="1160" customFormat="1" ht="14.25">
      <c r="A15" s="1134" t="s">
        <v>1008</v>
      </c>
      <c r="B15" s="1154">
        <v>17.014505742548</v>
      </c>
      <c r="C15" s="1155">
        <v>20.302789</v>
      </c>
      <c r="D15" s="1156">
        <v>3.288283257452001</v>
      </c>
      <c r="E15" s="1154">
        <v>475.333100975901</v>
      </c>
      <c r="F15" s="1155">
        <v>364.083966</v>
      </c>
      <c r="G15" s="1156">
        <v>76.59554221082085</v>
      </c>
      <c r="H15" s="1154">
        <v>458.318595233353</v>
      </c>
      <c r="I15" s="1155">
        <v>343.781177</v>
      </c>
      <c r="J15" s="1156">
        <v>75.0092142399249</v>
      </c>
      <c r="K15" s="1158">
        <v>96.42050896358455</v>
      </c>
      <c r="L15" s="1158">
        <v>94.42359705563085</v>
      </c>
      <c r="M15" s="1158">
        <v>3.5794910364154555</v>
      </c>
      <c r="N15" s="1159">
        <v>5.576402944369157</v>
      </c>
    </row>
    <row r="16" spans="1:14" ht="15">
      <c r="A16" s="1137" t="s">
        <v>1009</v>
      </c>
      <c r="B16" s="1161">
        <v>8.23879705238</v>
      </c>
      <c r="C16" s="1162">
        <v>7.118353</v>
      </c>
      <c r="D16" s="1163">
        <v>-1.1204440523800008</v>
      </c>
      <c r="E16" s="1161">
        <v>304.61315806944197</v>
      </c>
      <c r="F16" s="1162">
        <v>214.031839</v>
      </c>
      <c r="G16" s="1163">
        <v>70.26349103120741</v>
      </c>
      <c r="H16" s="1161">
        <v>296.37436101706203</v>
      </c>
      <c r="I16" s="1162">
        <v>206.913486</v>
      </c>
      <c r="J16" s="1173">
        <v>69.81490750074975</v>
      </c>
      <c r="K16" s="1164">
        <v>97.29532463252892</v>
      </c>
      <c r="L16" s="1164">
        <v>96.67416164190413</v>
      </c>
      <c r="M16" s="1164">
        <v>2.7046753674710993</v>
      </c>
      <c r="N16" s="1165">
        <v>3.325838358095872</v>
      </c>
    </row>
    <row r="17" spans="1:14" s="1160" customFormat="1" ht="14.25">
      <c r="A17" s="1134" t="s">
        <v>105</v>
      </c>
      <c r="B17" s="1154">
        <v>92.0488282546637</v>
      </c>
      <c r="C17" s="1155">
        <v>65.616316</v>
      </c>
      <c r="D17" s="1156">
        <v>-26.432512254663706</v>
      </c>
      <c r="E17" s="1154">
        <v>727.4808471088099</v>
      </c>
      <c r="F17" s="1155">
        <v>679.691299</v>
      </c>
      <c r="G17" s="1156">
        <v>93.43081700381013</v>
      </c>
      <c r="H17" s="1154">
        <v>635.432018854146</v>
      </c>
      <c r="I17" s="1155">
        <v>614.074983</v>
      </c>
      <c r="J17" s="1156">
        <v>96.63897392318088</v>
      </c>
      <c r="K17" s="1158">
        <v>87.34690698449465</v>
      </c>
      <c r="L17" s="1158">
        <v>90.34615919071814</v>
      </c>
      <c r="M17" s="1158">
        <v>12.653093015505313</v>
      </c>
      <c r="N17" s="1159">
        <v>9.653840809281862</v>
      </c>
    </row>
    <row r="18" spans="1:14" s="1160" customFormat="1" ht="14.25">
      <c r="A18" s="1136" t="s">
        <v>106</v>
      </c>
      <c r="B18" s="1166">
        <v>84.48884684325827</v>
      </c>
      <c r="C18" s="1167">
        <v>44.167922</v>
      </c>
      <c r="D18" s="1168">
        <v>-40.320924843258275</v>
      </c>
      <c r="E18" s="1166">
        <v>456.68399389231894</v>
      </c>
      <c r="F18" s="1167">
        <v>376.134729</v>
      </c>
      <c r="G18" s="1168">
        <v>82.36214407126526</v>
      </c>
      <c r="H18" s="1166">
        <v>372.195147049061</v>
      </c>
      <c r="I18" s="1167">
        <v>331.966807</v>
      </c>
      <c r="J18" s="1169">
        <v>89.19160006034193</v>
      </c>
      <c r="K18" s="1170">
        <v>81.49949462358877</v>
      </c>
      <c r="L18" s="1170">
        <v>88.25741985659612</v>
      </c>
      <c r="M18" s="1170">
        <v>18.50050537641129</v>
      </c>
      <c r="N18" s="1171">
        <v>11.742580143403881</v>
      </c>
    </row>
    <row r="19" spans="1:14" ht="15">
      <c r="A19" s="1138" t="s">
        <v>107</v>
      </c>
      <c r="B19" s="1161">
        <v>1.6796786828653</v>
      </c>
      <c r="C19" s="1162">
        <v>3.89754</v>
      </c>
      <c r="D19" s="1163">
        <v>2.2178613171347</v>
      </c>
      <c r="E19" s="1161">
        <v>37.3857797251544</v>
      </c>
      <c r="F19" s="1162">
        <v>35.362694</v>
      </c>
      <c r="G19" s="1163">
        <v>94.58862235848139</v>
      </c>
      <c r="H19" s="1161">
        <v>35.7061010422891</v>
      </c>
      <c r="I19" s="1162">
        <v>31.465154</v>
      </c>
      <c r="J19" s="1163">
        <v>88.12262633417672</v>
      </c>
      <c r="K19" s="1164">
        <v>95.50717225850674</v>
      </c>
      <c r="L19" s="1164">
        <v>88.9783849612815</v>
      </c>
      <c r="M19" s="1164">
        <v>4.492827741493262</v>
      </c>
      <c r="N19" s="1165">
        <v>11.021615038718487</v>
      </c>
    </row>
    <row r="20" spans="1:14" ht="15">
      <c r="A20" s="1138" t="s">
        <v>108</v>
      </c>
      <c r="B20" s="1161">
        <v>5.93248356901016</v>
      </c>
      <c r="C20" s="1162">
        <v>3.092068</v>
      </c>
      <c r="D20" s="1163">
        <v>-2.8404155690101605</v>
      </c>
      <c r="E20" s="1161">
        <v>68.20872336188009</v>
      </c>
      <c r="F20" s="1162">
        <v>58.157823</v>
      </c>
      <c r="G20" s="1163">
        <v>85.26449423696845</v>
      </c>
      <c r="H20" s="1161">
        <v>62.2762397928699</v>
      </c>
      <c r="I20" s="1162">
        <v>55.065755</v>
      </c>
      <c r="J20" s="1163">
        <v>88.42177238566123</v>
      </c>
      <c r="K20" s="1164">
        <v>91.30245623050953</v>
      </c>
      <c r="L20" s="1164">
        <v>94.68331543290401</v>
      </c>
      <c r="M20" s="1164">
        <v>8.697543769490421</v>
      </c>
      <c r="N20" s="1165">
        <v>5.316684567095987</v>
      </c>
    </row>
    <row r="21" spans="1:14" ht="15">
      <c r="A21" s="1138" t="s">
        <v>113</v>
      </c>
      <c r="B21" s="1161">
        <v>70.47593440881629</v>
      </c>
      <c r="C21" s="1162">
        <v>33.06434</v>
      </c>
      <c r="D21" s="1163">
        <v>-37.411594408816285</v>
      </c>
      <c r="E21" s="1161">
        <v>209.927703644692</v>
      </c>
      <c r="F21" s="1162">
        <v>187.480586</v>
      </c>
      <c r="G21" s="1163">
        <v>89.30721517218883</v>
      </c>
      <c r="H21" s="1161">
        <v>139.451769235876</v>
      </c>
      <c r="I21" s="1162">
        <v>154.416246</v>
      </c>
      <c r="J21" s="1163">
        <v>110.73093360243593</v>
      </c>
      <c r="K21" s="1164">
        <v>66.42847361961415</v>
      </c>
      <c r="L21" s="1164">
        <v>82.36385926380665</v>
      </c>
      <c r="M21" s="1164">
        <v>33.57152638038598</v>
      </c>
      <c r="N21" s="1165">
        <v>17.636140736193344</v>
      </c>
    </row>
    <row r="22" spans="1:14" ht="15">
      <c r="A22" s="1138" t="s">
        <v>114</v>
      </c>
      <c r="B22" s="1161">
        <v>7.55998141140543</v>
      </c>
      <c r="C22" s="1162">
        <v>21.448394</v>
      </c>
      <c r="D22" s="1163">
        <v>13.88841258859457</v>
      </c>
      <c r="E22" s="1161">
        <v>270.796853216491</v>
      </c>
      <c r="F22" s="1162">
        <v>303.55657</v>
      </c>
      <c r="G22" s="1163">
        <v>112.09752491374742</v>
      </c>
      <c r="H22" s="1161">
        <v>263.236871805085</v>
      </c>
      <c r="I22" s="1162">
        <v>282.108176</v>
      </c>
      <c r="J22" s="1163">
        <v>107.16894410175499</v>
      </c>
      <c r="K22" s="1164">
        <v>97.20824621054142</v>
      </c>
      <c r="L22" s="1164">
        <v>92.93430084547339</v>
      </c>
      <c r="M22" s="1164">
        <v>2.7917537894583786</v>
      </c>
      <c r="N22" s="1165">
        <v>7.065699154526619</v>
      </c>
    </row>
    <row r="23" spans="1:14" s="1160" customFormat="1" ht="14.25">
      <c r="A23" s="1134" t="s">
        <v>1016</v>
      </c>
      <c r="B23" s="1154">
        <v>-3.2899156874461</v>
      </c>
      <c r="C23" s="1155">
        <v>-0.763291</v>
      </c>
      <c r="D23" s="1156">
        <v>2.5266246874461</v>
      </c>
      <c r="E23" s="1154">
        <v>249.74155214764698</v>
      </c>
      <c r="F23" s="1155">
        <v>117.619602</v>
      </c>
      <c r="G23" s="1156">
        <v>47.096528786873</v>
      </c>
      <c r="H23" s="1154">
        <v>253.031467835093</v>
      </c>
      <c r="I23" s="1155">
        <v>118.382893</v>
      </c>
      <c r="J23" s="1156">
        <v>46.785838146089056</v>
      </c>
      <c r="K23" s="1158">
        <v>101.3173281174696</v>
      </c>
      <c r="L23" s="1158">
        <v>100.64894880361864</v>
      </c>
      <c r="M23" s="1158">
        <v>-1.3173281174696572</v>
      </c>
      <c r="N23" s="1159">
        <v>-0.6489488036186349</v>
      </c>
    </row>
    <row r="24" spans="1:14" s="1160" customFormat="1" ht="14.25">
      <c r="A24" s="1134" t="s">
        <v>1017</v>
      </c>
      <c r="B24" s="1154">
        <v>28.9634534953197</v>
      </c>
      <c r="C24" s="1155">
        <v>22.910369</v>
      </c>
      <c r="D24" s="1156">
        <v>-6.053084495319702</v>
      </c>
      <c r="E24" s="1154">
        <v>846.250149372635</v>
      </c>
      <c r="F24" s="1155">
        <v>730.697128</v>
      </c>
      <c r="G24" s="1156">
        <v>86.34528792009078</v>
      </c>
      <c r="H24" s="1154">
        <v>817.2866958773151</v>
      </c>
      <c r="I24" s="1155">
        <v>707.786759</v>
      </c>
      <c r="J24" s="1156">
        <v>86.60201647357385</v>
      </c>
      <c r="K24" s="1158">
        <v>96.57743593702264</v>
      </c>
      <c r="L24" s="1158">
        <v>96.86458751210529</v>
      </c>
      <c r="M24" s="1158">
        <v>3.4225640629773206</v>
      </c>
      <c r="N24" s="1159">
        <v>3.1354124878947105</v>
      </c>
    </row>
    <row r="25" spans="1:14" ht="15">
      <c r="A25" s="1135" t="s">
        <v>115</v>
      </c>
      <c r="B25" s="1161">
        <v>11.0909845316338</v>
      </c>
      <c r="C25" s="1162">
        <v>6.712317</v>
      </c>
      <c r="D25" s="1163">
        <v>-4.378667531633801</v>
      </c>
      <c r="E25" s="1161">
        <v>87.848436566421</v>
      </c>
      <c r="F25" s="1162">
        <v>66.08225</v>
      </c>
      <c r="G25" s="1163">
        <v>75.2230234058134</v>
      </c>
      <c r="H25" s="1161">
        <v>76.75745203478719</v>
      </c>
      <c r="I25" s="1162">
        <v>59.369933</v>
      </c>
      <c r="J25" s="1163">
        <v>77.34745151922577</v>
      </c>
      <c r="K25" s="1164">
        <v>87.3748640668772</v>
      </c>
      <c r="L25" s="1164">
        <v>89.84248115038456</v>
      </c>
      <c r="M25" s="1164">
        <v>12.625135933122792</v>
      </c>
      <c r="N25" s="1165">
        <v>10.157518849615442</v>
      </c>
    </row>
    <row r="26" spans="1:14" ht="15">
      <c r="A26" s="1135" t="s">
        <v>116</v>
      </c>
      <c r="B26" s="1161">
        <v>4.93935471021709</v>
      </c>
      <c r="C26" s="1162">
        <v>-1.132185</v>
      </c>
      <c r="D26" s="1163">
        <v>-6.07153971021709</v>
      </c>
      <c r="E26" s="1161">
        <v>81.8720374427405</v>
      </c>
      <c r="F26" s="1162">
        <v>68.1028</v>
      </c>
      <c r="G26" s="1163">
        <v>83.18200221611633</v>
      </c>
      <c r="H26" s="1161">
        <v>76.9326827325234</v>
      </c>
      <c r="I26" s="1162">
        <v>3.534807</v>
      </c>
      <c r="J26" s="1163">
        <v>4.5946753375151115</v>
      </c>
      <c r="K26" s="1250">
        <v>93.96698205578238</v>
      </c>
      <c r="L26" s="1250">
        <v>5.19039892632902</v>
      </c>
      <c r="M26" s="1164">
        <v>6.033017944217605</v>
      </c>
      <c r="N26" s="1165">
        <v>-1.6624646857397933</v>
      </c>
    </row>
    <row r="27" spans="1:14" ht="15">
      <c r="A27" s="1135" t="s">
        <v>117</v>
      </c>
      <c r="B27" s="1161">
        <v>9.95077341830979</v>
      </c>
      <c r="C27" s="1162">
        <v>10.009345</v>
      </c>
      <c r="D27" s="1163">
        <v>0.058571581690209484</v>
      </c>
      <c r="E27" s="1161">
        <v>375.54069574453905</v>
      </c>
      <c r="F27" s="1162">
        <v>311.308919</v>
      </c>
      <c r="G27" s="1163">
        <v>82.89618742458937</v>
      </c>
      <c r="H27" s="1161">
        <v>365.58992232623</v>
      </c>
      <c r="I27" s="1162">
        <v>301.299574</v>
      </c>
      <c r="J27" s="1163">
        <v>82.41462786579187</v>
      </c>
      <c r="K27" s="1164">
        <v>97.3502809333138</v>
      </c>
      <c r="L27" s="1164">
        <v>96.78475482419442</v>
      </c>
      <c r="M27" s="1164">
        <v>2.6497190666863943</v>
      </c>
      <c r="N27" s="1165">
        <v>3.21524517580558</v>
      </c>
    </row>
    <row r="28" spans="1:14" ht="15">
      <c r="A28" s="1135" t="s">
        <v>118</v>
      </c>
      <c r="B28" s="1161">
        <v>2.982340835159</v>
      </c>
      <c r="C28" s="1162">
        <v>7.320892</v>
      </c>
      <c r="D28" s="1163">
        <v>4.338551164841</v>
      </c>
      <c r="E28" s="1161">
        <v>300.98897961893397</v>
      </c>
      <c r="F28" s="1162">
        <v>285.203159</v>
      </c>
      <c r="G28" s="1163">
        <v>94.75534930251615</v>
      </c>
      <c r="H28" s="1161">
        <v>298.006638783775</v>
      </c>
      <c r="I28" s="1162">
        <v>277.882267</v>
      </c>
      <c r="J28" s="1163">
        <v>93.24700554796142</v>
      </c>
      <c r="K28" s="1164">
        <v>99.00915281385558</v>
      </c>
      <c r="L28" s="1164">
        <v>97.4330957533328</v>
      </c>
      <c r="M28" s="1164">
        <v>0.990847186144417</v>
      </c>
      <c r="N28" s="1165">
        <v>2.566904246667198</v>
      </c>
    </row>
    <row r="29" spans="1:14" s="1160" customFormat="1" ht="15" thickBot="1">
      <c r="A29" s="1139" t="s">
        <v>1022</v>
      </c>
      <c r="B29" s="1174">
        <v>139.76677952599056</v>
      </c>
      <c r="C29" s="1175">
        <v>168.798002</v>
      </c>
      <c r="D29" s="1176">
        <v>29.03122247400944</v>
      </c>
      <c r="E29" s="1174">
        <v>4449.030505211443</v>
      </c>
      <c r="F29" s="1175">
        <v>3532.768969</v>
      </c>
      <c r="G29" s="1176">
        <v>79.40536628961826</v>
      </c>
      <c r="H29" s="1174">
        <v>4309.263725685453</v>
      </c>
      <c r="I29" s="1175">
        <v>3363.970967</v>
      </c>
      <c r="J29" s="1176">
        <v>78.06370603286551</v>
      </c>
      <c r="K29" s="1177">
        <v>96.85848907166917</v>
      </c>
      <c r="L29" s="1177">
        <v>95.22193487654584</v>
      </c>
      <c r="M29" s="1177">
        <v>3.141510928330846</v>
      </c>
      <c r="N29" s="1178">
        <v>4.778065123454157</v>
      </c>
    </row>
    <row r="30" spans="1:13" ht="15">
      <c r="A30" s="1109" t="s">
        <v>95</v>
      </c>
      <c r="B30" s="1126"/>
      <c r="C30" s="1109"/>
      <c r="D30" s="1109"/>
      <c r="E30" s="1126"/>
      <c r="F30" s="1109"/>
      <c r="G30" s="1179"/>
      <c r="H30" s="1126"/>
      <c r="I30" s="1109"/>
      <c r="J30" s="1109"/>
      <c r="K30" s="1109"/>
      <c r="L30" s="1109"/>
      <c r="M30" s="1109"/>
    </row>
    <row r="31" spans="1:13" ht="28.5" customHeight="1">
      <c r="A31" s="1648" t="s">
        <v>1024</v>
      </c>
      <c r="B31" s="1648"/>
      <c r="C31" s="1648"/>
      <c r="D31" s="1648"/>
      <c r="E31" s="1648"/>
      <c r="F31" s="1648"/>
      <c r="G31" s="1648"/>
      <c r="H31" s="1648"/>
      <c r="I31" s="1648"/>
      <c r="J31" s="1648"/>
      <c r="K31" s="1648"/>
      <c r="L31" s="1648"/>
      <c r="M31" s="1648"/>
    </row>
    <row r="32" spans="1:13" ht="15">
      <c r="A32" s="1109" t="s">
        <v>1026</v>
      </c>
      <c r="B32" s="1126"/>
      <c r="C32" s="1109"/>
      <c r="D32" s="1109"/>
      <c r="E32" s="1126"/>
      <c r="F32" s="1109"/>
      <c r="G32" s="1179"/>
      <c r="H32" s="1126"/>
      <c r="I32" s="1109"/>
      <c r="J32" s="1109"/>
      <c r="K32" s="1109"/>
      <c r="L32" s="1109"/>
      <c r="M32" s="1109"/>
    </row>
    <row r="33" spans="1:13" ht="15">
      <c r="A33" s="1109" t="s">
        <v>1027</v>
      </c>
      <c r="B33" s="1126"/>
      <c r="C33" s="1109"/>
      <c r="D33" s="1109"/>
      <c r="E33" s="1126"/>
      <c r="F33" s="1109"/>
      <c r="G33" s="1179"/>
      <c r="H33" s="1126"/>
      <c r="I33" s="1109"/>
      <c r="J33" s="1109"/>
      <c r="K33" s="1109"/>
      <c r="L33" s="1109"/>
      <c r="M33" s="1109"/>
    </row>
    <row r="34" spans="1:13" ht="15">
      <c r="A34" s="1180" t="s">
        <v>119</v>
      </c>
      <c r="B34" s="1126"/>
      <c r="C34" s="1109"/>
      <c r="D34" s="1109"/>
      <c r="E34" s="1126"/>
      <c r="F34" s="1109"/>
      <c r="G34" s="1179"/>
      <c r="H34" s="1126"/>
      <c r="I34" s="1109"/>
      <c r="J34" s="1109"/>
      <c r="K34" s="1109"/>
      <c r="L34" s="1109"/>
      <c r="M34" s="1109"/>
    </row>
    <row r="35" spans="1:13" ht="15">
      <c r="A35" s="1140" t="s">
        <v>1028</v>
      </c>
      <c r="B35" s="1126"/>
      <c r="C35" s="1109"/>
      <c r="D35" s="1109"/>
      <c r="E35" s="1126"/>
      <c r="F35" s="1109"/>
      <c r="G35" s="1179"/>
      <c r="H35" s="1126"/>
      <c r="I35" s="1109"/>
      <c r="J35" s="1109"/>
      <c r="K35" s="1109"/>
      <c r="L35" s="1109"/>
      <c r="M35" s="1109"/>
    </row>
    <row r="36" spans="1:13" ht="15">
      <c r="A36" s="1109" t="s">
        <v>1029</v>
      </c>
      <c r="B36" s="1126"/>
      <c r="C36" s="1109"/>
      <c r="D36" s="1109"/>
      <c r="E36" s="1126"/>
      <c r="F36" s="1109"/>
      <c r="G36" s="1179"/>
      <c r="H36" s="1126"/>
      <c r="I36" s="1109"/>
      <c r="J36" s="1109"/>
      <c r="K36" s="1109"/>
      <c r="L36" s="1109"/>
      <c r="M36" s="1109"/>
    </row>
    <row r="37" spans="1:13" ht="65.25" customHeight="1">
      <c r="A37" s="1651" t="s">
        <v>1056</v>
      </c>
      <c r="B37" s="1651"/>
      <c r="C37" s="1651"/>
      <c r="D37" s="1651"/>
      <c r="E37" s="1651"/>
      <c r="F37" s="1651"/>
      <c r="G37" s="1651"/>
      <c r="H37" s="1651"/>
      <c r="I37" s="1651"/>
      <c r="J37" s="1651"/>
      <c r="K37" s="1109"/>
      <c r="L37" s="1109"/>
      <c r="M37" s="1109"/>
    </row>
    <row r="38" spans="1:13" ht="15">
      <c r="A38" s="1110" t="s">
        <v>516</v>
      </c>
      <c r="B38" s="1126"/>
      <c r="C38" s="1109"/>
      <c r="D38" s="1109"/>
      <c r="E38" s="1126"/>
      <c r="F38" s="1109"/>
      <c r="G38" s="1179"/>
      <c r="H38" s="1126"/>
      <c r="I38" s="1109"/>
      <c r="J38" s="1109"/>
      <c r="K38" s="1109"/>
      <c r="L38" s="1109"/>
      <c r="M38" s="1109"/>
    </row>
    <row r="39" spans="1:13" ht="15">
      <c r="A39" s="1109"/>
      <c r="B39" s="1126"/>
      <c r="C39" s="1109"/>
      <c r="D39" s="1109"/>
      <c r="E39" s="1126"/>
      <c r="F39" s="1109"/>
      <c r="G39" s="1179"/>
      <c r="H39" s="1126"/>
      <c r="I39" s="1109"/>
      <c r="J39" s="1109"/>
      <c r="K39" s="1109"/>
      <c r="L39" s="1109"/>
      <c r="M39" s="1109"/>
    </row>
  </sheetData>
  <sheetProtection/>
  <mergeCells count="9">
    <mergeCell ref="A37:J37"/>
    <mergeCell ref="K2:L2"/>
    <mergeCell ref="M2:N2"/>
    <mergeCell ref="M1:N1"/>
    <mergeCell ref="B2:D2"/>
    <mergeCell ref="E2:G2"/>
    <mergeCell ref="H2:J2"/>
    <mergeCell ref="A31:M31"/>
    <mergeCell ref="A1:J1"/>
  </mergeCells>
  <printOptions/>
  <pageMargins left="0.75" right="0.75" top="1" bottom="1" header="0.4921259845" footer="0.4921259845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25" sqref="A25"/>
    </sheetView>
  </sheetViews>
  <sheetFormatPr defaultColWidth="11.375" defaultRowHeight="12.75"/>
  <cols>
    <col min="1" max="1" width="91.625" style="1106" customWidth="1"/>
    <col min="2" max="3" width="9.625" style="1106" customWidth="1"/>
    <col min="4" max="4" width="7.75390625" style="1106" customWidth="1"/>
    <col min="5" max="5" width="9.75390625" style="1105" customWidth="1"/>
    <col min="6" max="6" width="9.75390625" style="1106" customWidth="1"/>
    <col min="7" max="7" width="11.125" style="1106" customWidth="1"/>
    <col min="8" max="8" width="9.75390625" style="1105" customWidth="1"/>
    <col min="9" max="9" width="9.75390625" style="1106" customWidth="1"/>
    <col min="10" max="10" width="6.75390625" style="1106" customWidth="1"/>
    <col min="11" max="11" width="9.75390625" style="1105" customWidth="1"/>
    <col min="12" max="12" width="9.75390625" style="1106" customWidth="1"/>
    <col min="13" max="13" width="7.875" style="1106" customWidth="1"/>
    <col min="14" max="16384" width="11.375" style="1128" customWidth="1"/>
  </cols>
  <sheetData>
    <row r="1" spans="1:13" ht="20.25" customHeight="1" thickBot="1">
      <c r="A1" s="1206" t="s">
        <v>1035</v>
      </c>
      <c r="B1" s="1207"/>
      <c r="C1" s="1124"/>
      <c r="D1" s="1124"/>
      <c r="E1" s="1125"/>
      <c r="F1" s="1401"/>
      <c r="G1" s="1401"/>
      <c r="H1" s="1125"/>
      <c r="I1" s="1124"/>
      <c r="J1" s="1124"/>
      <c r="K1" s="1125"/>
      <c r="L1" s="1660" t="s">
        <v>125</v>
      </c>
      <c r="M1" s="1660"/>
    </row>
    <row r="2" spans="1:13" s="1129" customFormat="1" ht="15.75">
      <c r="A2" s="1208"/>
      <c r="B2" s="1652" t="s">
        <v>122</v>
      </c>
      <c r="C2" s="1655"/>
      <c r="D2" s="1653"/>
      <c r="E2" s="1661" t="s">
        <v>123</v>
      </c>
      <c r="F2" s="1662"/>
      <c r="G2" s="1663"/>
      <c r="H2" s="1661" t="s">
        <v>124</v>
      </c>
      <c r="I2" s="1662"/>
      <c r="J2" s="1663"/>
      <c r="K2" s="1661" t="s">
        <v>481</v>
      </c>
      <c r="L2" s="1662"/>
      <c r="M2" s="1663"/>
    </row>
    <row r="3" spans="1:13" s="1130" customFormat="1" ht="36" customHeight="1" thickBot="1">
      <c r="A3" s="1209" t="s">
        <v>100</v>
      </c>
      <c r="B3" s="1146">
        <v>2008</v>
      </c>
      <c r="C3" s="1147">
        <v>2009</v>
      </c>
      <c r="D3" s="1148" t="s">
        <v>101</v>
      </c>
      <c r="E3" s="1150">
        <v>2008</v>
      </c>
      <c r="F3" s="1151">
        <v>2009</v>
      </c>
      <c r="G3" s="1149" t="s">
        <v>476</v>
      </c>
      <c r="H3" s="1150">
        <v>2008</v>
      </c>
      <c r="I3" s="1151">
        <v>2009</v>
      </c>
      <c r="J3" s="1149" t="s">
        <v>476</v>
      </c>
      <c r="K3" s="1210">
        <v>2008</v>
      </c>
      <c r="L3" s="1151">
        <v>2009</v>
      </c>
      <c r="M3" s="1149" t="s">
        <v>476</v>
      </c>
    </row>
    <row r="4" spans="1:13" s="1131" customFormat="1" ht="15.75">
      <c r="A4" s="1211" t="s">
        <v>977</v>
      </c>
      <c r="B4" s="1212">
        <v>49</v>
      </c>
      <c r="C4" s="1213">
        <v>50</v>
      </c>
      <c r="D4" s="1214">
        <v>1</v>
      </c>
      <c r="E4" s="1215">
        <v>693.451902011551</v>
      </c>
      <c r="F4" s="1157">
        <v>542.644127</v>
      </c>
      <c r="G4" s="1216">
        <v>78.25259768210442</v>
      </c>
      <c r="H4" s="1215">
        <v>600.238697470623</v>
      </c>
      <c r="I4" s="1157">
        <v>478.977491</v>
      </c>
      <c r="J4" s="1216">
        <v>79.79783593067026</v>
      </c>
      <c r="K4" s="1217">
        <v>99.05984863572989</v>
      </c>
      <c r="L4" s="1157">
        <v>105.944452</v>
      </c>
      <c r="M4" s="1156">
        <v>106.94994335150527</v>
      </c>
    </row>
    <row r="5" spans="1:13" ht="15.75">
      <c r="A5" s="1138" t="s">
        <v>102</v>
      </c>
      <c r="B5" s="1218">
        <v>28</v>
      </c>
      <c r="C5" s="1219">
        <v>26</v>
      </c>
      <c r="D5" s="1220">
        <v>-2</v>
      </c>
      <c r="E5" s="1221">
        <v>437.27172541990296</v>
      </c>
      <c r="F5" s="1162">
        <v>318.944924</v>
      </c>
      <c r="G5" s="1222">
        <v>72.93975472430188</v>
      </c>
      <c r="H5" s="1221">
        <v>366.472249883821</v>
      </c>
      <c r="I5" s="1162">
        <v>287.38696</v>
      </c>
      <c r="J5" s="1222">
        <v>78.41984218207719</v>
      </c>
      <c r="K5" s="1223">
        <v>69.733519219279</v>
      </c>
      <c r="L5" s="1162">
        <v>63.636967</v>
      </c>
      <c r="M5" s="1163">
        <v>91.25735759856286</v>
      </c>
    </row>
    <row r="6" spans="1:13" ht="15.75">
      <c r="A6" s="1138" t="s">
        <v>103</v>
      </c>
      <c r="B6" s="1218">
        <v>9</v>
      </c>
      <c r="C6" s="1219">
        <v>8</v>
      </c>
      <c r="D6" s="1220">
        <v>-1</v>
      </c>
      <c r="E6" s="1221">
        <v>168.772920400983</v>
      </c>
      <c r="F6" s="1162">
        <v>151.642588</v>
      </c>
      <c r="G6" s="1222">
        <v>89.85007052062409</v>
      </c>
      <c r="H6" s="1221">
        <v>158.633804686981</v>
      </c>
      <c r="I6" s="1162">
        <v>131.409898</v>
      </c>
      <c r="J6" s="1222">
        <v>82.83852124665377</v>
      </c>
      <c r="K6" s="1223">
        <v>18.9904733452831</v>
      </c>
      <c r="L6" s="1162">
        <v>28.067124</v>
      </c>
      <c r="M6" s="1163">
        <v>147.79581050817453</v>
      </c>
    </row>
    <row r="7" spans="1:13" ht="15.75">
      <c r="A7" s="1138" t="s">
        <v>104</v>
      </c>
      <c r="B7" s="1218">
        <v>12</v>
      </c>
      <c r="C7" s="1219">
        <v>16</v>
      </c>
      <c r="D7" s="1220">
        <v>4</v>
      </c>
      <c r="E7" s="1221">
        <v>87.4072561906659</v>
      </c>
      <c r="F7" s="1162">
        <v>72.056615</v>
      </c>
      <c r="G7" s="1222">
        <v>82.43779537344042</v>
      </c>
      <c r="H7" s="1221">
        <v>75.13264289982081</v>
      </c>
      <c r="I7" s="1162">
        <v>60.180633</v>
      </c>
      <c r="J7" s="1222">
        <v>80.0991828282185</v>
      </c>
      <c r="K7" s="1223">
        <v>10.3358560711678</v>
      </c>
      <c r="L7" s="1162">
        <v>14.240361</v>
      </c>
      <c r="M7" s="1163">
        <v>137.7763090154084</v>
      </c>
    </row>
    <row r="8" spans="1:13" s="1131" customFormat="1" ht="15.75">
      <c r="A8" s="1211" t="s">
        <v>1001</v>
      </c>
      <c r="B8" s="1224">
        <v>4</v>
      </c>
      <c r="C8" s="1225">
        <v>6</v>
      </c>
      <c r="D8" s="1226">
        <v>2</v>
      </c>
      <c r="E8" s="1227">
        <v>55.0633671911306</v>
      </c>
      <c r="F8" s="1155">
        <v>56.801975</v>
      </c>
      <c r="G8" s="1228">
        <v>103.15746729188302</v>
      </c>
      <c r="H8" s="1227">
        <v>35.9181769899754</v>
      </c>
      <c r="I8" s="1155">
        <v>33.716538</v>
      </c>
      <c r="J8" s="1228">
        <v>93.8704044178248</v>
      </c>
      <c r="K8" s="1229">
        <v>12.232921728739301</v>
      </c>
      <c r="L8" s="1155">
        <v>11.82783</v>
      </c>
      <c r="M8" s="1156">
        <v>96.68851205196873</v>
      </c>
    </row>
    <row r="9" spans="1:13" s="1131" customFormat="1" ht="15.75">
      <c r="A9" s="1211" t="s">
        <v>1002</v>
      </c>
      <c r="B9" s="1224">
        <v>10</v>
      </c>
      <c r="C9" s="1225">
        <v>10</v>
      </c>
      <c r="D9" s="1226">
        <v>0</v>
      </c>
      <c r="E9" s="1227">
        <v>58.887771360286806</v>
      </c>
      <c r="F9" s="1155">
        <v>81.608647</v>
      </c>
      <c r="G9" s="1228">
        <v>138.58335120326166</v>
      </c>
      <c r="H9" s="1227">
        <v>48.9432715926442</v>
      </c>
      <c r="I9" s="1155">
        <v>61.065047</v>
      </c>
      <c r="J9" s="1228">
        <v>124.76699046243897</v>
      </c>
      <c r="K9" s="1229">
        <v>11.5843125539401</v>
      </c>
      <c r="L9" s="1155">
        <v>15.290579</v>
      </c>
      <c r="M9" s="1156">
        <v>131.9938401938172</v>
      </c>
    </row>
    <row r="10" spans="1:13" s="1132" customFormat="1" ht="15.75">
      <c r="A10" s="1230" t="s">
        <v>1003</v>
      </c>
      <c r="B10" s="1231">
        <v>9</v>
      </c>
      <c r="C10" s="1232">
        <v>4</v>
      </c>
      <c r="D10" s="1233">
        <v>-5</v>
      </c>
      <c r="E10" s="1234">
        <v>366.12218681537496</v>
      </c>
      <c r="F10" s="1167">
        <v>254.08426</v>
      </c>
      <c r="G10" s="1235">
        <v>69.3987606187132</v>
      </c>
      <c r="H10" s="1234">
        <v>358.28716059218</v>
      </c>
      <c r="I10" s="1167">
        <v>201.234514</v>
      </c>
      <c r="J10" s="1235">
        <v>56.16570620822636</v>
      </c>
      <c r="K10" s="1236">
        <v>58.643397729536</v>
      </c>
      <c r="L10" s="1167">
        <v>54.014317</v>
      </c>
      <c r="M10" s="1168">
        <v>92.10639064454386</v>
      </c>
    </row>
    <row r="11" spans="1:13" s="1131" customFormat="1" ht="15.75">
      <c r="A11" s="1211" t="s">
        <v>1004</v>
      </c>
      <c r="B11" s="1224">
        <v>22</v>
      </c>
      <c r="C11" s="1225">
        <v>24</v>
      </c>
      <c r="D11" s="1226">
        <v>2</v>
      </c>
      <c r="E11" s="1227">
        <v>598.2336519949549</v>
      </c>
      <c r="F11" s="1155">
        <v>480.39451</v>
      </c>
      <c r="G11" s="1228">
        <v>80.30215424993365</v>
      </c>
      <c r="H11" s="1227">
        <v>540.875788355573</v>
      </c>
      <c r="I11" s="1155">
        <v>418.102329</v>
      </c>
      <c r="J11" s="1228">
        <v>77.3009881383595</v>
      </c>
      <c r="K11" s="1229">
        <v>60.8321715461727</v>
      </c>
      <c r="L11" s="1155">
        <v>64.56571</v>
      </c>
      <c r="M11" s="1156">
        <v>106.13744069779503</v>
      </c>
    </row>
    <row r="12" spans="1:13" ht="15.75">
      <c r="A12" s="1138" t="s">
        <v>1005</v>
      </c>
      <c r="B12" s="1218">
        <v>19</v>
      </c>
      <c r="C12" s="1219">
        <v>21</v>
      </c>
      <c r="D12" s="1220">
        <v>2</v>
      </c>
      <c r="E12" s="1221">
        <v>579.860884285999</v>
      </c>
      <c r="F12" s="1162">
        <v>463.174379</v>
      </c>
      <c r="G12" s="1222">
        <v>79.87681037846194</v>
      </c>
      <c r="H12" s="1221">
        <v>526.825433180641</v>
      </c>
      <c r="I12" s="1162">
        <v>408.257538</v>
      </c>
      <c r="J12" s="1222">
        <v>77.49389309760492</v>
      </c>
      <c r="K12" s="1223">
        <v>55.778131846245806</v>
      </c>
      <c r="L12" s="1162">
        <v>60.475587</v>
      </c>
      <c r="M12" s="1163">
        <v>108.42167888788903</v>
      </c>
    </row>
    <row r="13" spans="1:13" ht="15.75">
      <c r="A13" s="1138" t="s">
        <v>1006</v>
      </c>
      <c r="B13" s="1218">
        <v>3</v>
      </c>
      <c r="C13" s="1219">
        <v>3</v>
      </c>
      <c r="D13" s="1220">
        <v>0</v>
      </c>
      <c r="E13" s="1221">
        <v>18.372767708955703</v>
      </c>
      <c r="F13" s="1162">
        <v>17.220131</v>
      </c>
      <c r="G13" s="1222">
        <v>93.72638501060536</v>
      </c>
      <c r="H13" s="1221">
        <v>14.050355174932</v>
      </c>
      <c r="I13" s="1162">
        <v>9.844791</v>
      </c>
      <c r="J13" s="1222">
        <v>70.06791556105732</v>
      </c>
      <c r="K13" s="1223">
        <v>5.054039699926969</v>
      </c>
      <c r="L13" s="1162">
        <v>4.090123</v>
      </c>
      <c r="M13" s="1163">
        <v>80.92779722444806</v>
      </c>
    </row>
    <row r="14" spans="1:13" s="1131" customFormat="1" ht="15.75">
      <c r="A14" s="1230" t="s">
        <v>1007</v>
      </c>
      <c r="B14" s="1231">
        <v>9</v>
      </c>
      <c r="C14" s="1232">
        <v>9</v>
      </c>
      <c r="D14" s="1233">
        <v>0</v>
      </c>
      <c r="E14" s="1227">
        <v>130.106320122154</v>
      </c>
      <c r="F14" s="1155">
        <v>73.947031</v>
      </c>
      <c r="G14" s="1235">
        <v>56.835848504955585</v>
      </c>
      <c r="H14" s="1227">
        <v>101.520513841864</v>
      </c>
      <c r="I14" s="1155">
        <v>61.106044</v>
      </c>
      <c r="J14" s="1228">
        <v>60.190834036935016</v>
      </c>
      <c r="K14" s="1236">
        <v>-4.491369581092701</v>
      </c>
      <c r="L14" s="1155">
        <v>9.727257</v>
      </c>
      <c r="M14" s="1237" t="s">
        <v>571</v>
      </c>
    </row>
    <row r="15" spans="1:13" s="1131" customFormat="1" ht="15.75">
      <c r="A15" s="1211" t="s">
        <v>1008</v>
      </c>
      <c r="B15" s="1224">
        <v>92</v>
      </c>
      <c r="C15" s="1225">
        <v>50</v>
      </c>
      <c r="D15" s="1226">
        <v>-42</v>
      </c>
      <c r="E15" s="1227">
        <v>421.545674832371</v>
      </c>
      <c r="F15" s="1155">
        <v>334.075923</v>
      </c>
      <c r="G15" s="1228">
        <v>79.25023145661413</v>
      </c>
      <c r="H15" s="1227">
        <v>367.097722897165</v>
      </c>
      <c r="I15" s="1155">
        <v>298.562245</v>
      </c>
      <c r="J15" s="1228">
        <v>81.33045409372811</v>
      </c>
      <c r="K15" s="1229">
        <v>135.348071433313</v>
      </c>
      <c r="L15" s="1155">
        <v>125.419228</v>
      </c>
      <c r="M15" s="1156">
        <v>92.66421506552088</v>
      </c>
    </row>
    <row r="16" spans="1:13" ht="15.75">
      <c r="A16" s="1238" t="s">
        <v>1009</v>
      </c>
      <c r="B16" s="1239">
        <v>74</v>
      </c>
      <c r="C16" s="1240">
        <v>33</v>
      </c>
      <c r="D16" s="1241">
        <v>-41</v>
      </c>
      <c r="E16" s="1221">
        <v>266.577076279626</v>
      </c>
      <c r="F16" s="1162">
        <v>196.389244</v>
      </c>
      <c r="G16" s="1242">
        <v>73.67071720525493</v>
      </c>
      <c r="H16" s="1221">
        <v>216.468631746664</v>
      </c>
      <c r="I16" s="1162">
        <v>162.350252</v>
      </c>
      <c r="J16" s="1222">
        <v>74.99943557180173</v>
      </c>
      <c r="K16" s="1223">
        <v>88.4729801500365</v>
      </c>
      <c r="L16" s="1162">
        <v>75.673733</v>
      </c>
      <c r="M16" s="1163">
        <v>85.53315698382606</v>
      </c>
    </row>
    <row r="17" spans="1:13" s="1131" customFormat="1" ht="15.75">
      <c r="A17" s="1211" t="s">
        <v>105</v>
      </c>
      <c r="B17" s="1224">
        <v>31</v>
      </c>
      <c r="C17" s="1225">
        <v>31</v>
      </c>
      <c r="D17" s="1226">
        <v>0</v>
      </c>
      <c r="E17" s="1227">
        <v>675.478921861515</v>
      </c>
      <c r="F17" s="1155">
        <v>632.981382</v>
      </c>
      <c r="G17" s="1228">
        <v>93.70853205242906</v>
      </c>
      <c r="H17" s="1227">
        <v>416.31072827458</v>
      </c>
      <c r="I17" s="1155">
        <v>375.309776</v>
      </c>
      <c r="J17" s="1228">
        <v>90.15135823078342</v>
      </c>
      <c r="K17" s="1229">
        <v>172.327856336719</v>
      </c>
      <c r="L17" s="1155">
        <v>157.920209</v>
      </c>
      <c r="M17" s="1156">
        <v>91.6393973423732</v>
      </c>
    </row>
    <row r="18" spans="1:13" s="1131" customFormat="1" ht="15.75">
      <c r="A18" s="1230" t="s">
        <v>106</v>
      </c>
      <c r="B18" s="1231">
        <v>24</v>
      </c>
      <c r="C18" s="1232">
        <v>24</v>
      </c>
      <c r="D18" s="1233">
        <v>0</v>
      </c>
      <c r="E18" s="1234">
        <v>414.4573126203281</v>
      </c>
      <c r="F18" s="1167">
        <v>372.921835</v>
      </c>
      <c r="G18" s="1235">
        <v>89.97834605505501</v>
      </c>
      <c r="H18" s="1234">
        <v>244.645654916019</v>
      </c>
      <c r="I18" s="1167">
        <v>216.409615</v>
      </c>
      <c r="J18" s="1235">
        <v>88.4583930478096</v>
      </c>
      <c r="K18" s="1236">
        <v>142.49485494257442</v>
      </c>
      <c r="L18" s="1167">
        <v>91.727142</v>
      </c>
      <c r="M18" s="1168">
        <v>64.3722484134365</v>
      </c>
    </row>
    <row r="19" spans="1:13" ht="15.75">
      <c r="A19" s="1138" t="s">
        <v>107</v>
      </c>
      <c r="B19" s="1218">
        <v>7</v>
      </c>
      <c r="C19" s="1219">
        <v>7</v>
      </c>
      <c r="D19" s="1220">
        <v>0</v>
      </c>
      <c r="E19" s="1221">
        <v>33.8501294562836</v>
      </c>
      <c r="F19" s="1162">
        <v>33.945676</v>
      </c>
      <c r="G19" s="1222">
        <v>100.28226345142875</v>
      </c>
      <c r="H19" s="1221">
        <v>32.566122286397096</v>
      </c>
      <c r="I19" s="1162">
        <v>33.79435</v>
      </c>
      <c r="J19" s="1222">
        <v>103.77148898109965</v>
      </c>
      <c r="K19" s="1223">
        <v>10.3428267941313</v>
      </c>
      <c r="L19" s="1162">
        <v>12.333404</v>
      </c>
      <c r="M19" s="1163">
        <v>119.2459686842884</v>
      </c>
    </row>
    <row r="20" spans="1:13" ht="15.75">
      <c r="A20" s="1138" t="s">
        <v>108</v>
      </c>
      <c r="B20" s="1218">
        <v>6</v>
      </c>
      <c r="C20" s="1219">
        <v>7</v>
      </c>
      <c r="D20" s="1220">
        <v>1</v>
      </c>
      <c r="E20" s="1221">
        <v>61.6153820620062</v>
      </c>
      <c r="F20" s="1162">
        <v>55.059905</v>
      </c>
      <c r="G20" s="1222">
        <v>89.36064852213505</v>
      </c>
      <c r="H20" s="1221">
        <v>43.9018455818894</v>
      </c>
      <c r="I20" s="1162">
        <v>40.526588</v>
      </c>
      <c r="J20" s="1222">
        <v>92.31180936210623</v>
      </c>
      <c r="K20" s="1223">
        <v>14.010555666201999</v>
      </c>
      <c r="L20" s="1162">
        <v>12.15452</v>
      </c>
      <c r="M20" s="1163">
        <v>86.75259061509347</v>
      </c>
    </row>
    <row r="21" spans="1:13" ht="15.75">
      <c r="A21" s="1138" t="s">
        <v>113</v>
      </c>
      <c r="B21" s="1218">
        <v>4</v>
      </c>
      <c r="C21" s="1219">
        <v>6</v>
      </c>
      <c r="D21" s="1220">
        <v>2</v>
      </c>
      <c r="E21" s="1221">
        <v>204.229004846312</v>
      </c>
      <c r="F21" s="1162">
        <v>184.893451</v>
      </c>
      <c r="G21" s="1222">
        <v>90.53241538298512</v>
      </c>
      <c r="H21" s="1221">
        <v>72.8378477063002</v>
      </c>
      <c r="I21" s="1162">
        <v>73.222984</v>
      </c>
      <c r="J21" s="1222">
        <v>100.52875847629761</v>
      </c>
      <c r="K21" s="1223">
        <v>86.560346544513</v>
      </c>
      <c r="L21" s="1162">
        <v>53.02822</v>
      </c>
      <c r="M21" s="1163">
        <v>61.2615615774258</v>
      </c>
    </row>
    <row r="22" spans="1:13" ht="15.75">
      <c r="A22" s="1138" t="s">
        <v>114</v>
      </c>
      <c r="B22" s="1218">
        <v>7</v>
      </c>
      <c r="C22" s="1219">
        <v>7</v>
      </c>
      <c r="D22" s="1220">
        <v>0</v>
      </c>
      <c r="E22" s="1221">
        <v>261.021609241187</v>
      </c>
      <c r="F22" s="1162">
        <v>260.059547</v>
      </c>
      <c r="G22" s="1222">
        <v>99.63142429319022</v>
      </c>
      <c r="H22" s="1221">
        <v>171.66507335856102</v>
      </c>
      <c r="I22" s="1162">
        <v>158.900161</v>
      </c>
      <c r="J22" s="1222">
        <v>92.56405970718421</v>
      </c>
      <c r="K22" s="1223">
        <v>29.8330013941446</v>
      </c>
      <c r="L22" s="1162">
        <v>66.193067</v>
      </c>
      <c r="M22" s="1163">
        <v>221.87867095729726</v>
      </c>
    </row>
    <row r="23" spans="1:13" s="1131" customFormat="1" ht="15.75">
      <c r="A23" s="1211" t="s">
        <v>1016</v>
      </c>
      <c r="B23" s="1224">
        <v>19</v>
      </c>
      <c r="C23" s="1225">
        <v>15</v>
      </c>
      <c r="D23" s="1226">
        <v>-4</v>
      </c>
      <c r="E23" s="1227">
        <v>216.530040496581</v>
      </c>
      <c r="F23" s="1155">
        <v>99.618356</v>
      </c>
      <c r="G23" s="1228">
        <v>46.00671378970762</v>
      </c>
      <c r="H23" s="1227">
        <v>127.270364469229</v>
      </c>
      <c r="I23" s="1155">
        <v>58.22632</v>
      </c>
      <c r="J23" s="1228">
        <v>45.75010077391408</v>
      </c>
      <c r="K23" s="1229">
        <v>20.7766713138153</v>
      </c>
      <c r="L23" s="1155">
        <v>10.908993</v>
      </c>
      <c r="M23" s="1156">
        <v>52.50597092877983</v>
      </c>
    </row>
    <row r="24" spans="1:13" s="1131" customFormat="1" ht="15.75">
      <c r="A24" s="1211" t="s">
        <v>1017</v>
      </c>
      <c r="B24" s="1224">
        <v>45</v>
      </c>
      <c r="C24" s="1225">
        <v>43</v>
      </c>
      <c r="D24" s="1226">
        <v>-2</v>
      </c>
      <c r="E24" s="1227">
        <v>775.130551682932</v>
      </c>
      <c r="F24" s="1155">
        <v>687.191028</v>
      </c>
      <c r="G24" s="1228">
        <v>88.65487581517702</v>
      </c>
      <c r="H24" s="1227">
        <v>681.607249551882</v>
      </c>
      <c r="I24" s="1155">
        <v>582.602226</v>
      </c>
      <c r="J24" s="1228">
        <v>85.4747695807267</v>
      </c>
      <c r="K24" s="1229">
        <v>168.21675629024801</v>
      </c>
      <c r="L24" s="1155">
        <v>179.221186</v>
      </c>
      <c r="M24" s="1156">
        <v>106.54181542459686</v>
      </c>
    </row>
    <row r="25" spans="1:13" ht="15.75">
      <c r="A25" s="1138" t="s">
        <v>115</v>
      </c>
      <c r="B25" s="1218">
        <v>7</v>
      </c>
      <c r="C25" s="1219">
        <v>5</v>
      </c>
      <c r="D25" s="1220">
        <v>-2</v>
      </c>
      <c r="E25" s="1221">
        <v>79.9188740622718</v>
      </c>
      <c r="F25" s="1162">
        <v>63.073474</v>
      </c>
      <c r="G25" s="1222">
        <v>78.9218751390991</v>
      </c>
      <c r="H25" s="1221">
        <v>77.2651862178849</v>
      </c>
      <c r="I25" s="1162">
        <v>60.795235</v>
      </c>
      <c r="J25" s="1222">
        <v>78.68386523855612</v>
      </c>
      <c r="K25" s="1223">
        <v>16.3825931089424</v>
      </c>
      <c r="L25" s="1162">
        <v>13.367058</v>
      </c>
      <c r="M25" s="1163">
        <v>81.59305374375452</v>
      </c>
    </row>
    <row r="26" spans="1:13" ht="15.75">
      <c r="A26" s="1138" t="s">
        <v>116</v>
      </c>
      <c r="B26" s="1218">
        <v>9</v>
      </c>
      <c r="C26" s="1219">
        <v>9</v>
      </c>
      <c r="D26" s="1220">
        <v>0</v>
      </c>
      <c r="E26" s="1221">
        <v>71.1347673106287</v>
      </c>
      <c r="F26" s="1162">
        <v>67.072747</v>
      </c>
      <c r="G26" s="1222">
        <v>94.28968356234186</v>
      </c>
      <c r="H26" s="1221">
        <v>59.946491402774996</v>
      </c>
      <c r="I26" s="1162">
        <v>47.461111</v>
      </c>
      <c r="J26" s="1222">
        <v>79.17245845317808</v>
      </c>
      <c r="K26" s="1223">
        <v>12.7140011949811</v>
      </c>
      <c r="L26" s="1162">
        <v>13.004718</v>
      </c>
      <c r="M26" s="1163">
        <v>102.28658783777418</v>
      </c>
    </row>
    <row r="27" spans="1:13" ht="15.75">
      <c r="A27" s="1138" t="s">
        <v>117</v>
      </c>
      <c r="B27" s="1218">
        <v>11</v>
      </c>
      <c r="C27" s="1219">
        <v>10</v>
      </c>
      <c r="D27" s="1220">
        <v>-1</v>
      </c>
      <c r="E27" s="1221">
        <v>347.450939387904</v>
      </c>
      <c r="F27" s="1162">
        <v>297.812243</v>
      </c>
      <c r="G27" s="1222">
        <v>85.71346605786955</v>
      </c>
      <c r="H27" s="1221">
        <v>298.6071831640442</v>
      </c>
      <c r="I27" s="1162">
        <v>260.605995</v>
      </c>
      <c r="J27" s="1222">
        <v>87.2738533074177</v>
      </c>
      <c r="K27" s="1223">
        <v>75.0122817499834</v>
      </c>
      <c r="L27" s="1162">
        <v>81.363129</v>
      </c>
      <c r="M27" s="1163">
        <v>108.46640990229311</v>
      </c>
    </row>
    <row r="28" spans="1:13" ht="15.75">
      <c r="A28" s="1138" t="s">
        <v>118</v>
      </c>
      <c r="B28" s="1218">
        <v>18</v>
      </c>
      <c r="C28" s="1219">
        <v>18</v>
      </c>
      <c r="D28" s="1220">
        <v>0</v>
      </c>
      <c r="E28" s="1221">
        <v>276.625970922127</v>
      </c>
      <c r="F28" s="1162">
        <v>259.232564</v>
      </c>
      <c r="G28" s="1222">
        <v>93.71230153692858</v>
      </c>
      <c r="H28" s="1221">
        <v>245.788388767178</v>
      </c>
      <c r="I28" s="1162">
        <v>213.739885</v>
      </c>
      <c r="J28" s="1222">
        <v>86.9609366301124</v>
      </c>
      <c r="K28" s="1223">
        <v>64.1078802363407</v>
      </c>
      <c r="L28" s="1162">
        <v>71.486281</v>
      </c>
      <c r="M28" s="1163">
        <v>111.50935070143954</v>
      </c>
    </row>
    <row r="29" spans="1:13" s="1131" customFormat="1" ht="16.5" thickBot="1">
      <c r="A29" s="1243" t="s">
        <v>1022</v>
      </c>
      <c r="B29" s="1244">
        <v>290</v>
      </c>
      <c r="C29" s="1245">
        <v>242</v>
      </c>
      <c r="D29" s="1246">
        <v>-48</v>
      </c>
      <c r="E29" s="1247">
        <v>3990.5503883688525</v>
      </c>
      <c r="F29" s="1175">
        <v>3243.347239</v>
      </c>
      <c r="G29" s="1248">
        <v>81.27568689405088</v>
      </c>
      <c r="H29" s="1247">
        <v>3278.069674035716</v>
      </c>
      <c r="I29" s="1175">
        <v>2568.90253</v>
      </c>
      <c r="J29" s="1248">
        <v>78.36631876214388</v>
      </c>
      <c r="K29" s="1249">
        <v>734.5306379871206</v>
      </c>
      <c r="L29" s="1175">
        <v>734.839761</v>
      </c>
      <c r="M29" s="1176">
        <v>100.04208442737344</v>
      </c>
    </row>
    <row r="30" spans="1:7" ht="15.75">
      <c r="A30" s="1104" t="s">
        <v>95</v>
      </c>
      <c r="B30" s="1105"/>
      <c r="G30" s="1127"/>
    </row>
    <row r="31" spans="1:13" ht="27" customHeight="1">
      <c r="A31" s="1658" t="s">
        <v>1024</v>
      </c>
      <c r="B31" s="1658"/>
      <c r="C31" s="1658"/>
      <c r="D31" s="1658"/>
      <c r="E31" s="1658"/>
      <c r="F31" s="1658"/>
      <c r="G31" s="1658"/>
      <c r="H31" s="1658"/>
      <c r="I31" s="1658"/>
      <c r="J31" s="1658"/>
      <c r="K31" s="1658"/>
      <c r="L31" s="1658"/>
      <c r="M31" s="1658"/>
    </row>
    <row r="32" spans="1:7" ht="15.75">
      <c r="A32" s="1104" t="s">
        <v>1058</v>
      </c>
      <c r="B32" s="1105"/>
      <c r="G32" s="1127"/>
    </row>
    <row r="33" spans="1:7" ht="15.75">
      <c r="A33" s="1104" t="s">
        <v>1057</v>
      </c>
      <c r="B33" s="1105"/>
      <c r="G33" s="1127"/>
    </row>
    <row r="34" spans="1:7" ht="15.75">
      <c r="A34" s="1519" t="s">
        <v>119</v>
      </c>
      <c r="B34" s="1105"/>
      <c r="G34" s="1127"/>
    </row>
    <row r="35" spans="1:7" ht="15.75">
      <c r="A35" s="1133" t="s">
        <v>1028</v>
      </c>
      <c r="B35" s="1105"/>
      <c r="G35" s="1127"/>
    </row>
    <row r="36" spans="1:7" ht="15.75">
      <c r="A36" s="1104" t="s">
        <v>120</v>
      </c>
      <c r="B36" s="1105"/>
      <c r="G36" s="1127"/>
    </row>
    <row r="37" spans="1:13" s="1129" customFormat="1" ht="44.25" customHeight="1">
      <c r="A37" s="1659" t="s">
        <v>1056</v>
      </c>
      <c r="B37" s="1659"/>
      <c r="C37" s="1659"/>
      <c r="D37" s="1659"/>
      <c r="E37" s="1659"/>
      <c r="F37" s="1659"/>
      <c r="G37" s="1659"/>
      <c r="H37" s="1659"/>
      <c r="I37" s="1659"/>
      <c r="J37" s="1659"/>
      <c r="K37" s="1659"/>
      <c r="L37" s="1659"/>
      <c r="M37" s="1659"/>
    </row>
    <row r="38" spans="1:7" ht="15.75">
      <c r="A38" s="1108" t="s">
        <v>516</v>
      </c>
      <c r="B38" s="1105"/>
      <c r="G38" s="1127"/>
    </row>
    <row r="39" ht="15.75">
      <c r="A39" s="1128"/>
    </row>
  </sheetData>
  <sheetProtection/>
  <mergeCells count="7">
    <mergeCell ref="A31:M31"/>
    <mergeCell ref="A37:M37"/>
    <mergeCell ref="L1:M1"/>
    <mergeCell ref="B2:D2"/>
    <mergeCell ref="E2:G2"/>
    <mergeCell ref="H2:J2"/>
    <mergeCell ref="K2:M2"/>
  </mergeCells>
  <printOptions/>
  <pageMargins left="0.75" right="0.75" top="1" bottom="1" header="0.4921259845" footer="0.4921259845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41.625" style="1" customWidth="1"/>
    <col min="2" max="2" width="18.75390625" style="1" customWidth="1"/>
    <col min="3" max="3" width="18.875" style="1" customWidth="1"/>
    <col min="4" max="4" width="19.75390625" style="1" customWidth="1"/>
    <col min="5" max="5" width="15.125" style="1" customWidth="1"/>
    <col min="6" max="16384" width="9.125" style="1" customWidth="1"/>
  </cols>
  <sheetData>
    <row r="1" spans="1:7" ht="15" customHeight="1">
      <c r="A1" s="1664" t="s">
        <v>1036</v>
      </c>
      <c r="B1" s="1664"/>
      <c r="C1" s="1664"/>
      <c r="D1" s="1664"/>
      <c r="F1" s="5"/>
      <c r="G1" s="5"/>
    </row>
    <row r="2" spans="1:4" ht="15.75" thickBot="1">
      <c r="A2" s="16"/>
      <c r="B2" s="16"/>
      <c r="C2" s="16"/>
      <c r="D2" s="147" t="s">
        <v>618</v>
      </c>
    </row>
    <row r="3" spans="1:4" ht="22.5" customHeight="1" thickBot="1">
      <c r="A3" s="186"/>
      <c r="B3" s="187">
        <v>2008</v>
      </c>
      <c r="C3" s="187">
        <v>2009</v>
      </c>
      <c r="D3" s="188" t="s">
        <v>596</v>
      </c>
    </row>
    <row r="4" spans="1:4" ht="14.25">
      <c r="A4" s="189" t="s">
        <v>597</v>
      </c>
      <c r="B4" s="190">
        <v>1066.9969291791951</v>
      </c>
      <c r="C4" s="190">
        <v>847.5426519285666</v>
      </c>
      <c r="D4" s="191">
        <f>C4/B4*100</f>
        <v>79.43252963066656</v>
      </c>
    </row>
    <row r="5" spans="1:4" ht="15">
      <c r="A5" s="192" t="s">
        <v>598</v>
      </c>
      <c r="B5" s="193">
        <v>543.7744865971465</v>
      </c>
      <c r="C5" s="193">
        <v>379.59900000000005</v>
      </c>
      <c r="D5" s="194">
        <f aca="true" t="shared" si="0" ref="D5:D21">C5/B5*100</f>
        <v>69.80816668605945</v>
      </c>
    </row>
    <row r="6" spans="1:4" ht="15">
      <c r="A6" s="192" t="s">
        <v>599</v>
      </c>
      <c r="B6" s="193">
        <v>245.76572196276658</v>
      </c>
      <c r="C6" s="193">
        <v>196.23899999999998</v>
      </c>
      <c r="D6" s="194">
        <f t="shared" si="0"/>
        <v>79.84799443664082</v>
      </c>
    </row>
    <row r="7" spans="1:4" ht="15">
      <c r="A7" s="192" t="s">
        <v>600</v>
      </c>
      <c r="B7" s="193">
        <v>64.3137355255582</v>
      </c>
      <c r="C7" s="193">
        <v>88.158</v>
      </c>
      <c r="D7" s="194">
        <f t="shared" si="0"/>
        <v>137.07491763554322</v>
      </c>
    </row>
    <row r="8" spans="1:4" ht="15">
      <c r="A8" s="192" t="s">
        <v>601</v>
      </c>
      <c r="B8" s="193">
        <v>91.57705840957071</v>
      </c>
      <c r="C8" s="193">
        <v>88.28029947553608</v>
      </c>
      <c r="D8" s="194">
        <f t="shared" si="0"/>
        <v>96.40001656387548</v>
      </c>
    </row>
    <row r="9" spans="1:4" ht="15">
      <c r="A9" s="192" t="s">
        <v>602</v>
      </c>
      <c r="B9" s="193">
        <v>39.393161026166</v>
      </c>
      <c r="C9" s="193">
        <v>34.19899999999999</v>
      </c>
      <c r="D9" s="194">
        <f t="shared" si="0"/>
        <v>86.81456148513722</v>
      </c>
    </row>
    <row r="10" spans="1:4" ht="15">
      <c r="A10" s="192" t="s">
        <v>603</v>
      </c>
      <c r="B10" s="193">
        <v>35.453841724777725</v>
      </c>
      <c r="C10" s="193">
        <v>19.3</v>
      </c>
      <c r="D10" s="194">
        <f t="shared" si="0"/>
        <v>54.43697794394946</v>
      </c>
    </row>
    <row r="11" spans="1:4" ht="15">
      <c r="A11" s="192" t="s">
        <v>604</v>
      </c>
      <c r="B11" s="193">
        <v>16.7473930010875</v>
      </c>
      <c r="C11" s="193">
        <v>15.903000000000002</v>
      </c>
      <c r="D11" s="194">
        <f t="shared" si="0"/>
        <v>94.9580630189268</v>
      </c>
    </row>
    <row r="12" spans="1:4" ht="15">
      <c r="A12" s="192" t="s">
        <v>605</v>
      </c>
      <c r="B12" s="193">
        <v>29.971530932122068</v>
      </c>
      <c r="C12" s="193">
        <v>25.864352453030605</v>
      </c>
      <c r="D12" s="194">
        <f t="shared" si="0"/>
        <v>86.29640077981607</v>
      </c>
    </row>
    <row r="13" spans="1:4" ht="14.25">
      <c r="A13" s="189" t="s">
        <v>606</v>
      </c>
      <c r="B13" s="195">
        <v>953.2154372720872</v>
      </c>
      <c r="C13" s="195">
        <v>765.6961906658701</v>
      </c>
      <c r="D13" s="196">
        <f t="shared" si="0"/>
        <v>80.32771614118421</v>
      </c>
    </row>
    <row r="14" spans="1:4" ht="15">
      <c r="A14" s="192" t="s">
        <v>607</v>
      </c>
      <c r="B14" s="193">
        <v>131.8974793679226</v>
      </c>
      <c r="C14" s="193">
        <v>116.613</v>
      </c>
      <c r="D14" s="194">
        <f t="shared" si="0"/>
        <v>88.41184877742266</v>
      </c>
    </row>
    <row r="15" spans="1:4" ht="15">
      <c r="A15" s="192" t="s">
        <v>608</v>
      </c>
      <c r="B15" s="193">
        <v>172.0158659074913</v>
      </c>
      <c r="C15" s="193">
        <v>145.665</v>
      </c>
      <c r="D15" s="194">
        <f t="shared" si="0"/>
        <v>84.68114219088221</v>
      </c>
    </row>
    <row r="16" spans="1:4" ht="15">
      <c r="A16" s="192" t="s">
        <v>609</v>
      </c>
      <c r="B16" s="193">
        <v>11.307146055914519</v>
      </c>
      <c r="C16" s="193">
        <v>7.473999999999999</v>
      </c>
      <c r="D16" s="194">
        <f t="shared" si="0"/>
        <v>66.09979178689846</v>
      </c>
    </row>
    <row r="17" spans="1:4" ht="15">
      <c r="A17" s="192" t="s">
        <v>610</v>
      </c>
      <c r="B17" s="193">
        <v>117.88324483398374</v>
      </c>
      <c r="C17" s="193">
        <v>79.855</v>
      </c>
      <c r="D17" s="194">
        <f t="shared" si="0"/>
        <v>67.74075494143436</v>
      </c>
    </row>
    <row r="18" spans="1:4" ht="15">
      <c r="A18" s="192" t="s">
        <v>611</v>
      </c>
      <c r="B18" s="193">
        <v>344.15664384876203</v>
      </c>
      <c r="C18" s="193">
        <v>235.576</v>
      </c>
      <c r="D18" s="194">
        <f t="shared" si="0"/>
        <v>68.45022585224963</v>
      </c>
    </row>
    <row r="19" spans="1:4" ht="15">
      <c r="A19" s="192" t="s">
        <v>612</v>
      </c>
      <c r="B19" s="193">
        <v>82.25491011451615</v>
      </c>
      <c r="C19" s="193">
        <v>93.707</v>
      </c>
      <c r="D19" s="194">
        <f t="shared" si="0"/>
        <v>113.92268239007267</v>
      </c>
    </row>
    <row r="20" spans="1:4" ht="15">
      <c r="A20" s="192" t="s">
        <v>613</v>
      </c>
      <c r="B20" s="193">
        <f>B13-B14-B15-B16-B17-B18-B19</f>
        <v>93.70014714349688</v>
      </c>
      <c r="C20" s="193">
        <f>C13-C14-C15-C16-C17-C18-C19</f>
        <v>86.80619066587005</v>
      </c>
      <c r="D20" s="194">
        <f t="shared" si="0"/>
        <v>92.64253398976088</v>
      </c>
    </row>
    <row r="21" spans="1:4" ht="15" thickBot="1">
      <c r="A21" s="197" t="s">
        <v>614</v>
      </c>
      <c r="B21" s="198">
        <v>2020.2123664512824</v>
      </c>
      <c r="C21" s="198">
        <v>1613.2388425944366</v>
      </c>
      <c r="D21" s="199">
        <f t="shared" si="0"/>
        <v>79.85491373999764</v>
      </c>
    </row>
    <row r="22" spans="1:4" ht="15">
      <c r="A22" s="1" t="s">
        <v>616</v>
      </c>
      <c r="B22" s="16"/>
      <c r="C22" s="16"/>
      <c r="D22" s="16"/>
    </row>
    <row r="23" spans="1:4" ht="15">
      <c r="A23" s="1" t="s">
        <v>746</v>
      </c>
      <c r="B23" s="16"/>
      <c r="C23" s="16"/>
      <c r="D23" s="16"/>
    </row>
    <row r="24" spans="1:4" ht="15">
      <c r="A24" s="1" t="s">
        <v>617</v>
      </c>
      <c r="B24" s="16"/>
      <c r="C24" s="16"/>
      <c r="D24" s="16"/>
    </row>
  </sheetData>
  <sheetProtection/>
  <mergeCells count="1">
    <mergeCell ref="A1:D1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0">
      <selection activeCell="I43" sqref="I43"/>
    </sheetView>
  </sheetViews>
  <sheetFormatPr defaultColWidth="9.00390625" defaultRowHeight="12.75"/>
  <cols>
    <col min="1" max="1" width="24.375" style="1" customWidth="1"/>
    <col min="2" max="2" width="6.625" style="1" bestFit="1" customWidth="1"/>
    <col min="3" max="7" width="8.125" style="1" bestFit="1" customWidth="1"/>
    <col min="8" max="8" width="10.00390625" style="1" customWidth="1"/>
    <col min="9" max="9" width="16.625" style="1" customWidth="1"/>
    <col min="10" max="10" width="17.25390625" style="1" customWidth="1"/>
    <col min="11" max="16384" width="9.125" style="1" customWidth="1"/>
  </cols>
  <sheetData>
    <row r="1" spans="1:8" ht="14.25">
      <c r="A1" s="2" t="s">
        <v>619</v>
      </c>
      <c r="B1" s="2"/>
      <c r="C1" s="2"/>
      <c r="D1" s="2"/>
      <c r="E1" s="2"/>
      <c r="F1" s="1400"/>
      <c r="G1" s="1400"/>
      <c r="H1" s="2"/>
    </row>
    <row r="2" spans="1:8" ht="15" thickBot="1">
      <c r="A2" s="2" t="s">
        <v>620</v>
      </c>
      <c r="B2" s="2"/>
      <c r="C2" s="2"/>
      <c r="D2" s="2"/>
      <c r="E2" s="2"/>
      <c r="F2" s="2"/>
      <c r="G2" s="1637" t="s">
        <v>645</v>
      </c>
      <c r="H2" s="1637"/>
    </row>
    <row r="3" spans="1:8" ht="15">
      <c r="A3" s="1665" t="s">
        <v>472</v>
      </c>
      <c r="B3" s="202" t="s">
        <v>622</v>
      </c>
      <c r="C3" s="1667" t="s">
        <v>623</v>
      </c>
      <c r="D3" s="1668"/>
      <c r="E3" s="1668"/>
      <c r="F3" s="1668"/>
      <c r="G3" s="203"/>
      <c r="H3" s="204" t="s">
        <v>624</v>
      </c>
    </row>
    <row r="4" spans="1:8" ht="15.75" thickBot="1">
      <c r="A4" s="1666"/>
      <c r="B4" s="205" t="s">
        <v>625</v>
      </c>
      <c r="C4" s="206">
        <v>2005</v>
      </c>
      <c r="D4" s="205">
        <v>2006</v>
      </c>
      <c r="E4" s="205">
        <v>2007</v>
      </c>
      <c r="F4" s="207">
        <v>2008</v>
      </c>
      <c r="G4" s="207">
        <v>2009</v>
      </c>
      <c r="H4" s="208" t="s">
        <v>626</v>
      </c>
    </row>
    <row r="5" spans="1:8" ht="17.25" customHeight="1" thickTop="1">
      <c r="A5" s="209" t="s">
        <v>627</v>
      </c>
      <c r="B5" s="210"/>
      <c r="C5" s="210"/>
      <c r="D5" s="210"/>
      <c r="E5" s="210"/>
      <c r="F5" s="1669"/>
      <c r="G5" s="1669"/>
      <c r="H5" s="1670"/>
    </row>
    <row r="6" spans="1:8" ht="15">
      <c r="A6" s="211" t="s">
        <v>628</v>
      </c>
      <c r="B6" s="212" t="s">
        <v>629</v>
      </c>
      <c r="C6" s="213">
        <v>794.73429</v>
      </c>
      <c r="D6" s="213">
        <v>732.87668</v>
      </c>
      <c r="E6" s="213">
        <v>784.43253</v>
      </c>
      <c r="F6" s="213">
        <v>799.37412</v>
      </c>
      <c r="G6" s="213">
        <v>768.73982</v>
      </c>
      <c r="H6" s="214">
        <f>G6/F6*100</f>
        <v>96.16771431129145</v>
      </c>
    </row>
    <row r="7" spans="1:8" ht="15">
      <c r="A7" s="215" t="s">
        <v>630</v>
      </c>
      <c r="B7" s="216" t="s">
        <v>629</v>
      </c>
      <c r="C7" s="213">
        <v>372.96207</v>
      </c>
      <c r="D7" s="213">
        <v>349.10496</v>
      </c>
      <c r="E7" s="213">
        <v>360.69766</v>
      </c>
      <c r="F7" s="213">
        <v>373.66209</v>
      </c>
      <c r="G7" s="213">
        <v>379.19512</v>
      </c>
      <c r="H7" s="214">
        <f aca="true" t="shared" si="0" ref="H7:H15">G7/F7*100</f>
        <v>101.48075765459643</v>
      </c>
    </row>
    <row r="8" spans="1:8" ht="15">
      <c r="A8" s="215" t="s">
        <v>631</v>
      </c>
      <c r="B8" s="216" t="s">
        <v>629</v>
      </c>
      <c r="C8" s="213">
        <v>204.24556</v>
      </c>
      <c r="D8" s="213">
        <v>184.51931</v>
      </c>
      <c r="E8" s="213">
        <v>209.92798</v>
      </c>
      <c r="F8" s="213">
        <v>213.04995</v>
      </c>
      <c r="G8" s="213">
        <v>195.82626</v>
      </c>
      <c r="H8" s="214">
        <f t="shared" si="0"/>
        <v>91.91565639888674</v>
      </c>
    </row>
    <row r="9" spans="1:8" ht="15">
      <c r="A9" s="215" t="s">
        <v>632</v>
      </c>
      <c r="B9" s="216" t="s">
        <v>629</v>
      </c>
      <c r="C9" s="213">
        <v>24.1661</v>
      </c>
      <c r="D9" s="213">
        <v>12.51138</v>
      </c>
      <c r="E9" s="213">
        <v>20.68085</v>
      </c>
      <c r="F9" s="213">
        <v>25.94067</v>
      </c>
      <c r="G9" s="213">
        <v>19.86297</v>
      </c>
      <c r="H9" s="214">
        <f t="shared" si="0"/>
        <v>76.57076706191475</v>
      </c>
    </row>
    <row r="10" spans="1:8" ht="15">
      <c r="A10" s="215" t="s">
        <v>633</v>
      </c>
      <c r="B10" s="216" t="s">
        <v>629</v>
      </c>
      <c r="C10" s="213">
        <v>19.15595</v>
      </c>
      <c r="D10" s="213">
        <v>19.52974</v>
      </c>
      <c r="E10" s="213">
        <v>20.83025</v>
      </c>
      <c r="F10" s="213">
        <v>17.03657</v>
      </c>
      <c r="G10" s="213">
        <v>15.92903</v>
      </c>
      <c r="H10" s="214">
        <f t="shared" si="0"/>
        <v>93.49904352812801</v>
      </c>
    </row>
    <row r="11" spans="1:8" ht="15">
      <c r="A11" s="215" t="s">
        <v>634</v>
      </c>
      <c r="B11" s="216" t="s">
        <v>629</v>
      </c>
      <c r="C11" s="213">
        <v>154.08567</v>
      </c>
      <c r="D11" s="213">
        <v>151.00565</v>
      </c>
      <c r="E11" s="213">
        <v>157.25559</v>
      </c>
      <c r="F11" s="213">
        <v>154.23756</v>
      </c>
      <c r="G11" s="213">
        <v>144.23485</v>
      </c>
      <c r="H11" s="214">
        <f t="shared" si="0"/>
        <v>93.51473791468173</v>
      </c>
    </row>
    <row r="12" spans="1:8" ht="15">
      <c r="A12" s="215" t="s">
        <v>635</v>
      </c>
      <c r="B12" s="216" t="s">
        <v>629</v>
      </c>
      <c r="C12" s="213">
        <v>33.21638</v>
      </c>
      <c r="D12" s="213">
        <v>27.7192</v>
      </c>
      <c r="E12" s="213">
        <v>18.85683</v>
      </c>
      <c r="F12" s="213">
        <v>11.11778</v>
      </c>
      <c r="G12" s="213">
        <v>15.95231</v>
      </c>
      <c r="H12" s="214">
        <f t="shared" si="0"/>
        <v>143.48467050076545</v>
      </c>
    </row>
    <row r="13" spans="1:8" ht="15">
      <c r="A13" s="215" t="s">
        <v>636</v>
      </c>
      <c r="B13" s="216" t="s">
        <v>629</v>
      </c>
      <c r="C13" s="213">
        <v>19.10139</v>
      </c>
      <c r="D13" s="213">
        <v>18.38437</v>
      </c>
      <c r="E13" s="213">
        <v>17.7694</v>
      </c>
      <c r="F13" s="213">
        <v>14.27032</v>
      </c>
      <c r="G13" s="213">
        <v>11.62012</v>
      </c>
      <c r="H13" s="214">
        <f t="shared" si="0"/>
        <v>81.42858744583162</v>
      </c>
    </row>
    <row r="14" spans="1:8" ht="15">
      <c r="A14" s="215" t="s">
        <v>402</v>
      </c>
      <c r="B14" s="216" t="s">
        <v>629</v>
      </c>
      <c r="C14" s="217">
        <v>213.50866</v>
      </c>
      <c r="D14" s="217">
        <v>250.39687</v>
      </c>
      <c r="E14" s="217">
        <v>231.35121</v>
      </c>
      <c r="F14" s="217">
        <v>249.32702</v>
      </c>
      <c r="G14" s="217">
        <v>267.71281</v>
      </c>
      <c r="H14" s="214">
        <f t="shared" si="0"/>
        <v>107.37416666673352</v>
      </c>
    </row>
    <row r="15" spans="1:8" ht="15">
      <c r="A15" s="218" t="s">
        <v>637</v>
      </c>
      <c r="B15" s="216" t="s">
        <v>629</v>
      </c>
      <c r="C15" s="213">
        <v>13.13044</v>
      </c>
      <c r="D15" s="213">
        <v>11.78094</v>
      </c>
      <c r="E15" s="213">
        <v>11.50657</v>
      </c>
      <c r="F15" s="213">
        <v>9.65013</v>
      </c>
      <c r="G15" s="213">
        <v>9.34039</v>
      </c>
      <c r="H15" s="214">
        <f t="shared" si="0"/>
        <v>96.79030230680829</v>
      </c>
    </row>
    <row r="16" spans="1:8" ht="16.5" customHeight="1">
      <c r="A16" s="219" t="s">
        <v>638</v>
      </c>
      <c r="B16" s="220"/>
      <c r="C16" s="221"/>
      <c r="D16" s="222"/>
      <c r="E16" s="222"/>
      <c r="F16" s="223"/>
      <c r="G16" s="223"/>
      <c r="H16" s="224"/>
    </row>
    <row r="17" spans="1:8" ht="15">
      <c r="A17" s="211" t="s">
        <v>628</v>
      </c>
      <c r="B17" s="216" t="s">
        <v>639</v>
      </c>
      <c r="C17" s="213">
        <v>4.51</v>
      </c>
      <c r="D17" s="213">
        <v>4</v>
      </c>
      <c r="E17" s="213">
        <v>3.56</v>
      </c>
      <c r="F17" s="213">
        <v>5.18</v>
      </c>
      <c r="G17" s="213">
        <v>4.33</v>
      </c>
      <c r="H17" s="214">
        <f>G17/F17*100</f>
        <v>83.5907335907336</v>
      </c>
    </row>
    <row r="18" spans="1:8" ht="15">
      <c r="A18" s="215" t="s">
        <v>630</v>
      </c>
      <c r="B18" s="216" t="s">
        <v>639</v>
      </c>
      <c r="C18" s="213">
        <v>4.31</v>
      </c>
      <c r="D18" s="213">
        <v>3.85</v>
      </c>
      <c r="E18" s="213">
        <v>3.82</v>
      </c>
      <c r="F18" s="213">
        <v>4.87</v>
      </c>
      <c r="G18" s="213">
        <v>4.06</v>
      </c>
      <c r="H18" s="214">
        <f aca="true" t="shared" si="1" ref="H18:H26">G18/F18*100</f>
        <v>83.36755646817248</v>
      </c>
    </row>
    <row r="19" spans="1:8" ht="15">
      <c r="A19" s="215" t="s">
        <v>631</v>
      </c>
      <c r="B19" s="216" t="s">
        <v>639</v>
      </c>
      <c r="C19" s="213">
        <v>3.62</v>
      </c>
      <c r="D19" s="213">
        <v>3.48</v>
      </c>
      <c r="E19" s="213">
        <v>3.14</v>
      </c>
      <c r="F19" s="213">
        <v>4.18</v>
      </c>
      <c r="G19" s="213">
        <v>3.45</v>
      </c>
      <c r="H19" s="214">
        <f t="shared" si="1"/>
        <v>82.53588516746413</v>
      </c>
    </row>
    <row r="20" spans="1:8" ht="15">
      <c r="A20" s="215" t="s">
        <v>632</v>
      </c>
      <c r="B20" s="216" t="s">
        <v>639</v>
      </c>
      <c r="C20" s="213">
        <v>2.84</v>
      </c>
      <c r="D20" s="213">
        <v>2.41</v>
      </c>
      <c r="E20" s="213">
        <v>2.63</v>
      </c>
      <c r="F20" s="213">
        <v>3.1</v>
      </c>
      <c r="G20" s="213">
        <v>2.87</v>
      </c>
      <c r="H20" s="214">
        <f t="shared" si="1"/>
        <v>92.58064516129032</v>
      </c>
    </row>
    <row r="21" spans="1:8" ht="15">
      <c r="A21" s="215" t="s">
        <v>633</v>
      </c>
      <c r="B21" s="216" t="s">
        <v>639</v>
      </c>
      <c r="C21" s="213">
        <v>2</v>
      </c>
      <c r="D21" s="213">
        <v>2.12</v>
      </c>
      <c r="E21" s="213">
        <v>1.79</v>
      </c>
      <c r="F21" s="213">
        <v>2.06</v>
      </c>
      <c r="G21" s="213">
        <v>2.17</v>
      </c>
      <c r="H21" s="214">
        <f t="shared" si="1"/>
        <v>105.33980582524272</v>
      </c>
    </row>
    <row r="22" spans="1:10" ht="15">
      <c r="A22" s="215" t="s">
        <v>634</v>
      </c>
      <c r="B22" s="216" t="s">
        <v>639</v>
      </c>
      <c r="C22" s="213">
        <v>6.97</v>
      </c>
      <c r="D22" s="213">
        <v>5.55</v>
      </c>
      <c r="E22" s="213">
        <v>3.97</v>
      </c>
      <c r="F22" s="213">
        <v>8.17</v>
      </c>
      <c r="G22" s="213">
        <v>6.85</v>
      </c>
      <c r="H22" s="214">
        <f t="shared" si="1"/>
        <v>83.84332925336597</v>
      </c>
      <c r="J22" s="225"/>
    </row>
    <row r="23" spans="1:8" ht="15">
      <c r="A23" s="215" t="s">
        <v>635</v>
      </c>
      <c r="B23" s="216" t="s">
        <v>639</v>
      </c>
      <c r="C23" s="213">
        <v>52.16</v>
      </c>
      <c r="D23" s="213">
        <v>49.46</v>
      </c>
      <c r="E23" s="213">
        <v>44.89</v>
      </c>
      <c r="F23" s="213">
        <v>61.07</v>
      </c>
      <c r="G23" s="213">
        <v>56.34</v>
      </c>
      <c r="H23" s="214">
        <f t="shared" si="1"/>
        <v>92.25478958572131</v>
      </c>
    </row>
    <row r="24" spans="1:8" ht="15">
      <c r="A24" s="215" t="s">
        <v>636</v>
      </c>
      <c r="B24" s="216" t="s">
        <v>639</v>
      </c>
      <c r="C24" s="213">
        <v>15.77</v>
      </c>
      <c r="D24" s="213">
        <v>14.31</v>
      </c>
      <c r="E24" s="213">
        <v>16.19</v>
      </c>
      <c r="F24" s="213">
        <v>17.19</v>
      </c>
      <c r="G24" s="213">
        <v>18.6</v>
      </c>
      <c r="H24" s="214">
        <f t="shared" si="1"/>
        <v>108.20244328097732</v>
      </c>
    </row>
    <row r="25" spans="1:8" ht="15">
      <c r="A25" s="215" t="s">
        <v>402</v>
      </c>
      <c r="B25" s="216" t="s">
        <v>639</v>
      </c>
      <c r="C25" s="217">
        <v>2.12</v>
      </c>
      <c r="D25" s="217">
        <v>2.06</v>
      </c>
      <c r="E25" s="217">
        <v>2.02</v>
      </c>
      <c r="F25" s="217">
        <v>2.54</v>
      </c>
      <c r="G25" s="217">
        <v>2.23</v>
      </c>
      <c r="H25" s="214">
        <f t="shared" si="1"/>
        <v>87.79527559055119</v>
      </c>
    </row>
    <row r="26" spans="1:8" ht="15">
      <c r="A26" s="218" t="s">
        <v>640</v>
      </c>
      <c r="B26" s="216" t="s">
        <v>639</v>
      </c>
      <c r="C26" s="226">
        <v>4.12</v>
      </c>
      <c r="D26" s="226">
        <v>4.47</v>
      </c>
      <c r="E26" s="213">
        <v>4.3</v>
      </c>
      <c r="F26" s="213">
        <v>5.36</v>
      </c>
      <c r="G26" s="213">
        <v>4.53</v>
      </c>
      <c r="H26" s="214">
        <f t="shared" si="1"/>
        <v>84.51492537313433</v>
      </c>
    </row>
    <row r="27" spans="1:8" ht="19.5" customHeight="1">
      <c r="A27" s="227" t="s">
        <v>641</v>
      </c>
      <c r="B27" s="228"/>
      <c r="C27" s="229"/>
      <c r="D27" s="222"/>
      <c r="E27" s="222"/>
      <c r="F27" s="223"/>
      <c r="G27" s="223"/>
      <c r="H27" s="230"/>
    </row>
    <row r="28" spans="1:8" ht="15">
      <c r="A28" s="211" t="s">
        <v>628</v>
      </c>
      <c r="B28" s="216" t="s">
        <v>642</v>
      </c>
      <c r="C28" s="213">
        <v>3585.2</v>
      </c>
      <c r="D28" s="213">
        <v>2928.8042</v>
      </c>
      <c r="E28" s="213">
        <v>2793.1847</v>
      </c>
      <c r="F28" s="213">
        <v>4137.0191</v>
      </c>
      <c r="G28" s="213">
        <v>3330.011</v>
      </c>
      <c r="H28" s="214">
        <f>G28/F28*100</f>
        <v>80.49300521721061</v>
      </c>
    </row>
    <row r="29" spans="1:8" ht="15">
      <c r="A29" s="215" t="s">
        <v>630</v>
      </c>
      <c r="B29" s="216" t="s">
        <v>642</v>
      </c>
      <c r="C29" s="213">
        <v>1607.8681</v>
      </c>
      <c r="D29" s="213">
        <v>1342.6928</v>
      </c>
      <c r="E29" s="213">
        <v>1379.6431</v>
      </c>
      <c r="F29" s="213">
        <v>1819.4786</v>
      </c>
      <c r="G29" s="213">
        <v>1537.9045</v>
      </c>
      <c r="H29" s="214">
        <f aca="true" t="shared" si="2" ref="H29:H39">G29/F29*100</f>
        <v>84.52446211788367</v>
      </c>
    </row>
    <row r="30" spans="1:8" ht="15">
      <c r="A30" s="215" t="s">
        <v>631</v>
      </c>
      <c r="B30" s="216" t="s">
        <v>642</v>
      </c>
      <c r="C30" s="213">
        <v>739.3109</v>
      </c>
      <c r="D30" s="213">
        <v>641.7679</v>
      </c>
      <c r="E30" s="213">
        <v>659.6215</v>
      </c>
      <c r="F30" s="213">
        <v>891.3168</v>
      </c>
      <c r="G30" s="213">
        <v>675.4751</v>
      </c>
      <c r="H30" s="214">
        <f t="shared" si="2"/>
        <v>75.78395246224463</v>
      </c>
    </row>
    <row r="31" spans="1:8" ht="15">
      <c r="A31" s="215" t="s">
        <v>632</v>
      </c>
      <c r="B31" s="216" t="s">
        <v>642</v>
      </c>
      <c r="C31" s="213">
        <v>68.5879</v>
      </c>
      <c r="D31" s="213">
        <v>30.2114</v>
      </c>
      <c r="E31" s="213">
        <v>54.3678</v>
      </c>
      <c r="F31" s="213">
        <v>80.3493</v>
      </c>
      <c r="G31" s="213">
        <v>56.9316</v>
      </c>
      <c r="H31" s="214">
        <f t="shared" si="2"/>
        <v>70.85512879390362</v>
      </c>
    </row>
    <row r="32" spans="1:8" ht="15">
      <c r="A32" s="215" t="s">
        <v>633</v>
      </c>
      <c r="B32" s="216" t="s">
        <v>642</v>
      </c>
      <c r="C32" s="213">
        <v>38.2402</v>
      </c>
      <c r="D32" s="213">
        <v>41.3649</v>
      </c>
      <c r="E32" s="213">
        <v>37.352</v>
      </c>
      <c r="F32" s="213">
        <v>35.0348</v>
      </c>
      <c r="G32" s="213">
        <v>34.621</v>
      </c>
      <c r="H32" s="214">
        <f t="shared" si="2"/>
        <v>98.81888864785871</v>
      </c>
    </row>
    <row r="33" spans="1:8" ht="15">
      <c r="A33" s="215" t="s">
        <v>634</v>
      </c>
      <c r="B33" s="216" t="s">
        <v>642</v>
      </c>
      <c r="C33" s="213">
        <v>1074.0399</v>
      </c>
      <c r="D33" s="213">
        <v>838.3258</v>
      </c>
      <c r="E33" s="213">
        <v>623.9066</v>
      </c>
      <c r="F33" s="213">
        <v>1260.6164</v>
      </c>
      <c r="G33" s="213">
        <v>988.0534</v>
      </c>
      <c r="H33" s="214">
        <f t="shared" si="2"/>
        <v>78.37859320249999</v>
      </c>
    </row>
    <row r="34" spans="1:8" ht="15">
      <c r="A34" s="215" t="s">
        <v>635</v>
      </c>
      <c r="B34" s="216" t="s">
        <v>642</v>
      </c>
      <c r="C34" s="213">
        <v>1732.6122</v>
      </c>
      <c r="D34" s="213">
        <v>1370.9076</v>
      </c>
      <c r="E34" s="213">
        <v>846.4996</v>
      </c>
      <c r="F34" s="213">
        <v>678.9152</v>
      </c>
      <c r="G34" s="213">
        <v>898.8073</v>
      </c>
      <c r="H34" s="214">
        <f t="shared" si="2"/>
        <v>132.38874310075838</v>
      </c>
    </row>
    <row r="35" spans="1:8" ht="15">
      <c r="A35" s="215" t="s">
        <v>636</v>
      </c>
      <c r="B35" s="216" t="s">
        <v>642</v>
      </c>
      <c r="C35" s="213">
        <v>301.1691</v>
      </c>
      <c r="D35" s="213">
        <v>263.0826</v>
      </c>
      <c r="E35" s="213">
        <v>287.6672</v>
      </c>
      <c r="F35" s="213">
        <v>245.277</v>
      </c>
      <c r="G35" s="213">
        <v>216.1227</v>
      </c>
      <c r="H35" s="214">
        <f t="shared" si="2"/>
        <v>88.11372448293156</v>
      </c>
    </row>
    <row r="36" spans="1:8" ht="15">
      <c r="A36" s="215" t="s">
        <v>402</v>
      </c>
      <c r="B36" s="216" t="s">
        <v>642</v>
      </c>
      <c r="C36" s="217">
        <v>453.4489</v>
      </c>
      <c r="D36" s="217">
        <v>514.669</v>
      </c>
      <c r="E36" s="217">
        <v>467.5123</v>
      </c>
      <c r="F36" s="217">
        <v>633.1411</v>
      </c>
      <c r="G36" s="217">
        <v>595.8326</v>
      </c>
      <c r="H36" s="214">
        <f t="shared" si="2"/>
        <v>94.10739565003755</v>
      </c>
    </row>
    <row r="37" spans="1:8" ht="15">
      <c r="A37" s="231" t="s">
        <v>640</v>
      </c>
      <c r="B37" s="216" t="s">
        <v>642</v>
      </c>
      <c r="C37" s="213">
        <v>53.6</v>
      </c>
      <c r="D37" s="213">
        <v>51.6693</v>
      </c>
      <c r="E37" s="213">
        <v>48.7755</v>
      </c>
      <c r="F37" s="213">
        <v>51.2</v>
      </c>
      <c r="G37" s="213">
        <v>41.8065</v>
      </c>
      <c r="H37" s="214">
        <f t="shared" si="2"/>
        <v>81.6533203125</v>
      </c>
    </row>
    <row r="38" spans="1:8" ht="15">
      <c r="A38" s="215" t="s">
        <v>67</v>
      </c>
      <c r="B38" s="216" t="s">
        <v>642</v>
      </c>
      <c r="C38" s="213">
        <v>63.4</v>
      </c>
      <c r="D38" s="213">
        <v>61.037</v>
      </c>
      <c r="E38" s="213">
        <v>44.927</v>
      </c>
      <c r="F38" s="213">
        <v>74.6</v>
      </c>
      <c r="G38" s="213">
        <v>69.1</v>
      </c>
      <c r="H38" s="214">
        <f t="shared" si="2"/>
        <v>92.62734584450402</v>
      </c>
    </row>
    <row r="39" spans="1:8" ht="15.75" thickBot="1">
      <c r="A39" s="232" t="s">
        <v>643</v>
      </c>
      <c r="B39" s="233" t="s">
        <v>642</v>
      </c>
      <c r="C39" s="234">
        <v>353.6</v>
      </c>
      <c r="D39" s="234">
        <v>351.5255</v>
      </c>
      <c r="E39" s="234">
        <v>307.756</v>
      </c>
      <c r="F39" s="234">
        <v>333</v>
      </c>
      <c r="G39" s="234">
        <v>312.084</v>
      </c>
      <c r="H39" s="235">
        <f t="shared" si="2"/>
        <v>93.71891891891893</v>
      </c>
    </row>
    <row r="40" ht="12.75">
      <c r="A40" s="1" t="s">
        <v>644</v>
      </c>
    </row>
    <row r="41" ht="12.75">
      <c r="A41" s="1" t="s">
        <v>467</v>
      </c>
    </row>
  </sheetData>
  <sheetProtection/>
  <mergeCells count="4">
    <mergeCell ref="A3:A4"/>
    <mergeCell ref="C3:F3"/>
    <mergeCell ref="F5:H5"/>
    <mergeCell ref="G2:H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B39" sqref="B39"/>
    </sheetView>
  </sheetViews>
  <sheetFormatPr defaultColWidth="9.00390625" defaultRowHeight="12.75"/>
  <cols>
    <col min="1" max="1" width="25.125" style="1" customWidth="1"/>
    <col min="2" max="2" width="11.625" style="1" bestFit="1" customWidth="1"/>
    <col min="3" max="3" width="11.25390625" style="1" bestFit="1" customWidth="1"/>
    <col min="4" max="4" width="7.25390625" style="1" bestFit="1" customWidth="1"/>
    <col min="5" max="5" width="11.625" style="1" bestFit="1" customWidth="1"/>
    <col min="6" max="6" width="11.25390625" style="1" bestFit="1" customWidth="1"/>
    <col min="7" max="7" width="7.25390625" style="1" bestFit="1" customWidth="1"/>
    <col min="8" max="8" width="11.625" style="1" bestFit="1" customWidth="1"/>
    <col min="9" max="9" width="7.25390625" style="1" bestFit="1" customWidth="1"/>
    <col min="10" max="10" width="12.875" style="1" bestFit="1" customWidth="1"/>
    <col min="11" max="16384" width="9.125" style="1" customWidth="1"/>
  </cols>
  <sheetData>
    <row r="1" spans="1:10" ht="15.75" thickBot="1">
      <c r="A1" s="2" t="s">
        <v>646</v>
      </c>
      <c r="B1" s="16"/>
      <c r="C1" s="16"/>
      <c r="D1" s="16"/>
      <c r="E1" s="16"/>
      <c r="F1" s="5"/>
      <c r="G1" s="5"/>
      <c r="H1" s="16"/>
      <c r="I1" s="16"/>
      <c r="J1" s="147" t="s">
        <v>621</v>
      </c>
    </row>
    <row r="2" spans="1:10" ht="13.5" customHeight="1">
      <c r="A2" s="237" t="s">
        <v>647</v>
      </c>
      <c r="B2" s="1671">
        <v>2008</v>
      </c>
      <c r="C2" s="1671"/>
      <c r="D2" s="1671"/>
      <c r="E2" s="1671">
        <v>2009</v>
      </c>
      <c r="F2" s="1671"/>
      <c r="G2" s="1671"/>
      <c r="H2" s="1672" t="s">
        <v>648</v>
      </c>
      <c r="I2" s="1671"/>
      <c r="J2" s="1673"/>
    </row>
    <row r="3" spans="1:10" ht="13.5" customHeight="1">
      <c r="A3" s="215"/>
      <c r="B3" s="212" t="s">
        <v>649</v>
      </c>
      <c r="C3" s="1674" t="s">
        <v>650</v>
      </c>
      <c r="D3" s="1675"/>
      <c r="E3" s="239" t="s">
        <v>649</v>
      </c>
      <c r="F3" s="1674" t="s">
        <v>650</v>
      </c>
      <c r="G3" s="1675"/>
      <c r="H3" s="212" t="s">
        <v>649</v>
      </c>
      <c r="I3" s="1674" t="s">
        <v>650</v>
      </c>
      <c r="J3" s="1676"/>
    </row>
    <row r="4" spans="1:10" ht="13.5" customHeight="1" thickBot="1">
      <c r="A4" s="240"/>
      <c r="B4" s="205" t="s">
        <v>651</v>
      </c>
      <c r="C4" s="241" t="s">
        <v>652</v>
      </c>
      <c r="D4" s="242" t="s">
        <v>653</v>
      </c>
      <c r="E4" s="206" t="s">
        <v>651</v>
      </c>
      <c r="F4" s="241" t="s">
        <v>652</v>
      </c>
      <c r="G4" s="241" t="s">
        <v>653</v>
      </c>
      <c r="H4" s="205" t="s">
        <v>651</v>
      </c>
      <c r="I4" s="241" t="s">
        <v>652</v>
      </c>
      <c r="J4" s="243" t="s">
        <v>653</v>
      </c>
    </row>
    <row r="5" spans="1:10" s="15" customFormat="1" ht="13.5" customHeight="1" thickTop="1">
      <c r="A5" s="215" t="s">
        <v>654</v>
      </c>
      <c r="B5" s="244">
        <v>957.05</v>
      </c>
      <c r="C5" s="245">
        <v>31243</v>
      </c>
      <c r="D5" s="246">
        <v>32.65</v>
      </c>
      <c r="E5" s="244">
        <v>916.71</v>
      </c>
      <c r="F5" s="245">
        <v>33271.4</v>
      </c>
      <c r="G5" s="246">
        <v>36.29</v>
      </c>
      <c r="H5" s="247">
        <f>E5/B5*100</f>
        <v>95.78496421294605</v>
      </c>
      <c r="I5" s="248">
        <f>F5/C5*100</f>
        <v>106.49233428287937</v>
      </c>
      <c r="J5" s="249">
        <f>G5/D5*100</f>
        <v>111.14854517611026</v>
      </c>
    </row>
    <row r="6" spans="1:10" ht="13.5" customHeight="1">
      <c r="A6" s="250" t="s">
        <v>655</v>
      </c>
      <c r="B6" s="251"/>
      <c r="C6" s="252"/>
      <c r="D6" s="253"/>
      <c r="E6" s="251"/>
      <c r="F6" s="252"/>
      <c r="G6" s="253"/>
      <c r="H6" s="254"/>
      <c r="I6" s="255"/>
      <c r="J6" s="256"/>
    </row>
    <row r="7" spans="1:10" s="15" customFormat="1" ht="13.5" customHeight="1">
      <c r="A7" s="215" t="s">
        <v>656</v>
      </c>
      <c r="B7" s="244">
        <v>796.92</v>
      </c>
      <c r="C7" s="257">
        <v>26688.9</v>
      </c>
      <c r="D7" s="246">
        <v>33.49</v>
      </c>
      <c r="E7" s="244">
        <v>782.69</v>
      </c>
      <c r="F7" s="257">
        <v>29574</v>
      </c>
      <c r="G7" s="246">
        <v>37.79</v>
      </c>
      <c r="H7" s="247">
        <f aca="true" t="shared" si="0" ref="H7:J8">E7/B7*100</f>
        <v>98.21437534507857</v>
      </c>
      <c r="I7" s="248">
        <f t="shared" si="0"/>
        <v>110.81011206906241</v>
      </c>
      <c r="J7" s="249">
        <f t="shared" si="0"/>
        <v>112.83965362794864</v>
      </c>
    </row>
    <row r="8" spans="1:10" s="15" customFormat="1" ht="13.5" customHeight="1">
      <c r="A8" s="211" t="s">
        <v>657</v>
      </c>
      <c r="B8" s="258">
        <v>91389.56</v>
      </c>
      <c r="C8" s="259">
        <v>2426079.5</v>
      </c>
      <c r="D8" s="260">
        <v>26.55</v>
      </c>
      <c r="E8" s="258">
        <v>85969.6</v>
      </c>
      <c r="F8" s="259">
        <v>2087746.1</v>
      </c>
      <c r="G8" s="260">
        <v>24.28</v>
      </c>
      <c r="H8" s="261">
        <f t="shared" si="0"/>
        <v>94.06938823209128</v>
      </c>
      <c r="I8" s="262">
        <f t="shared" si="0"/>
        <v>86.05431520277881</v>
      </c>
      <c r="J8" s="263">
        <f t="shared" si="0"/>
        <v>91.45009416195857</v>
      </c>
    </row>
    <row r="9" spans="1:10" ht="13.5" customHeight="1">
      <c r="A9" s="250" t="s">
        <v>655</v>
      </c>
      <c r="B9" s="251"/>
      <c r="C9" s="252"/>
      <c r="D9" s="253"/>
      <c r="E9" s="251"/>
      <c r="F9" s="252"/>
      <c r="G9" s="253"/>
      <c r="H9" s="254"/>
      <c r="I9" s="255"/>
      <c r="J9" s="256"/>
    </row>
    <row r="10" spans="1:10" s="15" customFormat="1" ht="13.5" customHeight="1">
      <c r="A10" s="231" t="s">
        <v>658</v>
      </c>
      <c r="B10" s="244">
        <v>75708.66</v>
      </c>
      <c r="C10" s="264">
        <v>2199137.6</v>
      </c>
      <c r="D10" s="246">
        <v>29.05</v>
      </c>
      <c r="E10" s="244">
        <v>70269.71</v>
      </c>
      <c r="F10" s="264">
        <v>1880583.9</v>
      </c>
      <c r="G10" s="246">
        <v>26.76</v>
      </c>
      <c r="H10" s="247">
        <f aca="true" t="shared" si="1" ref="H10:J13">E10/B10*100</f>
        <v>92.81594734340828</v>
      </c>
      <c r="I10" s="248">
        <f t="shared" si="1"/>
        <v>85.51460809000764</v>
      </c>
      <c r="J10" s="249">
        <f t="shared" si="1"/>
        <v>92.1170395869191</v>
      </c>
    </row>
    <row r="11" spans="1:10" s="15" customFormat="1" ht="13.5" customHeight="1">
      <c r="A11" s="215" t="s">
        <v>659</v>
      </c>
      <c r="B11" s="244">
        <v>10322.92</v>
      </c>
      <c r="C11" s="257">
        <v>173244.5</v>
      </c>
      <c r="D11" s="246">
        <v>16.78</v>
      </c>
      <c r="E11" s="244">
        <v>10596.43</v>
      </c>
      <c r="F11" s="257">
        <v>139401.4</v>
      </c>
      <c r="G11" s="246">
        <v>13.16</v>
      </c>
      <c r="H11" s="247">
        <f t="shared" si="1"/>
        <v>102.64954102133892</v>
      </c>
      <c r="I11" s="248">
        <f t="shared" si="1"/>
        <v>80.46512299091746</v>
      </c>
      <c r="J11" s="249">
        <f t="shared" si="1"/>
        <v>78.42669845053635</v>
      </c>
    </row>
    <row r="12" spans="1:10" ht="13.5" customHeight="1">
      <c r="A12" s="215" t="s">
        <v>660</v>
      </c>
      <c r="B12" s="265">
        <v>5344.92</v>
      </c>
      <c r="C12" s="266">
        <v>53514.8</v>
      </c>
      <c r="D12" s="267">
        <v>10.01</v>
      </c>
      <c r="E12" s="265">
        <v>5064.16</v>
      </c>
      <c r="F12" s="266">
        <v>67373.5</v>
      </c>
      <c r="G12" s="267">
        <v>13.3</v>
      </c>
      <c r="H12" s="268">
        <f t="shared" si="1"/>
        <v>94.74716179100902</v>
      </c>
      <c r="I12" s="269">
        <f t="shared" si="1"/>
        <v>125.89694813397413</v>
      </c>
      <c r="J12" s="270">
        <f t="shared" si="1"/>
        <v>132.86713286713288</v>
      </c>
    </row>
    <row r="13" spans="1:10" s="15" customFormat="1" ht="13.5" customHeight="1">
      <c r="A13" s="211" t="s">
        <v>661</v>
      </c>
      <c r="B13" s="258">
        <v>140796.27</v>
      </c>
      <c r="C13" s="259">
        <v>699004</v>
      </c>
      <c r="D13" s="260">
        <v>4.96</v>
      </c>
      <c r="E13" s="258">
        <v>150562.53</v>
      </c>
      <c r="F13" s="259">
        <v>642935.5</v>
      </c>
      <c r="G13" s="260">
        <v>4.27</v>
      </c>
      <c r="H13" s="247">
        <f t="shared" si="1"/>
        <v>106.93644796129898</v>
      </c>
      <c r="I13" s="248">
        <f t="shared" si="1"/>
        <v>91.97880126580105</v>
      </c>
      <c r="J13" s="249">
        <f t="shared" si="1"/>
        <v>86.08870967741935</v>
      </c>
    </row>
    <row r="14" spans="1:10" ht="12" customHeight="1">
      <c r="A14" s="250" t="s">
        <v>655</v>
      </c>
      <c r="B14" s="251"/>
      <c r="C14" s="252"/>
      <c r="D14" s="253"/>
      <c r="E14" s="251"/>
      <c r="F14" s="252"/>
      <c r="G14" s="253"/>
      <c r="H14" s="271"/>
      <c r="I14" s="272"/>
      <c r="J14" s="273"/>
    </row>
    <row r="15" spans="1:10" s="15" customFormat="1" ht="13.5" customHeight="1">
      <c r="A15" s="215" t="s">
        <v>662</v>
      </c>
      <c r="B15" s="244">
        <v>4485.79</v>
      </c>
      <c r="C15" s="257">
        <v>21585.6</v>
      </c>
      <c r="D15" s="246">
        <v>4.81</v>
      </c>
      <c r="E15" s="244">
        <v>4750.88</v>
      </c>
      <c r="F15" s="257">
        <v>19472.7</v>
      </c>
      <c r="G15" s="246">
        <v>4.1</v>
      </c>
      <c r="H15" s="247">
        <f aca="true" t="shared" si="2" ref="H15:J21">E15/B15*100</f>
        <v>105.90954993434825</v>
      </c>
      <c r="I15" s="248">
        <f t="shared" si="2"/>
        <v>90.21152990882811</v>
      </c>
      <c r="J15" s="249">
        <f t="shared" si="2"/>
        <v>85.23908523908524</v>
      </c>
    </row>
    <row r="16" spans="1:10" s="15" customFormat="1" ht="13.5" customHeight="1">
      <c r="A16" s="215" t="s">
        <v>663</v>
      </c>
      <c r="B16" s="244">
        <v>50411.39</v>
      </c>
      <c r="C16" s="257">
        <v>382903.4</v>
      </c>
      <c r="D16" s="246">
        <v>7.6</v>
      </c>
      <c r="E16" s="244">
        <v>51568.01</v>
      </c>
      <c r="F16" s="257">
        <v>360884.1</v>
      </c>
      <c r="G16" s="246">
        <v>7</v>
      </c>
      <c r="H16" s="247">
        <f t="shared" si="2"/>
        <v>102.29436244467769</v>
      </c>
      <c r="I16" s="248">
        <f t="shared" si="2"/>
        <v>94.24938509295032</v>
      </c>
      <c r="J16" s="249">
        <f t="shared" si="2"/>
        <v>92.10526315789474</v>
      </c>
    </row>
    <row r="17" spans="1:10" s="15" customFormat="1" ht="13.5" customHeight="1">
      <c r="A17" s="215" t="s">
        <v>664</v>
      </c>
      <c r="B17" s="244">
        <v>380.88</v>
      </c>
      <c r="C17" s="257">
        <v>2063.1</v>
      </c>
      <c r="D17" s="246">
        <v>5.42</v>
      </c>
      <c r="E17" s="244">
        <v>624.75</v>
      </c>
      <c r="F17" s="257">
        <v>2590.2</v>
      </c>
      <c r="G17" s="246">
        <v>4.15</v>
      </c>
      <c r="H17" s="247">
        <f t="shared" si="2"/>
        <v>164.02804032766224</v>
      </c>
      <c r="I17" s="248">
        <f t="shared" si="2"/>
        <v>125.54893122000873</v>
      </c>
      <c r="J17" s="249">
        <f t="shared" si="2"/>
        <v>76.56826568265683</v>
      </c>
    </row>
    <row r="18" spans="1:10" s="15" customFormat="1" ht="13.5" customHeight="1">
      <c r="A18" s="215" t="s">
        <v>665</v>
      </c>
      <c r="B18" s="244">
        <v>31185.34</v>
      </c>
      <c r="C18" s="257">
        <v>141334.9</v>
      </c>
      <c r="D18" s="246">
        <v>4.53</v>
      </c>
      <c r="E18" s="244">
        <v>32583.59</v>
      </c>
      <c r="F18" s="257">
        <v>116711.6</v>
      </c>
      <c r="G18" s="246">
        <v>3.58</v>
      </c>
      <c r="H18" s="247">
        <f t="shared" si="2"/>
        <v>104.48367726630525</v>
      </c>
      <c r="I18" s="248">
        <f t="shared" si="2"/>
        <v>82.57804689429152</v>
      </c>
      <c r="J18" s="249">
        <f t="shared" si="2"/>
        <v>79.02869757174392</v>
      </c>
    </row>
    <row r="19" spans="1:10" s="15" customFormat="1" ht="13.5" customHeight="1">
      <c r="A19" s="215" t="s">
        <v>666</v>
      </c>
      <c r="B19" s="244">
        <v>2204.22</v>
      </c>
      <c r="C19" s="257">
        <v>9112.9</v>
      </c>
      <c r="D19" s="246">
        <v>4.13</v>
      </c>
      <c r="E19" s="244">
        <v>2595.88</v>
      </c>
      <c r="F19" s="257">
        <v>9831.8</v>
      </c>
      <c r="G19" s="246">
        <v>3.79</v>
      </c>
      <c r="H19" s="247">
        <f t="shared" si="2"/>
        <v>117.76864378328844</v>
      </c>
      <c r="I19" s="248">
        <f t="shared" si="2"/>
        <v>107.8888169517936</v>
      </c>
      <c r="J19" s="249">
        <f t="shared" si="2"/>
        <v>91.76755447941889</v>
      </c>
    </row>
    <row r="20" spans="1:10" s="15" customFormat="1" ht="12" customHeight="1">
      <c r="A20" s="215" t="s">
        <v>667</v>
      </c>
      <c r="B20" s="244">
        <v>49131.23</v>
      </c>
      <c r="C20" s="257">
        <v>128687</v>
      </c>
      <c r="D20" s="246">
        <v>2.62</v>
      </c>
      <c r="E20" s="244">
        <v>53769.73</v>
      </c>
      <c r="F20" s="257">
        <v>115629.3</v>
      </c>
      <c r="G20" s="246">
        <v>2.15</v>
      </c>
      <c r="H20" s="247">
        <f t="shared" si="2"/>
        <v>109.44104187906551</v>
      </c>
      <c r="I20" s="248">
        <f t="shared" si="2"/>
        <v>89.85313201799715</v>
      </c>
      <c r="J20" s="249">
        <f t="shared" si="2"/>
        <v>82.06106870229007</v>
      </c>
    </row>
    <row r="21" spans="1:10" ht="13.5" customHeight="1" thickBot="1">
      <c r="A21" s="232" t="s">
        <v>668</v>
      </c>
      <c r="B21" s="274">
        <v>2992.04</v>
      </c>
      <c r="C21" s="275">
        <v>13301.7</v>
      </c>
      <c r="D21" s="276">
        <v>4.45</v>
      </c>
      <c r="E21" s="274">
        <v>4663.11</v>
      </c>
      <c r="F21" s="275">
        <v>17802.9</v>
      </c>
      <c r="G21" s="276">
        <v>3.82</v>
      </c>
      <c r="H21" s="277">
        <f t="shared" si="2"/>
        <v>155.85052338872472</v>
      </c>
      <c r="I21" s="277">
        <f t="shared" si="2"/>
        <v>133.8392837005796</v>
      </c>
      <c r="J21" s="278">
        <f t="shared" si="2"/>
        <v>85.84269662921348</v>
      </c>
    </row>
    <row r="22" ht="14.25" customHeight="1">
      <c r="A22" s="1" t="s">
        <v>669</v>
      </c>
    </row>
    <row r="23" ht="12" customHeight="1">
      <c r="A23" s="1" t="s">
        <v>467</v>
      </c>
    </row>
  </sheetData>
  <sheetProtection/>
  <mergeCells count="6">
    <mergeCell ref="B2:D2"/>
    <mergeCell ref="E2:G2"/>
    <mergeCell ref="H2:J2"/>
    <mergeCell ref="C3:D3"/>
    <mergeCell ref="F3:G3"/>
    <mergeCell ref="I3:J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J35" sqref="J35"/>
    </sheetView>
  </sheetViews>
  <sheetFormatPr defaultColWidth="9.00390625" defaultRowHeight="15.75" customHeight="1"/>
  <cols>
    <col min="1" max="1" width="6.375" style="1" customWidth="1"/>
    <col min="2" max="2" width="11.375" style="1" customWidth="1"/>
    <col min="3" max="3" width="20.375" style="1" customWidth="1"/>
    <col min="4" max="11" width="11.875" style="1" customWidth="1"/>
    <col min="12" max="16384" width="9.125" style="1" customWidth="1"/>
  </cols>
  <sheetData>
    <row r="1" spans="1:11" ht="15.75" customHeight="1" thickBot="1">
      <c r="A1" s="1679" t="s">
        <v>707</v>
      </c>
      <c r="B1" s="1679"/>
      <c r="C1" s="1679"/>
      <c r="D1" s="1679"/>
      <c r="E1" s="1679"/>
      <c r="F1" s="1680"/>
      <c r="G1" s="1680"/>
      <c r="H1" s="1679"/>
      <c r="I1" s="1679"/>
      <c r="J1" s="1678" t="s">
        <v>701</v>
      </c>
      <c r="K1" s="1678"/>
    </row>
    <row r="2" spans="1:11" ht="15.75" customHeight="1">
      <c r="A2" s="292" t="s">
        <v>670</v>
      </c>
      <c r="B2" s="293"/>
      <c r="C2" s="294"/>
      <c r="D2" s="295" t="s">
        <v>622</v>
      </c>
      <c r="E2" s="296" t="s">
        <v>671</v>
      </c>
      <c r="F2" s="296" t="s">
        <v>671</v>
      </c>
      <c r="G2" s="297" t="s">
        <v>671</v>
      </c>
      <c r="H2" s="298"/>
      <c r="I2" s="299"/>
      <c r="J2" s="300" t="s">
        <v>672</v>
      </c>
      <c r="K2" s="301" t="s">
        <v>624</v>
      </c>
    </row>
    <row r="3" spans="1:11" ht="15.75" customHeight="1" thickBot="1">
      <c r="A3" s="302"/>
      <c r="B3" s="303"/>
      <c r="C3" s="304"/>
      <c r="D3" s="305" t="s">
        <v>673</v>
      </c>
      <c r="E3" s="306">
        <v>2005</v>
      </c>
      <c r="F3" s="306">
        <v>2006</v>
      </c>
      <c r="G3" s="307">
        <v>2007</v>
      </c>
      <c r="H3" s="307">
        <v>2008</v>
      </c>
      <c r="I3" s="307">
        <v>2009</v>
      </c>
      <c r="J3" s="308" t="s">
        <v>674</v>
      </c>
      <c r="K3" s="309" t="s">
        <v>675</v>
      </c>
    </row>
    <row r="4" spans="1:11" ht="15.75" customHeight="1" thickTop="1">
      <c r="A4" s="310" t="s">
        <v>676</v>
      </c>
      <c r="B4" s="311"/>
      <c r="C4" s="311"/>
      <c r="D4" s="312"/>
      <c r="E4" s="313"/>
      <c r="F4" s="313"/>
      <c r="G4" s="314"/>
      <c r="H4" s="313"/>
      <c r="I4" s="313"/>
      <c r="J4" s="313"/>
      <c r="K4" s="315"/>
    </row>
    <row r="5" spans="1:12" ht="15.75" customHeight="1">
      <c r="A5" s="316" t="s">
        <v>677</v>
      </c>
      <c r="B5" s="317"/>
      <c r="C5" s="318"/>
      <c r="D5" s="319" t="s">
        <v>678</v>
      </c>
      <c r="E5" s="320">
        <v>527.889</v>
      </c>
      <c r="F5" s="320">
        <v>507.82</v>
      </c>
      <c r="G5" s="320">
        <v>501.817</v>
      </c>
      <c r="H5" s="320">
        <v>488.381</v>
      </c>
      <c r="I5" s="320">
        <v>472</v>
      </c>
      <c r="J5" s="320">
        <f>SUM(I5-H5)</f>
        <v>-16.380999999999972</v>
      </c>
      <c r="K5" s="321">
        <f>SUM(I5/H5)*100</f>
        <v>96.64585641128546</v>
      </c>
      <c r="L5" s="17"/>
    </row>
    <row r="6" spans="1:12" ht="15.75" customHeight="1">
      <c r="A6" s="316" t="s">
        <v>679</v>
      </c>
      <c r="B6" s="317" t="s">
        <v>680</v>
      </c>
      <c r="C6" s="318"/>
      <c r="D6" s="319" t="s">
        <v>678</v>
      </c>
      <c r="E6" s="320">
        <v>229.607</v>
      </c>
      <c r="F6" s="320">
        <v>218.653</v>
      </c>
      <c r="G6" s="320">
        <v>215.659</v>
      </c>
      <c r="H6" s="320">
        <v>211.316</v>
      </c>
      <c r="I6" s="320">
        <v>204.1</v>
      </c>
      <c r="J6" s="320">
        <f aca="true" t="shared" si="0" ref="J6:J25">SUM(I6-H6)</f>
        <v>-7.216000000000008</v>
      </c>
      <c r="K6" s="321">
        <f aca="true" t="shared" si="1" ref="K6:K25">SUM(I6/H6)*100</f>
        <v>96.58520888148554</v>
      </c>
      <c r="L6" s="17"/>
    </row>
    <row r="7" spans="1:12" ht="15.75" customHeight="1">
      <c r="A7" s="316"/>
      <c r="B7" s="322" t="s">
        <v>681</v>
      </c>
      <c r="C7" s="323" t="s">
        <v>682</v>
      </c>
      <c r="D7" s="319" t="s">
        <v>678</v>
      </c>
      <c r="E7" s="320">
        <v>198.58</v>
      </c>
      <c r="F7" s="320">
        <v>184.95</v>
      </c>
      <c r="G7" s="320">
        <v>180.207</v>
      </c>
      <c r="H7" s="320">
        <v>173.85399999999998</v>
      </c>
      <c r="I7" s="320">
        <v>162.5</v>
      </c>
      <c r="J7" s="320">
        <f t="shared" si="0"/>
        <v>-11.353999999999985</v>
      </c>
      <c r="K7" s="321">
        <f t="shared" si="1"/>
        <v>93.46923280453716</v>
      </c>
      <c r="L7" s="17"/>
    </row>
    <row r="8" spans="1:12" ht="15.75" customHeight="1">
      <c r="A8" s="316"/>
      <c r="B8" s="317"/>
      <c r="C8" s="323" t="s">
        <v>683</v>
      </c>
      <c r="D8" s="319" t="s">
        <v>678</v>
      </c>
      <c r="E8" s="320">
        <v>31.027</v>
      </c>
      <c r="F8" s="320">
        <v>33.703</v>
      </c>
      <c r="G8" s="320">
        <v>35.452</v>
      </c>
      <c r="H8" s="320">
        <v>37.462</v>
      </c>
      <c r="I8" s="320">
        <v>41.6</v>
      </c>
      <c r="J8" s="320">
        <f t="shared" si="0"/>
        <v>4.137999999999998</v>
      </c>
      <c r="K8" s="321">
        <f t="shared" si="1"/>
        <v>111.045859804602</v>
      </c>
      <c r="L8" s="17"/>
    </row>
    <row r="9" spans="1:12" ht="15.75" customHeight="1">
      <c r="A9" s="316" t="s">
        <v>684</v>
      </c>
      <c r="B9" s="317"/>
      <c r="C9" s="318"/>
      <c r="D9" s="319" t="s">
        <v>678</v>
      </c>
      <c r="E9" s="320">
        <v>1108.265</v>
      </c>
      <c r="F9" s="320">
        <v>1104.829</v>
      </c>
      <c r="G9" s="320">
        <v>951.934</v>
      </c>
      <c r="H9" s="320">
        <v>748.515</v>
      </c>
      <c r="I9" s="320">
        <v>740.9</v>
      </c>
      <c r="J9" s="320">
        <f t="shared" si="0"/>
        <v>-7.615000000000009</v>
      </c>
      <c r="K9" s="321">
        <f t="shared" si="1"/>
        <v>98.98265231825681</v>
      </c>
      <c r="L9" s="17"/>
    </row>
    <row r="10" spans="1:12" ht="15.75" customHeight="1">
      <c r="A10" s="316" t="s">
        <v>679</v>
      </c>
      <c r="B10" s="317" t="s">
        <v>685</v>
      </c>
      <c r="C10" s="318"/>
      <c r="D10" s="319" t="s">
        <v>678</v>
      </c>
      <c r="E10" s="320">
        <v>79.529</v>
      </c>
      <c r="F10" s="320">
        <v>76.89</v>
      </c>
      <c r="G10" s="320">
        <v>62.012</v>
      </c>
      <c r="H10" s="320">
        <v>44.532</v>
      </c>
      <c r="I10" s="320">
        <v>43.9</v>
      </c>
      <c r="J10" s="320">
        <f t="shared" si="0"/>
        <v>-0.6319999999999979</v>
      </c>
      <c r="K10" s="321">
        <f t="shared" si="1"/>
        <v>98.58079583221055</v>
      </c>
      <c r="L10" s="17"/>
    </row>
    <row r="11" spans="1:12" ht="15.75" customHeight="1">
      <c r="A11" s="316" t="s">
        <v>686</v>
      </c>
      <c r="B11" s="317"/>
      <c r="C11" s="318"/>
      <c r="D11" s="319" t="s">
        <v>678</v>
      </c>
      <c r="E11" s="320">
        <v>320.487</v>
      </c>
      <c r="F11" s="320">
        <v>332.571</v>
      </c>
      <c r="G11" s="320">
        <v>347.179</v>
      </c>
      <c r="H11" s="320">
        <v>361.634</v>
      </c>
      <c r="I11" s="355">
        <v>377</v>
      </c>
      <c r="J11" s="320">
        <f t="shared" si="0"/>
        <v>15.365999999999985</v>
      </c>
      <c r="K11" s="321">
        <f t="shared" si="1"/>
        <v>104.24904737939463</v>
      </c>
      <c r="L11" s="17"/>
    </row>
    <row r="12" spans="1:12" ht="15.75" customHeight="1">
      <c r="A12" s="316" t="s">
        <v>679</v>
      </c>
      <c r="B12" s="317" t="s">
        <v>688</v>
      </c>
      <c r="C12" s="318"/>
      <c r="D12" s="319" t="s">
        <v>678</v>
      </c>
      <c r="E12" s="320">
        <v>233.188</v>
      </c>
      <c r="F12" s="320">
        <v>228.98</v>
      </c>
      <c r="G12" s="320">
        <v>231.09699999999998</v>
      </c>
      <c r="H12" s="320">
        <v>248.094</v>
      </c>
      <c r="I12" s="355">
        <v>254.6</v>
      </c>
      <c r="J12" s="320">
        <f t="shared" si="0"/>
        <v>6.506</v>
      </c>
      <c r="K12" s="321">
        <f t="shared" si="1"/>
        <v>102.62239312518642</v>
      </c>
      <c r="L12" s="17"/>
    </row>
    <row r="13" spans="1:12" ht="15.75" customHeight="1">
      <c r="A13" s="316" t="s">
        <v>689</v>
      </c>
      <c r="B13" s="317"/>
      <c r="C13" s="318"/>
      <c r="D13" s="319" t="s">
        <v>678</v>
      </c>
      <c r="E13" s="320">
        <v>39.566</v>
      </c>
      <c r="F13" s="320">
        <v>38.352</v>
      </c>
      <c r="G13" s="320">
        <v>37.873</v>
      </c>
      <c r="H13" s="320">
        <v>37.088</v>
      </c>
      <c r="I13" s="355">
        <v>35.7</v>
      </c>
      <c r="J13" s="320">
        <f t="shared" si="0"/>
        <v>-1.3879999999999981</v>
      </c>
      <c r="K13" s="321">
        <f t="shared" si="1"/>
        <v>96.25754961173426</v>
      </c>
      <c r="L13" s="17"/>
    </row>
    <row r="14" spans="1:12" ht="15.75" customHeight="1">
      <c r="A14" s="316" t="s">
        <v>690</v>
      </c>
      <c r="B14" s="317"/>
      <c r="C14" s="318"/>
      <c r="D14" s="319" t="s">
        <v>678</v>
      </c>
      <c r="E14" s="320">
        <v>14084.079</v>
      </c>
      <c r="F14" s="320">
        <v>13038.303</v>
      </c>
      <c r="G14" s="320">
        <v>12880.124</v>
      </c>
      <c r="H14" s="320">
        <v>11228.14</v>
      </c>
      <c r="I14" s="355">
        <v>13583.3</v>
      </c>
      <c r="J14" s="320">
        <f t="shared" si="0"/>
        <v>2355.16</v>
      </c>
      <c r="K14" s="321">
        <f t="shared" si="1"/>
        <v>120.9755133085266</v>
      </c>
      <c r="L14" s="17"/>
    </row>
    <row r="15" spans="1:12" ht="15.75" customHeight="1">
      <c r="A15" s="316" t="s">
        <v>691</v>
      </c>
      <c r="B15" s="317"/>
      <c r="C15" s="318"/>
      <c r="D15" s="319" t="s">
        <v>678</v>
      </c>
      <c r="E15" s="320">
        <v>5591.218</v>
      </c>
      <c r="F15" s="320">
        <v>5702.176</v>
      </c>
      <c r="G15" s="320">
        <v>5773.463</v>
      </c>
      <c r="H15" s="320">
        <v>5554.957</v>
      </c>
      <c r="I15" s="355">
        <v>6252.2</v>
      </c>
      <c r="J15" s="1415">
        <f t="shared" si="0"/>
        <v>697.2429999999995</v>
      </c>
      <c r="K15" s="1416">
        <f t="shared" si="1"/>
        <v>112.55172632299404</v>
      </c>
      <c r="L15" s="17"/>
    </row>
    <row r="16" spans="1:12" s="4" customFormat="1" ht="15.75" customHeight="1">
      <c r="A16" s="1272" t="s">
        <v>1206</v>
      </c>
      <c r="B16" s="1273"/>
      <c r="C16" s="1274"/>
      <c r="D16" s="457" t="s">
        <v>678</v>
      </c>
      <c r="E16" s="1271">
        <v>7.9</v>
      </c>
      <c r="F16" s="1271">
        <v>8</v>
      </c>
      <c r="G16" s="284">
        <v>8.017</v>
      </c>
      <c r="H16" s="284">
        <v>8.421</v>
      </c>
      <c r="I16" s="1275">
        <v>7.199</v>
      </c>
      <c r="J16" s="287">
        <f t="shared" si="0"/>
        <v>-1.2219999999999995</v>
      </c>
      <c r="K16" s="288">
        <f t="shared" si="1"/>
        <v>85.48865930412065</v>
      </c>
      <c r="L16" s="1276"/>
    </row>
    <row r="17" spans="1:13" ht="15.75" customHeight="1">
      <c r="A17" s="324" t="s">
        <v>692</v>
      </c>
      <c r="B17" s="325"/>
      <c r="C17" s="325"/>
      <c r="D17" s="326"/>
      <c r="E17" s="327"/>
      <c r="F17" s="327"/>
      <c r="G17" s="328"/>
      <c r="H17" s="327"/>
      <c r="I17" s="327"/>
      <c r="J17" s="329"/>
      <c r="K17" s="330"/>
      <c r="L17" s="17"/>
      <c r="M17" s="16"/>
    </row>
    <row r="18" spans="1:13" ht="15.75" customHeight="1">
      <c r="A18" s="331" t="s">
        <v>702</v>
      </c>
      <c r="B18" s="332"/>
      <c r="C18" s="318"/>
      <c r="D18" s="333" t="s">
        <v>693</v>
      </c>
      <c r="E18" s="334">
        <v>32053.3</v>
      </c>
      <c r="F18" s="334">
        <v>28629.2</v>
      </c>
      <c r="G18" s="334">
        <v>29944.6</v>
      </c>
      <c r="H18" s="334">
        <v>28571.4</v>
      </c>
      <c r="I18" s="356">
        <v>27999</v>
      </c>
      <c r="J18" s="335">
        <f t="shared" si="0"/>
        <v>-572.4000000000015</v>
      </c>
      <c r="K18" s="321">
        <f t="shared" si="1"/>
        <v>97.99659799659798</v>
      </c>
      <c r="L18" s="17"/>
      <c r="M18" s="16"/>
    </row>
    <row r="19" spans="1:13" ht="15.75" customHeight="1">
      <c r="A19" s="331" t="s">
        <v>703</v>
      </c>
      <c r="B19" s="332"/>
      <c r="C19" s="318"/>
      <c r="D19" s="319" t="s">
        <v>693</v>
      </c>
      <c r="E19" s="336">
        <v>132394.2</v>
      </c>
      <c r="F19" s="336">
        <v>118027.4</v>
      </c>
      <c r="G19" s="336">
        <v>117058.8</v>
      </c>
      <c r="H19" s="336">
        <v>99722.8</v>
      </c>
      <c r="I19" s="336">
        <v>86558</v>
      </c>
      <c r="J19" s="335">
        <f t="shared" si="0"/>
        <v>-13164.800000000003</v>
      </c>
      <c r="K19" s="321">
        <f t="shared" si="1"/>
        <v>86.7986057350977</v>
      </c>
      <c r="L19" s="17"/>
      <c r="M19" s="332"/>
    </row>
    <row r="20" spans="1:13" ht="15.75" customHeight="1">
      <c r="A20" s="331" t="s">
        <v>704</v>
      </c>
      <c r="B20" s="332"/>
      <c r="C20" s="318"/>
      <c r="D20" s="319" t="s">
        <v>693</v>
      </c>
      <c r="E20" s="336">
        <v>1526.5</v>
      </c>
      <c r="F20" s="336">
        <v>1144.9</v>
      </c>
      <c r="G20" s="336">
        <v>1011.8</v>
      </c>
      <c r="H20" s="336">
        <v>1177.6</v>
      </c>
      <c r="I20" s="336">
        <v>1208</v>
      </c>
      <c r="J20" s="335">
        <f t="shared" si="0"/>
        <v>30.40000000000009</v>
      </c>
      <c r="K20" s="321">
        <f t="shared" si="1"/>
        <v>102.58152173913044</v>
      </c>
      <c r="L20" s="17"/>
      <c r="M20" s="16"/>
    </row>
    <row r="21" spans="1:13" ht="15.75" customHeight="1">
      <c r="A21" s="331" t="s">
        <v>705</v>
      </c>
      <c r="B21" s="332"/>
      <c r="C21" s="318"/>
      <c r="D21" s="319" t="s">
        <v>693</v>
      </c>
      <c r="E21" s="336">
        <v>316</v>
      </c>
      <c r="F21" s="336">
        <v>321.9</v>
      </c>
      <c r="G21" s="336">
        <v>298</v>
      </c>
      <c r="H21" s="336">
        <v>298</v>
      </c>
      <c r="I21" s="336">
        <v>257</v>
      </c>
      <c r="J21" s="335">
        <f t="shared" si="0"/>
        <v>-41</v>
      </c>
      <c r="K21" s="321">
        <f t="shared" si="1"/>
        <v>86.24161073825503</v>
      </c>
      <c r="L21" s="17"/>
      <c r="M21" s="16"/>
    </row>
    <row r="22" spans="1:13" ht="15.75" customHeight="1">
      <c r="A22" s="316" t="s">
        <v>706</v>
      </c>
      <c r="B22" s="317"/>
      <c r="C22" s="318"/>
      <c r="D22" s="319" t="s">
        <v>693</v>
      </c>
      <c r="E22" s="336">
        <v>94813.09159063979</v>
      </c>
      <c r="F22" s="336">
        <v>95698</v>
      </c>
      <c r="G22" s="336">
        <v>83485</v>
      </c>
      <c r="H22" s="336">
        <v>75130</v>
      </c>
      <c r="I22" s="336">
        <v>73234</v>
      </c>
      <c r="J22" s="1417">
        <f t="shared" si="0"/>
        <v>-1896</v>
      </c>
      <c r="K22" s="321">
        <f t="shared" si="1"/>
        <v>97.47637428457341</v>
      </c>
      <c r="L22" s="17"/>
      <c r="M22" s="16"/>
    </row>
    <row r="23" spans="1:13" ht="15.75" customHeight="1">
      <c r="A23" s="337" t="s">
        <v>694</v>
      </c>
      <c r="B23" s="322"/>
      <c r="C23" s="323"/>
      <c r="D23" s="333" t="s">
        <v>695</v>
      </c>
      <c r="E23" s="336">
        <v>1099827</v>
      </c>
      <c r="F23" s="336">
        <v>1091737.2</v>
      </c>
      <c r="G23" s="336">
        <v>1074655</v>
      </c>
      <c r="H23" s="336">
        <v>1057249</v>
      </c>
      <c r="I23" s="336">
        <v>957327</v>
      </c>
      <c r="J23" s="335">
        <f t="shared" si="0"/>
        <v>-99922</v>
      </c>
      <c r="K23" s="321">
        <f>I23/H23*100</f>
        <v>90.54886786367261</v>
      </c>
      <c r="L23" s="17"/>
      <c r="M23" s="16"/>
    </row>
    <row r="24" spans="1:13" ht="15.75" customHeight="1">
      <c r="A24" s="310" t="s">
        <v>696</v>
      </c>
      <c r="B24" s="317"/>
      <c r="C24" s="318"/>
      <c r="D24" s="319" t="s">
        <v>678</v>
      </c>
      <c r="E24" s="336">
        <v>1131587</v>
      </c>
      <c r="F24" s="336">
        <v>1171667</v>
      </c>
      <c r="G24" s="336">
        <v>1207500</v>
      </c>
      <c r="H24" s="336">
        <v>1188816</v>
      </c>
      <c r="I24" s="336">
        <v>1176352</v>
      </c>
      <c r="J24" s="1417">
        <f t="shared" si="0"/>
        <v>-12464</v>
      </c>
      <c r="K24" s="1416">
        <f t="shared" si="1"/>
        <v>98.95156189014953</v>
      </c>
      <c r="L24" s="17"/>
      <c r="M24" s="16"/>
    </row>
    <row r="25" spans="1:13" ht="15.75" customHeight="1">
      <c r="A25" s="316" t="s">
        <v>697</v>
      </c>
      <c r="B25" s="317"/>
      <c r="C25" s="318"/>
      <c r="D25" s="319" t="s">
        <v>695</v>
      </c>
      <c r="E25" s="336">
        <v>10769</v>
      </c>
      <c r="F25" s="336">
        <v>9974</v>
      </c>
      <c r="G25" s="336">
        <v>10109</v>
      </c>
      <c r="H25" s="336">
        <v>10061</v>
      </c>
      <c r="I25" s="336">
        <v>10415</v>
      </c>
      <c r="J25" s="335">
        <f t="shared" si="0"/>
        <v>354</v>
      </c>
      <c r="K25" s="321">
        <f t="shared" si="1"/>
        <v>103.51853692475896</v>
      </c>
      <c r="L25" s="17"/>
      <c r="M25" s="338"/>
    </row>
    <row r="26" spans="1:13" ht="15.75" customHeight="1" thickBot="1">
      <c r="A26" s="339" t="s">
        <v>698</v>
      </c>
      <c r="B26" s="340"/>
      <c r="C26" s="341"/>
      <c r="D26" s="342" t="s">
        <v>695</v>
      </c>
      <c r="E26" s="343">
        <v>834</v>
      </c>
      <c r="F26" s="343">
        <v>817</v>
      </c>
      <c r="G26" s="343">
        <v>816</v>
      </c>
      <c r="H26" s="343">
        <v>791</v>
      </c>
      <c r="I26" s="343">
        <v>758</v>
      </c>
      <c r="J26" s="343">
        <v>-33</v>
      </c>
      <c r="K26" s="344">
        <v>96.93627450980392</v>
      </c>
      <c r="L26" s="17"/>
      <c r="M26" s="16"/>
    </row>
    <row r="27" spans="1:11" ht="15.75" customHeight="1">
      <c r="A27" s="345" t="s">
        <v>1072</v>
      </c>
      <c r="B27" s="346"/>
      <c r="C27" s="346"/>
      <c r="D27" s="346"/>
      <c r="E27" s="347"/>
      <c r="F27" s="15"/>
      <c r="G27" s="15"/>
      <c r="H27" s="15"/>
      <c r="I27" s="15"/>
      <c r="J27" s="15"/>
      <c r="K27" s="15"/>
    </row>
    <row r="28" spans="1:11" ht="15.75" customHeight="1">
      <c r="A28" s="15"/>
      <c r="B28" s="348" t="s">
        <v>699</v>
      </c>
      <c r="C28" s="346"/>
      <c r="D28" s="346"/>
      <c r="E28" s="347"/>
      <c r="F28" s="15"/>
      <c r="G28" s="15"/>
      <c r="H28" s="15"/>
      <c r="I28" s="15"/>
      <c r="J28" s="15"/>
      <c r="K28" s="15"/>
    </row>
    <row r="29" spans="1:11" ht="15.75" customHeight="1">
      <c r="A29" s="15"/>
      <c r="B29" s="348" t="s">
        <v>700</v>
      </c>
      <c r="C29" s="346"/>
      <c r="D29" s="346"/>
      <c r="E29" s="347"/>
      <c r="F29" s="15"/>
      <c r="G29" s="15"/>
      <c r="H29" s="15"/>
      <c r="I29" s="15"/>
      <c r="J29" s="15"/>
      <c r="K29" s="15"/>
    </row>
    <row r="30" spans="1:11" ht="15.75" customHeight="1">
      <c r="A30" s="1677" t="s">
        <v>1071</v>
      </c>
      <c r="B30" s="1677"/>
      <c r="C30" s="1677"/>
      <c r="D30" s="1677"/>
      <c r="E30" s="1677"/>
      <c r="F30" s="1677"/>
      <c r="G30" s="1677"/>
      <c r="H30" s="1677"/>
      <c r="I30" s="1677"/>
      <c r="J30" s="1677"/>
      <c r="K30" s="1677"/>
    </row>
    <row r="31" spans="1:11" ht="15.75" customHeight="1">
      <c r="A31" s="345" t="s">
        <v>467</v>
      </c>
      <c r="B31" s="347"/>
      <c r="C31" s="347"/>
      <c r="D31" s="347"/>
      <c r="E31" s="349"/>
      <c r="F31" s="15"/>
      <c r="G31" s="15"/>
      <c r="H31" s="15"/>
      <c r="I31" s="15"/>
      <c r="J31" s="15"/>
      <c r="K31" s="15"/>
    </row>
    <row r="32" spans="1:11" ht="15.75" customHeight="1">
      <c r="A32" s="347"/>
      <c r="B32" s="347"/>
      <c r="C32" s="347"/>
      <c r="D32" s="350"/>
      <c r="E32" s="15"/>
      <c r="F32" s="15"/>
      <c r="G32" s="15"/>
      <c r="H32" s="15"/>
      <c r="I32" s="15"/>
      <c r="J32" s="15"/>
      <c r="K32" s="15"/>
    </row>
    <row r="33" spans="1:11" ht="15.75" customHeight="1">
      <c r="A33" s="351"/>
      <c r="B33" s="351"/>
      <c r="C33" s="351"/>
      <c r="D33" s="352"/>
      <c r="E33" s="332"/>
      <c r="F33" s="332"/>
      <c r="G33" s="332"/>
      <c r="H33" s="332"/>
      <c r="I33" s="332"/>
      <c r="J33" s="332"/>
      <c r="K33" s="332"/>
    </row>
    <row r="34" spans="1:11" ht="15.75" customHeight="1">
      <c r="A34" s="351"/>
      <c r="B34" s="351"/>
      <c r="C34" s="351"/>
      <c r="D34" s="351"/>
      <c r="E34" s="332"/>
      <c r="F34" s="332"/>
      <c r="G34" s="332"/>
      <c r="H34" s="332"/>
      <c r="I34" s="332"/>
      <c r="J34" s="332"/>
      <c r="K34" s="332"/>
    </row>
    <row r="35" spans="1:11" ht="15.75" customHeight="1">
      <c r="A35" s="351"/>
      <c r="B35" s="351"/>
      <c r="C35" s="351"/>
      <c r="D35" s="351"/>
      <c r="E35" s="332"/>
      <c r="F35" s="332"/>
      <c r="G35" s="332"/>
      <c r="H35" s="332"/>
      <c r="I35" s="332"/>
      <c r="J35" s="332"/>
      <c r="K35" s="332"/>
    </row>
    <row r="36" spans="1:11" ht="15.75" customHeight="1">
      <c r="A36" s="351"/>
      <c r="B36" s="351"/>
      <c r="C36" s="351"/>
      <c r="D36" s="351"/>
      <c r="E36" s="332"/>
      <c r="F36" s="332"/>
      <c r="G36" s="332"/>
      <c r="H36" s="332"/>
      <c r="I36" s="332"/>
      <c r="J36" s="332"/>
      <c r="K36" s="332"/>
    </row>
    <row r="37" spans="1:11" ht="15.75" customHeight="1">
      <c r="A37" s="351"/>
      <c r="B37" s="351"/>
      <c r="C37" s="351"/>
      <c r="D37" s="351"/>
      <c r="E37" s="353"/>
      <c r="F37" s="332"/>
      <c r="G37" s="332"/>
      <c r="H37" s="332"/>
      <c r="I37" s="332"/>
      <c r="J37" s="332"/>
      <c r="K37" s="332"/>
    </row>
    <row r="38" spans="1:11" ht="15.75" customHeight="1">
      <c r="A38" s="16"/>
      <c r="B38" s="16"/>
      <c r="C38" s="16"/>
      <c r="D38" s="200"/>
      <c r="E38" s="16"/>
      <c r="F38" s="16"/>
      <c r="G38" s="16"/>
      <c r="H38" s="16"/>
      <c r="I38" s="16"/>
      <c r="J38" s="16"/>
      <c r="K38" s="16"/>
    </row>
    <row r="39" spans="1:11" ht="15.75" customHeight="1">
      <c r="A39" s="16"/>
      <c r="B39" s="16"/>
      <c r="C39" s="16"/>
      <c r="D39" s="200"/>
      <c r="E39" s="16"/>
      <c r="F39" s="16"/>
      <c r="G39" s="16"/>
      <c r="H39" s="16"/>
      <c r="I39" s="16"/>
      <c r="J39" s="16"/>
      <c r="K39" s="16"/>
    </row>
    <row r="40" spans="1:11" ht="15.75" customHeight="1">
      <c r="A40" s="16"/>
      <c r="B40" s="16"/>
      <c r="C40" s="16"/>
      <c r="D40" s="200"/>
      <c r="E40" s="16"/>
      <c r="F40" s="16"/>
      <c r="G40" s="16"/>
      <c r="H40" s="16"/>
      <c r="I40" s="16"/>
      <c r="J40" s="16"/>
      <c r="K40" s="16"/>
    </row>
    <row r="41" spans="1:11" ht="15.75" customHeight="1">
      <c r="A41" s="16"/>
      <c r="B41" s="16"/>
      <c r="C41" s="16"/>
      <c r="D41" s="354"/>
      <c r="E41" s="16"/>
      <c r="F41" s="16"/>
      <c r="G41" s="16"/>
      <c r="H41" s="16"/>
      <c r="I41" s="16"/>
      <c r="J41" s="16"/>
      <c r="K41" s="16"/>
    </row>
    <row r="42" spans="1:11" ht="15.75" customHeight="1">
      <c r="A42" s="16"/>
      <c r="B42" s="16"/>
      <c r="C42" s="16"/>
      <c r="D42" s="354"/>
      <c r="E42" s="16"/>
      <c r="F42" s="16"/>
      <c r="G42" s="16"/>
      <c r="H42" s="16"/>
      <c r="I42" s="16"/>
      <c r="J42" s="16"/>
      <c r="K42" s="16"/>
    </row>
    <row r="43" spans="1:11" ht="15.75" customHeight="1">
      <c r="A43" s="16"/>
      <c r="B43" s="16"/>
      <c r="C43" s="16"/>
      <c r="D43" s="200"/>
      <c r="E43" s="16"/>
      <c r="F43" s="16"/>
      <c r="G43" s="16"/>
      <c r="H43" s="16"/>
      <c r="I43" s="16"/>
      <c r="J43" s="16"/>
      <c r="K43" s="16"/>
    </row>
    <row r="44" spans="1:11" ht="15.75" customHeight="1">
      <c r="A44" s="16"/>
      <c r="B44" s="16"/>
      <c r="C44" s="16"/>
      <c r="D44" s="200"/>
      <c r="E44" s="16"/>
      <c r="F44" s="16"/>
      <c r="G44" s="16"/>
      <c r="H44" s="16"/>
      <c r="I44" s="16"/>
      <c r="J44" s="16"/>
      <c r="K44" s="16"/>
    </row>
  </sheetData>
  <sheetProtection/>
  <mergeCells count="3">
    <mergeCell ref="A30:K30"/>
    <mergeCell ref="J1:K1"/>
    <mergeCell ref="A1:I1"/>
  </mergeCells>
  <printOptions/>
  <pageMargins left="0.75" right="0.75" top="1" bottom="1" header="0.4921259845" footer="0.4921259845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43"/>
  <sheetViews>
    <sheetView zoomScalePageLayoutView="0" workbookViewId="0" topLeftCell="A1">
      <selection activeCell="B39" sqref="B39"/>
    </sheetView>
  </sheetViews>
  <sheetFormatPr defaultColWidth="6.75390625" defaultRowHeight="12.75"/>
  <cols>
    <col min="1" max="1" width="28.00390625" style="357" customWidth="1"/>
    <col min="2" max="2" width="18.875" style="357" customWidth="1"/>
    <col min="3" max="3" width="14.875" style="357" hidden="1" customWidth="1"/>
    <col min="4" max="6" width="5.75390625" style="357" hidden="1" customWidth="1"/>
    <col min="7" max="7" width="5.875" style="357" hidden="1" customWidth="1"/>
    <col min="8" max="8" width="7.375" style="357" hidden="1" customWidth="1"/>
    <col min="9" max="9" width="7.875" style="357" hidden="1" customWidth="1"/>
    <col min="10" max="13" width="9.625" style="357" hidden="1" customWidth="1"/>
    <col min="14" max="14" width="9.75390625" style="357" hidden="1" customWidth="1"/>
    <col min="15" max="16" width="10.00390625" style="357" customWidth="1"/>
    <col min="17" max="17" width="6.25390625" style="357" hidden="1" customWidth="1"/>
    <col min="18" max="18" width="5.625" style="357" hidden="1" customWidth="1"/>
    <col min="19" max="24" width="6.75390625" style="357" hidden="1" customWidth="1"/>
    <col min="25" max="26" width="12.875" style="357" hidden="1" customWidth="1"/>
    <col min="27" max="28" width="7.125" style="357" hidden="1" customWidth="1"/>
    <col min="29" max="30" width="7.875" style="357" hidden="1" customWidth="1"/>
    <col min="31" max="32" width="6.75390625" style="357" hidden="1" customWidth="1"/>
    <col min="33" max="34" width="9.75390625" style="357" hidden="1" customWidth="1"/>
    <col min="35" max="35" width="11.375" style="357" hidden="1" customWidth="1"/>
    <col min="36" max="37" width="10.00390625" style="357" customWidth="1"/>
    <col min="38" max="16384" width="6.75390625" style="357" customWidth="1"/>
  </cols>
  <sheetData>
    <row r="1" spans="1:37" ht="28.5" customHeight="1">
      <c r="A1" s="1681" t="s">
        <v>708</v>
      </c>
      <c r="B1" s="1681"/>
      <c r="C1" s="1681"/>
      <c r="D1" s="1681"/>
      <c r="E1" s="1681"/>
      <c r="F1" s="1681"/>
      <c r="G1" s="1681"/>
      <c r="H1" s="1681"/>
      <c r="I1" s="1681"/>
      <c r="J1" s="1681"/>
      <c r="K1" s="1681"/>
      <c r="L1" s="1681"/>
      <c r="M1" s="1681"/>
      <c r="N1" s="1681"/>
      <c r="O1" s="1681"/>
      <c r="P1" s="1681"/>
      <c r="Q1" s="1681"/>
      <c r="R1" s="1681"/>
      <c r="S1" s="1681"/>
      <c r="T1" s="1681"/>
      <c r="U1" s="1681"/>
      <c r="V1" s="1681"/>
      <c r="W1" s="1681"/>
      <c r="X1" s="1681"/>
      <c r="Y1" s="1681"/>
      <c r="Z1" s="1681"/>
      <c r="AA1" s="1681"/>
      <c r="AB1" s="1681"/>
      <c r="AC1" s="1681"/>
      <c r="AD1" s="1681"/>
      <c r="AE1" s="1681"/>
      <c r="AF1" s="1681"/>
      <c r="AG1" s="1681"/>
      <c r="AH1" s="1681"/>
      <c r="AI1" s="1681"/>
      <c r="AJ1" s="1681"/>
      <c r="AK1" s="1681"/>
    </row>
    <row r="2" spans="1:37" ht="14.25" customHeight="1" thickBot="1">
      <c r="A2" s="358"/>
      <c r="B2" s="359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1"/>
      <c r="T2" s="362"/>
      <c r="X2" s="363"/>
      <c r="Z2" s="363"/>
      <c r="AA2" s="363"/>
      <c r="AD2" s="363"/>
      <c r="AF2" s="364" t="s">
        <v>709</v>
      </c>
      <c r="AG2" s="363"/>
      <c r="AH2" s="364"/>
      <c r="AJ2" s="1687" t="s">
        <v>776</v>
      </c>
      <c r="AK2" s="1687"/>
    </row>
    <row r="3" spans="1:37" ht="18" customHeight="1">
      <c r="A3" s="365" t="s">
        <v>472</v>
      </c>
      <c r="B3" s="279" t="s">
        <v>622</v>
      </c>
      <c r="C3" s="366" t="s">
        <v>671</v>
      </c>
      <c r="D3" s="366"/>
      <c r="E3" s="366"/>
      <c r="F3" s="367" t="s">
        <v>671</v>
      </c>
      <c r="G3" s="366" t="s">
        <v>671</v>
      </c>
      <c r="H3" s="368" t="s">
        <v>671</v>
      </c>
      <c r="I3" s="368" t="s">
        <v>671</v>
      </c>
      <c r="J3" s="368" t="s">
        <v>671</v>
      </c>
      <c r="K3" s="368" t="s">
        <v>671</v>
      </c>
      <c r="L3" s="368" t="s">
        <v>671</v>
      </c>
      <c r="M3" s="368" t="s">
        <v>671</v>
      </c>
      <c r="N3" s="368" t="s">
        <v>671</v>
      </c>
      <c r="O3" s="1682" t="s">
        <v>671</v>
      </c>
      <c r="P3" s="1683"/>
      <c r="Q3" s="1683"/>
      <c r="R3" s="1683"/>
      <c r="S3" s="1683"/>
      <c r="T3" s="1683"/>
      <c r="U3" s="1683"/>
      <c r="V3" s="1683"/>
      <c r="W3" s="1683"/>
      <c r="X3" s="1683"/>
      <c r="Y3" s="1683"/>
      <c r="Z3" s="1683"/>
      <c r="AA3" s="1683"/>
      <c r="AB3" s="1683"/>
      <c r="AC3" s="1683"/>
      <c r="AD3" s="1683"/>
      <c r="AE3" s="1683"/>
      <c r="AF3" s="1683"/>
      <c r="AG3" s="1683"/>
      <c r="AH3" s="1683"/>
      <c r="AI3" s="1683"/>
      <c r="AJ3" s="1684"/>
      <c r="AK3" s="369" t="s">
        <v>624</v>
      </c>
    </row>
    <row r="4" spans="1:37" ht="15" customHeight="1" thickBot="1">
      <c r="A4" s="370"/>
      <c r="B4" s="371" t="s">
        <v>673</v>
      </c>
      <c r="C4" s="372">
        <v>1995</v>
      </c>
      <c r="D4" s="372">
        <v>1996</v>
      </c>
      <c r="E4" s="372">
        <v>1997</v>
      </c>
      <c r="F4" s="280">
        <v>1998</v>
      </c>
      <c r="G4" s="280" t="s">
        <v>710</v>
      </c>
      <c r="H4" s="373">
        <v>2000</v>
      </c>
      <c r="I4" s="374" t="s">
        <v>711</v>
      </c>
      <c r="J4" s="374" t="s">
        <v>712</v>
      </c>
      <c r="K4" s="374" t="s">
        <v>713</v>
      </c>
      <c r="L4" s="374" t="s">
        <v>714</v>
      </c>
      <c r="M4" s="374" t="s">
        <v>715</v>
      </c>
      <c r="N4" s="374" t="s">
        <v>716</v>
      </c>
      <c r="O4" s="374" t="s">
        <v>717</v>
      </c>
      <c r="P4" s="374" t="s">
        <v>718</v>
      </c>
      <c r="Q4" s="375" t="s">
        <v>719</v>
      </c>
      <c r="R4" s="376" t="s">
        <v>720</v>
      </c>
      <c r="S4" s="281" t="s">
        <v>721</v>
      </c>
      <c r="T4" s="377" t="s">
        <v>722</v>
      </c>
      <c r="U4" s="281" t="s">
        <v>723</v>
      </c>
      <c r="V4" s="377" t="s">
        <v>724</v>
      </c>
      <c r="W4" s="281" t="s">
        <v>725</v>
      </c>
      <c r="X4" s="377" t="s">
        <v>726</v>
      </c>
      <c r="Y4" s="281" t="s">
        <v>727</v>
      </c>
      <c r="Z4" s="282" t="s">
        <v>728</v>
      </c>
      <c r="AA4" s="281" t="s">
        <v>729</v>
      </c>
      <c r="AB4" s="282" t="s">
        <v>730</v>
      </c>
      <c r="AC4" s="281" t="s">
        <v>731</v>
      </c>
      <c r="AD4" s="282" t="s">
        <v>732</v>
      </c>
      <c r="AE4" s="281" t="s">
        <v>733</v>
      </c>
      <c r="AF4" s="282" t="s">
        <v>734</v>
      </c>
      <c r="AG4" s="281" t="s">
        <v>735</v>
      </c>
      <c r="AH4" s="282" t="s">
        <v>736</v>
      </c>
      <c r="AI4" s="281" t="s">
        <v>737</v>
      </c>
      <c r="AJ4" s="374">
        <v>2009</v>
      </c>
      <c r="AK4" s="378" t="s">
        <v>675</v>
      </c>
    </row>
    <row r="5" spans="1:38" ht="15.75" thickTop="1">
      <c r="A5" s="379" t="s">
        <v>738</v>
      </c>
      <c r="B5" s="380" t="s">
        <v>739</v>
      </c>
      <c r="C5" s="381">
        <v>26.822941895240803</v>
      </c>
      <c r="D5" s="381">
        <v>25.29744103190908</v>
      </c>
      <c r="E5" s="381">
        <v>26.55961839788122</v>
      </c>
      <c r="F5" s="382">
        <v>31.66872964789671</v>
      </c>
      <c r="G5" s="383">
        <v>32.3</v>
      </c>
      <c r="H5" s="383">
        <v>29.7</v>
      </c>
      <c r="I5" s="383">
        <v>30.7</v>
      </c>
      <c r="J5" s="383">
        <v>30.4</v>
      </c>
      <c r="K5" s="383">
        <v>28.8</v>
      </c>
      <c r="L5" s="383">
        <v>28.6</v>
      </c>
      <c r="M5" s="383">
        <v>29.3</v>
      </c>
      <c r="N5" s="383">
        <v>29.183485180486677</v>
      </c>
      <c r="O5" s="383">
        <v>28.606039672357642</v>
      </c>
      <c r="P5" s="383">
        <v>29.40150348881381</v>
      </c>
      <c r="Q5" s="284">
        <f>G5-F5</f>
        <v>0.6312703521032859</v>
      </c>
      <c r="R5" s="284">
        <f>G5/F5*100</f>
        <v>101.9933554617503</v>
      </c>
      <c r="S5" s="284">
        <f>H5-G5</f>
        <v>-2.599999999999998</v>
      </c>
      <c r="T5" s="384">
        <f>H5/G5*100</f>
        <v>91.95046439628484</v>
      </c>
      <c r="U5" s="284">
        <f aca="true" t="shared" si="0" ref="U5:U16">I5-H5</f>
        <v>1</v>
      </c>
      <c r="V5" s="384">
        <f aca="true" t="shared" si="1" ref="V5:V16">I5/H5*100</f>
        <v>103.36700336700338</v>
      </c>
      <c r="W5" s="284">
        <f>J5-I5</f>
        <v>-0.3000000000000007</v>
      </c>
      <c r="X5" s="384">
        <f>J5/I5*100</f>
        <v>99.0228013029316</v>
      </c>
      <c r="Y5" s="284">
        <f>K5-J5</f>
        <v>-1.5999999999999979</v>
      </c>
      <c r="Z5" s="286">
        <f>K5/J5*100</f>
        <v>94.73684210526316</v>
      </c>
      <c r="AA5" s="284">
        <f>L5-K5</f>
        <v>-0.1999999999999993</v>
      </c>
      <c r="AB5" s="286">
        <f>L5/K5*100</f>
        <v>99.30555555555556</v>
      </c>
      <c r="AC5" s="284">
        <f>M5-L5</f>
        <v>0.6999999999999993</v>
      </c>
      <c r="AD5" s="286">
        <f>M5/L5*100</f>
        <v>102.44755244755244</v>
      </c>
      <c r="AE5" s="284">
        <f>N5-M5</f>
        <v>-0.11651481951332343</v>
      </c>
      <c r="AF5" s="286">
        <f>N5/M5*100</f>
        <v>99.60233849995453</v>
      </c>
      <c r="AG5" s="284">
        <f>O5-N5</f>
        <v>-0.5774455081290348</v>
      </c>
      <c r="AH5" s="286">
        <f>O5/N5*100</f>
        <v>98.02132780043988</v>
      </c>
      <c r="AI5" s="284">
        <f>P5-O5</f>
        <v>0.7954638164561665</v>
      </c>
      <c r="AJ5" s="385">
        <v>28.8</v>
      </c>
      <c r="AK5" s="286">
        <v>97.95417438756947</v>
      </c>
      <c r="AL5" s="386"/>
    </row>
    <row r="6" spans="1:38" ht="15">
      <c r="A6" s="387" t="s">
        <v>740</v>
      </c>
      <c r="B6" s="283" t="s">
        <v>739</v>
      </c>
      <c r="C6" s="381">
        <v>85.56146891631326</v>
      </c>
      <c r="D6" s="381">
        <v>82.99937586144122</v>
      </c>
      <c r="E6" s="381">
        <v>79.47293980614833</v>
      </c>
      <c r="F6" s="382">
        <v>85.22499190676594</v>
      </c>
      <c r="G6" s="383">
        <v>85.2</v>
      </c>
      <c r="H6" s="383">
        <v>83</v>
      </c>
      <c r="I6" s="383">
        <v>82.4</v>
      </c>
      <c r="J6" s="383">
        <v>80.5</v>
      </c>
      <c r="K6" s="383">
        <v>76.2</v>
      </c>
      <c r="L6" s="383">
        <v>73.1</v>
      </c>
      <c r="M6" s="383">
        <v>73</v>
      </c>
      <c r="N6" s="383">
        <v>69.20626225348863</v>
      </c>
      <c r="O6" s="383">
        <v>68.59863811309582</v>
      </c>
      <c r="P6" s="383">
        <v>67.26263070556011</v>
      </c>
      <c r="Q6" s="284">
        <f>G6-F6</f>
        <v>-0.024991906765933436</v>
      </c>
      <c r="R6" s="284">
        <f aca="true" t="shared" si="2" ref="R6:R16">G6/F6*100</f>
        <v>99.97067537795337</v>
      </c>
      <c r="S6" s="284">
        <f>H6-G6</f>
        <v>-2.200000000000003</v>
      </c>
      <c r="T6" s="384">
        <f aca="true" t="shared" si="3" ref="T6:T16">H6/G6*100</f>
        <v>97.41784037558685</v>
      </c>
      <c r="U6" s="284">
        <f t="shared" si="0"/>
        <v>-0.5999999999999943</v>
      </c>
      <c r="V6" s="384">
        <f t="shared" si="1"/>
        <v>99.27710843373495</v>
      </c>
      <c r="W6" s="284">
        <f aca="true" t="shared" si="4" ref="W6:W19">J6-I6</f>
        <v>-1.9000000000000057</v>
      </c>
      <c r="X6" s="384">
        <f aca="true" t="shared" si="5" ref="X6:X19">J6/I6*100</f>
        <v>97.69417475728154</v>
      </c>
      <c r="Y6" s="284">
        <f aca="true" t="shared" si="6" ref="Y6:Y19">K6-J6</f>
        <v>-4.299999999999997</v>
      </c>
      <c r="Z6" s="286">
        <f aca="true" t="shared" si="7" ref="Z6:Z19">K6/J6*100</f>
        <v>94.65838509316771</v>
      </c>
      <c r="AA6" s="284">
        <f aca="true" t="shared" si="8" ref="AA6:AA19">L6-K6</f>
        <v>-3.1000000000000085</v>
      </c>
      <c r="AB6" s="286">
        <f aca="true" t="shared" si="9" ref="AB6:AB19">L6/K6*100</f>
        <v>95.93175853018371</v>
      </c>
      <c r="AC6" s="284">
        <f aca="true" t="shared" si="10" ref="AC6:AC19">M6-L6</f>
        <v>-0.09999999999999432</v>
      </c>
      <c r="AD6" s="286">
        <f aca="true" t="shared" si="11" ref="AD6:AD19">M6/L6*100</f>
        <v>99.86320109439126</v>
      </c>
      <c r="AE6" s="284">
        <f aca="true" t="shared" si="12" ref="AE6:AE19">N6-M6</f>
        <v>-3.7937377465113684</v>
      </c>
      <c r="AF6" s="286">
        <f aca="true" t="shared" si="13" ref="AF6:AF19">N6/M6*100</f>
        <v>94.80309897738168</v>
      </c>
      <c r="AG6" s="284">
        <f aca="true" t="shared" si="14" ref="AG6:AG19">O6-N6</f>
        <v>-0.6076241403928151</v>
      </c>
      <c r="AH6" s="286">
        <f aca="true" t="shared" si="15" ref="AH6:AH19">O6/N6*100</f>
        <v>99.12200988666717</v>
      </c>
      <c r="AI6" s="284">
        <f aca="true" t="shared" si="16" ref="AI6:AI19">P6-O6</f>
        <v>-1.3360074075357034</v>
      </c>
      <c r="AJ6" s="385">
        <v>66.1</v>
      </c>
      <c r="AK6" s="286">
        <v>98.27150574789515</v>
      </c>
      <c r="AL6" s="386"/>
    </row>
    <row r="7" spans="1:38" ht="15">
      <c r="A7" s="387" t="s">
        <v>741</v>
      </c>
      <c r="B7" s="283" t="s">
        <v>739</v>
      </c>
      <c r="C7" s="381">
        <v>27.532024338184513</v>
      </c>
      <c r="D7" s="381">
        <v>25.786024497438433</v>
      </c>
      <c r="E7" s="381">
        <v>26.104108601300663</v>
      </c>
      <c r="F7" s="382">
        <v>29.842134328642434</v>
      </c>
      <c r="G7" s="383">
        <v>31</v>
      </c>
      <c r="H7" s="383">
        <v>31</v>
      </c>
      <c r="I7" s="383">
        <v>29.5</v>
      </c>
      <c r="J7" s="383">
        <v>29.4</v>
      </c>
      <c r="K7" s="383">
        <v>28.8</v>
      </c>
      <c r="L7" s="383">
        <v>29.5</v>
      </c>
      <c r="M7" s="383">
        <v>30.4</v>
      </c>
      <c r="N7" s="383">
        <v>30.709645177411293</v>
      </c>
      <c r="O7" s="383">
        <v>31.74232705023191</v>
      </c>
      <c r="P7" s="383">
        <v>31.10942279624928</v>
      </c>
      <c r="Q7" s="284">
        <f aca="true" t="shared" si="17" ref="Q7:Q16">G7-F7</f>
        <v>1.1578656713575661</v>
      </c>
      <c r="R7" s="284">
        <f t="shared" si="2"/>
        <v>103.87996937017421</v>
      </c>
      <c r="S7" s="284">
        <f aca="true" t="shared" si="18" ref="S7:S16">H7-G7</f>
        <v>0</v>
      </c>
      <c r="T7" s="384">
        <f t="shared" si="3"/>
        <v>100</v>
      </c>
      <c r="U7" s="284">
        <f t="shared" si="0"/>
        <v>-1.5</v>
      </c>
      <c r="V7" s="384">
        <f t="shared" si="1"/>
        <v>95.16129032258065</v>
      </c>
      <c r="W7" s="284">
        <f t="shared" si="4"/>
        <v>-0.10000000000000142</v>
      </c>
      <c r="X7" s="384">
        <f t="shared" si="5"/>
        <v>99.66101694915254</v>
      </c>
      <c r="Y7" s="284">
        <f t="shared" si="6"/>
        <v>-0.5999999999999979</v>
      </c>
      <c r="Z7" s="286">
        <f t="shared" si="7"/>
        <v>97.9591836734694</v>
      </c>
      <c r="AA7" s="284">
        <f t="shared" si="8"/>
        <v>0.6999999999999993</v>
      </c>
      <c r="AB7" s="286">
        <f t="shared" si="9"/>
        <v>102.43055555555556</v>
      </c>
      <c r="AC7" s="284">
        <f t="shared" si="10"/>
        <v>0.8999999999999986</v>
      </c>
      <c r="AD7" s="286">
        <f t="shared" si="11"/>
        <v>103.05084745762711</v>
      </c>
      <c r="AE7" s="284">
        <f t="shared" si="12"/>
        <v>0.30964517741129427</v>
      </c>
      <c r="AF7" s="286">
        <f t="shared" si="13"/>
        <v>101.01856966253715</v>
      </c>
      <c r="AG7" s="284">
        <f t="shared" si="14"/>
        <v>1.0326818728206177</v>
      </c>
      <c r="AH7" s="286">
        <f t="shared" si="15"/>
        <v>103.36272811637764</v>
      </c>
      <c r="AI7" s="284">
        <f t="shared" si="16"/>
        <v>-0.6329042539826304</v>
      </c>
      <c r="AJ7" s="385">
        <v>30.5</v>
      </c>
      <c r="AK7" s="286">
        <v>98.04103470437016</v>
      </c>
      <c r="AL7" s="386"/>
    </row>
    <row r="8" spans="1:38" ht="15">
      <c r="A8" s="387" t="s">
        <v>742</v>
      </c>
      <c r="B8" s="283" t="s">
        <v>739</v>
      </c>
      <c r="C8" s="381">
        <v>25.576969352263035</v>
      </c>
      <c r="D8" s="381">
        <v>28.12134293813226</v>
      </c>
      <c r="E8" s="381">
        <v>32.19317220627591</v>
      </c>
      <c r="F8" s="382">
        <v>30.42027688381925</v>
      </c>
      <c r="G8" s="383">
        <v>31.4</v>
      </c>
      <c r="H8" s="383">
        <v>28.8</v>
      </c>
      <c r="I8" s="383">
        <v>24</v>
      </c>
      <c r="J8" s="383">
        <v>25.6</v>
      </c>
      <c r="K8" s="383">
        <v>28.5</v>
      </c>
      <c r="L8" s="383">
        <v>29.3</v>
      </c>
      <c r="M8" s="383">
        <v>26.6</v>
      </c>
      <c r="N8" s="383">
        <v>27.9634221350863</v>
      </c>
      <c r="O8" s="383">
        <v>26.7117339386164</v>
      </c>
      <c r="P8" s="383">
        <v>26.477497650798732</v>
      </c>
      <c r="Q8" s="284">
        <f t="shared" si="17"/>
        <v>0.9797231161807503</v>
      </c>
      <c r="R8" s="284">
        <f t="shared" si="2"/>
        <v>103.22062524257257</v>
      </c>
      <c r="S8" s="284">
        <f t="shared" si="18"/>
        <v>-2.599999999999998</v>
      </c>
      <c r="T8" s="384">
        <f t="shared" si="3"/>
        <v>91.71974522292994</v>
      </c>
      <c r="U8" s="284">
        <f t="shared" si="0"/>
        <v>-4.800000000000001</v>
      </c>
      <c r="V8" s="384">
        <f t="shared" si="1"/>
        <v>83.33333333333333</v>
      </c>
      <c r="W8" s="284">
        <f t="shared" si="4"/>
        <v>1.6000000000000014</v>
      </c>
      <c r="X8" s="384">
        <f t="shared" si="5"/>
        <v>106.66666666666667</v>
      </c>
      <c r="Y8" s="284">
        <f t="shared" si="6"/>
        <v>2.8999999999999986</v>
      </c>
      <c r="Z8" s="286">
        <f t="shared" si="7"/>
        <v>111.328125</v>
      </c>
      <c r="AA8" s="284">
        <f t="shared" si="8"/>
        <v>0.8000000000000007</v>
      </c>
      <c r="AB8" s="286">
        <f t="shared" si="9"/>
        <v>102.80701754385966</v>
      </c>
      <c r="AC8" s="284">
        <f t="shared" si="10"/>
        <v>-2.6999999999999993</v>
      </c>
      <c r="AD8" s="286">
        <f t="shared" si="11"/>
        <v>90.7849829351536</v>
      </c>
      <c r="AE8" s="284">
        <f t="shared" si="12"/>
        <v>1.3634221350862994</v>
      </c>
      <c r="AF8" s="286">
        <f t="shared" si="13"/>
        <v>105.12564712438459</v>
      </c>
      <c r="AG8" s="284">
        <f t="shared" si="14"/>
        <v>-1.2516881964698996</v>
      </c>
      <c r="AH8" s="286">
        <f t="shared" si="15"/>
        <v>95.52383756743643</v>
      </c>
      <c r="AI8" s="284">
        <f t="shared" si="16"/>
        <v>-0.23423628781766936</v>
      </c>
      <c r="AJ8" s="385">
        <v>27.9</v>
      </c>
      <c r="AK8" s="286">
        <v>105.3724954221962</v>
      </c>
      <c r="AL8" s="386"/>
    </row>
    <row r="9" spans="1:38" ht="15">
      <c r="A9" s="387" t="s">
        <v>758</v>
      </c>
      <c r="B9" s="283" t="s">
        <v>739</v>
      </c>
      <c r="C9" s="381">
        <v>2.246938195136738</v>
      </c>
      <c r="D9" s="381">
        <v>2.4263386471796737</v>
      </c>
      <c r="E9" s="381">
        <v>2.9237211753123393</v>
      </c>
      <c r="F9" s="382">
        <v>2.9268942928417725</v>
      </c>
      <c r="G9" s="383">
        <v>3.4</v>
      </c>
      <c r="H9" s="383">
        <v>3.4</v>
      </c>
      <c r="I9" s="383">
        <v>3</v>
      </c>
      <c r="J9" s="383">
        <v>4.9</v>
      </c>
      <c r="K9" s="383">
        <v>6.1</v>
      </c>
      <c r="L9" s="383">
        <v>6.9</v>
      </c>
      <c r="M9" s="383">
        <v>5.6</v>
      </c>
      <c r="N9" s="383">
        <v>6.091665705608733</v>
      </c>
      <c r="O9" s="383">
        <v>6.217803217211093</v>
      </c>
      <c r="P9" s="383">
        <v>5.858008277185757</v>
      </c>
      <c r="Q9" s="284">
        <f t="shared" si="17"/>
        <v>0.4731057071582274</v>
      </c>
      <c r="R9" s="284">
        <f t="shared" si="2"/>
        <v>116.16408588158751</v>
      </c>
      <c r="S9" s="284">
        <f t="shared" si="18"/>
        <v>0</v>
      </c>
      <c r="T9" s="384">
        <f t="shared" si="3"/>
        <v>100</v>
      </c>
      <c r="U9" s="284">
        <f t="shared" si="0"/>
        <v>-0.3999999999999999</v>
      </c>
      <c r="V9" s="384">
        <f t="shared" si="1"/>
        <v>88.23529411764706</v>
      </c>
      <c r="W9" s="284">
        <f t="shared" si="4"/>
        <v>1.9000000000000004</v>
      </c>
      <c r="X9" s="384">
        <f t="shared" si="5"/>
        <v>163.33333333333334</v>
      </c>
      <c r="Y9" s="284">
        <f t="shared" si="6"/>
        <v>1.1999999999999993</v>
      </c>
      <c r="Z9" s="286">
        <f t="shared" si="7"/>
        <v>124.48979591836734</v>
      </c>
      <c r="AA9" s="284">
        <f t="shared" si="8"/>
        <v>0.8000000000000007</v>
      </c>
      <c r="AB9" s="286">
        <f t="shared" si="9"/>
        <v>113.11475409836066</v>
      </c>
      <c r="AC9" s="284">
        <f t="shared" si="10"/>
        <v>-1.3000000000000007</v>
      </c>
      <c r="AD9" s="286">
        <f t="shared" si="11"/>
        <v>81.15942028985506</v>
      </c>
      <c r="AE9" s="284">
        <f t="shared" si="12"/>
        <v>0.49166570560873346</v>
      </c>
      <c r="AF9" s="286">
        <f t="shared" si="13"/>
        <v>108.77974474301311</v>
      </c>
      <c r="AG9" s="284">
        <f t="shared" si="14"/>
        <v>0.12613751160235953</v>
      </c>
      <c r="AH9" s="286">
        <f t="shared" si="15"/>
        <v>102.07065715188905</v>
      </c>
      <c r="AI9" s="284">
        <f t="shared" si="16"/>
        <v>-0.35979494002533574</v>
      </c>
      <c r="AJ9" s="385">
        <v>5.5</v>
      </c>
      <c r="AK9" s="286">
        <v>93.88856655290103</v>
      </c>
      <c r="AL9" s="386"/>
    </row>
    <row r="10" spans="1:38" ht="15">
      <c r="A10" s="388" t="s">
        <v>759</v>
      </c>
      <c r="B10" s="290" t="s">
        <v>739</v>
      </c>
      <c r="C10" s="389">
        <v>0.21750611735955072</v>
      </c>
      <c r="D10" s="389">
        <v>0.20284503159701453</v>
      </c>
      <c r="E10" s="389">
        <v>0.22948819279781466</v>
      </c>
      <c r="F10" s="390">
        <v>0.18928646239978672</v>
      </c>
      <c r="G10" s="391">
        <v>0.9</v>
      </c>
      <c r="H10" s="392">
        <v>0.8</v>
      </c>
      <c r="I10" s="392">
        <v>1</v>
      </c>
      <c r="J10" s="392">
        <v>1.2</v>
      </c>
      <c r="K10" s="392">
        <v>1.4</v>
      </c>
      <c r="L10" s="392">
        <v>0.9</v>
      </c>
      <c r="M10" s="392">
        <v>0.6</v>
      </c>
      <c r="N10" s="392">
        <v>0.4617883366009303</v>
      </c>
      <c r="O10" s="392">
        <v>0.4855422875752492</v>
      </c>
      <c r="P10" s="392">
        <v>0.49583141731811187</v>
      </c>
      <c r="Q10" s="393">
        <f t="shared" si="17"/>
        <v>0.7107135376002133</v>
      </c>
      <c r="R10" s="393">
        <f t="shared" si="2"/>
        <v>475.4698189134809</v>
      </c>
      <c r="S10" s="393">
        <f t="shared" si="18"/>
        <v>-0.09999999999999998</v>
      </c>
      <c r="T10" s="287">
        <f t="shared" si="3"/>
        <v>88.8888888888889</v>
      </c>
      <c r="U10" s="393">
        <f t="shared" si="0"/>
        <v>0.19999999999999996</v>
      </c>
      <c r="V10" s="287">
        <f t="shared" si="1"/>
        <v>125</v>
      </c>
      <c r="W10" s="393">
        <f t="shared" si="4"/>
        <v>0.19999999999999996</v>
      </c>
      <c r="X10" s="287">
        <f t="shared" si="5"/>
        <v>120</v>
      </c>
      <c r="Y10" s="393">
        <f t="shared" si="6"/>
        <v>0.19999999999999996</v>
      </c>
      <c r="Z10" s="394">
        <f t="shared" si="7"/>
        <v>116.66666666666667</v>
      </c>
      <c r="AA10" s="393">
        <f t="shared" si="8"/>
        <v>-0.4999999999999999</v>
      </c>
      <c r="AB10" s="394">
        <f t="shared" si="9"/>
        <v>64.28571428571429</v>
      </c>
      <c r="AC10" s="393">
        <f t="shared" si="10"/>
        <v>-0.30000000000000004</v>
      </c>
      <c r="AD10" s="394">
        <f t="shared" si="11"/>
        <v>66.66666666666666</v>
      </c>
      <c r="AE10" s="393">
        <f t="shared" si="12"/>
        <v>-0.13821166339906965</v>
      </c>
      <c r="AF10" s="394">
        <f t="shared" si="13"/>
        <v>76.96472276682172</v>
      </c>
      <c r="AG10" s="393">
        <f t="shared" si="14"/>
        <v>0.02375395097431887</v>
      </c>
      <c r="AH10" s="394">
        <f t="shared" si="15"/>
        <v>105.14390448861566</v>
      </c>
      <c r="AI10" s="393">
        <f t="shared" si="16"/>
        <v>0.010289129742862668</v>
      </c>
      <c r="AJ10" s="395">
        <v>0.4</v>
      </c>
      <c r="AK10" s="394">
        <v>80.67258064516129</v>
      </c>
      <c r="AL10" s="386"/>
    </row>
    <row r="11" spans="1:38" ht="15">
      <c r="A11" s="379" t="s">
        <v>760</v>
      </c>
      <c r="B11" s="380" t="s">
        <v>761</v>
      </c>
      <c r="C11" s="381">
        <v>43.89870410521721</v>
      </c>
      <c r="D11" s="381">
        <v>44.713898240995924</v>
      </c>
      <c r="E11" s="381">
        <v>40.734377186571926</v>
      </c>
      <c r="F11" s="382">
        <v>50.66477390762412</v>
      </c>
      <c r="G11" s="396">
        <v>49.2</v>
      </c>
      <c r="H11" s="396">
        <v>49.2</v>
      </c>
      <c r="I11" s="396">
        <v>55.6</v>
      </c>
      <c r="J11" s="396">
        <v>59.9</v>
      </c>
      <c r="K11" s="396">
        <v>47.9</v>
      </c>
      <c r="L11" s="396">
        <v>38.7</v>
      </c>
      <c r="M11" s="396">
        <v>47.7</v>
      </c>
      <c r="N11" s="396">
        <v>48.65823875879903</v>
      </c>
      <c r="O11" s="396">
        <v>36.29682525513999</v>
      </c>
      <c r="P11" s="396">
        <v>36.38204393505253</v>
      </c>
      <c r="Q11" s="284">
        <f t="shared" si="17"/>
        <v>-1.4647739076241137</v>
      </c>
      <c r="R11" s="284">
        <f t="shared" si="2"/>
        <v>97.10889086311764</v>
      </c>
      <c r="S11" s="284">
        <f t="shared" si="18"/>
        <v>0</v>
      </c>
      <c r="T11" s="384">
        <f t="shared" si="3"/>
        <v>100</v>
      </c>
      <c r="U11" s="284">
        <f t="shared" si="0"/>
        <v>6.399999999999999</v>
      </c>
      <c r="V11" s="384">
        <f t="shared" si="1"/>
        <v>113.00813008130082</v>
      </c>
      <c r="W11" s="284">
        <f t="shared" si="4"/>
        <v>4.299999999999997</v>
      </c>
      <c r="X11" s="384">
        <f t="shared" si="5"/>
        <v>107.73381294964028</v>
      </c>
      <c r="Y11" s="284">
        <f t="shared" si="6"/>
        <v>-12</v>
      </c>
      <c r="Z11" s="286">
        <f t="shared" si="7"/>
        <v>79.96661101836395</v>
      </c>
      <c r="AA11" s="284">
        <f t="shared" si="8"/>
        <v>-9.199999999999996</v>
      </c>
      <c r="AB11" s="286">
        <f t="shared" si="9"/>
        <v>80.79331941544886</v>
      </c>
      <c r="AC11" s="284">
        <f t="shared" si="10"/>
        <v>9</v>
      </c>
      <c r="AD11" s="286">
        <f t="shared" si="11"/>
        <v>123.25581395348837</v>
      </c>
      <c r="AE11" s="284">
        <f t="shared" si="12"/>
        <v>0.9582387587990269</v>
      </c>
      <c r="AF11" s="286">
        <f t="shared" si="13"/>
        <v>102.00888628679041</v>
      </c>
      <c r="AG11" s="284">
        <f t="shared" si="14"/>
        <v>-12.361413503659037</v>
      </c>
      <c r="AH11" s="286">
        <f t="shared" si="15"/>
        <v>74.59543580084127</v>
      </c>
      <c r="AI11" s="284">
        <f t="shared" si="16"/>
        <v>0.08521867991253629</v>
      </c>
      <c r="AJ11" s="397">
        <v>43.5</v>
      </c>
      <c r="AK11" s="286">
        <v>119.56447548041584</v>
      </c>
      <c r="AL11" s="386"/>
    </row>
    <row r="12" spans="1:38" ht="15">
      <c r="A12" s="387" t="s">
        <v>762</v>
      </c>
      <c r="B12" s="283" t="s">
        <v>761</v>
      </c>
      <c r="C12" s="381">
        <v>199.30017388317626</v>
      </c>
      <c r="D12" s="381">
        <v>188.0389176925706</v>
      </c>
      <c r="E12" s="381">
        <v>181.7867305210455</v>
      </c>
      <c r="F12" s="382">
        <v>182.07101308773628</v>
      </c>
      <c r="G12" s="396">
        <v>198.6</v>
      </c>
      <c r="H12" s="396">
        <v>191.6</v>
      </c>
      <c r="I12" s="396">
        <v>200.9</v>
      </c>
      <c r="J12" s="396">
        <v>212.1</v>
      </c>
      <c r="K12" s="396">
        <v>189.2</v>
      </c>
      <c r="L12" s="396">
        <v>154.4</v>
      </c>
      <c r="M12" s="396">
        <v>182.3</v>
      </c>
      <c r="N12" s="396">
        <v>173.17914092802758</v>
      </c>
      <c r="O12" s="396">
        <v>145.3256568181142</v>
      </c>
      <c r="P12" s="396">
        <v>123.87392550143265</v>
      </c>
      <c r="Q12" s="284">
        <f t="shared" si="17"/>
        <v>16.52898691226372</v>
      </c>
      <c r="R12" s="284">
        <f t="shared" si="2"/>
        <v>109.07831874604814</v>
      </c>
      <c r="S12" s="284">
        <f t="shared" si="18"/>
        <v>-7</v>
      </c>
      <c r="T12" s="384">
        <f t="shared" si="3"/>
        <v>96.47532729103726</v>
      </c>
      <c r="U12" s="284">
        <f t="shared" si="0"/>
        <v>9.300000000000011</v>
      </c>
      <c r="V12" s="384">
        <f t="shared" si="1"/>
        <v>104.85386221294364</v>
      </c>
      <c r="W12" s="284">
        <f t="shared" si="4"/>
        <v>11.199999999999989</v>
      </c>
      <c r="X12" s="384">
        <f t="shared" si="5"/>
        <v>105.57491289198606</v>
      </c>
      <c r="Y12" s="284">
        <f t="shared" si="6"/>
        <v>-22.900000000000006</v>
      </c>
      <c r="Z12" s="286">
        <f t="shared" si="7"/>
        <v>89.2032060348892</v>
      </c>
      <c r="AA12" s="284">
        <f t="shared" si="8"/>
        <v>-34.79999999999998</v>
      </c>
      <c r="AB12" s="286">
        <f t="shared" si="9"/>
        <v>81.60676532769557</v>
      </c>
      <c r="AC12" s="284">
        <f t="shared" si="10"/>
        <v>27.900000000000006</v>
      </c>
      <c r="AD12" s="286">
        <f t="shared" si="11"/>
        <v>118.06994818652849</v>
      </c>
      <c r="AE12" s="284">
        <f t="shared" si="12"/>
        <v>-9.120859071972433</v>
      </c>
      <c r="AF12" s="286">
        <f t="shared" si="13"/>
        <v>94.99678602744244</v>
      </c>
      <c r="AG12" s="284">
        <f t="shared" si="14"/>
        <v>-27.85348410991338</v>
      </c>
      <c r="AH12" s="286">
        <f t="shared" si="15"/>
        <v>83.91637470849382</v>
      </c>
      <c r="AI12" s="284">
        <f t="shared" si="16"/>
        <v>-21.451731316681546</v>
      </c>
      <c r="AJ12" s="397">
        <v>137.5</v>
      </c>
      <c r="AK12" s="286">
        <v>110.9999537379719</v>
      </c>
      <c r="AL12" s="386"/>
    </row>
    <row r="13" spans="1:38" ht="15">
      <c r="A13" s="387" t="s">
        <v>763</v>
      </c>
      <c r="B13" s="283" t="s">
        <v>761</v>
      </c>
      <c r="C13" s="381">
        <v>40.09474128616305</v>
      </c>
      <c r="D13" s="381">
        <v>40.238945324714045</v>
      </c>
      <c r="E13" s="381">
        <v>38.269867678385395</v>
      </c>
      <c r="F13" s="398">
        <v>39.616759130836805</v>
      </c>
      <c r="G13" s="396">
        <v>44.7</v>
      </c>
      <c r="H13" s="396">
        <v>43.2</v>
      </c>
      <c r="I13" s="396">
        <v>44</v>
      </c>
      <c r="J13" s="396">
        <v>48.1</v>
      </c>
      <c r="K13" s="396">
        <v>44.1</v>
      </c>
      <c r="L13" s="396">
        <v>34.7</v>
      </c>
      <c r="M13" s="396">
        <v>43.2</v>
      </c>
      <c r="N13" s="396">
        <v>47.79198391035771</v>
      </c>
      <c r="O13" s="396">
        <v>43.103037876759196</v>
      </c>
      <c r="P13" s="396">
        <v>42.23304680038205</v>
      </c>
      <c r="Q13" s="284">
        <f t="shared" si="17"/>
        <v>5.083240869163198</v>
      </c>
      <c r="R13" s="284">
        <f t="shared" si="2"/>
        <v>112.83103661350864</v>
      </c>
      <c r="S13" s="284">
        <f t="shared" si="18"/>
        <v>-1.5</v>
      </c>
      <c r="T13" s="384">
        <f t="shared" si="3"/>
        <v>96.64429530201343</v>
      </c>
      <c r="U13" s="284">
        <f t="shared" si="0"/>
        <v>0.7999999999999972</v>
      </c>
      <c r="V13" s="384">
        <f t="shared" si="1"/>
        <v>101.85185185185183</v>
      </c>
      <c r="W13" s="284">
        <f t="shared" si="4"/>
        <v>4.100000000000001</v>
      </c>
      <c r="X13" s="384">
        <f t="shared" si="5"/>
        <v>109.31818181818183</v>
      </c>
      <c r="Y13" s="284">
        <f t="shared" si="6"/>
        <v>-4</v>
      </c>
      <c r="Z13" s="286">
        <f t="shared" si="7"/>
        <v>91.68399168399168</v>
      </c>
      <c r="AA13" s="284">
        <f t="shared" si="8"/>
        <v>-9.399999999999999</v>
      </c>
      <c r="AB13" s="286">
        <f t="shared" si="9"/>
        <v>78.68480725623583</v>
      </c>
      <c r="AC13" s="284">
        <f t="shared" si="10"/>
        <v>8.5</v>
      </c>
      <c r="AD13" s="286">
        <f t="shared" si="11"/>
        <v>124.4956772334294</v>
      </c>
      <c r="AE13" s="284">
        <f t="shared" si="12"/>
        <v>4.591983910357705</v>
      </c>
      <c r="AF13" s="286">
        <f t="shared" si="13"/>
        <v>110.62959238508728</v>
      </c>
      <c r="AG13" s="284">
        <f t="shared" si="14"/>
        <v>-4.688946033598512</v>
      </c>
      <c r="AH13" s="286">
        <f t="shared" si="15"/>
        <v>90.18884413253599</v>
      </c>
      <c r="AI13" s="284">
        <f t="shared" si="16"/>
        <v>-0.869991076377147</v>
      </c>
      <c r="AJ13" s="397">
        <v>54.5</v>
      </c>
      <c r="AK13" s="286">
        <v>129.0458636754263</v>
      </c>
      <c r="AL13" s="386"/>
    </row>
    <row r="14" spans="1:38" ht="15">
      <c r="A14" s="387" t="s">
        <v>764</v>
      </c>
      <c r="B14" s="283" t="s">
        <v>761</v>
      </c>
      <c r="C14" s="381">
        <v>25.07209353913087</v>
      </c>
      <c r="D14" s="381">
        <v>29.265348564946446</v>
      </c>
      <c r="E14" s="381">
        <v>32.327834185934414</v>
      </c>
      <c r="F14" s="382">
        <v>29.548680839277058</v>
      </c>
      <c r="G14" s="396">
        <v>35.4</v>
      </c>
      <c r="H14" s="396">
        <v>36.3</v>
      </c>
      <c r="I14" s="396">
        <v>32</v>
      </c>
      <c r="J14" s="396">
        <v>33.4</v>
      </c>
      <c r="K14" s="396">
        <v>38.6</v>
      </c>
      <c r="L14" s="396">
        <v>42.4</v>
      </c>
      <c r="M14" s="396">
        <v>33.1</v>
      </c>
      <c r="N14" s="396">
        <v>36.297945697457266</v>
      </c>
      <c r="O14" s="396">
        <v>49.92412746585735</v>
      </c>
      <c r="P14" s="396">
        <v>46.60936007640879</v>
      </c>
      <c r="Q14" s="284">
        <f t="shared" si="17"/>
        <v>5.851319160722941</v>
      </c>
      <c r="R14" s="284">
        <f t="shared" si="2"/>
        <v>119.80230248703751</v>
      </c>
      <c r="S14" s="284">
        <f t="shared" si="18"/>
        <v>0.8999999999999986</v>
      </c>
      <c r="T14" s="384">
        <f t="shared" si="3"/>
        <v>102.54237288135593</v>
      </c>
      <c r="U14" s="284">
        <f t="shared" si="0"/>
        <v>-4.299999999999997</v>
      </c>
      <c r="V14" s="384">
        <f t="shared" si="1"/>
        <v>88.1542699724518</v>
      </c>
      <c r="W14" s="284">
        <f t="shared" si="4"/>
        <v>1.3999999999999986</v>
      </c>
      <c r="X14" s="384">
        <f t="shared" si="5"/>
        <v>104.375</v>
      </c>
      <c r="Y14" s="284">
        <f t="shared" si="6"/>
        <v>5.200000000000003</v>
      </c>
      <c r="Z14" s="286">
        <f t="shared" si="7"/>
        <v>115.5688622754491</v>
      </c>
      <c r="AA14" s="284">
        <f t="shared" si="8"/>
        <v>3.799999999999997</v>
      </c>
      <c r="AB14" s="286">
        <f t="shared" si="9"/>
        <v>109.84455958549222</v>
      </c>
      <c r="AC14" s="284">
        <f t="shared" si="10"/>
        <v>-9.299999999999997</v>
      </c>
      <c r="AD14" s="286">
        <f t="shared" si="11"/>
        <v>78.06603773584906</v>
      </c>
      <c r="AE14" s="284">
        <f t="shared" si="12"/>
        <v>3.197945697457264</v>
      </c>
      <c r="AF14" s="286">
        <f t="shared" si="13"/>
        <v>109.66146736391921</v>
      </c>
      <c r="AG14" s="284">
        <f t="shared" si="14"/>
        <v>13.626181768400087</v>
      </c>
      <c r="AH14" s="286">
        <f t="shared" si="15"/>
        <v>137.5398152886504</v>
      </c>
      <c r="AI14" s="284">
        <f t="shared" si="16"/>
        <v>-3.314767389448562</v>
      </c>
      <c r="AJ14" s="397">
        <v>40.9</v>
      </c>
      <c r="AK14" s="286">
        <v>87.75061475409835</v>
      </c>
      <c r="AL14" s="386"/>
    </row>
    <row r="15" spans="1:38" ht="15">
      <c r="A15" s="387" t="s">
        <v>765</v>
      </c>
      <c r="B15" s="283" t="s">
        <v>761</v>
      </c>
      <c r="C15" s="381">
        <v>7.2429856385376645</v>
      </c>
      <c r="D15" s="381">
        <v>8.479432232168179</v>
      </c>
      <c r="E15" s="381">
        <v>7.84755803647785</v>
      </c>
      <c r="F15" s="398">
        <v>9.743958174641644</v>
      </c>
      <c r="G15" s="396">
        <v>7.6</v>
      </c>
      <c r="H15" s="396">
        <v>7.1</v>
      </c>
      <c r="I15" s="396">
        <v>7.1</v>
      </c>
      <c r="J15" s="396">
        <v>7.8</v>
      </c>
      <c r="K15" s="396">
        <v>10.1</v>
      </c>
      <c r="L15" s="396">
        <v>11.6</v>
      </c>
      <c r="M15" s="396">
        <v>8.3</v>
      </c>
      <c r="N15" s="396">
        <v>8.760235598333573</v>
      </c>
      <c r="O15" s="396">
        <v>8.685173614210479</v>
      </c>
      <c r="P15" s="396">
        <v>14.838586437440304</v>
      </c>
      <c r="Q15" s="284">
        <f t="shared" si="17"/>
        <v>-2.1439581746416447</v>
      </c>
      <c r="R15" s="284">
        <f t="shared" si="2"/>
        <v>77.99705072399396</v>
      </c>
      <c r="S15" s="284">
        <f t="shared" si="18"/>
        <v>-0.5</v>
      </c>
      <c r="T15" s="384">
        <f t="shared" si="3"/>
        <v>93.42105263157895</v>
      </c>
      <c r="U15" s="284">
        <f t="shared" si="0"/>
        <v>0</v>
      </c>
      <c r="V15" s="384">
        <f t="shared" si="1"/>
        <v>100</v>
      </c>
      <c r="W15" s="284">
        <f t="shared" si="4"/>
        <v>0.7000000000000002</v>
      </c>
      <c r="X15" s="384">
        <f t="shared" si="5"/>
        <v>109.85915492957747</v>
      </c>
      <c r="Y15" s="284">
        <f t="shared" si="6"/>
        <v>2.3</v>
      </c>
      <c r="Z15" s="286">
        <f t="shared" si="7"/>
        <v>129.4871794871795</v>
      </c>
      <c r="AA15" s="284">
        <f t="shared" si="8"/>
        <v>1.5</v>
      </c>
      <c r="AB15" s="286">
        <f t="shared" si="9"/>
        <v>114.85148514851484</v>
      </c>
      <c r="AC15" s="284">
        <f t="shared" si="10"/>
        <v>-3.299999999999999</v>
      </c>
      <c r="AD15" s="286">
        <f t="shared" si="11"/>
        <v>71.55172413793103</v>
      </c>
      <c r="AE15" s="284">
        <f t="shared" si="12"/>
        <v>0.46023559833357197</v>
      </c>
      <c r="AF15" s="286">
        <f t="shared" si="13"/>
        <v>105.54500720883821</v>
      </c>
      <c r="AG15" s="284">
        <f t="shared" si="14"/>
        <v>-0.07506198412309395</v>
      </c>
      <c r="AH15" s="286">
        <f t="shared" si="15"/>
        <v>99.14315107989364</v>
      </c>
      <c r="AI15" s="284">
        <f t="shared" si="16"/>
        <v>6.153412823229825</v>
      </c>
      <c r="AJ15" s="397">
        <v>9.9</v>
      </c>
      <c r="AK15" s="286">
        <v>66.71794541709579</v>
      </c>
      <c r="AL15" s="386"/>
    </row>
    <row r="16" spans="1:38" ht="15">
      <c r="A16" s="388" t="s">
        <v>766</v>
      </c>
      <c r="B16" s="290" t="s">
        <v>761</v>
      </c>
      <c r="C16" s="389">
        <v>0.2368532154076237</v>
      </c>
      <c r="D16" s="389">
        <v>0.23341889602315286</v>
      </c>
      <c r="E16" s="389">
        <v>0.275216519210735</v>
      </c>
      <c r="F16" s="390">
        <v>0.3886503704729589</v>
      </c>
      <c r="G16" s="399">
        <v>0.7</v>
      </c>
      <c r="H16" s="400">
        <v>0.6</v>
      </c>
      <c r="I16" s="400">
        <v>0.4</v>
      </c>
      <c r="J16" s="400">
        <v>0.5</v>
      </c>
      <c r="K16" s="400">
        <v>0.8</v>
      </c>
      <c r="L16" s="400">
        <v>0.3</v>
      </c>
      <c r="M16" s="400">
        <v>0.3</v>
      </c>
      <c r="N16" s="400">
        <v>0.2542738112340181</v>
      </c>
      <c r="O16" s="400">
        <v>0.1829866999910738</v>
      </c>
      <c r="P16" s="400">
        <v>0.18720152817574023</v>
      </c>
      <c r="Q16" s="393">
        <f t="shared" si="17"/>
        <v>0.31134962952704104</v>
      </c>
      <c r="R16" s="393">
        <f t="shared" si="2"/>
        <v>180.11046770601337</v>
      </c>
      <c r="S16" s="393">
        <f t="shared" si="18"/>
        <v>-0.09999999999999998</v>
      </c>
      <c r="T16" s="287">
        <f t="shared" si="3"/>
        <v>85.71428571428572</v>
      </c>
      <c r="U16" s="393">
        <f t="shared" si="0"/>
        <v>-0.19999999999999996</v>
      </c>
      <c r="V16" s="287">
        <f t="shared" si="1"/>
        <v>66.66666666666667</v>
      </c>
      <c r="W16" s="393">
        <f t="shared" si="4"/>
        <v>0.09999999999999998</v>
      </c>
      <c r="X16" s="287">
        <f t="shared" si="5"/>
        <v>125</v>
      </c>
      <c r="Y16" s="393">
        <f t="shared" si="6"/>
        <v>0.30000000000000004</v>
      </c>
      <c r="Z16" s="394">
        <f t="shared" si="7"/>
        <v>160</v>
      </c>
      <c r="AA16" s="393">
        <f t="shared" si="8"/>
        <v>-0.5</v>
      </c>
      <c r="AB16" s="394">
        <f t="shared" si="9"/>
        <v>37.49999999999999</v>
      </c>
      <c r="AC16" s="393">
        <f t="shared" si="10"/>
        <v>0</v>
      </c>
      <c r="AD16" s="394">
        <f t="shared" si="11"/>
        <v>100</v>
      </c>
      <c r="AE16" s="393">
        <f t="shared" si="12"/>
        <v>-0.04572618876598189</v>
      </c>
      <c r="AF16" s="394">
        <f t="shared" si="13"/>
        <v>84.75793707800604</v>
      </c>
      <c r="AG16" s="393">
        <f t="shared" si="14"/>
        <v>-0.07128711124294429</v>
      </c>
      <c r="AH16" s="394">
        <f t="shared" si="15"/>
        <v>71.96443043151778</v>
      </c>
      <c r="AI16" s="393">
        <f t="shared" si="16"/>
        <v>0.004214828184666425</v>
      </c>
      <c r="AJ16" s="401">
        <v>0.1</v>
      </c>
      <c r="AK16" s="394">
        <v>53.418367346938766</v>
      </c>
      <c r="AL16" s="386"/>
    </row>
    <row r="17" spans="1:38" ht="15">
      <c r="A17" s="402" t="s">
        <v>767</v>
      </c>
      <c r="B17" s="403" t="s">
        <v>768</v>
      </c>
      <c r="C17" s="404"/>
      <c r="D17" s="404"/>
      <c r="E17" s="404"/>
      <c r="F17" s="405"/>
      <c r="G17" s="406"/>
      <c r="H17" s="407" t="s">
        <v>769</v>
      </c>
      <c r="I17" s="406">
        <v>21.953057303243796</v>
      </c>
      <c r="J17" s="406">
        <v>23.9</v>
      </c>
      <c r="K17" s="406">
        <v>24.1</v>
      </c>
      <c r="L17" s="406">
        <v>23</v>
      </c>
      <c r="M17" s="406">
        <v>21.9</v>
      </c>
      <c r="N17" s="406">
        <v>17.148110562962813</v>
      </c>
      <c r="O17" s="406">
        <v>17.927410606769303</v>
      </c>
      <c r="P17" s="406">
        <v>20.890620188759478</v>
      </c>
      <c r="Q17" s="408"/>
      <c r="R17" s="408"/>
      <c r="S17" s="409" t="s">
        <v>769</v>
      </c>
      <c r="T17" s="409" t="s">
        <v>769</v>
      </c>
      <c r="U17" s="409" t="s">
        <v>769</v>
      </c>
      <c r="V17" s="409" t="s">
        <v>769</v>
      </c>
      <c r="W17" s="410">
        <f t="shared" si="4"/>
        <v>1.946942696756203</v>
      </c>
      <c r="X17" s="410">
        <f t="shared" si="5"/>
        <v>108.8686631199588</v>
      </c>
      <c r="Y17" s="411">
        <f t="shared" si="6"/>
        <v>0.20000000000000284</v>
      </c>
      <c r="Z17" s="412">
        <f t="shared" si="7"/>
        <v>100.83682008368203</v>
      </c>
      <c r="AA17" s="411">
        <f t="shared" si="8"/>
        <v>-1.1000000000000014</v>
      </c>
      <c r="AB17" s="412">
        <f t="shared" si="9"/>
        <v>95.43568464730289</v>
      </c>
      <c r="AC17" s="411">
        <f t="shared" si="10"/>
        <v>-1.1000000000000014</v>
      </c>
      <c r="AD17" s="412">
        <f t="shared" si="11"/>
        <v>95.21739130434781</v>
      </c>
      <c r="AE17" s="411">
        <f t="shared" si="12"/>
        <v>-4.751889437037185</v>
      </c>
      <c r="AF17" s="412">
        <f t="shared" si="13"/>
        <v>78.30187471672518</v>
      </c>
      <c r="AG17" s="411">
        <f t="shared" si="14"/>
        <v>0.7793000438064901</v>
      </c>
      <c r="AH17" s="412">
        <f t="shared" si="15"/>
        <v>104.54452425499083</v>
      </c>
      <c r="AI17" s="411">
        <f t="shared" si="16"/>
        <v>2.9632095819901743</v>
      </c>
      <c r="AJ17" s="413">
        <v>18</v>
      </c>
      <c r="AK17" s="412">
        <v>86.16307145196761</v>
      </c>
      <c r="AL17" s="386"/>
    </row>
    <row r="18" spans="1:38" ht="15">
      <c r="A18" s="414" t="s">
        <v>770</v>
      </c>
      <c r="B18" s="283" t="s">
        <v>768</v>
      </c>
      <c r="C18" s="415"/>
      <c r="D18" s="415"/>
      <c r="E18" s="415"/>
      <c r="F18" s="416"/>
      <c r="G18" s="417"/>
      <c r="H18" s="418" t="s">
        <v>769</v>
      </c>
      <c r="I18" s="417">
        <v>11.653417724698288</v>
      </c>
      <c r="J18" s="417">
        <v>11.7</v>
      </c>
      <c r="K18" s="417">
        <v>10.6</v>
      </c>
      <c r="L18" s="417">
        <v>10.5</v>
      </c>
      <c r="M18" s="417">
        <v>8</v>
      </c>
      <c r="N18" s="417">
        <v>7.439689732434415</v>
      </c>
      <c r="O18" s="417">
        <v>7.925221181692425</v>
      </c>
      <c r="P18" s="417">
        <v>7.058685526322221</v>
      </c>
      <c r="Q18" s="384"/>
      <c r="R18" s="384"/>
      <c r="S18" s="419" t="s">
        <v>769</v>
      </c>
      <c r="T18" s="419" t="s">
        <v>769</v>
      </c>
      <c r="U18" s="419" t="s">
        <v>769</v>
      </c>
      <c r="V18" s="419" t="s">
        <v>769</v>
      </c>
      <c r="W18" s="420">
        <f t="shared" si="4"/>
        <v>0.04658227530171111</v>
      </c>
      <c r="X18" s="420">
        <f t="shared" si="5"/>
        <v>100.39973058893258</v>
      </c>
      <c r="Y18" s="421">
        <f t="shared" si="6"/>
        <v>-1.0999999999999996</v>
      </c>
      <c r="Z18" s="422">
        <f t="shared" si="7"/>
        <v>90.5982905982906</v>
      </c>
      <c r="AA18" s="421">
        <f t="shared" si="8"/>
        <v>-0.09999999999999964</v>
      </c>
      <c r="AB18" s="422">
        <f t="shared" si="9"/>
        <v>99.05660377358491</v>
      </c>
      <c r="AC18" s="421">
        <f t="shared" si="10"/>
        <v>-2.5</v>
      </c>
      <c r="AD18" s="422">
        <f t="shared" si="11"/>
        <v>76.19047619047619</v>
      </c>
      <c r="AE18" s="421">
        <f t="shared" si="12"/>
        <v>-0.5603102675655851</v>
      </c>
      <c r="AF18" s="422">
        <f t="shared" si="13"/>
        <v>92.99612165543019</v>
      </c>
      <c r="AG18" s="421">
        <f t="shared" si="14"/>
        <v>0.4855314492580103</v>
      </c>
      <c r="AH18" s="422">
        <f t="shared" si="15"/>
        <v>106.52623250054722</v>
      </c>
      <c r="AI18" s="421">
        <f t="shared" si="16"/>
        <v>-0.8665356553702042</v>
      </c>
      <c r="AJ18" s="423">
        <v>7.4</v>
      </c>
      <c r="AK18" s="422">
        <v>104.83538291095415</v>
      </c>
      <c r="AL18" s="386"/>
    </row>
    <row r="19" spans="1:38" ht="15.75" thickBot="1">
      <c r="A19" s="424" t="s">
        <v>771</v>
      </c>
      <c r="B19" s="291" t="s">
        <v>768</v>
      </c>
      <c r="C19" s="425"/>
      <c r="D19" s="425"/>
      <c r="E19" s="425"/>
      <c r="F19" s="426"/>
      <c r="G19" s="427"/>
      <c r="H19" s="428" t="s">
        <v>769</v>
      </c>
      <c r="I19" s="427">
        <v>9.954288010649385</v>
      </c>
      <c r="J19" s="427">
        <v>11</v>
      </c>
      <c r="K19" s="427">
        <v>11.6</v>
      </c>
      <c r="L19" s="427">
        <v>9.4</v>
      </c>
      <c r="M19" s="427">
        <v>8.5</v>
      </c>
      <c r="N19" s="427">
        <v>7.351773890502075</v>
      </c>
      <c r="O19" s="427">
        <v>7.622682443796464</v>
      </c>
      <c r="P19" s="427">
        <v>8.69212459493937</v>
      </c>
      <c r="Q19" s="429"/>
      <c r="R19" s="429"/>
      <c r="S19" s="430" t="s">
        <v>769</v>
      </c>
      <c r="T19" s="430" t="s">
        <v>769</v>
      </c>
      <c r="U19" s="430" t="s">
        <v>769</v>
      </c>
      <c r="V19" s="430" t="s">
        <v>769</v>
      </c>
      <c r="W19" s="431">
        <f t="shared" si="4"/>
        <v>1.0457119893506146</v>
      </c>
      <c r="X19" s="431">
        <f t="shared" si="5"/>
        <v>110.50514098277931</v>
      </c>
      <c r="Y19" s="432">
        <f t="shared" si="6"/>
        <v>0.5999999999999996</v>
      </c>
      <c r="Z19" s="433">
        <f t="shared" si="7"/>
        <v>105.45454545454544</v>
      </c>
      <c r="AA19" s="432">
        <f t="shared" si="8"/>
        <v>-2.1999999999999993</v>
      </c>
      <c r="AB19" s="433">
        <f t="shared" si="9"/>
        <v>81.0344827586207</v>
      </c>
      <c r="AC19" s="432">
        <f t="shared" si="10"/>
        <v>-0.9000000000000004</v>
      </c>
      <c r="AD19" s="433">
        <f t="shared" si="11"/>
        <v>90.42553191489361</v>
      </c>
      <c r="AE19" s="432">
        <f t="shared" si="12"/>
        <v>-1.1482261094979247</v>
      </c>
      <c r="AF19" s="433">
        <f t="shared" si="13"/>
        <v>86.49145753531853</v>
      </c>
      <c r="AG19" s="432">
        <f t="shared" si="14"/>
        <v>0.27090855329438845</v>
      </c>
      <c r="AH19" s="433">
        <f t="shared" si="15"/>
        <v>103.68494131252297</v>
      </c>
      <c r="AI19" s="432">
        <f t="shared" si="16"/>
        <v>1.0694421511429066</v>
      </c>
      <c r="AJ19" s="434">
        <v>7.5</v>
      </c>
      <c r="AK19" s="433">
        <v>86.28500337381915</v>
      </c>
      <c r="AL19" s="386"/>
    </row>
    <row r="20" s="436" customFormat="1" ht="15.75" customHeight="1">
      <c r="A20" s="435" t="s">
        <v>772</v>
      </c>
    </row>
    <row r="21" s="436" customFormat="1" ht="12.75">
      <c r="A21" s="437" t="s">
        <v>773</v>
      </c>
    </row>
    <row r="22" ht="15">
      <c r="A22" s="438"/>
    </row>
    <row r="23" spans="1:18" ht="15">
      <c r="A23" s="439" t="s">
        <v>774</v>
      </c>
      <c r="B23" s="440"/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1"/>
    </row>
    <row r="24" spans="1:37" ht="15.75" thickBot="1">
      <c r="A24" s="358"/>
      <c r="B24" s="440"/>
      <c r="C24" s="441"/>
      <c r="D24" s="441"/>
      <c r="E24" s="441"/>
      <c r="F24" s="441"/>
      <c r="G24" s="441"/>
      <c r="H24" s="362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T24" s="362"/>
      <c r="X24" s="363"/>
      <c r="Z24" s="363"/>
      <c r="AD24" s="363"/>
      <c r="AH24" s="364" t="s">
        <v>775</v>
      </c>
      <c r="AJ24" s="1687" t="s">
        <v>815</v>
      </c>
      <c r="AK24" s="1687"/>
    </row>
    <row r="25" spans="1:37" ht="15">
      <c r="A25" s="442" t="s">
        <v>472</v>
      </c>
      <c r="B25" s="443" t="s">
        <v>622</v>
      </c>
      <c r="C25" s="366" t="s">
        <v>671</v>
      </c>
      <c r="D25" s="366"/>
      <c r="E25" s="366" t="s">
        <v>671</v>
      </c>
      <c r="F25" s="366" t="s">
        <v>671</v>
      </c>
      <c r="G25" s="366" t="s">
        <v>671</v>
      </c>
      <c r="H25" s="444" t="s">
        <v>671</v>
      </c>
      <c r="I25" s="444" t="s">
        <v>671</v>
      </c>
      <c r="J25" s="444" t="s">
        <v>671</v>
      </c>
      <c r="K25" s="444" t="s">
        <v>671</v>
      </c>
      <c r="L25" s="444" t="s">
        <v>671</v>
      </c>
      <c r="M25" s="444" t="s">
        <v>671</v>
      </c>
      <c r="N25" s="444" t="s">
        <v>671</v>
      </c>
      <c r="O25" s="1685" t="s">
        <v>671</v>
      </c>
      <c r="P25" s="1685"/>
      <c r="Q25" s="1685"/>
      <c r="R25" s="1685"/>
      <c r="S25" s="1685"/>
      <c r="T25" s="1685"/>
      <c r="U25" s="1685"/>
      <c r="V25" s="1685"/>
      <c r="W25" s="1685"/>
      <c r="X25" s="1685"/>
      <c r="Y25" s="1685"/>
      <c r="Z25" s="1685"/>
      <c r="AA25" s="1685"/>
      <c r="AB25" s="1685"/>
      <c r="AC25" s="1685"/>
      <c r="AD25" s="1685"/>
      <c r="AE25" s="1685"/>
      <c r="AF25" s="1685"/>
      <c r="AG25" s="1685"/>
      <c r="AH25" s="1685"/>
      <c r="AI25" s="1685"/>
      <c r="AJ25" s="1686"/>
      <c r="AK25" s="445" t="s">
        <v>624</v>
      </c>
    </row>
    <row r="26" spans="1:37" ht="15" customHeight="1" thickBot="1">
      <c r="A26" s="446"/>
      <c r="B26" s="447" t="s">
        <v>673</v>
      </c>
      <c r="C26" s="448" t="s">
        <v>777</v>
      </c>
      <c r="D26" s="448" t="s">
        <v>778</v>
      </c>
      <c r="E26" s="448" t="s">
        <v>779</v>
      </c>
      <c r="F26" s="448" t="s">
        <v>780</v>
      </c>
      <c r="G26" s="448" t="s">
        <v>781</v>
      </c>
      <c r="H26" s="448" t="s">
        <v>782</v>
      </c>
      <c r="I26" s="449" t="s">
        <v>783</v>
      </c>
      <c r="J26" s="449" t="s">
        <v>784</v>
      </c>
      <c r="K26" s="449" t="s">
        <v>785</v>
      </c>
      <c r="L26" s="449" t="s">
        <v>786</v>
      </c>
      <c r="M26" s="449" t="s">
        <v>787</v>
      </c>
      <c r="N26" s="449" t="s">
        <v>788</v>
      </c>
      <c r="O26" s="481">
        <v>2007</v>
      </c>
      <c r="P26" s="482">
        <v>2008</v>
      </c>
      <c r="Q26" s="483"/>
      <c r="R26" s="483"/>
      <c r="S26" s="483"/>
      <c r="T26" s="484"/>
      <c r="U26" s="485"/>
      <c r="V26" s="484"/>
      <c r="W26" s="485"/>
      <c r="X26" s="486"/>
      <c r="Y26" s="487"/>
      <c r="Z26" s="488"/>
      <c r="AA26" s="487"/>
      <c r="AB26" s="488"/>
      <c r="AC26" s="487"/>
      <c r="AD26" s="488"/>
      <c r="AE26" s="487"/>
      <c r="AF26" s="488"/>
      <c r="AG26" s="487"/>
      <c r="AH26" s="488"/>
      <c r="AI26" s="487"/>
      <c r="AJ26" s="489">
        <v>2009</v>
      </c>
      <c r="AK26" s="378" t="s">
        <v>675</v>
      </c>
    </row>
    <row r="27" spans="1:38" ht="15.75" thickTop="1">
      <c r="A27" s="387" t="s">
        <v>789</v>
      </c>
      <c r="B27" s="283" t="s">
        <v>790</v>
      </c>
      <c r="C27" s="398">
        <v>96.96</v>
      </c>
      <c r="D27" s="398">
        <v>97.38</v>
      </c>
      <c r="E27" s="398">
        <v>96.87</v>
      </c>
      <c r="F27" s="398">
        <v>98.43</v>
      </c>
      <c r="G27" s="383">
        <v>96</v>
      </c>
      <c r="H27" s="383">
        <v>94.8</v>
      </c>
      <c r="I27" s="383">
        <v>92.2</v>
      </c>
      <c r="J27" s="383">
        <v>91.8</v>
      </c>
      <c r="K27" s="383">
        <v>91.2</v>
      </c>
      <c r="L27" s="383">
        <v>89.3</v>
      </c>
      <c r="M27" s="383">
        <v>90.3</v>
      </c>
      <c r="N27" s="383">
        <v>89.2</v>
      </c>
      <c r="O27" s="383">
        <v>90</v>
      </c>
      <c r="P27" s="383">
        <v>88.41</v>
      </c>
      <c r="Q27" s="284">
        <f>G27-F27</f>
        <v>-2.430000000000007</v>
      </c>
      <c r="R27" s="284">
        <f>G27/F27*100</f>
        <v>97.53124047546478</v>
      </c>
      <c r="S27" s="284">
        <f aca="true" t="shared" si="19" ref="S27:S41">H27-G27</f>
        <v>-1.2000000000000028</v>
      </c>
      <c r="T27" s="384">
        <f aca="true" t="shared" si="20" ref="T27:T41">H27/G27*100</f>
        <v>98.75</v>
      </c>
      <c r="U27" s="284">
        <f aca="true" t="shared" si="21" ref="U27:U41">I27-H27</f>
        <v>-2.5999999999999943</v>
      </c>
      <c r="V27" s="384">
        <f aca="true" t="shared" si="22" ref="V27:V41">I27/H27*100</f>
        <v>97.25738396624473</v>
      </c>
      <c r="W27" s="284">
        <f aca="true" t="shared" si="23" ref="W27:W41">J27-I27</f>
        <v>-0.4000000000000057</v>
      </c>
      <c r="X27" s="384">
        <f aca="true" t="shared" si="24" ref="X27:X41">J27/I27*100</f>
        <v>99.56616052060737</v>
      </c>
      <c r="Y27" s="284">
        <f aca="true" t="shared" si="25" ref="Y27:Y41">K27-J27</f>
        <v>-0.5999999999999943</v>
      </c>
      <c r="Z27" s="450">
        <f aca="true" t="shared" si="26" ref="Z27:Z41">K27/J27*100</f>
        <v>99.34640522875817</v>
      </c>
      <c r="AA27" s="284">
        <f aca="true" t="shared" si="27" ref="AA27:AA41">L27-K27</f>
        <v>-1.9000000000000057</v>
      </c>
      <c r="AB27" s="450">
        <f aca="true" t="shared" si="28" ref="AB27:AB41">L27/K27*100</f>
        <v>97.91666666666666</v>
      </c>
      <c r="AC27" s="284">
        <f aca="true" t="shared" si="29" ref="AC27:AC41">M27-L27</f>
        <v>1</v>
      </c>
      <c r="AD27" s="450">
        <f aca="true" t="shared" si="30" ref="AD27:AD41">M27/L27*100</f>
        <v>101.11982082866741</v>
      </c>
      <c r="AE27" s="284">
        <f aca="true" t="shared" si="31" ref="AE27:AE41">N27-M27</f>
        <v>-1.0999999999999943</v>
      </c>
      <c r="AF27" s="450">
        <f aca="true" t="shared" si="32" ref="AF27:AF41">N27/M27*100</f>
        <v>98.78183831672204</v>
      </c>
      <c r="AG27" s="284">
        <f aca="true" t="shared" si="33" ref="AG27:AG41">O27-N27</f>
        <v>0.7999999999999972</v>
      </c>
      <c r="AH27" s="450">
        <f aca="true" t="shared" si="34" ref="AH27:AH41">O27/N27*100</f>
        <v>100.89686098654708</v>
      </c>
      <c r="AI27" s="284">
        <f aca="true" t="shared" si="35" ref="AI27:AI41">P27-O27</f>
        <v>-1.5900000000000034</v>
      </c>
      <c r="AJ27" s="385">
        <v>86.2</v>
      </c>
      <c r="AK27" s="450">
        <v>97.50028277344192</v>
      </c>
      <c r="AL27" s="386"/>
    </row>
    <row r="28" spans="1:38" ht="15">
      <c r="A28" s="387" t="s">
        <v>791</v>
      </c>
      <c r="B28" s="283" t="s">
        <v>790</v>
      </c>
      <c r="C28" s="398">
        <v>69.42797566181548</v>
      </c>
      <c r="D28" s="398">
        <v>71.59397550256156</v>
      </c>
      <c r="E28" s="398">
        <v>70.76589139869934</v>
      </c>
      <c r="F28" s="398">
        <v>68.58786567135758</v>
      </c>
      <c r="G28" s="383">
        <v>65</v>
      </c>
      <c r="H28" s="383">
        <v>63.8</v>
      </c>
      <c r="I28" s="383">
        <v>62.7</v>
      </c>
      <c r="J28" s="383">
        <v>62.4</v>
      </c>
      <c r="K28" s="383">
        <v>62.4</v>
      </c>
      <c r="L28" s="383">
        <v>59.8</v>
      </c>
      <c r="M28" s="383">
        <v>59.9</v>
      </c>
      <c r="N28" s="383">
        <v>58.5</v>
      </c>
      <c r="O28" s="383">
        <f>O27-'[5]15,16'!O29</f>
        <v>6.700000000000003</v>
      </c>
      <c r="P28" s="383">
        <f>P27-'[5]15,16'!Q29</f>
        <v>91.92</v>
      </c>
      <c r="Q28" s="284">
        <f>G28-F28</f>
        <v>-3.5878656713575765</v>
      </c>
      <c r="R28" s="284">
        <f>G28/F28*100</f>
        <v>94.76894981898252</v>
      </c>
      <c r="S28" s="284">
        <f t="shared" si="19"/>
        <v>-1.2000000000000028</v>
      </c>
      <c r="T28" s="384">
        <f t="shared" si="20"/>
        <v>98.15384615384615</v>
      </c>
      <c r="U28" s="284">
        <f t="shared" si="21"/>
        <v>-1.0999999999999943</v>
      </c>
      <c r="V28" s="384">
        <f t="shared" si="22"/>
        <v>98.27586206896552</v>
      </c>
      <c r="W28" s="284">
        <f t="shared" si="23"/>
        <v>-0.30000000000000426</v>
      </c>
      <c r="X28" s="384">
        <f t="shared" si="24"/>
        <v>99.52153110047847</v>
      </c>
      <c r="Y28" s="284">
        <f t="shared" si="25"/>
        <v>0</v>
      </c>
      <c r="Z28" s="450">
        <f t="shared" si="26"/>
        <v>100</v>
      </c>
      <c r="AA28" s="284">
        <f t="shared" si="27"/>
        <v>-2.6000000000000014</v>
      </c>
      <c r="AB28" s="450">
        <f t="shared" si="28"/>
        <v>95.83333333333333</v>
      </c>
      <c r="AC28" s="284">
        <f t="shared" si="29"/>
        <v>0.10000000000000142</v>
      </c>
      <c r="AD28" s="450">
        <f t="shared" si="30"/>
        <v>100.16722408026757</v>
      </c>
      <c r="AE28" s="284">
        <f t="shared" si="31"/>
        <v>-1.3999999999999986</v>
      </c>
      <c r="AF28" s="450">
        <f t="shared" si="32"/>
        <v>97.66277128547578</v>
      </c>
      <c r="AG28" s="284">
        <f t="shared" si="33"/>
        <v>-51.8</v>
      </c>
      <c r="AH28" s="450">
        <f t="shared" si="34"/>
        <v>11.452991452991458</v>
      </c>
      <c r="AI28" s="284">
        <f t="shared" si="35"/>
        <v>85.22</v>
      </c>
      <c r="AJ28" s="451" t="s">
        <v>792</v>
      </c>
      <c r="AK28" s="450"/>
      <c r="AL28" s="386"/>
    </row>
    <row r="29" spans="1:38" ht="15">
      <c r="A29" s="387" t="s">
        <v>793</v>
      </c>
      <c r="B29" s="283" t="s">
        <v>790</v>
      </c>
      <c r="C29" s="398">
        <v>86.99</v>
      </c>
      <c r="D29" s="398">
        <v>86.97</v>
      </c>
      <c r="E29" s="398">
        <v>87.89</v>
      </c>
      <c r="F29" s="398">
        <v>89.01</v>
      </c>
      <c r="G29" s="383">
        <v>85.5</v>
      </c>
      <c r="H29" s="383">
        <v>84.9</v>
      </c>
      <c r="I29" s="383">
        <v>83.2</v>
      </c>
      <c r="J29" s="383">
        <v>82.1</v>
      </c>
      <c r="K29" s="383">
        <v>81</v>
      </c>
      <c r="L29" s="383">
        <v>80.3</v>
      </c>
      <c r="M29" s="383">
        <v>83.2</v>
      </c>
      <c r="N29" s="383">
        <v>82.1</v>
      </c>
      <c r="O29" s="383">
        <v>83.3</v>
      </c>
      <c r="P29" s="383">
        <v>82.54</v>
      </c>
      <c r="Q29" s="284">
        <f>G29-F29</f>
        <v>-3.510000000000005</v>
      </c>
      <c r="R29" s="284">
        <f>G29/F29*100</f>
        <v>96.05662285136502</v>
      </c>
      <c r="S29" s="284">
        <f t="shared" si="19"/>
        <v>-0.5999999999999943</v>
      </c>
      <c r="T29" s="384">
        <f t="shared" si="20"/>
        <v>99.2982456140351</v>
      </c>
      <c r="U29" s="284">
        <f t="shared" si="21"/>
        <v>-1.7000000000000028</v>
      </c>
      <c r="V29" s="384">
        <f t="shared" si="22"/>
        <v>97.99764428739694</v>
      </c>
      <c r="W29" s="284">
        <f t="shared" si="23"/>
        <v>-1.1000000000000085</v>
      </c>
      <c r="X29" s="384">
        <f t="shared" si="24"/>
        <v>98.6778846153846</v>
      </c>
      <c r="Y29" s="284">
        <f t="shared" si="25"/>
        <v>-1.0999999999999943</v>
      </c>
      <c r="Z29" s="450">
        <f t="shared" si="26"/>
        <v>98.66017052375153</v>
      </c>
      <c r="AA29" s="284">
        <f t="shared" si="27"/>
        <v>-0.7000000000000028</v>
      </c>
      <c r="AB29" s="450">
        <f t="shared" si="28"/>
        <v>99.1358024691358</v>
      </c>
      <c r="AC29" s="284">
        <f t="shared" si="29"/>
        <v>2.9000000000000057</v>
      </c>
      <c r="AD29" s="450">
        <f t="shared" si="30"/>
        <v>103.61145703611459</v>
      </c>
      <c r="AE29" s="284">
        <f t="shared" si="31"/>
        <v>-1.1000000000000085</v>
      </c>
      <c r="AF29" s="450">
        <f t="shared" si="32"/>
        <v>98.6778846153846</v>
      </c>
      <c r="AG29" s="284">
        <f t="shared" si="33"/>
        <v>1.2000000000000028</v>
      </c>
      <c r="AH29" s="450">
        <f t="shared" si="34"/>
        <v>101.46163215590744</v>
      </c>
      <c r="AI29" s="284">
        <f t="shared" si="35"/>
        <v>-0.7599999999999909</v>
      </c>
      <c r="AJ29" s="451">
        <v>80.1</v>
      </c>
      <c r="AK29" s="450">
        <v>97.0438575236249</v>
      </c>
      <c r="AL29" s="386"/>
    </row>
    <row r="30" spans="1:38" ht="15">
      <c r="A30" s="387" t="s">
        <v>794</v>
      </c>
      <c r="B30" s="289" t="s">
        <v>795</v>
      </c>
      <c r="C30" s="398">
        <v>3292</v>
      </c>
      <c r="D30" s="398">
        <v>3316.6</v>
      </c>
      <c r="E30" s="398">
        <v>3602.55</v>
      </c>
      <c r="F30" s="398">
        <v>3970</v>
      </c>
      <c r="G30" s="284">
        <v>4101.2</v>
      </c>
      <c r="H30" s="284">
        <v>4336.7</v>
      </c>
      <c r="I30" s="284">
        <v>4653.5</v>
      </c>
      <c r="J30" s="284">
        <v>4898.2</v>
      </c>
      <c r="K30" s="284">
        <v>5028.5</v>
      </c>
      <c r="L30" s="284">
        <v>5235.7</v>
      </c>
      <c r="M30" s="284">
        <v>5541.8</v>
      </c>
      <c r="N30" s="284">
        <v>5670.1</v>
      </c>
      <c r="O30" s="284">
        <v>5951.4</v>
      </c>
      <c r="P30" s="284">
        <v>6024.9</v>
      </c>
      <c r="Q30" s="284" t="e">
        <f>ROUND(#REF!,1)</f>
        <v>#REF!</v>
      </c>
      <c r="R30" s="284" t="e">
        <f>ROUND(#REF!,1)</f>
        <v>#REF!</v>
      </c>
      <c r="S30" s="284">
        <f t="shared" si="19"/>
        <v>235.5</v>
      </c>
      <c r="T30" s="384">
        <f t="shared" si="20"/>
        <v>105.74222178874476</v>
      </c>
      <c r="U30" s="284">
        <f t="shared" si="21"/>
        <v>316.8000000000002</v>
      </c>
      <c r="V30" s="384">
        <f t="shared" si="22"/>
        <v>107.30509373486754</v>
      </c>
      <c r="W30" s="284">
        <f t="shared" si="23"/>
        <v>244.69999999999982</v>
      </c>
      <c r="X30" s="384">
        <f t="shared" si="24"/>
        <v>105.25840765015579</v>
      </c>
      <c r="Y30" s="284">
        <f t="shared" si="25"/>
        <v>130.30000000000018</v>
      </c>
      <c r="Z30" s="450">
        <f t="shared" si="26"/>
        <v>102.66016087542363</v>
      </c>
      <c r="AA30" s="284">
        <f t="shared" si="27"/>
        <v>207.19999999999982</v>
      </c>
      <c r="AB30" s="450">
        <f t="shared" si="28"/>
        <v>104.12051307546982</v>
      </c>
      <c r="AC30" s="284">
        <f t="shared" si="29"/>
        <v>306.10000000000036</v>
      </c>
      <c r="AD30" s="450">
        <f t="shared" si="30"/>
        <v>105.84640067230744</v>
      </c>
      <c r="AE30" s="284">
        <f t="shared" si="31"/>
        <v>128.30000000000018</v>
      </c>
      <c r="AF30" s="450">
        <f t="shared" si="32"/>
        <v>102.3151322674943</v>
      </c>
      <c r="AG30" s="284">
        <f t="shared" si="33"/>
        <v>281.2999999999993</v>
      </c>
      <c r="AH30" s="450">
        <f t="shared" si="34"/>
        <v>104.96111179697006</v>
      </c>
      <c r="AI30" s="284">
        <f t="shared" si="35"/>
        <v>73.5</v>
      </c>
      <c r="AJ30" s="285">
        <v>5769.8</v>
      </c>
      <c r="AK30" s="450">
        <v>95.76590482829592</v>
      </c>
      <c r="AL30" s="386"/>
    </row>
    <row r="31" spans="1:38" ht="15">
      <c r="A31" s="452" t="s">
        <v>796</v>
      </c>
      <c r="B31" s="290" t="s">
        <v>797</v>
      </c>
      <c r="C31" s="453">
        <v>0.6349569204901536</v>
      </c>
      <c r="D31" s="453">
        <v>0.605</v>
      </c>
      <c r="E31" s="453">
        <v>0.632</v>
      </c>
      <c r="F31" s="453">
        <v>0.627</v>
      </c>
      <c r="G31" s="454">
        <v>0.691</v>
      </c>
      <c r="H31" s="454">
        <v>0.696</v>
      </c>
      <c r="I31" s="454">
        <v>0.722</v>
      </c>
      <c r="J31" s="454">
        <v>0.732</v>
      </c>
      <c r="K31" s="454">
        <v>0.737</v>
      </c>
      <c r="L31" s="454">
        <v>0.735</v>
      </c>
      <c r="M31" s="454">
        <v>0.769</v>
      </c>
      <c r="N31" s="454">
        <v>0.778</v>
      </c>
      <c r="O31" s="454">
        <v>0.775</v>
      </c>
      <c r="P31" s="454">
        <v>0.758</v>
      </c>
      <c r="Q31" s="454">
        <f aca="true" t="shared" si="36" ref="Q31:Q41">G31-F31</f>
        <v>0.06399999999999995</v>
      </c>
      <c r="R31" s="393">
        <f aca="true" t="shared" si="37" ref="R31:R41">G31/F31*100</f>
        <v>110.207336523126</v>
      </c>
      <c r="S31" s="454">
        <f t="shared" si="19"/>
        <v>0.0050000000000000044</v>
      </c>
      <c r="T31" s="287">
        <f t="shared" si="20"/>
        <v>100.72358900144718</v>
      </c>
      <c r="U31" s="455">
        <f t="shared" si="21"/>
        <v>0.026000000000000023</v>
      </c>
      <c r="V31" s="287">
        <f t="shared" si="22"/>
        <v>103.73563218390804</v>
      </c>
      <c r="W31" s="455">
        <f t="shared" si="23"/>
        <v>0.010000000000000009</v>
      </c>
      <c r="X31" s="287">
        <f t="shared" si="24"/>
        <v>101.38504155124654</v>
      </c>
      <c r="Y31" s="454">
        <f t="shared" si="25"/>
        <v>0.0050000000000000044</v>
      </c>
      <c r="Z31" s="288">
        <f t="shared" si="26"/>
        <v>100.68306010928963</v>
      </c>
      <c r="AA31" s="454">
        <f t="shared" si="27"/>
        <v>-0.0020000000000000018</v>
      </c>
      <c r="AB31" s="288">
        <f t="shared" si="28"/>
        <v>99.72862957937585</v>
      </c>
      <c r="AC31" s="454">
        <f t="shared" si="29"/>
        <v>0.03400000000000003</v>
      </c>
      <c r="AD31" s="288">
        <f t="shared" si="30"/>
        <v>104.62585034013605</v>
      </c>
      <c r="AE31" s="454">
        <f t="shared" si="31"/>
        <v>0.009000000000000008</v>
      </c>
      <c r="AF31" s="288">
        <f t="shared" si="32"/>
        <v>101.17035110533159</v>
      </c>
      <c r="AG31" s="454">
        <f t="shared" si="33"/>
        <v>-0.0030000000000000027</v>
      </c>
      <c r="AH31" s="288">
        <f t="shared" si="34"/>
        <v>99.61439588688947</v>
      </c>
      <c r="AI31" s="454">
        <f t="shared" si="35"/>
        <v>-0.017000000000000015</v>
      </c>
      <c r="AJ31" s="456">
        <v>0.757</v>
      </c>
      <c r="AK31" s="288">
        <v>99.86807387862797</v>
      </c>
      <c r="AL31" s="386"/>
    </row>
    <row r="32" spans="1:38" ht="15">
      <c r="A32" s="379" t="s">
        <v>798</v>
      </c>
      <c r="B32" s="457" t="s">
        <v>799</v>
      </c>
      <c r="C32" s="458">
        <v>1.85</v>
      </c>
      <c r="D32" s="458">
        <v>1.85</v>
      </c>
      <c r="E32" s="458">
        <v>1.8705094840825136</v>
      </c>
      <c r="F32" s="459">
        <v>1.8748732085067037</v>
      </c>
      <c r="G32" s="460">
        <v>1.883</v>
      </c>
      <c r="H32" s="460">
        <v>1.93</v>
      </c>
      <c r="I32" s="460">
        <v>1.941</v>
      </c>
      <c r="J32" s="460">
        <v>1.959</v>
      </c>
      <c r="K32" s="460">
        <v>1.917</v>
      </c>
      <c r="L32" s="460">
        <v>1.918</v>
      </c>
      <c r="M32" s="460">
        <v>1.936</v>
      </c>
      <c r="N32" s="460">
        <v>1.971</v>
      </c>
      <c r="O32" s="460">
        <v>1.978</v>
      </c>
      <c r="P32" s="460">
        <v>1.98</v>
      </c>
      <c r="Q32" s="461">
        <f t="shared" si="36"/>
        <v>0.008126791493296315</v>
      </c>
      <c r="R32" s="284">
        <f t="shared" si="37"/>
        <v>100.43345819100851</v>
      </c>
      <c r="S32" s="461">
        <f t="shared" si="19"/>
        <v>0.04699999999999993</v>
      </c>
      <c r="T32" s="384">
        <f t="shared" si="20"/>
        <v>102.49601699415824</v>
      </c>
      <c r="U32" s="461">
        <f t="shared" si="21"/>
        <v>0.01100000000000012</v>
      </c>
      <c r="V32" s="384">
        <f t="shared" si="22"/>
        <v>100.5699481865285</v>
      </c>
      <c r="W32" s="461">
        <f t="shared" si="23"/>
        <v>0.018000000000000016</v>
      </c>
      <c r="X32" s="384">
        <f t="shared" si="24"/>
        <v>100.9273570324575</v>
      </c>
      <c r="Y32" s="461">
        <f t="shared" si="25"/>
        <v>-0.04200000000000004</v>
      </c>
      <c r="Z32" s="450">
        <f t="shared" si="26"/>
        <v>97.85604900459418</v>
      </c>
      <c r="AA32" s="461">
        <f t="shared" si="27"/>
        <v>0.0009999999999998899</v>
      </c>
      <c r="AB32" s="450">
        <f t="shared" si="28"/>
        <v>100.05216484089723</v>
      </c>
      <c r="AC32" s="461">
        <f t="shared" si="29"/>
        <v>0.018000000000000016</v>
      </c>
      <c r="AD32" s="450">
        <f t="shared" si="30"/>
        <v>100.93847758081336</v>
      </c>
      <c r="AE32" s="461">
        <f t="shared" si="31"/>
        <v>0.03500000000000014</v>
      </c>
      <c r="AF32" s="450">
        <f t="shared" si="32"/>
        <v>101.80785123966942</v>
      </c>
      <c r="AG32" s="461">
        <f t="shared" si="33"/>
        <v>0.006999999999999895</v>
      </c>
      <c r="AH32" s="450">
        <f t="shared" si="34"/>
        <v>100.35514967021817</v>
      </c>
      <c r="AI32" s="461">
        <f t="shared" si="35"/>
        <v>0.0020000000000000018</v>
      </c>
      <c r="AJ32" s="462">
        <v>1.941</v>
      </c>
      <c r="AK32" s="450">
        <v>98.03030303030303</v>
      </c>
      <c r="AL32" s="386"/>
    </row>
    <row r="33" spans="1:38" ht="15">
      <c r="A33" s="379" t="s">
        <v>800</v>
      </c>
      <c r="B33" s="457" t="s">
        <v>801</v>
      </c>
      <c r="C33" s="458">
        <v>8.6</v>
      </c>
      <c r="D33" s="458">
        <v>8.59</v>
      </c>
      <c r="E33" s="458">
        <v>8.742951672079633</v>
      </c>
      <c r="F33" s="458">
        <v>8.582608421725297</v>
      </c>
      <c r="G33" s="463">
        <v>8.63</v>
      </c>
      <c r="H33" s="463">
        <v>8.78</v>
      </c>
      <c r="I33" s="463">
        <v>8.87</v>
      </c>
      <c r="J33" s="463">
        <v>8.93</v>
      </c>
      <c r="K33" s="463">
        <v>9.04</v>
      </c>
      <c r="L33" s="463">
        <v>9.36</v>
      </c>
      <c r="M33" s="463">
        <v>9.49</v>
      </c>
      <c r="N33" s="463">
        <v>9.55</v>
      </c>
      <c r="O33" s="463">
        <v>9.73</v>
      </c>
      <c r="P33" s="463">
        <v>10.11</v>
      </c>
      <c r="Q33" s="464">
        <f t="shared" si="36"/>
        <v>0.04739157827470386</v>
      </c>
      <c r="R33" s="284">
        <f t="shared" si="37"/>
        <v>100.55218152741001</v>
      </c>
      <c r="S33" s="464">
        <f t="shared" si="19"/>
        <v>0.14999999999999858</v>
      </c>
      <c r="T33" s="384">
        <f t="shared" si="20"/>
        <v>101.73812282734644</v>
      </c>
      <c r="U33" s="464">
        <f t="shared" si="21"/>
        <v>0.08999999999999986</v>
      </c>
      <c r="V33" s="384">
        <f t="shared" si="22"/>
        <v>101.02505694760819</v>
      </c>
      <c r="W33" s="464">
        <f t="shared" si="23"/>
        <v>0.0600000000000005</v>
      </c>
      <c r="X33" s="384">
        <f t="shared" si="24"/>
        <v>100.67643742953778</v>
      </c>
      <c r="Y33" s="464">
        <f t="shared" si="25"/>
        <v>0.10999999999999943</v>
      </c>
      <c r="Z33" s="450">
        <f t="shared" si="26"/>
        <v>101.23180291153415</v>
      </c>
      <c r="AA33" s="464">
        <f t="shared" si="27"/>
        <v>0.3200000000000003</v>
      </c>
      <c r="AB33" s="450">
        <f t="shared" si="28"/>
        <v>103.53982300884957</v>
      </c>
      <c r="AC33" s="464">
        <f t="shared" si="29"/>
        <v>0.13000000000000078</v>
      </c>
      <c r="AD33" s="450">
        <f t="shared" si="30"/>
        <v>101.3888888888889</v>
      </c>
      <c r="AE33" s="464">
        <f t="shared" si="31"/>
        <v>0.0600000000000005</v>
      </c>
      <c r="AF33" s="450">
        <f t="shared" si="32"/>
        <v>100.63224446786091</v>
      </c>
      <c r="AG33" s="464">
        <f t="shared" si="33"/>
        <v>0.17999999999999972</v>
      </c>
      <c r="AH33" s="450">
        <f t="shared" si="34"/>
        <v>101.88481675392669</v>
      </c>
      <c r="AI33" s="464">
        <f t="shared" si="35"/>
        <v>0.379999999999999</v>
      </c>
      <c r="AJ33" s="465">
        <v>10.26</v>
      </c>
      <c r="AK33" s="450">
        <v>101.48367952522254</v>
      </c>
      <c r="AL33" s="386"/>
    </row>
    <row r="34" spans="1:38" ht="15">
      <c r="A34" s="387" t="s">
        <v>802</v>
      </c>
      <c r="B34" s="283" t="s">
        <v>803</v>
      </c>
      <c r="C34" s="398">
        <v>15.9</v>
      </c>
      <c r="D34" s="398">
        <v>15.85</v>
      </c>
      <c r="E34" s="398">
        <v>16.35</v>
      </c>
      <c r="F34" s="458">
        <v>16.091302588996765</v>
      </c>
      <c r="G34" s="463">
        <v>16.25</v>
      </c>
      <c r="H34" s="463">
        <v>16.92</v>
      </c>
      <c r="I34" s="463">
        <v>17.22</v>
      </c>
      <c r="J34" s="463">
        <v>17.5</v>
      </c>
      <c r="K34" s="463">
        <v>17.32</v>
      </c>
      <c r="L34" s="463">
        <v>17.95</v>
      </c>
      <c r="M34" s="463">
        <v>18.37</v>
      </c>
      <c r="N34" s="463">
        <v>18.81</v>
      </c>
      <c r="O34" s="463">
        <v>19.24</v>
      </c>
      <c r="P34" s="463">
        <v>20.01</v>
      </c>
      <c r="Q34" s="464">
        <f t="shared" si="36"/>
        <v>0.1586974110032351</v>
      </c>
      <c r="R34" s="284">
        <f t="shared" si="37"/>
        <v>100.98623097866393</v>
      </c>
      <c r="S34" s="464">
        <f t="shared" si="19"/>
        <v>0.6700000000000017</v>
      </c>
      <c r="T34" s="384">
        <f t="shared" si="20"/>
        <v>104.12307692307694</v>
      </c>
      <c r="U34" s="464">
        <f t="shared" si="21"/>
        <v>0.29999999999999716</v>
      </c>
      <c r="V34" s="384">
        <f t="shared" si="22"/>
        <v>101.77304964539005</v>
      </c>
      <c r="W34" s="464">
        <f t="shared" si="23"/>
        <v>0.28000000000000114</v>
      </c>
      <c r="X34" s="384">
        <f t="shared" si="24"/>
        <v>101.62601626016261</v>
      </c>
      <c r="Y34" s="464">
        <f t="shared" si="25"/>
        <v>-0.17999999999999972</v>
      </c>
      <c r="Z34" s="450">
        <f t="shared" si="26"/>
        <v>98.97142857142858</v>
      </c>
      <c r="AA34" s="464">
        <f t="shared" si="27"/>
        <v>0.629999999999999</v>
      </c>
      <c r="AB34" s="450">
        <f t="shared" si="28"/>
        <v>103.63741339491916</v>
      </c>
      <c r="AC34" s="464">
        <f t="shared" si="29"/>
        <v>0.4200000000000017</v>
      </c>
      <c r="AD34" s="450">
        <f t="shared" si="30"/>
        <v>102.3398328690808</v>
      </c>
      <c r="AE34" s="464">
        <f t="shared" si="31"/>
        <v>0.4399999999999977</v>
      </c>
      <c r="AF34" s="450">
        <f t="shared" si="32"/>
        <v>102.39520958083833</v>
      </c>
      <c r="AG34" s="464">
        <f t="shared" si="33"/>
        <v>0.4299999999999997</v>
      </c>
      <c r="AH34" s="450">
        <f t="shared" si="34"/>
        <v>102.28601807549175</v>
      </c>
      <c r="AI34" s="464">
        <f t="shared" si="35"/>
        <v>0.7700000000000031</v>
      </c>
      <c r="AJ34" s="465">
        <v>19.92</v>
      </c>
      <c r="AK34" s="450">
        <v>99.55022488755623</v>
      </c>
      <c r="AL34" s="386"/>
    </row>
    <row r="35" spans="1:38" ht="15">
      <c r="A35" s="387" t="s">
        <v>804</v>
      </c>
      <c r="B35" s="283" t="s">
        <v>803</v>
      </c>
      <c r="C35" s="398">
        <v>14.16</v>
      </c>
      <c r="D35" s="398">
        <v>14.03</v>
      </c>
      <c r="E35" s="458">
        <v>14.57</v>
      </c>
      <c r="F35" s="458">
        <v>14.27</v>
      </c>
      <c r="G35" s="463">
        <v>14.49</v>
      </c>
      <c r="H35" s="463">
        <v>15.09</v>
      </c>
      <c r="I35" s="463">
        <v>15.41</v>
      </c>
      <c r="J35" s="463">
        <v>15.68</v>
      </c>
      <c r="K35" s="463">
        <v>15.36</v>
      </c>
      <c r="L35" s="463">
        <v>15.83</v>
      </c>
      <c r="M35" s="463">
        <v>16.56</v>
      </c>
      <c r="N35" s="463">
        <v>17.05</v>
      </c>
      <c r="O35" s="463">
        <v>17.38</v>
      </c>
      <c r="P35" s="463">
        <v>17.87</v>
      </c>
      <c r="Q35" s="464">
        <f t="shared" si="36"/>
        <v>0.22000000000000064</v>
      </c>
      <c r="R35" s="284">
        <f t="shared" si="37"/>
        <v>101.54169586545201</v>
      </c>
      <c r="S35" s="464">
        <f t="shared" si="19"/>
        <v>0.5999999999999996</v>
      </c>
      <c r="T35" s="384">
        <f t="shared" si="20"/>
        <v>104.1407867494824</v>
      </c>
      <c r="U35" s="464">
        <f t="shared" si="21"/>
        <v>0.3200000000000003</v>
      </c>
      <c r="V35" s="384">
        <f t="shared" si="22"/>
        <v>102.12060967528164</v>
      </c>
      <c r="W35" s="464">
        <f t="shared" si="23"/>
        <v>0.2699999999999996</v>
      </c>
      <c r="X35" s="384">
        <f t="shared" si="24"/>
        <v>101.7521090201168</v>
      </c>
      <c r="Y35" s="464">
        <f t="shared" si="25"/>
        <v>-0.3200000000000003</v>
      </c>
      <c r="Z35" s="450">
        <f t="shared" si="26"/>
        <v>97.95918367346938</v>
      </c>
      <c r="AA35" s="464">
        <f t="shared" si="27"/>
        <v>0.47000000000000064</v>
      </c>
      <c r="AB35" s="450">
        <f t="shared" si="28"/>
        <v>103.05989583333334</v>
      </c>
      <c r="AC35" s="464">
        <f t="shared" si="29"/>
        <v>0.7299999999999986</v>
      </c>
      <c r="AD35" s="450">
        <f t="shared" si="30"/>
        <v>104.61149715729627</v>
      </c>
      <c r="AE35" s="464">
        <f t="shared" si="31"/>
        <v>0.490000000000002</v>
      </c>
      <c r="AF35" s="450">
        <f t="shared" si="32"/>
        <v>102.95893719806763</v>
      </c>
      <c r="AG35" s="464">
        <f t="shared" si="33"/>
        <v>0.3299999999999983</v>
      </c>
      <c r="AH35" s="450">
        <f t="shared" si="34"/>
        <v>101.93548387096773</v>
      </c>
      <c r="AI35" s="464">
        <f t="shared" si="35"/>
        <v>0.490000000000002</v>
      </c>
      <c r="AJ35" s="465">
        <v>18.18</v>
      </c>
      <c r="AK35" s="450">
        <v>101.7347509792949</v>
      </c>
      <c r="AL35" s="386"/>
    </row>
    <row r="36" spans="1:38" ht="15">
      <c r="A36" s="452" t="s">
        <v>805</v>
      </c>
      <c r="B36" s="290" t="s">
        <v>797</v>
      </c>
      <c r="C36" s="453">
        <v>0.479</v>
      </c>
      <c r="D36" s="453">
        <v>0.484</v>
      </c>
      <c r="E36" s="453">
        <v>0.49</v>
      </c>
      <c r="F36" s="453">
        <v>0.507</v>
      </c>
      <c r="G36" s="466">
        <v>0.505</v>
      </c>
      <c r="H36" s="467">
        <v>0.516</v>
      </c>
      <c r="I36" s="467">
        <v>0.535</v>
      </c>
      <c r="J36" s="467">
        <v>0.543</v>
      </c>
      <c r="K36" s="467">
        <v>0.522</v>
      </c>
      <c r="L36" s="467">
        <v>0.526</v>
      </c>
      <c r="M36" s="467">
        <v>0.558</v>
      </c>
      <c r="N36" s="467">
        <v>0.568</v>
      </c>
      <c r="O36" s="467">
        <v>0.569</v>
      </c>
      <c r="P36" s="467">
        <v>0.568</v>
      </c>
      <c r="Q36" s="454">
        <f t="shared" si="36"/>
        <v>-0.0020000000000000018</v>
      </c>
      <c r="R36" s="393">
        <f t="shared" si="37"/>
        <v>99.60552268244575</v>
      </c>
      <c r="S36" s="454">
        <f t="shared" si="19"/>
        <v>0.01100000000000001</v>
      </c>
      <c r="T36" s="287">
        <f t="shared" si="20"/>
        <v>102.17821782178218</v>
      </c>
      <c r="U36" s="455">
        <f t="shared" si="21"/>
        <v>0.019000000000000017</v>
      </c>
      <c r="V36" s="287">
        <f t="shared" si="22"/>
        <v>103.68217054263566</v>
      </c>
      <c r="W36" s="455">
        <f t="shared" si="23"/>
        <v>0.008000000000000007</v>
      </c>
      <c r="X36" s="287">
        <f t="shared" si="24"/>
        <v>101.49532710280373</v>
      </c>
      <c r="Y36" s="454">
        <f t="shared" si="25"/>
        <v>-0.02100000000000002</v>
      </c>
      <c r="Z36" s="288">
        <f t="shared" si="26"/>
        <v>96.13259668508287</v>
      </c>
      <c r="AA36" s="454">
        <f t="shared" si="27"/>
        <v>0.0040000000000000036</v>
      </c>
      <c r="AB36" s="288">
        <f t="shared" si="28"/>
        <v>100.76628352490422</v>
      </c>
      <c r="AC36" s="454">
        <f t="shared" si="29"/>
        <v>0.03200000000000003</v>
      </c>
      <c r="AD36" s="288">
        <f t="shared" si="30"/>
        <v>106.08365019011407</v>
      </c>
      <c r="AE36" s="454">
        <f t="shared" si="31"/>
        <v>0.009999999999999898</v>
      </c>
      <c r="AF36" s="288">
        <f t="shared" si="32"/>
        <v>101.79211469534049</v>
      </c>
      <c r="AG36" s="454">
        <f t="shared" si="33"/>
        <v>0.0010000000000000009</v>
      </c>
      <c r="AH36" s="288">
        <f t="shared" si="34"/>
        <v>100.17605633802818</v>
      </c>
      <c r="AI36" s="454">
        <f t="shared" si="35"/>
        <v>-0.0010000000000000009</v>
      </c>
      <c r="AJ36" s="468">
        <v>0.583</v>
      </c>
      <c r="AK36" s="288">
        <v>102.64084507042254</v>
      </c>
      <c r="AL36" s="386"/>
    </row>
    <row r="37" spans="1:38" ht="15">
      <c r="A37" s="379" t="s">
        <v>806</v>
      </c>
      <c r="B37" s="283" t="s">
        <v>807</v>
      </c>
      <c r="C37" s="398">
        <v>88.00329044930301</v>
      </c>
      <c r="D37" s="398">
        <v>85.69996093241306</v>
      </c>
      <c r="E37" s="398">
        <v>82.77248083753973</v>
      </c>
      <c r="F37" s="398">
        <v>82.42878176813264</v>
      </c>
      <c r="G37" s="284">
        <v>89.9</v>
      </c>
      <c r="H37" s="284">
        <v>101.1</v>
      </c>
      <c r="I37" s="284">
        <v>107.1</v>
      </c>
      <c r="J37" s="284">
        <v>109</v>
      </c>
      <c r="K37" s="284">
        <v>117.9</v>
      </c>
      <c r="L37" s="284">
        <v>109.2</v>
      </c>
      <c r="M37" s="284">
        <v>103.2</v>
      </c>
      <c r="N37" s="284">
        <v>101.7</v>
      </c>
      <c r="O37" s="284">
        <v>97.9</v>
      </c>
      <c r="P37" s="284">
        <v>96.1</v>
      </c>
      <c r="Q37" s="284">
        <f t="shared" si="36"/>
        <v>7.471218231867368</v>
      </c>
      <c r="R37" s="284">
        <f t="shared" si="37"/>
        <v>109.06384647644494</v>
      </c>
      <c r="S37" s="284">
        <f t="shared" si="19"/>
        <v>11.199999999999989</v>
      </c>
      <c r="T37" s="384">
        <f t="shared" si="20"/>
        <v>112.45828698553947</v>
      </c>
      <c r="U37" s="284">
        <f t="shared" si="21"/>
        <v>6</v>
      </c>
      <c r="V37" s="384">
        <f t="shared" si="22"/>
        <v>105.93471810089021</v>
      </c>
      <c r="W37" s="284">
        <f t="shared" si="23"/>
        <v>1.9000000000000057</v>
      </c>
      <c r="X37" s="384">
        <f t="shared" si="24"/>
        <v>101.77404295051356</v>
      </c>
      <c r="Y37" s="284">
        <f t="shared" si="25"/>
        <v>8.900000000000006</v>
      </c>
      <c r="Z37" s="450">
        <f t="shared" si="26"/>
        <v>108.1651376146789</v>
      </c>
      <c r="AA37" s="284">
        <f t="shared" si="27"/>
        <v>-8.700000000000003</v>
      </c>
      <c r="AB37" s="450">
        <f t="shared" si="28"/>
        <v>92.6208651399491</v>
      </c>
      <c r="AC37" s="284">
        <f t="shared" si="29"/>
        <v>-6</v>
      </c>
      <c r="AD37" s="450">
        <f t="shared" si="30"/>
        <v>94.5054945054945</v>
      </c>
      <c r="AE37" s="284">
        <f t="shared" si="31"/>
        <v>-1.5</v>
      </c>
      <c r="AF37" s="450">
        <f t="shared" si="32"/>
        <v>98.54651162790698</v>
      </c>
      <c r="AG37" s="284">
        <f t="shared" si="33"/>
        <v>-3.799999999999997</v>
      </c>
      <c r="AH37" s="450">
        <f t="shared" si="34"/>
        <v>96.26352015732547</v>
      </c>
      <c r="AI37" s="284">
        <f t="shared" si="35"/>
        <v>-1.8000000000000114</v>
      </c>
      <c r="AJ37" s="285">
        <v>82.4</v>
      </c>
      <c r="AK37" s="450">
        <v>85.74401664932363</v>
      </c>
      <c r="AL37" s="386"/>
    </row>
    <row r="38" spans="1:38" ht="15">
      <c r="A38" s="414" t="s">
        <v>808</v>
      </c>
      <c r="B38" s="283" t="s">
        <v>807</v>
      </c>
      <c r="C38" s="398">
        <v>80.04857329923503</v>
      </c>
      <c r="D38" s="398">
        <v>76.18942229454842</v>
      </c>
      <c r="E38" s="398">
        <v>73.53911278476617</v>
      </c>
      <c r="F38" s="398">
        <v>72.73606043147045</v>
      </c>
      <c r="G38" s="284">
        <v>82.3</v>
      </c>
      <c r="H38" s="284">
        <v>91.5</v>
      </c>
      <c r="I38" s="284">
        <v>99.1</v>
      </c>
      <c r="J38" s="284">
        <v>101.6</v>
      </c>
      <c r="K38" s="284">
        <v>109.7</v>
      </c>
      <c r="L38" s="284">
        <v>103.1</v>
      </c>
      <c r="M38" s="284">
        <v>97.8</v>
      </c>
      <c r="N38" s="284">
        <v>96.9</v>
      </c>
      <c r="O38" s="284">
        <v>94</v>
      </c>
      <c r="P38" s="284">
        <v>91.6</v>
      </c>
      <c r="Q38" s="284">
        <f t="shared" si="36"/>
        <v>9.563939568529548</v>
      </c>
      <c r="R38" s="284">
        <f t="shared" si="37"/>
        <v>113.14882812156203</v>
      </c>
      <c r="S38" s="284">
        <f t="shared" si="19"/>
        <v>9.200000000000003</v>
      </c>
      <c r="T38" s="384">
        <f t="shared" si="20"/>
        <v>111.17861482381531</v>
      </c>
      <c r="U38" s="284">
        <f t="shared" si="21"/>
        <v>7.599999999999994</v>
      </c>
      <c r="V38" s="384">
        <f t="shared" si="22"/>
        <v>108.30601092896175</v>
      </c>
      <c r="W38" s="284">
        <f t="shared" si="23"/>
        <v>2.5</v>
      </c>
      <c r="X38" s="384">
        <f t="shared" si="24"/>
        <v>102.52270433905146</v>
      </c>
      <c r="Y38" s="284">
        <f t="shared" si="25"/>
        <v>8.100000000000009</v>
      </c>
      <c r="Z38" s="450">
        <f t="shared" si="26"/>
        <v>107.9724409448819</v>
      </c>
      <c r="AA38" s="284">
        <f t="shared" si="27"/>
        <v>-6.6000000000000085</v>
      </c>
      <c r="AB38" s="450">
        <f t="shared" si="28"/>
        <v>93.98359161349134</v>
      </c>
      <c r="AC38" s="284">
        <f t="shared" si="29"/>
        <v>-5.299999999999997</v>
      </c>
      <c r="AD38" s="450">
        <f t="shared" si="30"/>
        <v>94.85935984481087</v>
      </c>
      <c r="AE38" s="284">
        <f t="shared" si="31"/>
        <v>-0.8999999999999915</v>
      </c>
      <c r="AF38" s="450">
        <f t="shared" si="32"/>
        <v>99.079754601227</v>
      </c>
      <c r="AG38" s="284">
        <f t="shared" si="33"/>
        <v>-2.9000000000000057</v>
      </c>
      <c r="AH38" s="450">
        <f t="shared" si="34"/>
        <v>97.00722394220846</v>
      </c>
      <c r="AI38" s="284">
        <f t="shared" si="35"/>
        <v>-2.4000000000000057</v>
      </c>
      <c r="AJ38" s="285">
        <v>77.8</v>
      </c>
      <c r="AK38" s="450">
        <v>84.93449781659389</v>
      </c>
      <c r="AL38" s="386"/>
    </row>
    <row r="39" spans="1:38" ht="15">
      <c r="A39" s="379" t="s">
        <v>809</v>
      </c>
      <c r="B39" s="457" t="s">
        <v>810</v>
      </c>
      <c r="C39" s="398">
        <v>2.7273133491153514</v>
      </c>
      <c r="D39" s="398">
        <v>3.2795548733691486</v>
      </c>
      <c r="E39" s="398">
        <v>2.978091186798755</v>
      </c>
      <c r="F39" s="398">
        <v>2.776607242339833</v>
      </c>
      <c r="G39" s="284">
        <v>2.4</v>
      </c>
      <c r="H39" s="284">
        <v>2.6</v>
      </c>
      <c r="I39" s="284">
        <v>3</v>
      </c>
      <c r="J39" s="284">
        <v>2.3</v>
      </c>
      <c r="K39" s="284">
        <v>2.3</v>
      </c>
      <c r="L39" s="284">
        <v>2.2</v>
      </c>
      <c r="M39" s="284">
        <v>2.1</v>
      </c>
      <c r="N39" s="284">
        <v>2</v>
      </c>
      <c r="O39" s="284">
        <v>1.9</v>
      </c>
      <c r="P39" s="284">
        <v>1.8</v>
      </c>
      <c r="Q39" s="284">
        <f t="shared" si="36"/>
        <v>-0.376607242339833</v>
      </c>
      <c r="R39" s="284">
        <f t="shared" si="37"/>
        <v>86.43642368293804</v>
      </c>
      <c r="S39" s="284">
        <f t="shared" si="19"/>
        <v>0.20000000000000018</v>
      </c>
      <c r="T39" s="384">
        <f t="shared" si="20"/>
        <v>108.33333333333334</v>
      </c>
      <c r="U39" s="284">
        <f t="shared" si="21"/>
        <v>0.3999999999999999</v>
      </c>
      <c r="V39" s="384">
        <f t="shared" si="22"/>
        <v>115.38461538461537</v>
      </c>
      <c r="W39" s="284">
        <f t="shared" si="23"/>
        <v>-0.7000000000000002</v>
      </c>
      <c r="X39" s="384">
        <f t="shared" si="24"/>
        <v>76.66666666666666</v>
      </c>
      <c r="Y39" s="284">
        <f t="shared" si="25"/>
        <v>0</v>
      </c>
      <c r="Z39" s="450">
        <f t="shared" si="26"/>
        <v>100</v>
      </c>
      <c r="AA39" s="284">
        <f t="shared" si="27"/>
        <v>-0.09999999999999964</v>
      </c>
      <c r="AB39" s="450">
        <f t="shared" si="28"/>
        <v>95.6521739130435</v>
      </c>
      <c r="AC39" s="284">
        <f t="shared" si="29"/>
        <v>-0.10000000000000009</v>
      </c>
      <c r="AD39" s="450">
        <f t="shared" si="30"/>
        <v>95.45454545454545</v>
      </c>
      <c r="AE39" s="284">
        <f t="shared" si="31"/>
        <v>-0.10000000000000009</v>
      </c>
      <c r="AF39" s="450">
        <f t="shared" si="32"/>
        <v>95.23809523809523</v>
      </c>
      <c r="AG39" s="284">
        <f t="shared" si="33"/>
        <v>-0.10000000000000009</v>
      </c>
      <c r="AH39" s="450">
        <f t="shared" si="34"/>
        <v>95</v>
      </c>
      <c r="AI39" s="284">
        <f t="shared" si="35"/>
        <v>-0.09999999999999987</v>
      </c>
      <c r="AJ39" s="285">
        <v>1.6</v>
      </c>
      <c r="AK39" s="450">
        <v>88.8888888888889</v>
      </c>
      <c r="AL39" s="386"/>
    </row>
    <row r="40" spans="1:38" ht="15">
      <c r="A40" s="452" t="s">
        <v>811</v>
      </c>
      <c r="B40" s="469" t="s">
        <v>812</v>
      </c>
      <c r="C40" s="390">
        <v>44.361160387019524</v>
      </c>
      <c r="D40" s="390">
        <v>43.2659970611534</v>
      </c>
      <c r="E40" s="390">
        <v>47.31644099030527</v>
      </c>
      <c r="F40" s="390">
        <v>46.56135970808527</v>
      </c>
      <c r="G40" s="287">
        <v>54.2</v>
      </c>
      <c r="H40" s="393">
        <v>54.8</v>
      </c>
      <c r="I40" s="393">
        <v>56.8</v>
      </c>
      <c r="J40" s="393">
        <v>59.6</v>
      </c>
      <c r="K40" s="393">
        <v>60.2</v>
      </c>
      <c r="L40" s="393">
        <v>50.9</v>
      </c>
      <c r="M40" s="393">
        <v>48.1</v>
      </c>
      <c r="N40" s="393">
        <v>43.6</v>
      </c>
      <c r="O40" s="393">
        <v>43.8</v>
      </c>
      <c r="P40" s="393">
        <v>43.3</v>
      </c>
      <c r="Q40" s="393">
        <f t="shared" si="36"/>
        <v>7.638640291914733</v>
      </c>
      <c r="R40" s="393">
        <f t="shared" si="37"/>
        <v>116.405535276042</v>
      </c>
      <c r="S40" s="393">
        <f t="shared" si="19"/>
        <v>0.5999999999999943</v>
      </c>
      <c r="T40" s="287">
        <f t="shared" si="20"/>
        <v>101.10701107011069</v>
      </c>
      <c r="U40" s="284">
        <f t="shared" si="21"/>
        <v>2</v>
      </c>
      <c r="V40" s="384">
        <f t="shared" si="22"/>
        <v>103.64963503649636</v>
      </c>
      <c r="W40" s="284">
        <f t="shared" si="23"/>
        <v>2.8000000000000043</v>
      </c>
      <c r="X40" s="384">
        <f t="shared" si="24"/>
        <v>104.92957746478875</v>
      </c>
      <c r="Y40" s="284">
        <f t="shared" si="25"/>
        <v>0.6000000000000014</v>
      </c>
      <c r="Z40" s="450">
        <f t="shared" si="26"/>
        <v>101.00671140939596</v>
      </c>
      <c r="AA40" s="284">
        <f t="shared" si="27"/>
        <v>-9.300000000000004</v>
      </c>
      <c r="AB40" s="450">
        <f t="shared" si="28"/>
        <v>84.55149501661128</v>
      </c>
      <c r="AC40" s="284">
        <f t="shared" si="29"/>
        <v>-2.799999999999997</v>
      </c>
      <c r="AD40" s="450">
        <f t="shared" si="30"/>
        <v>94.49901768172889</v>
      </c>
      <c r="AE40" s="284">
        <f t="shared" si="31"/>
        <v>-4.5</v>
      </c>
      <c r="AF40" s="450">
        <f t="shared" si="32"/>
        <v>90.64449064449065</v>
      </c>
      <c r="AG40" s="284">
        <f t="shared" si="33"/>
        <v>0.19999999999999574</v>
      </c>
      <c r="AH40" s="450">
        <f t="shared" si="34"/>
        <v>100.45871559633026</v>
      </c>
      <c r="AI40" s="284">
        <f t="shared" si="35"/>
        <v>-0.5</v>
      </c>
      <c r="AJ40" s="470">
        <v>39.3</v>
      </c>
      <c r="AK40" s="450">
        <v>90.76212471131639</v>
      </c>
      <c r="AL40" s="386"/>
    </row>
    <row r="41" spans="1:38" ht="15.75" thickBot="1">
      <c r="A41" s="424" t="s">
        <v>813</v>
      </c>
      <c r="B41" s="291" t="s">
        <v>814</v>
      </c>
      <c r="C41" s="471">
        <v>227.9</v>
      </c>
      <c r="D41" s="471">
        <v>229.8</v>
      </c>
      <c r="E41" s="471">
        <v>226.2</v>
      </c>
      <c r="F41" s="471">
        <v>224.3</v>
      </c>
      <c r="G41" s="472">
        <v>202.5</v>
      </c>
      <c r="H41" s="472">
        <v>199</v>
      </c>
      <c r="I41" s="472">
        <v>205.3</v>
      </c>
      <c r="J41" s="472">
        <v>208.1</v>
      </c>
      <c r="K41" s="472">
        <v>205.4</v>
      </c>
      <c r="L41" s="472">
        <v>202.3</v>
      </c>
      <c r="M41" s="472">
        <v>202</v>
      </c>
      <c r="N41" s="472">
        <v>205.9</v>
      </c>
      <c r="O41" s="472">
        <v>209.1</v>
      </c>
      <c r="P41" s="472">
        <v>203.8</v>
      </c>
      <c r="Q41" s="473">
        <f t="shared" si="36"/>
        <v>-21.80000000000001</v>
      </c>
      <c r="R41" s="473">
        <f t="shared" si="37"/>
        <v>90.28087382969238</v>
      </c>
      <c r="S41" s="473">
        <f t="shared" si="19"/>
        <v>-3.5</v>
      </c>
      <c r="T41" s="429">
        <f t="shared" si="20"/>
        <v>98.27160493827161</v>
      </c>
      <c r="U41" s="474">
        <f t="shared" si="21"/>
        <v>6.300000000000011</v>
      </c>
      <c r="V41" s="474">
        <f t="shared" si="22"/>
        <v>103.16582914572865</v>
      </c>
      <c r="W41" s="474">
        <f t="shared" si="23"/>
        <v>2.799999999999983</v>
      </c>
      <c r="X41" s="474">
        <f t="shared" si="24"/>
        <v>101.36385776911835</v>
      </c>
      <c r="Y41" s="475">
        <f t="shared" si="25"/>
        <v>-2.6999999999999886</v>
      </c>
      <c r="Z41" s="476">
        <f t="shared" si="26"/>
        <v>98.70254685247478</v>
      </c>
      <c r="AA41" s="475">
        <f t="shared" si="27"/>
        <v>-3.0999999999999943</v>
      </c>
      <c r="AB41" s="476">
        <f t="shared" si="28"/>
        <v>98.49074975657255</v>
      </c>
      <c r="AC41" s="475">
        <f t="shared" si="29"/>
        <v>-0.30000000000001137</v>
      </c>
      <c r="AD41" s="476">
        <f t="shared" si="30"/>
        <v>99.85170538803756</v>
      </c>
      <c r="AE41" s="475">
        <f t="shared" si="31"/>
        <v>3.9000000000000057</v>
      </c>
      <c r="AF41" s="476">
        <f t="shared" si="32"/>
        <v>101.93069306930693</v>
      </c>
      <c r="AG41" s="475">
        <f t="shared" si="33"/>
        <v>3.1999999999999886</v>
      </c>
      <c r="AH41" s="476">
        <f t="shared" si="34"/>
        <v>101.55415250121418</v>
      </c>
      <c r="AI41" s="475">
        <f t="shared" si="35"/>
        <v>-5.299999999999983</v>
      </c>
      <c r="AJ41" s="477">
        <v>199</v>
      </c>
      <c r="AK41" s="476">
        <v>97.64474975466143</v>
      </c>
      <c r="AL41" s="386"/>
    </row>
    <row r="42" spans="1:37" ht="15">
      <c r="A42" s="435" t="s">
        <v>772</v>
      </c>
      <c r="B42" s="478"/>
      <c r="C42" s="478"/>
      <c r="D42" s="478"/>
      <c r="E42" s="478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9"/>
      <c r="Z42" s="479"/>
      <c r="AA42" s="479"/>
      <c r="AB42" s="478"/>
      <c r="AC42" s="478"/>
      <c r="AD42" s="478"/>
      <c r="AE42" s="478"/>
      <c r="AF42" s="478"/>
      <c r="AG42" s="478"/>
      <c r="AH42" s="478"/>
      <c r="AI42" s="478"/>
      <c r="AJ42" s="478"/>
      <c r="AK42" s="478"/>
    </row>
    <row r="43" spans="1:37" ht="15">
      <c r="A43" s="437" t="s">
        <v>516</v>
      </c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6"/>
    </row>
  </sheetData>
  <sheetProtection/>
  <mergeCells count="5">
    <mergeCell ref="A1:AK1"/>
    <mergeCell ref="O3:AJ3"/>
    <mergeCell ref="O25:AJ25"/>
    <mergeCell ref="AJ24:AK24"/>
    <mergeCell ref="AJ2:AK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G27" sqref="G27"/>
    </sheetView>
  </sheetViews>
  <sheetFormatPr defaultColWidth="9.25390625" defaultRowHeight="12.75"/>
  <cols>
    <col min="1" max="1" width="49.375" style="492" customWidth="1"/>
    <col min="2" max="4" width="10.75390625" style="492" customWidth="1"/>
    <col min="5" max="16384" width="9.25390625" style="492" customWidth="1"/>
  </cols>
  <sheetData>
    <row r="1" spans="1:7" ht="15.75">
      <c r="A1" s="2" t="s">
        <v>816</v>
      </c>
      <c r="F1" s="5"/>
      <c r="G1" s="5"/>
    </row>
    <row r="2" ht="15.75">
      <c r="A2" s="2" t="s">
        <v>817</v>
      </c>
    </row>
    <row r="3" spans="1:4" ht="16.5" thickBot="1">
      <c r="A3" s="16" t="s">
        <v>818</v>
      </c>
      <c r="B3" s="236"/>
      <c r="D3" s="147" t="s">
        <v>850</v>
      </c>
    </row>
    <row r="4" spans="1:4" ht="18.75" customHeight="1">
      <c r="A4" s="502"/>
      <c r="B4" s="1688" t="s">
        <v>819</v>
      </c>
      <c r="C4" s="1688"/>
      <c r="D4" s="1689"/>
    </row>
    <row r="5" spans="1:4" s="495" customFormat="1" ht="18.75" customHeight="1" thickBot="1">
      <c r="A5" s="503"/>
      <c r="B5" s="242">
        <v>2007</v>
      </c>
      <c r="C5" s="241">
        <v>2008</v>
      </c>
      <c r="D5" s="1520">
        <v>2009</v>
      </c>
    </row>
    <row r="6" spans="1:6" s="496" customFormat="1" ht="18.75" customHeight="1" thickTop="1">
      <c r="A6" s="504" t="s">
        <v>820</v>
      </c>
      <c r="B6" s="1523">
        <v>108.3</v>
      </c>
      <c r="C6" s="1525">
        <v>112.2</v>
      </c>
      <c r="D6" s="1521">
        <v>89.2</v>
      </c>
      <c r="F6" s="497"/>
    </row>
    <row r="7" spans="1:6" s="496" customFormat="1" ht="18.75" customHeight="1">
      <c r="A7" s="504" t="s">
        <v>821</v>
      </c>
      <c r="B7" s="1523">
        <v>112.1</v>
      </c>
      <c r="C7" s="1525">
        <v>113.1</v>
      </c>
      <c r="D7" s="1521">
        <v>87.2</v>
      </c>
      <c r="F7" s="497"/>
    </row>
    <row r="8" spans="1:6" s="496" customFormat="1" ht="18.75" customHeight="1">
      <c r="A8" s="504" t="s">
        <v>822</v>
      </c>
      <c r="B8" s="1523">
        <v>101.2</v>
      </c>
      <c r="C8" s="1525">
        <v>133.5</v>
      </c>
      <c r="D8" s="1521">
        <v>101.3</v>
      </c>
      <c r="F8" s="497"/>
    </row>
    <row r="9" spans="1:6" s="496" customFormat="1" ht="18.75" customHeight="1">
      <c r="A9" s="504" t="s">
        <v>823</v>
      </c>
      <c r="B9" s="1523">
        <v>97.5</v>
      </c>
      <c r="C9" s="1525">
        <v>122.8</v>
      </c>
      <c r="D9" s="1521">
        <v>103.7</v>
      </c>
      <c r="F9" s="497"/>
    </row>
    <row r="10" spans="1:6" s="496" customFormat="1" ht="18.75" customHeight="1">
      <c r="A10" s="504" t="s">
        <v>824</v>
      </c>
      <c r="B10" s="1523">
        <v>103.4</v>
      </c>
      <c r="C10" s="1525">
        <v>95.2</v>
      </c>
      <c r="D10" s="1521">
        <v>92.4</v>
      </c>
      <c r="F10" s="497"/>
    </row>
    <row r="11" spans="1:6" s="498" customFormat="1" ht="18.75" customHeight="1">
      <c r="A11" s="504" t="s">
        <v>825</v>
      </c>
      <c r="B11" s="1523">
        <v>123.3</v>
      </c>
      <c r="C11" s="1525">
        <v>103.6</v>
      </c>
      <c r="D11" s="1521">
        <v>62.8</v>
      </c>
      <c r="F11" s="499"/>
    </row>
    <row r="12" spans="1:6" s="498" customFormat="1" ht="18.75" customHeight="1">
      <c r="A12" s="504" t="s">
        <v>826</v>
      </c>
      <c r="B12" s="1523">
        <v>103.5</v>
      </c>
      <c r="C12" s="1525">
        <v>113.2</v>
      </c>
      <c r="D12" s="1521">
        <v>63.6</v>
      </c>
      <c r="F12" s="499"/>
    </row>
    <row r="13" spans="1:6" s="498" customFormat="1" ht="18.75" customHeight="1">
      <c r="A13" s="504" t="s">
        <v>827</v>
      </c>
      <c r="B13" s="1523">
        <v>94.8</v>
      </c>
      <c r="C13" s="1525">
        <v>123.3</v>
      </c>
      <c r="D13" s="1521">
        <v>47.4</v>
      </c>
      <c r="F13" s="499"/>
    </row>
    <row r="14" spans="1:6" s="498" customFormat="1" ht="18.75" customHeight="1">
      <c r="A14" s="504" t="s">
        <v>828</v>
      </c>
      <c r="B14" s="1523">
        <v>97.8</v>
      </c>
      <c r="C14" s="1525">
        <v>104.8</v>
      </c>
      <c r="D14" s="1521">
        <v>61.3</v>
      </c>
      <c r="F14" s="499"/>
    </row>
    <row r="15" spans="1:6" s="496" customFormat="1" ht="18.75" customHeight="1">
      <c r="A15" s="504" t="s">
        <v>829</v>
      </c>
      <c r="B15" s="1523">
        <v>111.6</v>
      </c>
      <c r="C15" s="1525">
        <v>108.2</v>
      </c>
      <c r="D15" s="1521">
        <v>110.8</v>
      </c>
      <c r="F15" s="497"/>
    </row>
    <row r="16" spans="1:6" s="498" customFormat="1" ht="18.75" customHeight="1">
      <c r="A16" s="504" t="s">
        <v>830</v>
      </c>
      <c r="B16" s="1523">
        <v>100.5</v>
      </c>
      <c r="C16" s="1525">
        <v>143.1</v>
      </c>
      <c r="D16" s="1521">
        <v>97</v>
      </c>
      <c r="F16" s="497"/>
    </row>
    <row r="17" spans="1:6" s="498" customFormat="1" ht="18.75" customHeight="1">
      <c r="A17" s="504" t="s">
        <v>831</v>
      </c>
      <c r="B17" s="1523">
        <v>100.4</v>
      </c>
      <c r="C17" s="1525">
        <v>136.9</v>
      </c>
      <c r="D17" s="1521">
        <v>91.1</v>
      </c>
      <c r="F17" s="497"/>
    </row>
    <row r="18" spans="1:6" s="498" customFormat="1" ht="18.75" customHeight="1">
      <c r="A18" s="504" t="s">
        <v>832</v>
      </c>
      <c r="B18" s="1523">
        <v>105.1</v>
      </c>
      <c r="C18" s="1525">
        <v>150.6</v>
      </c>
      <c r="D18" s="1521">
        <v>81</v>
      </c>
      <c r="F18" s="497"/>
    </row>
    <row r="19" spans="1:6" s="498" customFormat="1" ht="18.75" customHeight="1">
      <c r="A19" s="504" t="s">
        <v>833</v>
      </c>
      <c r="B19" s="1523">
        <v>97.1</v>
      </c>
      <c r="C19" s="1525">
        <v>131.4</v>
      </c>
      <c r="D19" s="1521">
        <v>103</v>
      </c>
      <c r="F19" s="497"/>
    </row>
    <row r="20" spans="1:6" s="498" customFormat="1" ht="18.75" customHeight="1">
      <c r="A20" s="504" t="s">
        <v>834</v>
      </c>
      <c r="B20" s="1523">
        <v>100.6</v>
      </c>
      <c r="C20" s="1525">
        <v>156.7</v>
      </c>
      <c r="D20" s="1521">
        <v>112.1</v>
      </c>
      <c r="F20" s="497"/>
    </row>
    <row r="21" spans="1:6" s="498" customFormat="1" ht="18.75" customHeight="1">
      <c r="A21" s="504" t="s">
        <v>835</v>
      </c>
      <c r="B21" s="1523">
        <v>103.3</v>
      </c>
      <c r="C21" s="1525">
        <v>99.4</v>
      </c>
      <c r="D21" s="1521">
        <v>160.3</v>
      </c>
      <c r="F21" s="497"/>
    </row>
    <row r="22" spans="1:6" s="500" customFormat="1" ht="18.75" customHeight="1">
      <c r="A22" s="504" t="s">
        <v>836</v>
      </c>
      <c r="B22" s="1523">
        <v>101.3</v>
      </c>
      <c r="C22" s="1525">
        <v>104.2</v>
      </c>
      <c r="D22" s="1521">
        <v>101.7</v>
      </c>
      <c r="F22" s="497"/>
    </row>
    <row r="23" spans="1:6" s="500" customFormat="1" ht="18.75" customHeight="1">
      <c r="A23" s="504" t="s">
        <v>837</v>
      </c>
      <c r="B23" s="1523">
        <v>102</v>
      </c>
      <c r="C23" s="1525">
        <v>101.7</v>
      </c>
      <c r="D23" s="1521">
        <v>94</v>
      </c>
      <c r="F23" s="497"/>
    </row>
    <row r="24" spans="1:6" s="500" customFormat="1" ht="18.75" customHeight="1">
      <c r="A24" s="504" t="s">
        <v>838</v>
      </c>
      <c r="B24" s="1523">
        <v>99.4</v>
      </c>
      <c r="C24" s="1525">
        <v>98.8</v>
      </c>
      <c r="D24" s="1521">
        <v>101.3</v>
      </c>
      <c r="F24" s="497"/>
    </row>
    <row r="25" spans="1:6" s="500" customFormat="1" ht="18.75" customHeight="1">
      <c r="A25" s="504" t="s">
        <v>839</v>
      </c>
      <c r="B25" s="1523">
        <v>100.3</v>
      </c>
      <c r="C25" s="1525">
        <v>107.8</v>
      </c>
      <c r="D25" s="1521">
        <v>99.5</v>
      </c>
      <c r="F25" s="497"/>
    </row>
    <row r="26" spans="1:6" s="500" customFormat="1" ht="18.75" customHeight="1">
      <c r="A26" s="504" t="s">
        <v>840</v>
      </c>
      <c r="B26" s="1523">
        <v>99.1</v>
      </c>
      <c r="C26" s="1525">
        <v>101.3</v>
      </c>
      <c r="D26" s="1521">
        <v>87.7</v>
      </c>
      <c r="F26" s="497"/>
    </row>
    <row r="27" spans="1:6" s="500" customFormat="1" ht="18.75" customHeight="1">
      <c r="A27" s="504" t="s">
        <v>841</v>
      </c>
      <c r="B27" s="1523">
        <v>102.9</v>
      </c>
      <c r="C27" s="1525">
        <v>103.7</v>
      </c>
      <c r="D27" s="1521">
        <v>112.1</v>
      </c>
      <c r="F27" s="497"/>
    </row>
    <row r="28" spans="1:6" s="500" customFormat="1" ht="18.75" customHeight="1">
      <c r="A28" s="504" t="s">
        <v>842</v>
      </c>
      <c r="B28" s="1523">
        <v>102</v>
      </c>
      <c r="C28" s="1525">
        <v>111.3</v>
      </c>
      <c r="D28" s="1521">
        <v>102.8</v>
      </c>
      <c r="F28" s="497"/>
    </row>
    <row r="29" spans="1:4" s="498" customFormat="1" ht="18.75" customHeight="1">
      <c r="A29" s="504" t="s">
        <v>843</v>
      </c>
      <c r="B29" s="1523">
        <v>101.3</v>
      </c>
      <c r="C29" s="1525">
        <v>99.3</v>
      </c>
      <c r="D29" s="1521">
        <v>91.2</v>
      </c>
    </row>
    <row r="30" spans="1:4" s="498" customFormat="1" ht="18.75" customHeight="1">
      <c r="A30" s="504" t="s">
        <v>844</v>
      </c>
      <c r="B30" s="1523">
        <v>109.2</v>
      </c>
      <c r="C30" s="1525">
        <v>118.3</v>
      </c>
      <c r="D30" s="1521">
        <v>71.8</v>
      </c>
    </row>
    <row r="31" spans="1:4" s="498" customFormat="1" ht="18.75" customHeight="1">
      <c r="A31" s="504" t="s">
        <v>845</v>
      </c>
      <c r="B31" s="1523">
        <v>103.4</v>
      </c>
      <c r="C31" s="1525">
        <v>99.9</v>
      </c>
      <c r="D31" s="1521">
        <v>101</v>
      </c>
    </row>
    <row r="32" spans="1:4" s="498" customFormat="1" ht="18.75" customHeight="1">
      <c r="A32" s="504" t="s">
        <v>846</v>
      </c>
      <c r="B32" s="1523">
        <v>105.3</v>
      </c>
      <c r="C32" s="1525">
        <v>100.1</v>
      </c>
      <c r="D32" s="1521">
        <v>99.5</v>
      </c>
    </row>
    <row r="33" spans="1:4" s="498" customFormat="1" ht="18.75" customHeight="1">
      <c r="A33" s="504" t="s">
        <v>847</v>
      </c>
      <c r="B33" s="1523">
        <v>99.9</v>
      </c>
      <c r="C33" s="1525">
        <v>101</v>
      </c>
      <c r="D33" s="1521">
        <v>88.8</v>
      </c>
    </row>
    <row r="34" spans="1:6" s="498" customFormat="1" ht="18.75" customHeight="1" thickBot="1">
      <c r="A34" s="505" t="s">
        <v>848</v>
      </c>
      <c r="B34" s="1524">
        <v>105.1</v>
      </c>
      <c r="C34" s="1526">
        <v>111.1</v>
      </c>
      <c r="D34" s="1522">
        <v>84.6</v>
      </c>
      <c r="F34" s="499"/>
    </row>
    <row r="35" spans="1:7" s="480" customFormat="1" ht="14.25" customHeight="1">
      <c r="A35" s="1" t="s">
        <v>849</v>
      </c>
      <c r="B35" s="1"/>
      <c r="C35" s="1"/>
      <c r="D35" s="1"/>
      <c r="F35" s="1"/>
      <c r="G35" s="501"/>
    </row>
    <row r="36" spans="1:7" s="480" customFormat="1" ht="14.25" customHeight="1">
      <c r="A36" s="1" t="s">
        <v>467</v>
      </c>
      <c r="B36" s="1"/>
      <c r="C36" s="1"/>
      <c r="D36" s="1"/>
      <c r="F36" s="1"/>
      <c r="G36" s="501"/>
    </row>
    <row r="37" spans="1:7" s="498" customFormat="1" ht="19.5" customHeight="1">
      <c r="A37" s="492"/>
      <c r="B37" s="492"/>
      <c r="C37" s="492"/>
      <c r="D37" s="492"/>
      <c r="F37" s="492"/>
      <c r="G37" s="499"/>
    </row>
    <row r="38" spans="1:7" s="498" customFormat="1" ht="19.5" customHeight="1">
      <c r="A38" s="492"/>
      <c r="B38" s="492"/>
      <c r="C38" s="492"/>
      <c r="D38" s="492"/>
      <c r="F38" s="492"/>
      <c r="G38" s="499"/>
    </row>
    <row r="39" spans="1:7" s="500" customFormat="1" ht="19.5" customHeight="1">
      <c r="A39" s="492"/>
      <c r="B39" s="492"/>
      <c r="C39" s="492"/>
      <c r="D39" s="492"/>
      <c r="F39" s="492"/>
      <c r="G39" s="497"/>
    </row>
    <row r="40" spans="1:7" s="498" customFormat="1" ht="19.5" customHeight="1">
      <c r="A40" s="492"/>
      <c r="B40" s="492"/>
      <c r="C40" s="492"/>
      <c r="D40" s="492"/>
      <c r="F40" s="492"/>
      <c r="G40" s="499"/>
    </row>
    <row r="41" spans="1:7" s="498" customFormat="1" ht="19.5" customHeight="1">
      <c r="A41" s="492"/>
      <c r="B41" s="492"/>
      <c r="C41" s="492"/>
      <c r="D41" s="492"/>
      <c r="F41" s="492"/>
      <c r="G41" s="499"/>
    </row>
    <row r="42" spans="1:7" s="498" customFormat="1" ht="19.5" customHeight="1">
      <c r="A42" s="492"/>
      <c r="B42" s="492"/>
      <c r="C42" s="492"/>
      <c r="D42" s="492"/>
      <c r="F42" s="492"/>
      <c r="G42" s="499"/>
    </row>
    <row r="43" spans="1:7" s="498" customFormat="1" ht="19.5" customHeight="1">
      <c r="A43" s="492"/>
      <c r="B43" s="492"/>
      <c r="C43" s="492"/>
      <c r="D43" s="492"/>
      <c r="F43" s="492"/>
      <c r="G43" s="499"/>
    </row>
    <row r="44" spans="1:7" s="498" customFormat="1" ht="19.5" customHeight="1">
      <c r="A44" s="492"/>
      <c r="B44" s="492"/>
      <c r="C44" s="492"/>
      <c r="D44" s="492"/>
      <c r="F44" s="492"/>
      <c r="G44" s="497"/>
    </row>
    <row r="45" spans="1:7" s="498" customFormat="1" ht="19.5" customHeight="1">
      <c r="A45" s="492"/>
      <c r="B45" s="492"/>
      <c r="C45" s="492"/>
      <c r="D45" s="492"/>
      <c r="F45" s="492"/>
      <c r="G45" s="497"/>
    </row>
    <row r="46" spans="1:7" s="498" customFormat="1" ht="19.5" customHeight="1">
      <c r="A46" s="492"/>
      <c r="B46" s="492"/>
      <c r="C46" s="492"/>
      <c r="D46" s="492"/>
      <c r="F46" s="492"/>
      <c r="G46" s="497"/>
    </row>
    <row r="47" spans="1:7" s="496" customFormat="1" ht="19.5" customHeight="1">
      <c r="A47" s="492"/>
      <c r="B47" s="492"/>
      <c r="C47" s="492"/>
      <c r="D47" s="492"/>
      <c r="F47" s="492"/>
      <c r="G47" s="497"/>
    </row>
  </sheetData>
  <sheetProtection/>
  <mergeCells count="1">
    <mergeCell ref="B4:D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37.00390625" style="1" customWidth="1"/>
    <col min="2" max="3" width="17.125" style="1" customWidth="1"/>
    <col min="4" max="4" width="17.25390625" style="1" customWidth="1"/>
    <col min="5" max="5" width="17.625" style="1" customWidth="1"/>
    <col min="6" max="6" width="18.625" style="1" customWidth="1"/>
    <col min="7" max="8" width="11.25390625" style="1" customWidth="1"/>
    <col min="9" max="10" width="10.75390625" style="1" customWidth="1"/>
    <col min="11" max="16384" width="9.125" style="1" customWidth="1"/>
  </cols>
  <sheetData>
    <row r="1" spans="1:11" ht="20.25" customHeight="1" thickBot="1">
      <c r="A1" s="1690" t="s">
        <v>851</v>
      </c>
      <c r="B1" s="1690"/>
      <c r="C1" s="1690"/>
      <c r="D1" s="1690"/>
      <c r="E1" s="492"/>
      <c r="F1" s="1408" t="s">
        <v>878</v>
      </c>
      <c r="G1" s="5"/>
      <c r="H1" s="236"/>
      <c r="I1" s="18"/>
      <c r="J1" s="15"/>
      <c r="K1" s="492"/>
    </row>
    <row r="2" spans="1:6" ht="16.5" customHeight="1">
      <c r="A2" s="514"/>
      <c r="B2" s="1691" t="s">
        <v>1037</v>
      </c>
      <c r="C2" s="1692"/>
      <c r="D2" s="1693"/>
      <c r="E2" s="1697" t="s">
        <v>852</v>
      </c>
      <c r="F2" s="1698"/>
    </row>
    <row r="3" spans="1:6" ht="16.5" customHeight="1">
      <c r="A3" s="515"/>
      <c r="B3" s="1694"/>
      <c r="C3" s="1695"/>
      <c r="D3" s="1696"/>
      <c r="E3" s="1699" t="s">
        <v>818</v>
      </c>
      <c r="F3" s="1700"/>
    </row>
    <row r="4" spans="1:6" ht="16.5" customHeight="1">
      <c r="A4" s="515"/>
      <c r="B4" s="516"/>
      <c r="C4" s="1528"/>
      <c r="D4" s="517"/>
      <c r="E4" s="1535"/>
      <c r="F4" s="518"/>
    </row>
    <row r="5" spans="1:6" ht="16.5" customHeight="1" thickBot="1">
      <c r="A5" s="519"/>
      <c r="B5" s="1527">
        <v>2007</v>
      </c>
      <c r="C5" s="994">
        <v>2008</v>
      </c>
      <c r="D5" s="520">
        <v>2009</v>
      </c>
      <c r="E5" s="1536">
        <v>2008</v>
      </c>
      <c r="F5" s="521">
        <v>2009</v>
      </c>
    </row>
    <row r="6" spans="1:6" ht="17.25" customHeight="1" thickTop="1">
      <c r="A6" s="530" t="s">
        <v>853</v>
      </c>
      <c r="B6" s="1540">
        <v>181.6039301599947</v>
      </c>
      <c r="C6" s="1529">
        <v>188.8733983934143</v>
      </c>
      <c r="D6" s="527">
        <v>115.12</v>
      </c>
      <c r="E6" s="1537">
        <v>104.4</v>
      </c>
      <c r="F6" s="1532">
        <v>60.2</v>
      </c>
    </row>
    <row r="7" spans="1:6" ht="17.25" customHeight="1">
      <c r="A7" s="531" t="s">
        <v>854</v>
      </c>
      <c r="B7" s="1541">
        <v>147.31461196308837</v>
      </c>
      <c r="C7" s="1530">
        <v>140.31069508066122</v>
      </c>
      <c r="D7" s="528">
        <v>93.13</v>
      </c>
      <c r="E7" s="1538">
        <v>96.3</v>
      </c>
      <c r="F7" s="1533">
        <v>65.9</v>
      </c>
    </row>
    <row r="8" spans="1:6" ht="17.25" customHeight="1">
      <c r="A8" s="531" t="s">
        <v>855</v>
      </c>
      <c r="B8" s="1541">
        <v>183.4295956980681</v>
      </c>
      <c r="C8" s="1530">
        <v>213.2709287658501</v>
      </c>
      <c r="D8" s="528">
        <v>152.61</v>
      </c>
      <c r="E8" s="1538">
        <v>117</v>
      </c>
      <c r="F8" s="1533">
        <v>71.9</v>
      </c>
    </row>
    <row r="9" spans="1:6" ht="17.25" customHeight="1">
      <c r="A9" s="531" t="s">
        <v>856</v>
      </c>
      <c r="B9" s="1541">
        <v>157.20639978755892</v>
      </c>
      <c r="C9" s="1530">
        <v>182.43377813184622</v>
      </c>
      <c r="D9" s="528">
        <v>128.82</v>
      </c>
      <c r="E9" s="1538">
        <v>117.4</v>
      </c>
      <c r="F9" s="1533">
        <v>69.9</v>
      </c>
    </row>
    <row r="10" spans="1:6" ht="17.25" customHeight="1">
      <c r="A10" s="531" t="s">
        <v>857</v>
      </c>
      <c r="B10" s="1541">
        <v>178.88202881232158</v>
      </c>
      <c r="C10" s="1530">
        <v>175.56263692491535</v>
      </c>
      <c r="D10" s="528">
        <v>116.83</v>
      </c>
      <c r="E10" s="1538">
        <v>98.1</v>
      </c>
      <c r="F10" s="1533">
        <v>64.6</v>
      </c>
    </row>
    <row r="11" spans="1:6" ht="17.25" customHeight="1">
      <c r="A11" s="531" t="s">
        <v>858</v>
      </c>
      <c r="B11" s="1541">
        <v>188.6078470424218</v>
      </c>
      <c r="C11" s="1530">
        <v>154.94921330412268</v>
      </c>
      <c r="D11" s="528">
        <v>97.7</v>
      </c>
      <c r="E11" s="1538">
        <v>86</v>
      </c>
      <c r="F11" s="1533">
        <v>67.3</v>
      </c>
    </row>
    <row r="12" spans="1:6" ht="17.25" customHeight="1">
      <c r="A12" s="531" t="s">
        <v>859</v>
      </c>
      <c r="B12" s="1541">
        <v>201.88541459204671</v>
      </c>
      <c r="C12" s="1530">
        <v>256.58899289650134</v>
      </c>
      <c r="D12" s="528">
        <v>251.71</v>
      </c>
      <c r="E12" s="1538">
        <v>127.1</v>
      </c>
      <c r="F12" s="1533">
        <v>104.1</v>
      </c>
    </row>
    <row r="13" spans="1:6" ht="17.25" customHeight="1">
      <c r="A13" s="531" t="s">
        <v>860</v>
      </c>
      <c r="B13" s="1541">
        <v>275.24397530372437</v>
      </c>
      <c r="C13" s="1530">
        <v>415.38870079001526</v>
      </c>
      <c r="D13" s="528">
        <v>241.18</v>
      </c>
      <c r="E13" s="1538">
        <v>150.9</v>
      </c>
      <c r="F13" s="1533">
        <v>58.6</v>
      </c>
    </row>
    <row r="14" spans="1:6" ht="17.25" customHeight="1">
      <c r="A14" s="531" t="s">
        <v>861</v>
      </c>
      <c r="B14" s="1541">
        <v>370.1785832835424</v>
      </c>
      <c r="C14" s="1530">
        <v>280.15667529708554</v>
      </c>
      <c r="D14" s="528">
        <v>200.78</v>
      </c>
      <c r="E14" s="1538">
        <v>74.9</v>
      </c>
      <c r="F14" s="1533">
        <v>75.4</v>
      </c>
    </row>
    <row r="15" spans="1:6" ht="17.25" customHeight="1">
      <c r="A15" s="531" t="s">
        <v>862</v>
      </c>
      <c r="B15" s="1541">
        <v>44.0815242647547</v>
      </c>
      <c r="C15" s="1530">
        <v>37.608710084312555</v>
      </c>
      <c r="D15" s="528">
        <v>41.95</v>
      </c>
      <c r="E15" s="1538">
        <v>85.4</v>
      </c>
      <c r="F15" s="1533">
        <v>111.3</v>
      </c>
    </row>
    <row r="16" spans="1:6" ht="17.25" customHeight="1">
      <c r="A16" s="531" t="s">
        <v>863</v>
      </c>
      <c r="B16" s="1541">
        <v>291.575383389763</v>
      </c>
      <c r="C16" s="1530">
        <v>315.5413928168359</v>
      </c>
      <c r="D16" s="528">
        <v>287.73</v>
      </c>
      <c r="E16" s="1538">
        <v>108.8</v>
      </c>
      <c r="F16" s="1533">
        <v>79.7</v>
      </c>
    </row>
    <row r="17" spans="1:6" ht="17.25" customHeight="1">
      <c r="A17" s="531" t="s">
        <v>864</v>
      </c>
      <c r="B17" s="1541">
        <v>264.95386045276507</v>
      </c>
      <c r="C17" s="1530">
        <v>224.15853415654252</v>
      </c>
      <c r="D17" s="528">
        <v>197.27</v>
      </c>
      <c r="E17" s="1538">
        <v>84.1</v>
      </c>
      <c r="F17" s="1533">
        <v>86.3</v>
      </c>
    </row>
    <row r="18" spans="1:6" ht="17.25" customHeight="1" thickBot="1">
      <c r="A18" s="532" t="s">
        <v>865</v>
      </c>
      <c r="B18" s="1542">
        <v>1194.9810794662417</v>
      </c>
      <c r="C18" s="1531">
        <v>1162.3846511319125</v>
      </c>
      <c r="D18" s="529">
        <v>1105.09</v>
      </c>
      <c r="E18" s="1539">
        <v>97.2</v>
      </c>
      <c r="F18" s="1534">
        <v>93.9</v>
      </c>
    </row>
    <row r="19" spans="1:6" ht="14.25" customHeight="1">
      <c r="A19" s="1" t="s">
        <v>849</v>
      </c>
      <c r="B19" s="522"/>
      <c r="C19" s="523"/>
      <c r="D19" s="523"/>
      <c r="E19" s="523"/>
      <c r="F19" s="524"/>
    </row>
    <row r="20" spans="1:6" ht="14.25" customHeight="1">
      <c r="A20" s="1" t="s">
        <v>516</v>
      </c>
      <c r="B20" s="522"/>
      <c r="C20" s="523"/>
      <c r="D20" s="523"/>
      <c r="E20" s="523"/>
      <c r="F20" s="524"/>
    </row>
    <row r="21" spans="1:8" ht="15.75">
      <c r="A21" s="16"/>
      <c r="B21" s="522"/>
      <c r="C21" s="523"/>
      <c r="D21" s="523"/>
      <c r="E21" s="523"/>
      <c r="F21" s="524"/>
      <c r="G21" s="525"/>
      <c r="H21" s="492"/>
    </row>
    <row r="22" spans="1:10" ht="15.75">
      <c r="A22" s="16"/>
      <c r="B22" s="522"/>
      <c r="C22" s="523"/>
      <c r="D22" s="523"/>
      <c r="E22" s="523"/>
      <c r="F22" s="524"/>
      <c r="G22" s="525"/>
      <c r="H22" s="525"/>
      <c r="I22" s="525"/>
      <c r="J22" s="492"/>
    </row>
    <row r="23" spans="1:10" ht="15.75">
      <c r="A23" s="16"/>
      <c r="B23" s="522"/>
      <c r="C23" s="523"/>
      <c r="D23" s="523"/>
      <c r="E23" s="523"/>
      <c r="F23" s="524"/>
      <c r="G23" s="525"/>
      <c r="H23" s="525"/>
      <c r="I23" s="525"/>
      <c r="J23" s="492"/>
    </row>
    <row r="24" spans="1:10" ht="15.75">
      <c r="A24" s="526"/>
      <c r="B24" s="522"/>
      <c r="C24" s="523"/>
      <c r="D24" s="523"/>
      <c r="E24" s="523"/>
      <c r="F24" s="524"/>
      <c r="G24" s="525"/>
      <c r="H24" s="525"/>
      <c r="I24" s="525"/>
      <c r="J24" s="492"/>
    </row>
  </sheetData>
  <sheetProtection/>
  <mergeCells count="4">
    <mergeCell ref="A1:D1"/>
    <mergeCell ref="B2:D3"/>
    <mergeCell ref="E2:F2"/>
    <mergeCell ref="E3:F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39.625" style="506" customWidth="1"/>
    <col min="2" max="4" width="16.75390625" style="506" customWidth="1"/>
    <col min="5" max="5" width="17.625" style="506" customWidth="1"/>
    <col min="6" max="6" width="15.75390625" style="506" customWidth="1"/>
    <col min="7" max="8" width="11.25390625" style="506" customWidth="1"/>
    <col min="9" max="10" width="10.75390625" style="506" customWidth="1"/>
    <col min="11" max="16384" width="9.125" style="506" customWidth="1"/>
  </cols>
  <sheetData>
    <row r="1" spans="1:10" ht="16.5" thickBot="1">
      <c r="A1" s="1701" t="s">
        <v>866</v>
      </c>
      <c r="B1" s="1701"/>
      <c r="C1" s="1701"/>
      <c r="D1" s="1701"/>
      <c r="E1" s="490"/>
      <c r="F1" s="1408" t="s">
        <v>879</v>
      </c>
      <c r="G1" s="1412"/>
      <c r="H1" s="507"/>
      <c r="I1" s="507"/>
      <c r="J1" s="490"/>
    </row>
    <row r="2" spans="1:6" ht="15">
      <c r="A2" s="508"/>
      <c r="B2" s="1702" t="s">
        <v>1037</v>
      </c>
      <c r="C2" s="1703"/>
      <c r="D2" s="1704"/>
      <c r="E2" s="1708" t="s">
        <v>852</v>
      </c>
      <c r="F2" s="1709"/>
    </row>
    <row r="3" spans="1:6" ht="15">
      <c r="A3" s="509"/>
      <c r="B3" s="1705"/>
      <c r="C3" s="1706"/>
      <c r="D3" s="1707"/>
      <c r="E3" s="1710" t="s">
        <v>818</v>
      </c>
      <c r="F3" s="1711"/>
    </row>
    <row r="4" spans="1:6" ht="15.75" thickBot="1">
      <c r="A4" s="510"/>
      <c r="B4" s="1547">
        <v>2007</v>
      </c>
      <c r="C4" s="1551">
        <v>2008</v>
      </c>
      <c r="D4" s="1543">
        <v>2009</v>
      </c>
      <c r="E4" s="1559">
        <v>2008</v>
      </c>
      <c r="F4" s="1555">
        <v>2009</v>
      </c>
    </row>
    <row r="5" spans="1:9" ht="15">
      <c r="A5" s="511" t="s">
        <v>867</v>
      </c>
      <c r="B5" s="1548">
        <v>2834.6942840071697</v>
      </c>
      <c r="C5" s="1552">
        <v>2801.4339772953595</v>
      </c>
      <c r="D5" s="1544">
        <v>2819.98</v>
      </c>
      <c r="E5" s="1560">
        <v>98.8</v>
      </c>
      <c r="F5" s="1556">
        <v>100.6</v>
      </c>
      <c r="H5" s="512"/>
      <c r="I5" s="512"/>
    </row>
    <row r="6" spans="1:9" ht="15">
      <c r="A6" s="511" t="s">
        <v>868</v>
      </c>
      <c r="B6" s="1549">
        <v>2155.812255194848</v>
      </c>
      <c r="C6" s="1553">
        <v>2159.430392352121</v>
      </c>
      <c r="D6" s="1545">
        <v>2158.48</v>
      </c>
      <c r="E6" s="1561">
        <v>100.1</v>
      </c>
      <c r="F6" s="1557">
        <v>100.1</v>
      </c>
      <c r="H6" s="512"/>
      <c r="I6" s="512"/>
    </row>
    <row r="7" spans="1:9" ht="15">
      <c r="A7" s="511" t="s">
        <v>869</v>
      </c>
      <c r="B7" s="1549">
        <v>2008.7631945827522</v>
      </c>
      <c r="C7" s="1553">
        <v>1997.4772621655711</v>
      </c>
      <c r="D7" s="1545">
        <v>1962.83</v>
      </c>
      <c r="E7" s="1561">
        <v>99.4</v>
      </c>
      <c r="F7" s="1557">
        <v>98.3</v>
      </c>
      <c r="H7" s="512"/>
      <c r="I7" s="512"/>
    </row>
    <row r="8" spans="1:9" ht="15">
      <c r="A8" s="511" t="s">
        <v>870</v>
      </c>
      <c r="B8" s="1549">
        <v>2769.700590851756</v>
      </c>
      <c r="C8" s="1553">
        <v>2835.988846843258</v>
      </c>
      <c r="D8" s="1545">
        <v>2761.29</v>
      </c>
      <c r="E8" s="1561">
        <v>102.5</v>
      </c>
      <c r="F8" s="1557">
        <v>97.4</v>
      </c>
      <c r="H8" s="512"/>
      <c r="I8" s="512"/>
    </row>
    <row r="9" spans="1:9" ht="15">
      <c r="A9" s="511" t="s">
        <v>871</v>
      </c>
      <c r="B9" s="1549">
        <v>1519.3852486224523</v>
      </c>
      <c r="C9" s="1553">
        <v>1581.3914890792007</v>
      </c>
      <c r="D9" s="1545">
        <v>1497.97</v>
      </c>
      <c r="E9" s="1561">
        <v>103.9</v>
      </c>
      <c r="F9" s="1557">
        <v>95</v>
      </c>
      <c r="H9" s="512"/>
      <c r="I9" s="512"/>
    </row>
    <row r="10" spans="1:9" ht="15">
      <c r="A10" s="511" t="s">
        <v>872</v>
      </c>
      <c r="B10" s="1549">
        <v>2930.657903472084</v>
      </c>
      <c r="C10" s="1553">
        <v>2890.161322445728</v>
      </c>
      <c r="D10" s="1545">
        <v>2837.54</v>
      </c>
      <c r="E10" s="1561">
        <v>98.7</v>
      </c>
      <c r="F10" s="1557">
        <v>96.8</v>
      </c>
      <c r="H10" s="512"/>
      <c r="I10" s="512"/>
    </row>
    <row r="11" spans="1:9" ht="15">
      <c r="A11" s="511" t="s">
        <v>873</v>
      </c>
      <c r="B11" s="1549">
        <v>1590.7853681205602</v>
      </c>
      <c r="C11" s="1553">
        <v>1690.7654517692358</v>
      </c>
      <c r="D11" s="1545">
        <v>1743.77</v>
      </c>
      <c r="E11" s="1561">
        <v>106.3</v>
      </c>
      <c r="F11" s="1557">
        <v>103.9</v>
      </c>
      <c r="H11" s="512"/>
      <c r="I11" s="512"/>
    </row>
    <row r="12" spans="1:9" ht="15">
      <c r="A12" s="511" t="s">
        <v>874</v>
      </c>
      <c r="B12" s="1549">
        <v>316.5372103830578</v>
      </c>
      <c r="C12" s="1553">
        <v>336.8518887339839</v>
      </c>
      <c r="D12" s="1545">
        <v>197.78</v>
      </c>
      <c r="E12" s="1561">
        <v>106.4</v>
      </c>
      <c r="F12" s="1557">
        <v>59.1</v>
      </c>
      <c r="H12" s="512"/>
      <c r="I12" s="512"/>
    </row>
    <row r="13" spans="1:9" ht="15">
      <c r="A13" s="511" t="s">
        <v>875</v>
      </c>
      <c r="B13" s="1549">
        <v>895.007634601341</v>
      </c>
      <c r="C13" s="1553">
        <v>975.4033061143198</v>
      </c>
      <c r="D13" s="1545">
        <v>792.68</v>
      </c>
      <c r="E13" s="1561">
        <v>109.4</v>
      </c>
      <c r="F13" s="1557">
        <v>81.1</v>
      </c>
      <c r="H13" s="512"/>
      <c r="I13" s="512"/>
    </row>
    <row r="14" spans="1:9" ht="15">
      <c r="A14" s="511" t="s">
        <v>876</v>
      </c>
      <c r="B14" s="1549">
        <v>76.18004381597291</v>
      </c>
      <c r="C14" s="1553">
        <v>81.62384651131913</v>
      </c>
      <c r="D14" s="1545">
        <v>81.23</v>
      </c>
      <c r="E14" s="1561">
        <v>107.5</v>
      </c>
      <c r="F14" s="1557">
        <v>99.4</v>
      </c>
      <c r="H14" s="512"/>
      <c r="I14" s="512"/>
    </row>
    <row r="15" spans="1:9" ht="15.75" thickBot="1">
      <c r="A15" s="513" t="s">
        <v>877</v>
      </c>
      <c r="B15" s="1550">
        <v>575.1178384120029</v>
      </c>
      <c r="C15" s="1554">
        <v>585.1424019119697</v>
      </c>
      <c r="D15" s="1546">
        <v>416.44</v>
      </c>
      <c r="E15" s="1562">
        <v>101.8</v>
      </c>
      <c r="F15" s="1558">
        <v>71.2</v>
      </c>
      <c r="H15" s="512"/>
      <c r="I15" s="512"/>
    </row>
    <row r="16" s="6" customFormat="1" ht="14.25" customHeight="1">
      <c r="A16" s="6" t="s">
        <v>849</v>
      </c>
    </row>
    <row r="17" s="6" customFormat="1" ht="14.25" customHeight="1">
      <c r="A17" s="533" t="s">
        <v>1073</v>
      </c>
    </row>
    <row r="18" s="6" customFormat="1" ht="14.25" customHeight="1">
      <c r="A18" s="6" t="s">
        <v>467</v>
      </c>
    </row>
  </sheetData>
  <sheetProtection/>
  <mergeCells count="4">
    <mergeCell ref="A1:D1"/>
    <mergeCell ref="B2:D3"/>
    <mergeCell ref="E2:F2"/>
    <mergeCell ref="E3:F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H33" sqref="H33"/>
    </sheetView>
  </sheetViews>
  <sheetFormatPr defaultColWidth="20.625" defaultRowHeight="12.75"/>
  <cols>
    <col min="1" max="1" width="21.25390625" style="5" customWidth="1"/>
    <col min="2" max="13" width="11.75390625" style="5" customWidth="1"/>
    <col min="14" max="15" width="17.125" style="5" customWidth="1"/>
    <col min="16" max="16384" width="20.625" style="5" customWidth="1"/>
  </cols>
  <sheetData>
    <row r="1" spans="1:13" ht="15">
      <c r="A1" s="2" t="s">
        <v>468</v>
      </c>
      <c r="B1" s="16"/>
      <c r="C1" s="16"/>
      <c r="D1" s="16"/>
      <c r="E1" s="16"/>
      <c r="H1" s="16"/>
      <c r="I1" s="16"/>
      <c r="J1" s="16"/>
      <c r="K1" s="16"/>
      <c r="L1" s="16"/>
      <c r="M1" s="16" t="s">
        <v>420</v>
      </c>
    </row>
    <row r="2" spans="1:13" ht="15">
      <c r="A2" s="1593" t="s">
        <v>398</v>
      </c>
      <c r="B2" s="1588" t="s">
        <v>399</v>
      </c>
      <c r="C2" s="1588"/>
      <c r="D2" s="1589"/>
      <c r="E2" s="1588" t="s">
        <v>400</v>
      </c>
      <c r="F2" s="1588"/>
      <c r="G2" s="1589"/>
      <c r="H2" s="1588" t="s">
        <v>401</v>
      </c>
      <c r="I2" s="1588"/>
      <c r="J2" s="1589"/>
      <c r="K2" s="1588" t="s">
        <v>402</v>
      </c>
      <c r="L2" s="1588"/>
      <c r="M2" s="1589"/>
    </row>
    <row r="3" spans="1:13" ht="28.5">
      <c r="A3" s="1594"/>
      <c r="B3" s="1506">
        <v>2008</v>
      </c>
      <c r="C3" s="1506">
        <v>2009</v>
      </c>
      <c r="D3" s="1506" t="s">
        <v>403</v>
      </c>
      <c r="E3" s="1506">
        <v>2008</v>
      </c>
      <c r="F3" s="1506">
        <v>2009</v>
      </c>
      <c r="G3" s="1506" t="s">
        <v>403</v>
      </c>
      <c r="H3" s="1506">
        <v>2008</v>
      </c>
      <c r="I3" s="1506">
        <v>2009</v>
      </c>
      <c r="J3" s="1506" t="s">
        <v>403</v>
      </c>
      <c r="K3" s="1506">
        <v>2008</v>
      </c>
      <c r="L3" s="1506">
        <v>2009</v>
      </c>
      <c r="M3" s="1506" t="s">
        <v>403</v>
      </c>
    </row>
    <row r="4" spans="1:13" ht="15">
      <c r="A4" s="1507" t="s">
        <v>404</v>
      </c>
      <c r="B4" s="1508">
        <v>2287.2</v>
      </c>
      <c r="C4" s="1508">
        <v>2218.8</v>
      </c>
      <c r="D4" s="1508">
        <f>C4*100/B4</f>
        <v>97.00944386149006</v>
      </c>
      <c r="E4" s="1508">
        <v>282.117</v>
      </c>
      <c r="F4" s="1509">
        <v>285.608</v>
      </c>
      <c r="G4" s="1508">
        <f>F4*100/E4</f>
        <v>101.23742986066064</v>
      </c>
      <c r="H4" s="1509">
        <v>687.7</v>
      </c>
      <c r="I4" s="1509">
        <v>699</v>
      </c>
      <c r="J4" s="1508">
        <f>I4*100/H4</f>
        <v>101.6431583539334</v>
      </c>
      <c r="K4" s="1509">
        <v>403.1</v>
      </c>
      <c r="L4" s="1509">
        <v>405.9</v>
      </c>
      <c r="M4" s="1508">
        <f>L4*100/K4</f>
        <v>100.69461672041676</v>
      </c>
    </row>
    <row r="5" spans="1:13" ht="15">
      <c r="A5" s="902" t="s">
        <v>405</v>
      </c>
      <c r="B5" s="1510">
        <v>314.6</v>
      </c>
      <c r="C5" s="1510">
        <v>294.3</v>
      </c>
      <c r="D5" s="1511">
        <f aca="true" t="shared" si="0" ref="D5:D19">C5*100/B5</f>
        <v>93.5473617291799</v>
      </c>
      <c r="E5" s="1510">
        <v>44.116</v>
      </c>
      <c r="F5" s="1511">
        <v>43.803</v>
      </c>
      <c r="G5" s="1511">
        <f aca="true" t="shared" si="1" ref="G5:G19">F5*100/E5</f>
        <v>99.29050684558888</v>
      </c>
      <c r="H5" s="1511">
        <v>151.5</v>
      </c>
      <c r="I5" s="1511">
        <v>150.9</v>
      </c>
      <c r="J5" s="1511">
        <f aca="true" t="shared" si="2" ref="J5:J19">I5*100/H5</f>
        <v>99.60396039603961</v>
      </c>
      <c r="K5" s="1511">
        <v>24.9</v>
      </c>
      <c r="L5" s="1511">
        <v>27.4</v>
      </c>
      <c r="M5" s="1511">
        <f aca="true" t="shared" si="3" ref="M5:M18">L5*100/K5</f>
        <v>110.04016064257029</v>
      </c>
    </row>
    <row r="6" spans="1:13" ht="13.5" customHeight="1">
      <c r="A6" s="903" t="s">
        <v>406</v>
      </c>
      <c r="B6" s="182">
        <v>106</v>
      </c>
      <c r="C6" s="182">
        <v>91.5</v>
      </c>
      <c r="D6" s="1512">
        <f t="shared" si="0"/>
        <v>86.32075471698113</v>
      </c>
      <c r="E6" s="182">
        <v>5.891</v>
      </c>
      <c r="F6" s="1512">
        <v>6.199</v>
      </c>
      <c r="G6" s="1512">
        <f t="shared" si="1"/>
        <v>105.22831437786454</v>
      </c>
      <c r="H6" s="1512">
        <v>32.5</v>
      </c>
      <c r="I6" s="1512">
        <v>32.8</v>
      </c>
      <c r="J6" s="1512">
        <f t="shared" si="2"/>
        <v>100.9230769230769</v>
      </c>
      <c r="K6" s="1512">
        <v>6.8</v>
      </c>
      <c r="L6" s="1512">
        <v>8.5</v>
      </c>
      <c r="M6" s="1512">
        <f t="shared" si="3"/>
        <v>125</v>
      </c>
    </row>
    <row r="7" spans="1:13" ht="13.5" customHeight="1">
      <c r="A7" s="903" t="s">
        <v>396</v>
      </c>
      <c r="B7" s="182">
        <v>29</v>
      </c>
      <c r="C7" s="182">
        <v>32.2</v>
      </c>
      <c r="D7" s="182">
        <f t="shared" si="0"/>
        <v>111.03448275862071</v>
      </c>
      <c r="E7" s="182">
        <v>1.743</v>
      </c>
      <c r="F7" s="182">
        <v>1.791</v>
      </c>
      <c r="G7" s="182">
        <f t="shared" si="1"/>
        <v>102.7538726333907</v>
      </c>
      <c r="H7" s="182">
        <v>12.2</v>
      </c>
      <c r="I7" s="182">
        <v>12.3</v>
      </c>
      <c r="J7" s="182">
        <f t="shared" si="2"/>
        <v>100.81967213114754</v>
      </c>
      <c r="K7" s="182">
        <v>2</v>
      </c>
      <c r="L7" s="182">
        <v>2.2</v>
      </c>
      <c r="M7" s="182">
        <f t="shared" si="3"/>
        <v>110.00000000000001</v>
      </c>
    </row>
    <row r="8" spans="1:13" ht="13.5" customHeight="1">
      <c r="A8" s="903" t="s">
        <v>407</v>
      </c>
      <c r="B8" s="182">
        <v>52.4</v>
      </c>
      <c r="C8" s="182">
        <v>39</v>
      </c>
      <c r="D8" s="182">
        <f t="shared" si="0"/>
        <v>74.42748091603053</v>
      </c>
      <c r="E8" s="182">
        <v>1.966</v>
      </c>
      <c r="F8" s="182">
        <v>1.83</v>
      </c>
      <c r="G8" s="182">
        <f t="shared" si="1"/>
        <v>93.08240081383519</v>
      </c>
      <c r="H8" s="182">
        <v>11.8</v>
      </c>
      <c r="I8" s="182">
        <v>11.1</v>
      </c>
      <c r="J8" s="182">
        <f t="shared" si="2"/>
        <v>94.06779661016948</v>
      </c>
      <c r="K8" s="182">
        <v>6.3</v>
      </c>
      <c r="L8" s="182">
        <v>10.2</v>
      </c>
      <c r="M8" s="182">
        <f t="shared" si="3"/>
        <v>161.9047619047619</v>
      </c>
    </row>
    <row r="9" spans="1:13" ht="13.5" customHeight="1">
      <c r="A9" s="903" t="s">
        <v>390</v>
      </c>
      <c r="B9" s="182">
        <v>56</v>
      </c>
      <c r="C9" s="182">
        <v>51.3</v>
      </c>
      <c r="D9" s="1512">
        <f t="shared" si="0"/>
        <v>91.60714285714286</v>
      </c>
      <c r="E9" s="182">
        <v>4.48</v>
      </c>
      <c r="F9" s="1512">
        <v>4.597</v>
      </c>
      <c r="G9" s="1512">
        <f t="shared" si="1"/>
        <v>102.61160714285714</v>
      </c>
      <c r="H9" s="1512">
        <v>8.3</v>
      </c>
      <c r="I9" s="1512">
        <v>8.3</v>
      </c>
      <c r="J9" s="1512">
        <f t="shared" si="2"/>
        <v>100</v>
      </c>
      <c r="K9" s="1512">
        <v>13.3</v>
      </c>
      <c r="L9" s="1512">
        <v>17.3</v>
      </c>
      <c r="M9" s="1512">
        <f t="shared" si="3"/>
        <v>130.0751879699248</v>
      </c>
    </row>
    <row r="10" spans="1:13" ht="13.5" customHeight="1">
      <c r="A10" s="903" t="s">
        <v>397</v>
      </c>
      <c r="B10" s="182">
        <v>401</v>
      </c>
      <c r="C10" s="182">
        <v>385.8</v>
      </c>
      <c r="D10" s="1512">
        <f t="shared" si="0"/>
        <v>96.20947630922693</v>
      </c>
      <c r="E10" s="182">
        <v>42.993</v>
      </c>
      <c r="F10" s="1512">
        <v>42.093</v>
      </c>
      <c r="G10" s="1512">
        <f t="shared" si="1"/>
        <v>97.90663596399413</v>
      </c>
      <c r="H10" s="1512">
        <v>86.2</v>
      </c>
      <c r="I10" s="1512">
        <v>85.5</v>
      </c>
      <c r="J10" s="1512">
        <f t="shared" si="2"/>
        <v>99.18793503480278</v>
      </c>
      <c r="K10" s="1512">
        <v>83</v>
      </c>
      <c r="L10" s="1512">
        <v>89.5</v>
      </c>
      <c r="M10" s="1512">
        <f t="shared" si="3"/>
        <v>107.83132530120481</v>
      </c>
    </row>
    <row r="11" spans="1:13" ht="13.5" customHeight="1">
      <c r="A11" s="903" t="s">
        <v>408</v>
      </c>
      <c r="B11" s="182">
        <v>36.2</v>
      </c>
      <c r="C11" s="182">
        <v>27.9</v>
      </c>
      <c r="D11" s="1512">
        <f t="shared" si="0"/>
        <v>77.07182320441989</v>
      </c>
      <c r="E11" s="182">
        <v>4.875</v>
      </c>
      <c r="F11" s="1512">
        <v>4.869</v>
      </c>
      <c r="G11" s="1512">
        <f t="shared" si="1"/>
        <v>99.87692307692308</v>
      </c>
      <c r="H11" s="1512">
        <v>10.3</v>
      </c>
      <c r="I11" s="1512">
        <v>10.6</v>
      </c>
      <c r="J11" s="1512">
        <f t="shared" si="2"/>
        <v>102.9126213592233</v>
      </c>
      <c r="K11" s="1512">
        <v>52</v>
      </c>
      <c r="L11" s="1512">
        <v>37.6</v>
      </c>
      <c r="M11" s="1512">
        <f t="shared" si="3"/>
        <v>72.3076923076923</v>
      </c>
    </row>
    <row r="12" spans="1:13" ht="13.5" customHeight="1">
      <c r="A12" s="903" t="s">
        <v>409</v>
      </c>
      <c r="B12" s="182">
        <v>75.6</v>
      </c>
      <c r="C12" s="182">
        <v>67.9</v>
      </c>
      <c r="D12" s="1512">
        <f t="shared" si="0"/>
        <v>89.81481481481484</v>
      </c>
      <c r="E12" s="182">
        <v>22.396</v>
      </c>
      <c r="F12" s="1512">
        <v>22.505</v>
      </c>
      <c r="G12" s="1512">
        <f t="shared" si="1"/>
        <v>100.48669405250938</v>
      </c>
      <c r="H12" s="1512">
        <v>28.1</v>
      </c>
      <c r="I12" s="1512">
        <v>29.5</v>
      </c>
      <c r="J12" s="1512">
        <f t="shared" si="2"/>
        <v>104.98220640569394</v>
      </c>
      <c r="K12" s="1512">
        <v>63.5</v>
      </c>
      <c r="L12" s="1512">
        <v>60.6</v>
      </c>
      <c r="M12" s="1512">
        <f t="shared" si="3"/>
        <v>95.43307086614173</v>
      </c>
    </row>
    <row r="13" spans="1:13" ht="13.5" customHeight="1">
      <c r="A13" s="903" t="s">
        <v>410</v>
      </c>
      <c r="B13" s="182">
        <v>9.1</v>
      </c>
      <c r="C13" s="182">
        <v>8.9</v>
      </c>
      <c r="D13" s="1512">
        <f t="shared" si="0"/>
        <v>97.80219780219781</v>
      </c>
      <c r="E13" s="182">
        <v>3.134</v>
      </c>
      <c r="F13" s="1512">
        <v>3.132</v>
      </c>
      <c r="G13" s="1512">
        <f t="shared" si="1"/>
        <v>99.93618379068283</v>
      </c>
      <c r="H13" s="1512">
        <v>8</v>
      </c>
      <c r="I13" s="1512">
        <v>8</v>
      </c>
      <c r="J13" s="1512">
        <f t="shared" si="2"/>
        <v>100</v>
      </c>
      <c r="K13" s="1512">
        <v>0.3</v>
      </c>
      <c r="L13" s="1512">
        <v>0.3</v>
      </c>
      <c r="M13" s="1512">
        <f t="shared" si="3"/>
        <v>100</v>
      </c>
    </row>
    <row r="14" spans="1:13" ht="13.5" customHeight="1">
      <c r="A14" s="903" t="s">
        <v>411</v>
      </c>
      <c r="B14" s="182">
        <v>421.3</v>
      </c>
      <c r="C14" s="182">
        <v>416.6</v>
      </c>
      <c r="D14" s="1512">
        <f t="shared" si="0"/>
        <v>98.88440541182055</v>
      </c>
      <c r="E14" s="182">
        <v>78.641</v>
      </c>
      <c r="F14" s="1512">
        <v>81.501</v>
      </c>
      <c r="G14" s="1512">
        <f t="shared" si="1"/>
        <v>103.63677979679811</v>
      </c>
      <c r="H14" s="1512">
        <v>41.9</v>
      </c>
      <c r="I14" s="1512">
        <v>44.4</v>
      </c>
      <c r="J14" s="1512">
        <f t="shared" si="2"/>
        <v>105.96658711217184</v>
      </c>
      <c r="K14" s="1512">
        <v>53.8</v>
      </c>
      <c r="L14" s="1512">
        <v>58.1</v>
      </c>
      <c r="M14" s="1512">
        <f t="shared" si="3"/>
        <v>107.99256505576209</v>
      </c>
    </row>
    <row r="15" spans="1:13" ht="13.5" customHeight="1">
      <c r="A15" s="903" t="s">
        <v>412</v>
      </c>
      <c r="B15" s="182">
        <v>215.3</v>
      </c>
      <c r="C15" s="182">
        <v>214.9</v>
      </c>
      <c r="D15" s="1512">
        <f t="shared" si="0"/>
        <v>99.81421272642824</v>
      </c>
      <c r="E15" s="182">
        <v>6.672</v>
      </c>
      <c r="F15" s="1512">
        <v>7.022</v>
      </c>
      <c r="G15" s="1512">
        <f t="shared" si="1"/>
        <v>105.24580335731416</v>
      </c>
      <c r="H15" s="1512">
        <v>105.8</v>
      </c>
      <c r="I15" s="1512">
        <v>108.8</v>
      </c>
      <c r="J15" s="1512">
        <f t="shared" si="2"/>
        <v>102.83553875236295</v>
      </c>
      <c r="K15" s="1512">
        <v>36.7</v>
      </c>
      <c r="L15" s="1512">
        <v>34.4</v>
      </c>
      <c r="M15" s="1512">
        <f t="shared" si="3"/>
        <v>93.73297002724794</v>
      </c>
    </row>
    <row r="16" spans="1:13" ht="13.5" customHeight="1">
      <c r="A16" s="903" t="s">
        <v>413</v>
      </c>
      <c r="B16" s="182">
        <v>33.5</v>
      </c>
      <c r="C16" s="182">
        <v>33.3</v>
      </c>
      <c r="D16" s="1512">
        <f t="shared" si="0"/>
        <v>99.40298507462686</v>
      </c>
      <c r="E16" s="182">
        <v>4.063</v>
      </c>
      <c r="F16" s="1512">
        <v>4.032</v>
      </c>
      <c r="G16" s="1512">
        <f t="shared" si="1"/>
        <v>99.23701698252523</v>
      </c>
      <c r="H16" s="1512">
        <v>9.2</v>
      </c>
      <c r="I16" s="1512">
        <v>9.4</v>
      </c>
      <c r="J16" s="1512">
        <f t="shared" si="2"/>
        <v>102.17391304347827</v>
      </c>
      <c r="K16" s="1512">
        <v>1.4</v>
      </c>
      <c r="L16" s="1512">
        <v>2.5</v>
      </c>
      <c r="M16" s="1512">
        <f t="shared" si="3"/>
        <v>178.57142857142858</v>
      </c>
    </row>
    <row r="17" spans="1:13" ht="13.5" customHeight="1">
      <c r="A17" s="903" t="s">
        <v>393</v>
      </c>
      <c r="B17" s="1510" t="s">
        <v>414</v>
      </c>
      <c r="C17" s="1510" t="s">
        <v>414</v>
      </c>
      <c r="D17" s="1510" t="s">
        <v>414</v>
      </c>
      <c r="E17" s="182">
        <v>1.426</v>
      </c>
      <c r="F17" s="1512">
        <v>1.407</v>
      </c>
      <c r="G17" s="1512">
        <f t="shared" si="1"/>
        <v>98.66760168302945</v>
      </c>
      <c r="H17" s="1512">
        <v>15.3</v>
      </c>
      <c r="I17" s="1512">
        <v>16.2</v>
      </c>
      <c r="J17" s="1512">
        <f t="shared" si="2"/>
        <v>105.88235294117646</v>
      </c>
      <c r="K17" s="1510" t="s">
        <v>414</v>
      </c>
      <c r="L17" s="1510" t="s">
        <v>414</v>
      </c>
      <c r="M17" s="1510" t="s">
        <v>414</v>
      </c>
    </row>
    <row r="18" spans="1:13" ht="13.5" customHeight="1">
      <c r="A18" s="903" t="s">
        <v>415</v>
      </c>
      <c r="B18" s="182">
        <v>36.1</v>
      </c>
      <c r="C18" s="182">
        <v>34.4</v>
      </c>
      <c r="D18" s="1512">
        <f t="shared" si="0"/>
        <v>95.29085872576177</v>
      </c>
      <c r="E18" s="182">
        <v>5.721</v>
      </c>
      <c r="F18" s="1512">
        <v>5.763</v>
      </c>
      <c r="G18" s="1512">
        <f t="shared" si="1"/>
        <v>100.73413738856843</v>
      </c>
      <c r="H18" s="1512">
        <v>10.9</v>
      </c>
      <c r="I18" s="1512">
        <v>11</v>
      </c>
      <c r="J18" s="1512">
        <f t="shared" si="2"/>
        <v>100.91743119266054</v>
      </c>
      <c r="K18" s="1512">
        <v>0.7</v>
      </c>
      <c r="L18" s="1512">
        <v>0.7</v>
      </c>
      <c r="M18" s="1512">
        <f t="shared" si="3"/>
        <v>100</v>
      </c>
    </row>
    <row r="19" spans="1:13" ht="13.5" customHeight="1">
      <c r="A19" s="27" t="s">
        <v>416</v>
      </c>
      <c r="B19" s="1513">
        <v>15.8</v>
      </c>
      <c r="C19" s="1513">
        <v>14.1</v>
      </c>
      <c r="D19" s="1514">
        <f t="shared" si="0"/>
        <v>89.24050632911393</v>
      </c>
      <c r="E19" s="1513">
        <v>2.159</v>
      </c>
      <c r="F19" s="1514">
        <v>2.207</v>
      </c>
      <c r="G19" s="1514">
        <f t="shared" si="1"/>
        <v>102.22325150532654</v>
      </c>
      <c r="H19" s="1514">
        <v>3</v>
      </c>
      <c r="I19" s="1514">
        <v>3.1</v>
      </c>
      <c r="J19" s="1514">
        <f t="shared" si="2"/>
        <v>103.33333333333333</v>
      </c>
      <c r="K19" s="1510" t="s">
        <v>414</v>
      </c>
      <c r="L19" s="1510" t="s">
        <v>414</v>
      </c>
      <c r="M19" s="1510" t="s">
        <v>414</v>
      </c>
    </row>
    <row r="20" spans="1:13" ht="13.5" customHeight="1">
      <c r="A20" s="1590" t="s">
        <v>417</v>
      </c>
      <c r="B20" s="1591"/>
      <c r="C20" s="1591"/>
      <c r="D20" s="1591"/>
      <c r="E20" s="1591"/>
      <c r="F20" s="1591"/>
      <c r="G20" s="1591"/>
      <c r="H20" s="1591"/>
      <c r="I20" s="1591"/>
      <c r="J20" s="1591"/>
      <c r="K20" s="1591"/>
      <c r="L20" s="1591"/>
      <c r="M20" s="1592"/>
    </row>
    <row r="21" spans="1:14" ht="13.5" customHeight="1">
      <c r="A21" s="23" t="s">
        <v>405</v>
      </c>
      <c r="B21" s="1515">
        <f>B5*100/2287.2</f>
        <v>13.754809373906964</v>
      </c>
      <c r="C21" s="1515">
        <f>C5*100/2218.8</f>
        <v>13.26392644672796</v>
      </c>
      <c r="D21" s="1515">
        <v>-0.4908829271790047</v>
      </c>
      <c r="E21" s="1515">
        <f>E5*100/282.12</f>
        <v>15.63731745356586</v>
      </c>
      <c r="F21" s="1515">
        <f>F5*100/285.61</f>
        <v>15.33664787647491</v>
      </c>
      <c r="G21" s="1515">
        <v>-0.3006695770909502</v>
      </c>
      <c r="H21" s="1515">
        <f>H5*100/687.7</f>
        <v>22.02995492220445</v>
      </c>
      <c r="I21" s="1515">
        <f>I5*100/699</f>
        <v>21.587982832618025</v>
      </c>
      <c r="J21" s="1515">
        <v>-0.4419720895864252</v>
      </c>
      <c r="K21" s="1515">
        <f>K5*100/403.1</f>
        <v>6.177127263706276</v>
      </c>
      <c r="L21" s="1515">
        <f>L5*100/405.9</f>
        <v>6.750431140675044</v>
      </c>
      <c r="M21" s="1515">
        <v>0.573303876968768</v>
      </c>
      <c r="N21" s="1516"/>
    </row>
    <row r="22" spans="1:14" ht="13.5" customHeight="1">
      <c r="A22" s="903" t="s">
        <v>406</v>
      </c>
      <c r="B22" s="1517">
        <f aca="true" t="shared" si="4" ref="B22:B35">B6*100/2287.2</f>
        <v>4.634487583071004</v>
      </c>
      <c r="C22" s="1517">
        <f aca="true" t="shared" si="5" ref="C22:C35">C6*100/2218.8</f>
        <v>4.123850730124391</v>
      </c>
      <c r="D22" s="1517">
        <v>-0.5106368529466128</v>
      </c>
      <c r="E22" s="1517">
        <f aca="true" t="shared" si="6" ref="E22:E35">E6*100/282.12</f>
        <v>2.0881185311215087</v>
      </c>
      <c r="F22" s="1517">
        <f aca="true" t="shared" si="7" ref="F22:F35">F6*100/285.61</f>
        <v>2.1704422114071633</v>
      </c>
      <c r="G22" s="1517">
        <v>0.08232368028565462</v>
      </c>
      <c r="H22" s="1517">
        <f aca="true" t="shared" si="8" ref="H22:H35">H6*100/687.7</f>
        <v>4.725897920604915</v>
      </c>
      <c r="I22" s="1517">
        <f aca="true" t="shared" si="9" ref="I22:I35">I6*100/699</f>
        <v>4.6924177396280395</v>
      </c>
      <c r="J22" s="1517">
        <v>-0.03348018097687522</v>
      </c>
      <c r="K22" s="1517">
        <f aca="true" t="shared" si="10" ref="K22:K34">K6*100/403.1</f>
        <v>1.6869263210121557</v>
      </c>
      <c r="L22" s="1517">
        <f aca="true" t="shared" si="11" ref="L22:L34">L6*100/405.9</f>
        <v>2.094111850209411</v>
      </c>
      <c r="M22" s="1517">
        <v>0.4071855291972555</v>
      </c>
      <c r="N22" s="1516"/>
    </row>
    <row r="23" spans="1:14" ht="13.5" customHeight="1">
      <c r="A23" s="903" t="s">
        <v>396</v>
      </c>
      <c r="B23" s="1517">
        <f t="shared" si="4"/>
        <v>1.267925848198671</v>
      </c>
      <c r="C23" s="1517">
        <f t="shared" si="5"/>
        <v>1.451234901748693</v>
      </c>
      <c r="D23" s="1517">
        <v>0.18330905355002192</v>
      </c>
      <c r="E23" s="1517">
        <f t="shared" si="6"/>
        <v>0.6178222033177372</v>
      </c>
      <c r="F23" s="1517">
        <f t="shared" si="7"/>
        <v>0.6270788837925843</v>
      </c>
      <c r="G23" s="1517">
        <v>0.009256680474847068</v>
      </c>
      <c r="H23" s="1517">
        <f t="shared" si="8"/>
        <v>1.7740293732732295</v>
      </c>
      <c r="I23" s="1517">
        <f t="shared" si="9"/>
        <v>1.759656652360515</v>
      </c>
      <c r="J23" s="1517">
        <v>-0.014372720912714465</v>
      </c>
      <c r="K23" s="1517">
        <f t="shared" si="10"/>
        <v>0.4961548002976929</v>
      </c>
      <c r="L23" s="1517">
        <f t="shared" si="11"/>
        <v>0.5420054200542006</v>
      </c>
      <c r="M23" s="1517">
        <v>0.04585061975650773</v>
      </c>
      <c r="N23" s="1516"/>
    </row>
    <row r="24" spans="1:14" ht="13.5" customHeight="1">
      <c r="A24" s="903" t="s">
        <v>407</v>
      </c>
      <c r="B24" s="1517">
        <f t="shared" si="4"/>
        <v>2.2910108429520815</v>
      </c>
      <c r="C24" s="1517">
        <f t="shared" si="5"/>
        <v>1.7577068685776094</v>
      </c>
      <c r="D24" s="1517">
        <v>-0.5333039743744721</v>
      </c>
      <c r="E24" s="1517">
        <f t="shared" si="6"/>
        <v>0.6968665815964837</v>
      </c>
      <c r="F24" s="1517">
        <f t="shared" si="7"/>
        <v>0.6407338678617696</v>
      </c>
      <c r="G24" s="1517">
        <v>-0.05613271373471418</v>
      </c>
      <c r="H24" s="1517">
        <f t="shared" si="8"/>
        <v>1.7158644757888613</v>
      </c>
      <c r="I24" s="1517">
        <f t="shared" si="9"/>
        <v>1.5879828326180256</v>
      </c>
      <c r="J24" s="1517">
        <v>-0.1278816431708356</v>
      </c>
      <c r="K24" s="1517">
        <f t="shared" si="10"/>
        <v>1.5628876209377325</v>
      </c>
      <c r="L24" s="1517">
        <f t="shared" si="11"/>
        <v>2.512934220251293</v>
      </c>
      <c r="M24" s="1517">
        <v>0.9500465993135607</v>
      </c>
      <c r="N24" s="1516"/>
    </row>
    <row r="25" spans="1:14" ht="13.5" customHeight="1">
      <c r="A25" s="903" t="s">
        <v>390</v>
      </c>
      <c r="B25" s="1517">
        <f t="shared" si="4"/>
        <v>2.448408534452606</v>
      </c>
      <c r="C25" s="1517">
        <f t="shared" si="5"/>
        <v>2.312060573282855</v>
      </c>
      <c r="D25" s="1517">
        <v>-0.13634796116975068</v>
      </c>
      <c r="E25" s="1517">
        <f t="shared" si="6"/>
        <v>1.5879767474833406</v>
      </c>
      <c r="F25" s="1517">
        <f t="shared" si="7"/>
        <v>1.6095374811806311</v>
      </c>
      <c r="G25" s="1517">
        <v>0.0215607336972905</v>
      </c>
      <c r="H25" s="1517">
        <f t="shared" si="8"/>
        <v>1.2069216228006399</v>
      </c>
      <c r="I25" s="1517">
        <f t="shared" si="9"/>
        <v>1.1874105865522175</v>
      </c>
      <c r="J25" s="1517">
        <v>-0.01951103624842232</v>
      </c>
      <c r="K25" s="1517">
        <f t="shared" si="10"/>
        <v>3.2994294219796574</v>
      </c>
      <c r="L25" s="1517">
        <f t="shared" si="11"/>
        <v>4.262133530426214</v>
      </c>
      <c r="M25" s="1517">
        <v>0.9627041084465562</v>
      </c>
      <c r="N25" s="1516"/>
    </row>
    <row r="26" spans="1:14" ht="13.5" customHeight="1">
      <c r="A26" s="903" t="s">
        <v>397</v>
      </c>
      <c r="B26" s="1517">
        <f t="shared" si="4"/>
        <v>17.532353969919555</v>
      </c>
      <c r="C26" s="1517">
        <f t="shared" si="5"/>
        <v>17.38777717685235</v>
      </c>
      <c r="D26" s="1517">
        <v>-0.1445767930672055</v>
      </c>
      <c r="E26" s="1517">
        <f t="shared" si="6"/>
        <v>15.239259889408762</v>
      </c>
      <c r="F26" s="1517">
        <f t="shared" si="7"/>
        <v>14.737929344210636</v>
      </c>
      <c r="G26" s="1517">
        <v>-0.501330545198126</v>
      </c>
      <c r="H26" s="1517">
        <f t="shared" si="8"/>
        <v>12.534535407881343</v>
      </c>
      <c r="I26" s="1517">
        <f t="shared" si="9"/>
        <v>12.231759656652361</v>
      </c>
      <c r="J26" s="1517">
        <v>-0.3027757512289817</v>
      </c>
      <c r="K26" s="1517">
        <f t="shared" si="10"/>
        <v>20.590424212354254</v>
      </c>
      <c r="L26" s="1517">
        <f t="shared" si="11"/>
        <v>22.04976595220498</v>
      </c>
      <c r="M26" s="1517">
        <v>1.459341739850725</v>
      </c>
      <c r="N26" s="1516"/>
    </row>
    <row r="27" spans="1:14" ht="13.5" customHeight="1">
      <c r="A27" s="903" t="s">
        <v>408</v>
      </c>
      <c r="B27" s="1517">
        <f t="shared" si="4"/>
        <v>1.5827212311997205</v>
      </c>
      <c r="C27" s="1517">
        <f t="shared" si="5"/>
        <v>1.2574364521362897</v>
      </c>
      <c r="D27" s="1517">
        <v>-0.3252847790634308</v>
      </c>
      <c r="E27" s="1517">
        <f t="shared" si="6"/>
        <v>1.7279880901743938</v>
      </c>
      <c r="F27" s="1517">
        <f t="shared" si="7"/>
        <v>1.7047722418682818</v>
      </c>
      <c r="G27" s="1517">
        <v>-0.023215848306112008</v>
      </c>
      <c r="H27" s="1517">
        <f t="shared" si="8"/>
        <v>1.4977461102224807</v>
      </c>
      <c r="I27" s="1517">
        <f t="shared" si="9"/>
        <v>1.5164520743919885</v>
      </c>
      <c r="J27" s="1517">
        <v>0.01870596416950776</v>
      </c>
      <c r="K27" s="1517">
        <f t="shared" si="10"/>
        <v>12.900024807740014</v>
      </c>
      <c r="L27" s="1517">
        <f t="shared" si="11"/>
        <v>9.263365360926336</v>
      </c>
      <c r="M27" s="1517">
        <v>-3.6366594468136775</v>
      </c>
      <c r="N27" s="1516"/>
    </row>
    <row r="28" spans="1:14" ht="13.5" customHeight="1">
      <c r="A28" s="903" t="s">
        <v>409</v>
      </c>
      <c r="B28" s="1517">
        <f t="shared" si="4"/>
        <v>3.305351521511018</v>
      </c>
      <c r="C28" s="1517">
        <f t="shared" si="5"/>
        <v>3.060212727600505</v>
      </c>
      <c r="D28" s="1517">
        <v>-0.24513879391051274</v>
      </c>
      <c r="E28" s="1517">
        <f t="shared" si="6"/>
        <v>7.93846590103502</v>
      </c>
      <c r="F28" s="1517">
        <f t="shared" si="7"/>
        <v>7.879626063513182</v>
      </c>
      <c r="G28" s="1517">
        <v>-0.058839837521837524</v>
      </c>
      <c r="H28" s="1517">
        <f t="shared" si="8"/>
        <v>4.086084048276865</v>
      </c>
      <c r="I28" s="1517">
        <f t="shared" si="9"/>
        <v>4.220314735336195</v>
      </c>
      <c r="J28" s="1517">
        <v>0.13423068705932995</v>
      </c>
      <c r="K28" s="1517">
        <f t="shared" si="10"/>
        <v>15.752914909451748</v>
      </c>
      <c r="L28" s="1517">
        <f t="shared" si="11"/>
        <v>14.92978566149298</v>
      </c>
      <c r="M28" s="1517">
        <v>-0.823129247958768</v>
      </c>
      <c r="N28" s="1516"/>
    </row>
    <row r="29" spans="1:14" ht="13.5" customHeight="1">
      <c r="A29" s="903" t="s">
        <v>410</v>
      </c>
      <c r="B29" s="1517">
        <f t="shared" si="4"/>
        <v>0.39786638684854847</v>
      </c>
      <c r="C29" s="1517">
        <f t="shared" si="5"/>
        <v>0.40111772129078777</v>
      </c>
      <c r="D29" s="1517">
        <v>0.0032513344422392954</v>
      </c>
      <c r="E29" s="1517">
        <f t="shared" si="6"/>
        <v>1.1108748050474975</v>
      </c>
      <c r="F29" s="1517">
        <f t="shared" si="7"/>
        <v>1.0966002590945694</v>
      </c>
      <c r="G29" s="1517">
        <v>-0.014274545952928097</v>
      </c>
      <c r="H29" s="1517">
        <f t="shared" si="8"/>
        <v>1.1632979496873637</v>
      </c>
      <c r="I29" s="1517">
        <f t="shared" si="9"/>
        <v>1.1444921316165952</v>
      </c>
      <c r="J29" s="1517">
        <v>-0.01880581807076842</v>
      </c>
      <c r="K29" s="1517">
        <f t="shared" si="10"/>
        <v>0.07442322004465393</v>
      </c>
      <c r="L29" s="1517">
        <f t="shared" si="11"/>
        <v>0.07390983000739099</v>
      </c>
      <c r="M29" s="1517">
        <v>-0.0005133900372629452</v>
      </c>
      <c r="N29" s="1516"/>
    </row>
    <row r="30" spans="1:14" ht="13.5" customHeight="1">
      <c r="A30" s="903" t="s">
        <v>411</v>
      </c>
      <c r="B30" s="1517">
        <f t="shared" si="4"/>
        <v>18.419902063658622</v>
      </c>
      <c r="C30" s="1517">
        <f t="shared" si="5"/>
        <v>18.7759149089598</v>
      </c>
      <c r="D30" s="1517">
        <v>0.3560128453011764</v>
      </c>
      <c r="E30" s="1517">
        <f t="shared" si="6"/>
        <v>27.875017722954773</v>
      </c>
      <c r="F30" s="1517">
        <f t="shared" si="7"/>
        <v>28.535765554427368</v>
      </c>
      <c r="G30" s="1517">
        <v>0.6607478314725945</v>
      </c>
      <c r="H30" s="1517">
        <f t="shared" si="8"/>
        <v>6.092773011487567</v>
      </c>
      <c r="I30" s="1517">
        <f t="shared" si="9"/>
        <v>6.351931330472103</v>
      </c>
      <c r="J30" s="1517">
        <v>0.2591583189845359</v>
      </c>
      <c r="K30" s="1517">
        <f t="shared" si="10"/>
        <v>13.346564128007937</v>
      </c>
      <c r="L30" s="1517">
        <f t="shared" si="11"/>
        <v>14.313870411431388</v>
      </c>
      <c r="M30" s="1517">
        <v>0.9673062834234507</v>
      </c>
      <c r="N30" s="1516"/>
    </row>
    <row r="31" spans="1:14" ht="13.5" customHeight="1">
      <c r="A31" s="903" t="s">
        <v>412</v>
      </c>
      <c r="B31" s="1517">
        <f t="shared" si="4"/>
        <v>9.413256383350824</v>
      </c>
      <c r="C31" s="1517">
        <f t="shared" si="5"/>
        <v>9.685415539931494</v>
      </c>
      <c r="D31" s="1517">
        <v>0.27215915658067047</v>
      </c>
      <c r="E31" s="1517">
        <f t="shared" si="6"/>
        <v>2.3649510846448316</v>
      </c>
      <c r="F31" s="1517">
        <f t="shared" si="7"/>
        <v>2.458597388046637</v>
      </c>
      <c r="G31" s="1517">
        <v>0.09364630340180558</v>
      </c>
      <c r="H31" s="1517">
        <f t="shared" si="8"/>
        <v>15.384615384615383</v>
      </c>
      <c r="I31" s="1517">
        <f t="shared" si="9"/>
        <v>15.565092989985693</v>
      </c>
      <c r="J31" s="1517">
        <v>0.1804776053703101</v>
      </c>
      <c r="K31" s="1517">
        <f t="shared" si="10"/>
        <v>9.104440585462665</v>
      </c>
      <c r="L31" s="1517">
        <f t="shared" si="11"/>
        <v>8.4749938408475</v>
      </c>
      <c r="M31" s="1517">
        <v>-0.6294467446151657</v>
      </c>
      <c r="N31" s="1516"/>
    </row>
    <row r="32" spans="1:14" ht="13.5" customHeight="1">
      <c r="A32" s="903" t="s">
        <v>413</v>
      </c>
      <c r="B32" s="1517">
        <f t="shared" si="4"/>
        <v>1.4646729625743269</v>
      </c>
      <c r="C32" s="1517">
        <f t="shared" si="5"/>
        <v>1.5008112493239585</v>
      </c>
      <c r="D32" s="1517">
        <v>0.0361382867496316</v>
      </c>
      <c r="E32" s="1517">
        <f t="shared" si="6"/>
        <v>1.4401673046930383</v>
      </c>
      <c r="F32" s="1517">
        <f t="shared" si="7"/>
        <v>1.4117152760757676</v>
      </c>
      <c r="G32" s="1517">
        <v>-0.028452028617270697</v>
      </c>
      <c r="H32" s="1517">
        <f t="shared" si="8"/>
        <v>1.337792642140468</v>
      </c>
      <c r="I32" s="1517">
        <f t="shared" si="9"/>
        <v>1.3447782546494993</v>
      </c>
      <c r="J32" s="1517">
        <v>0.0069856125090312915</v>
      </c>
      <c r="K32" s="1517">
        <f t="shared" si="10"/>
        <v>0.347308360208385</v>
      </c>
      <c r="L32" s="1517">
        <f t="shared" si="11"/>
        <v>0.6159152500615915</v>
      </c>
      <c r="M32" s="1517">
        <v>0.2686068898532065</v>
      </c>
      <c r="N32" s="1516"/>
    </row>
    <row r="33" spans="1:14" ht="13.5" customHeight="1">
      <c r="A33" s="903" t="s">
        <v>393</v>
      </c>
      <c r="B33" s="1517" t="s">
        <v>414</v>
      </c>
      <c r="C33" s="1517" t="s">
        <v>414</v>
      </c>
      <c r="D33" s="1517" t="s">
        <v>414</v>
      </c>
      <c r="E33" s="1517">
        <f t="shared" si="6"/>
        <v>0.505458670069474</v>
      </c>
      <c r="F33" s="1517">
        <f t="shared" si="7"/>
        <v>0.49262980988060634</v>
      </c>
      <c r="G33" s="1517">
        <v>-0.012828860188867641</v>
      </c>
      <c r="H33" s="1517">
        <f t="shared" si="8"/>
        <v>2.224807328777083</v>
      </c>
      <c r="I33" s="1517">
        <f t="shared" si="9"/>
        <v>2.3175965665236054</v>
      </c>
      <c r="J33" s="1517">
        <v>0.09278923774652226</v>
      </c>
      <c r="K33" s="1517" t="s">
        <v>414</v>
      </c>
      <c r="L33" s="1517" t="s">
        <v>414</v>
      </c>
      <c r="M33" s="1517" t="s">
        <v>414</v>
      </c>
      <c r="N33" s="1516"/>
    </row>
    <row r="34" spans="1:14" ht="13.5" customHeight="1">
      <c r="A34" s="903" t="s">
        <v>415</v>
      </c>
      <c r="B34" s="1517">
        <f t="shared" si="4"/>
        <v>1.5783490731024834</v>
      </c>
      <c r="C34" s="1517">
        <f t="shared" si="5"/>
        <v>1.5503875968992247</v>
      </c>
      <c r="D34" s="1517">
        <v>-0.02796147620325873</v>
      </c>
      <c r="E34" s="1517">
        <f t="shared" si="6"/>
        <v>2.027860484900043</v>
      </c>
      <c r="F34" s="1517">
        <f t="shared" si="7"/>
        <v>2.017786492069605</v>
      </c>
      <c r="G34" s="1517">
        <v>-0.01007399283043764</v>
      </c>
      <c r="H34" s="1517">
        <f t="shared" si="8"/>
        <v>1.584993456449033</v>
      </c>
      <c r="I34" s="1517">
        <f t="shared" si="9"/>
        <v>1.5736766809728182</v>
      </c>
      <c r="J34" s="1517">
        <v>-0.01131677547621468</v>
      </c>
      <c r="K34" s="1517">
        <f t="shared" si="10"/>
        <v>0.1736541801041925</v>
      </c>
      <c r="L34" s="1517">
        <f t="shared" si="11"/>
        <v>0.17245627001724564</v>
      </c>
      <c r="M34" s="1517">
        <f>K34-L34</f>
        <v>0.0011979100869468629</v>
      </c>
      <c r="N34" s="1516"/>
    </row>
    <row r="35" spans="1:14" ht="13.5" customHeight="1">
      <c r="A35" s="27" t="s">
        <v>416</v>
      </c>
      <c r="B35" s="1518">
        <f t="shared" si="4"/>
        <v>0.6908009793634138</v>
      </c>
      <c r="C35" s="1518">
        <f t="shared" si="5"/>
        <v>0.6354786371011357</v>
      </c>
      <c r="D35" s="1518">
        <v>-0.05532234226227806</v>
      </c>
      <c r="E35" s="1518">
        <f t="shared" si="6"/>
        <v>0.7652771870126186</v>
      </c>
      <c r="F35" s="1518">
        <f t="shared" si="7"/>
        <v>0.7727320471972269</v>
      </c>
      <c r="G35" s="1518">
        <v>0.007454860184608281</v>
      </c>
      <c r="H35" s="1518">
        <f t="shared" si="8"/>
        <v>0.43623673113276135</v>
      </c>
      <c r="I35" s="1518">
        <f t="shared" si="9"/>
        <v>0.4434907010014306</v>
      </c>
      <c r="J35" s="1518">
        <v>0.007253969868669274</v>
      </c>
      <c r="K35" s="1518" t="s">
        <v>414</v>
      </c>
      <c r="L35" s="1518" t="s">
        <v>414</v>
      </c>
      <c r="M35" s="1518" t="s">
        <v>414</v>
      </c>
      <c r="N35" s="1516"/>
    </row>
    <row r="36" spans="1:13" ht="13.5" customHeight="1">
      <c r="A36" s="1" t="s">
        <v>418</v>
      </c>
      <c r="B36" s="1319"/>
      <c r="C36" s="1319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3.5" customHeight="1">
      <c r="A37" s="1" t="s">
        <v>1062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3.5" customHeight="1">
      <c r="A38" s="1" t="s">
        <v>1063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3.5" customHeight="1">
      <c r="A39" s="1" t="s">
        <v>1070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3.5" customHeight="1">
      <c r="A40" s="3" t="s">
        <v>467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</sheetData>
  <sheetProtection/>
  <mergeCells count="6">
    <mergeCell ref="K2:M2"/>
    <mergeCell ref="A20:M20"/>
    <mergeCell ref="A2:A3"/>
    <mergeCell ref="B2:D2"/>
    <mergeCell ref="E2:G2"/>
    <mergeCell ref="H2:J2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50.00390625" style="16" customWidth="1"/>
    <col min="2" max="5" width="9.125" style="16" customWidth="1"/>
    <col min="6" max="6" width="28.75390625" style="16" customWidth="1"/>
    <col min="7" max="7" width="9.125" style="16" customWidth="1"/>
    <col min="8" max="8" width="8.375" style="16" customWidth="1"/>
    <col min="9" max="9" width="9.125" style="16" customWidth="1"/>
    <col min="10" max="10" width="10.25390625" style="16" customWidth="1"/>
    <col min="11" max="16384" width="9.125" style="16" customWidth="1"/>
  </cols>
  <sheetData>
    <row r="1" spans="1:7" ht="15">
      <c r="A1" s="1713" t="s">
        <v>909</v>
      </c>
      <c r="B1" s="1713"/>
      <c r="C1" s="1713"/>
      <c r="D1" s="1713"/>
      <c r="E1" s="1713"/>
      <c r="F1" s="5"/>
      <c r="G1" s="5"/>
    </row>
    <row r="2" spans="1:5" ht="15.75" thickBot="1">
      <c r="A2" s="545" t="s">
        <v>1038</v>
      </c>
      <c r="B2" s="546"/>
      <c r="C2" s="547"/>
      <c r="D2" s="1712" t="s">
        <v>908</v>
      </c>
      <c r="E2" s="1712"/>
    </row>
    <row r="3" spans="1:5" ht="15.75" thickBot="1">
      <c r="A3" s="535" t="s">
        <v>880</v>
      </c>
      <c r="B3" s="1563" t="s">
        <v>881</v>
      </c>
      <c r="C3" s="1572" t="s">
        <v>717</v>
      </c>
      <c r="D3" s="1572" t="s">
        <v>718</v>
      </c>
      <c r="E3" s="1569" t="s">
        <v>882</v>
      </c>
    </row>
    <row r="4" spans="1:9" ht="15">
      <c r="A4" s="536" t="s">
        <v>883</v>
      </c>
      <c r="B4" s="1564" t="s">
        <v>884</v>
      </c>
      <c r="C4" s="1573">
        <v>0.6366593640045143</v>
      </c>
      <c r="D4" s="1573">
        <v>0.6296886410409612</v>
      </c>
      <c r="E4" s="537">
        <v>0.47</v>
      </c>
      <c r="G4" s="534"/>
      <c r="H4" s="534"/>
      <c r="I4" s="534"/>
    </row>
    <row r="5" spans="1:9" ht="15">
      <c r="A5" s="538" t="s">
        <v>885</v>
      </c>
      <c r="B5" s="1565" t="s">
        <v>884</v>
      </c>
      <c r="C5" s="1574">
        <v>0.49093806014738095</v>
      </c>
      <c r="D5" s="1574">
        <v>0.4932616344685653</v>
      </c>
      <c r="E5" s="539">
        <v>0.34</v>
      </c>
      <c r="G5" s="534"/>
      <c r="H5" s="534"/>
      <c r="I5" s="534"/>
    </row>
    <row r="6" spans="1:9" ht="15">
      <c r="A6" s="540" t="s">
        <v>886</v>
      </c>
      <c r="B6" s="1566" t="s">
        <v>884</v>
      </c>
      <c r="C6" s="1575">
        <v>2.2482241253402377</v>
      </c>
      <c r="D6" s="1575">
        <v>2.4075549359357367</v>
      </c>
      <c r="E6" s="541">
        <v>2.07</v>
      </c>
      <c r="G6" s="534"/>
      <c r="H6" s="534"/>
      <c r="I6" s="534"/>
    </row>
    <row r="7" spans="1:9" ht="15">
      <c r="A7" s="540" t="s">
        <v>887</v>
      </c>
      <c r="B7" s="1566" t="s">
        <v>888</v>
      </c>
      <c r="C7" s="1575">
        <v>2.3504613954723492</v>
      </c>
      <c r="D7" s="1575">
        <v>2.4928633074420765</v>
      </c>
      <c r="E7" s="541">
        <v>2.07</v>
      </c>
      <c r="G7" s="534"/>
      <c r="H7" s="534"/>
      <c r="I7" s="534"/>
    </row>
    <row r="8" spans="1:9" ht="15">
      <c r="A8" s="540" t="s">
        <v>889</v>
      </c>
      <c r="B8" s="1566" t="s">
        <v>888</v>
      </c>
      <c r="C8" s="1575">
        <v>3.9135630352519417</v>
      </c>
      <c r="D8" s="1575">
        <v>3.916882427139348</v>
      </c>
      <c r="E8" s="541">
        <v>3.38</v>
      </c>
      <c r="G8" s="534"/>
      <c r="H8" s="534"/>
      <c r="I8" s="534"/>
    </row>
    <row r="9" spans="1:9" ht="15">
      <c r="A9" s="540" t="s">
        <v>890</v>
      </c>
      <c r="B9" s="1566" t="s">
        <v>888</v>
      </c>
      <c r="C9" s="1575">
        <v>3.9304919338777133</v>
      </c>
      <c r="D9" s="1575">
        <v>4.147912102502821</v>
      </c>
      <c r="E9" s="541">
        <v>4.11</v>
      </c>
      <c r="G9" s="534"/>
      <c r="H9" s="534"/>
      <c r="I9" s="534"/>
    </row>
    <row r="10" spans="1:9" ht="15">
      <c r="A10" s="540" t="s">
        <v>891</v>
      </c>
      <c r="B10" s="1566" t="s">
        <v>888</v>
      </c>
      <c r="C10" s="1575">
        <v>3.3512580495253266</v>
      </c>
      <c r="D10" s="1575">
        <v>3.01168425944367</v>
      </c>
      <c r="E10" s="541">
        <v>1.87</v>
      </c>
      <c r="G10" s="534"/>
      <c r="H10" s="534"/>
      <c r="I10" s="534"/>
    </row>
    <row r="11" spans="1:9" ht="15">
      <c r="A11" s="538" t="s">
        <v>901</v>
      </c>
      <c r="B11" s="1565" t="s">
        <v>888</v>
      </c>
      <c r="C11" s="1574">
        <v>3.9922326229834693</v>
      </c>
      <c r="D11" s="1574">
        <v>4.005178251344353</v>
      </c>
      <c r="E11" s="539">
        <v>3.55</v>
      </c>
      <c r="G11" s="534"/>
      <c r="H11" s="534"/>
      <c r="I11" s="534"/>
    </row>
    <row r="12" spans="1:9" ht="15">
      <c r="A12" s="542" t="s">
        <v>902</v>
      </c>
      <c r="B12" s="1567" t="s">
        <v>888</v>
      </c>
      <c r="C12" s="1576">
        <v>2.724888800371772</v>
      </c>
      <c r="D12" s="1576">
        <v>2.804554205669521</v>
      </c>
      <c r="E12" s="1570">
        <v>2.75</v>
      </c>
      <c r="G12" s="534"/>
      <c r="H12" s="534"/>
      <c r="I12" s="534"/>
    </row>
    <row r="13" spans="1:9" ht="15">
      <c r="A13" s="540" t="s">
        <v>903</v>
      </c>
      <c r="B13" s="1566" t="s">
        <v>888</v>
      </c>
      <c r="C13" s="1575">
        <v>3.915886609573126</v>
      </c>
      <c r="D13" s="1575">
        <v>4.220938724025758</v>
      </c>
      <c r="E13" s="541">
        <v>4.21</v>
      </c>
      <c r="G13" s="534"/>
      <c r="H13" s="534"/>
      <c r="I13" s="534"/>
    </row>
    <row r="14" spans="1:9" ht="15">
      <c r="A14" s="540" t="s">
        <v>904</v>
      </c>
      <c r="B14" s="1566" t="s">
        <v>888</v>
      </c>
      <c r="C14" s="1575">
        <v>5.252605722631614</v>
      </c>
      <c r="D14" s="1575">
        <v>5.145721303857133</v>
      </c>
      <c r="E14" s="541">
        <v>5.23</v>
      </c>
      <c r="G14" s="534"/>
      <c r="H14" s="534"/>
      <c r="I14" s="534"/>
    </row>
    <row r="15" spans="1:9" ht="15">
      <c r="A15" s="540" t="s">
        <v>905</v>
      </c>
      <c r="B15" s="1566" t="s">
        <v>888</v>
      </c>
      <c r="C15" s="1575">
        <v>2.630618070769435</v>
      </c>
      <c r="D15" s="1575">
        <v>2.8025625705370776</v>
      </c>
      <c r="E15" s="541">
        <v>2.76</v>
      </c>
      <c r="G15" s="534"/>
      <c r="H15" s="534"/>
      <c r="I15" s="534"/>
    </row>
    <row r="16" spans="1:9" ht="15">
      <c r="A16" s="540" t="s">
        <v>906</v>
      </c>
      <c r="B16" s="1566" t="s">
        <v>888</v>
      </c>
      <c r="C16" s="1575">
        <v>6.008763194582753</v>
      </c>
      <c r="D16" s="1575">
        <v>6.127597424151895</v>
      </c>
      <c r="E16" s="541">
        <v>5.85</v>
      </c>
      <c r="G16" s="534"/>
      <c r="H16" s="534"/>
      <c r="I16" s="534"/>
    </row>
    <row r="17" spans="1:9" ht="15">
      <c r="A17" s="538" t="s">
        <v>892</v>
      </c>
      <c r="B17" s="1565" t="s">
        <v>888</v>
      </c>
      <c r="C17" s="1574">
        <v>15.43152094536281</v>
      </c>
      <c r="D17" s="1574">
        <v>16.3556396468167</v>
      </c>
      <c r="E17" s="539">
        <v>16.11</v>
      </c>
      <c r="G17" s="534"/>
      <c r="H17" s="534"/>
      <c r="I17" s="534"/>
    </row>
    <row r="18" spans="1:9" ht="15">
      <c r="A18" s="540" t="s">
        <v>893</v>
      </c>
      <c r="B18" s="1566" t="s">
        <v>888</v>
      </c>
      <c r="C18" s="1576">
        <v>3.627431454557525</v>
      </c>
      <c r="D18" s="1576">
        <v>3.79539268406028</v>
      </c>
      <c r="E18" s="1570">
        <v>3.25</v>
      </c>
      <c r="G18" s="534"/>
      <c r="H18" s="534"/>
      <c r="I18" s="534"/>
    </row>
    <row r="19" spans="1:9" ht="15">
      <c r="A19" s="540" t="s">
        <v>894</v>
      </c>
      <c r="B19" s="1566" t="s">
        <v>888</v>
      </c>
      <c r="C19" s="1575">
        <v>2.9695279824736107</v>
      </c>
      <c r="D19" s="1575">
        <v>3.0810595498904596</v>
      </c>
      <c r="E19" s="541">
        <v>2.54</v>
      </c>
      <c r="G19" s="534"/>
      <c r="H19" s="534"/>
      <c r="I19" s="534"/>
    </row>
    <row r="20" spans="1:9" ht="15">
      <c r="A20" s="540" t="s">
        <v>895</v>
      </c>
      <c r="B20" s="1566" t="s">
        <v>888</v>
      </c>
      <c r="C20" s="1575">
        <v>3.5962291708159064</v>
      </c>
      <c r="D20" s="1575">
        <v>3.724025758481046</v>
      </c>
      <c r="E20" s="541">
        <v>3.17</v>
      </c>
      <c r="G20" s="534"/>
      <c r="H20" s="534"/>
      <c r="I20" s="534"/>
    </row>
    <row r="21" spans="1:9" ht="15">
      <c r="A21" s="538" t="s">
        <v>907</v>
      </c>
      <c r="B21" s="1565" t="s">
        <v>888</v>
      </c>
      <c r="C21" s="1574">
        <v>2.9801500365133107</v>
      </c>
      <c r="D21" s="1574">
        <v>3.034256124278032</v>
      </c>
      <c r="E21" s="539">
        <v>2.66</v>
      </c>
      <c r="G21" s="534"/>
      <c r="H21" s="534"/>
      <c r="I21" s="534"/>
    </row>
    <row r="22" spans="1:9" ht="15">
      <c r="A22" s="540" t="s">
        <v>896</v>
      </c>
      <c r="B22" s="1567" t="s">
        <v>888</v>
      </c>
      <c r="C22" s="1575">
        <v>1.893381132576512</v>
      </c>
      <c r="D22" s="1575">
        <v>1.987319922990108</v>
      </c>
      <c r="E22" s="541">
        <v>2.15</v>
      </c>
      <c r="G22" s="534"/>
      <c r="H22" s="534"/>
      <c r="I22" s="534"/>
    </row>
    <row r="23" spans="1:9" ht="15">
      <c r="A23" s="540" t="s">
        <v>897</v>
      </c>
      <c r="B23" s="1566" t="s">
        <v>888</v>
      </c>
      <c r="C23" s="1575">
        <v>2.981477793268273</v>
      </c>
      <c r="D23" s="1575">
        <v>3.130186549824072</v>
      </c>
      <c r="E23" s="541">
        <v>2.85</v>
      </c>
      <c r="G23" s="534"/>
      <c r="H23" s="534"/>
      <c r="I23" s="534"/>
    </row>
    <row r="24" spans="1:9" ht="15.75" thickBot="1">
      <c r="A24" s="543" t="s">
        <v>898</v>
      </c>
      <c r="B24" s="1568" t="s">
        <v>888</v>
      </c>
      <c r="C24" s="1577">
        <v>2.7119431720108875</v>
      </c>
      <c r="D24" s="1577">
        <v>2.8327690367124743</v>
      </c>
      <c r="E24" s="1571">
        <v>2.6</v>
      </c>
      <c r="G24" s="534"/>
      <c r="H24" s="534"/>
      <c r="I24" s="534"/>
    </row>
    <row r="25" spans="1:3" ht="14.25" customHeight="1">
      <c r="A25" s="1" t="s">
        <v>910</v>
      </c>
      <c r="C25" s="534"/>
    </row>
    <row r="26" spans="1:3" ht="14.25" customHeight="1">
      <c r="A26" s="480" t="s">
        <v>899</v>
      </c>
      <c r="C26" s="534"/>
    </row>
    <row r="27" spans="1:3" ht="14.25" customHeight="1">
      <c r="A27" s="1" t="s">
        <v>900</v>
      </c>
      <c r="C27" s="534"/>
    </row>
    <row r="28" spans="1:3" ht="14.25" customHeight="1">
      <c r="A28" s="544" t="s">
        <v>467</v>
      </c>
      <c r="C28" s="534"/>
    </row>
  </sheetData>
  <sheetProtection/>
  <mergeCells count="2">
    <mergeCell ref="D2:E2"/>
    <mergeCell ref="A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G11" sqref="G11"/>
    </sheetView>
  </sheetViews>
  <sheetFormatPr defaultColWidth="9.25390625" defaultRowHeight="12.75"/>
  <cols>
    <col min="1" max="1" width="49.375" style="492" customWidth="1"/>
    <col min="2" max="4" width="12.125" style="492" customWidth="1"/>
    <col min="5" max="16384" width="9.25390625" style="492" customWidth="1"/>
  </cols>
  <sheetData>
    <row r="1" spans="1:7" ht="16.5">
      <c r="A1" s="491" t="s">
        <v>911</v>
      </c>
      <c r="F1" s="5"/>
      <c r="G1" s="5"/>
    </row>
    <row r="2" spans="2:4" ht="16.5" thickBot="1">
      <c r="B2" s="236"/>
      <c r="D2" s="200" t="s">
        <v>942</v>
      </c>
    </row>
    <row r="3" spans="1:4" ht="19.5" customHeight="1">
      <c r="A3" s="493"/>
      <c r="B3" s="1714" t="s">
        <v>1039</v>
      </c>
      <c r="C3" s="1714"/>
      <c r="D3" s="1715"/>
    </row>
    <row r="4" spans="1:4" s="495" customFormat="1" ht="19.5" customHeight="1" thickBot="1">
      <c r="A4" s="494"/>
      <c r="B4" s="1435">
        <v>2007</v>
      </c>
      <c r="C4" s="1436">
        <v>2008</v>
      </c>
      <c r="D4" s="1437">
        <v>2009</v>
      </c>
    </row>
    <row r="5" spans="1:6" s="496" customFormat="1" ht="19.5" customHeight="1" thickTop="1">
      <c r="A5" s="1432" t="s">
        <v>912</v>
      </c>
      <c r="B5" s="1424">
        <v>1.1635298413330677</v>
      </c>
      <c r="C5" s="1428">
        <v>1.3280886941512313</v>
      </c>
      <c r="D5" s="1420">
        <v>1.56</v>
      </c>
      <c r="E5" s="548"/>
      <c r="F5" s="548"/>
    </row>
    <row r="6" spans="1:6" s="498" customFormat="1" ht="19.5" customHeight="1">
      <c r="A6" s="1433" t="s">
        <v>913</v>
      </c>
      <c r="B6" s="1425">
        <v>0.38106618867423486</v>
      </c>
      <c r="C6" s="1429">
        <v>0.4989046006771559</v>
      </c>
      <c r="D6" s="1421">
        <v>0.38</v>
      </c>
      <c r="E6" s="548"/>
      <c r="F6" s="548"/>
    </row>
    <row r="7" spans="1:6" s="498" customFormat="1" ht="19.5" customHeight="1">
      <c r="A7" s="1433" t="s">
        <v>914</v>
      </c>
      <c r="B7" s="1425">
        <v>1.0332160481533117</v>
      </c>
      <c r="C7" s="1429">
        <v>1.229834694284007</v>
      </c>
      <c r="D7" s="1421">
        <v>1.25</v>
      </c>
      <c r="E7" s="548"/>
      <c r="F7" s="548"/>
    </row>
    <row r="8" spans="1:6" s="498" customFormat="1" ht="19.5" customHeight="1">
      <c r="A8" s="1433" t="s">
        <v>915</v>
      </c>
      <c r="B8" s="1425">
        <v>0.047937551173958266</v>
      </c>
      <c r="C8" s="1429">
        <v>0.05974905397331209</v>
      </c>
      <c r="D8" s="1421">
        <v>0.06</v>
      </c>
      <c r="E8" s="548"/>
      <c r="F8" s="548"/>
    </row>
    <row r="9" spans="1:6" s="498" customFormat="1" ht="19.5" customHeight="1">
      <c r="A9" s="1433" t="s">
        <v>916</v>
      </c>
      <c r="B9" s="1425">
        <v>0.8752406559118369</v>
      </c>
      <c r="C9" s="1429">
        <v>1.0041160459403837</v>
      </c>
      <c r="D9" s="1421">
        <v>1.03</v>
      </c>
      <c r="F9" s="548"/>
    </row>
    <row r="10" spans="1:6" s="496" customFormat="1" ht="19.5" customHeight="1">
      <c r="A10" s="1433" t="s">
        <v>917</v>
      </c>
      <c r="B10" s="1425">
        <v>3.6290911505012278</v>
      </c>
      <c r="C10" s="1429">
        <v>3.689172143663281</v>
      </c>
      <c r="D10" s="1421">
        <v>3.84</v>
      </c>
      <c r="F10" s="548"/>
    </row>
    <row r="11" spans="1:6" s="498" customFormat="1" ht="19.5" customHeight="1">
      <c r="A11" s="1433" t="s">
        <v>918</v>
      </c>
      <c r="B11" s="1425">
        <v>5.917977826462192</v>
      </c>
      <c r="C11" s="1429">
        <v>5.913496647414194</v>
      </c>
      <c r="D11" s="1421">
        <v>5.81</v>
      </c>
      <c r="F11" s="548"/>
    </row>
    <row r="12" spans="1:6" s="500" customFormat="1" ht="19.5" customHeight="1">
      <c r="A12" s="1433" t="s">
        <v>919</v>
      </c>
      <c r="B12" s="1425">
        <v>7.017360419571134</v>
      </c>
      <c r="C12" s="1429">
        <v>7.1844918011020376</v>
      </c>
      <c r="D12" s="1421">
        <v>7.27</v>
      </c>
      <c r="F12" s="548"/>
    </row>
    <row r="13" spans="1:6" s="498" customFormat="1" ht="19.5" customHeight="1">
      <c r="A13" s="1433" t="s">
        <v>920</v>
      </c>
      <c r="B13" s="1425">
        <v>4.667286286485648</v>
      </c>
      <c r="C13" s="1429">
        <v>4.859921662351457</v>
      </c>
      <c r="D13" s="1421">
        <v>4.31</v>
      </c>
      <c r="F13" s="548"/>
    </row>
    <row r="14" spans="1:6" s="498" customFormat="1" ht="19.5" customHeight="1">
      <c r="A14" s="1433" t="s">
        <v>921</v>
      </c>
      <c r="B14" s="1425">
        <v>3.8264566598065897</v>
      </c>
      <c r="C14" s="1429">
        <v>3.994224258115913</v>
      </c>
      <c r="D14" s="1421">
        <v>3.51</v>
      </c>
      <c r="F14" s="548"/>
    </row>
    <row r="15" spans="1:6" s="498" customFormat="1" ht="19.5" customHeight="1">
      <c r="A15" s="1433" t="s">
        <v>922</v>
      </c>
      <c r="B15" s="1425">
        <v>2.894371417822921</v>
      </c>
      <c r="C15" s="1429">
        <v>3.0385713337316607</v>
      </c>
      <c r="D15" s="1421">
        <v>2.94</v>
      </c>
      <c r="F15" s="548"/>
    </row>
    <row r="16" spans="1:6" s="498" customFormat="1" ht="19.5" customHeight="1">
      <c r="A16" s="1433" t="s">
        <v>923</v>
      </c>
      <c r="B16" s="1425">
        <v>4.823740290778729</v>
      </c>
      <c r="C16" s="1429">
        <v>4.94655779061276</v>
      </c>
      <c r="D16" s="1421">
        <v>4.4</v>
      </c>
      <c r="F16" s="548"/>
    </row>
    <row r="17" spans="1:6" s="498" customFormat="1" ht="19.5" customHeight="1">
      <c r="A17" s="1433" t="s">
        <v>924</v>
      </c>
      <c r="B17" s="1425">
        <v>4.046228064351944</v>
      </c>
      <c r="C17" s="1429">
        <v>4.166168757883556</v>
      </c>
      <c r="D17" s="1421">
        <v>3.75</v>
      </c>
      <c r="F17" s="548"/>
    </row>
    <row r="18" spans="1:6" s="498" customFormat="1" ht="19.5" customHeight="1">
      <c r="A18" s="1433" t="s">
        <v>925</v>
      </c>
      <c r="B18" s="1425">
        <v>2.3257595875102353</v>
      </c>
      <c r="C18" s="1429">
        <v>2.5101241452565892</v>
      </c>
      <c r="D18" s="1421">
        <v>2.29</v>
      </c>
      <c r="F18" s="548"/>
    </row>
    <row r="19" spans="1:6" s="498" customFormat="1" ht="19.5" customHeight="1">
      <c r="A19" s="1433" t="s">
        <v>926</v>
      </c>
      <c r="B19" s="1425">
        <v>2.8682588683086596</v>
      </c>
      <c r="C19" s="1429">
        <v>3.009692624311226</v>
      </c>
      <c r="D19" s="1421">
        <v>3.13</v>
      </c>
      <c r="F19" s="548"/>
    </row>
    <row r="20" spans="1:6" s="498" customFormat="1" ht="19.5" customHeight="1">
      <c r="A20" s="1433" t="s">
        <v>927</v>
      </c>
      <c r="B20" s="1425">
        <v>4.605573258978955</v>
      </c>
      <c r="C20" s="1429">
        <v>4.644825068047534</v>
      </c>
      <c r="D20" s="1421">
        <v>4.58</v>
      </c>
      <c r="F20" s="548"/>
    </row>
    <row r="21" spans="1:6" s="498" customFormat="1" ht="19.5" customHeight="1">
      <c r="A21" s="1433" t="s">
        <v>928</v>
      </c>
      <c r="B21" s="1425">
        <v>7.802009338555843</v>
      </c>
      <c r="C21" s="1429">
        <v>7.668791077474606</v>
      </c>
      <c r="D21" s="1421">
        <v>7.56</v>
      </c>
      <c r="F21" s="548"/>
    </row>
    <row r="22" spans="1:6" s="498" customFormat="1" ht="19.5" customHeight="1">
      <c r="A22" s="1433" t="s">
        <v>929</v>
      </c>
      <c r="B22" s="1425">
        <v>0.6630761911084556</v>
      </c>
      <c r="C22" s="1429">
        <v>0.7309300936068511</v>
      </c>
      <c r="D22" s="1421">
        <v>0.6</v>
      </c>
      <c r="F22" s="548"/>
    </row>
    <row r="23" spans="1:6" s="500" customFormat="1" ht="19.5" customHeight="1">
      <c r="A23" s="1433" t="s">
        <v>930</v>
      </c>
      <c r="B23" s="1425">
        <v>0.37625307043749584</v>
      </c>
      <c r="C23" s="1429">
        <v>0.39500763460134103</v>
      </c>
      <c r="D23" s="1421">
        <v>0.37</v>
      </c>
      <c r="F23" s="548"/>
    </row>
    <row r="24" spans="1:6" s="498" customFormat="1" ht="19.5" customHeight="1">
      <c r="A24" s="1433" t="s">
        <v>931</v>
      </c>
      <c r="B24" s="1425">
        <v>0.4916849233220474</v>
      </c>
      <c r="C24" s="1429">
        <v>0.5450441479121025</v>
      </c>
      <c r="D24" s="1421">
        <v>0.52</v>
      </c>
      <c r="F24" s="548"/>
    </row>
    <row r="25" spans="1:6" s="498" customFormat="1" ht="19.5" customHeight="1">
      <c r="A25" s="1433" t="s">
        <v>932</v>
      </c>
      <c r="B25" s="1425">
        <v>5.84293190820775</v>
      </c>
      <c r="C25" s="1429">
        <v>6.3035251941844255</v>
      </c>
      <c r="D25" s="1421">
        <v>4.94</v>
      </c>
      <c r="F25" s="548"/>
    </row>
    <row r="26" spans="1:6" s="498" customFormat="1" ht="19.5" customHeight="1">
      <c r="A26" s="1433" t="s">
        <v>933</v>
      </c>
      <c r="B26" s="1425">
        <v>8.599963486689237</v>
      </c>
      <c r="C26" s="1429">
        <v>10.046803425612428</v>
      </c>
      <c r="D26" s="1421">
        <v>9.83</v>
      </c>
      <c r="F26" s="548"/>
    </row>
    <row r="27" spans="1:6" s="498" customFormat="1" ht="19.5" customHeight="1">
      <c r="A27" s="1433" t="s">
        <v>934</v>
      </c>
      <c r="B27" s="1425">
        <v>0.9450032087454912</v>
      </c>
      <c r="C27" s="1429">
        <v>1.0260240323972647</v>
      </c>
      <c r="D27" s="1421">
        <v>0.99</v>
      </c>
      <c r="F27" s="548"/>
    </row>
    <row r="28" spans="1:6" s="498" customFormat="1" ht="19.5" customHeight="1">
      <c r="A28" s="1433" t="s">
        <v>935</v>
      </c>
      <c r="B28" s="1425">
        <v>0.10904202350129456</v>
      </c>
      <c r="C28" s="1429">
        <v>0.11817035119166168</v>
      </c>
      <c r="D28" s="1421">
        <v>0.12</v>
      </c>
      <c r="F28" s="548"/>
    </row>
    <row r="29" spans="1:6" s="498" customFormat="1" ht="19.5" customHeight="1">
      <c r="A29" s="1433" t="s">
        <v>936</v>
      </c>
      <c r="B29" s="1425">
        <v>0.809489034942132</v>
      </c>
      <c r="C29" s="1429">
        <v>0.865697404235544</v>
      </c>
      <c r="D29" s="1421">
        <v>0.75</v>
      </c>
      <c r="F29" s="548"/>
    </row>
    <row r="30" spans="1:6" s="498" customFormat="1" ht="19.5" customHeight="1">
      <c r="A30" s="1433" t="s">
        <v>937</v>
      </c>
      <c r="B30" s="1425">
        <v>1.5120383279116603</v>
      </c>
      <c r="C30" s="1429">
        <v>2.0414260107548294</v>
      </c>
      <c r="D30" s="1421">
        <v>1.91</v>
      </c>
      <c r="F30" s="548"/>
    </row>
    <row r="31" spans="1:6" s="496" customFormat="1" ht="19.5" customHeight="1">
      <c r="A31" s="1433" t="s">
        <v>938</v>
      </c>
      <c r="B31" s="1425">
        <v>2.0980216424351057</v>
      </c>
      <c r="C31" s="1429">
        <v>2.121091416052579</v>
      </c>
      <c r="D31" s="1421">
        <v>2.23</v>
      </c>
      <c r="F31" s="548"/>
    </row>
    <row r="32" spans="1:6" ht="19.5" customHeight="1">
      <c r="A32" s="1433" t="s">
        <v>939</v>
      </c>
      <c r="B32" s="1426">
        <v>1.0653864878620902</v>
      </c>
      <c r="C32" s="1430">
        <v>1.2411206267011883</v>
      </c>
      <c r="D32" s="1422">
        <v>0.88</v>
      </c>
      <c r="F32" s="548"/>
    </row>
    <row r="33" spans="1:6" ht="19.5" customHeight="1">
      <c r="A33" s="1433" t="s">
        <v>940</v>
      </c>
      <c r="B33" s="1426">
        <v>0.5654307464205892</v>
      </c>
      <c r="C33" s="1430">
        <v>0.4235544048330346</v>
      </c>
      <c r="D33" s="1422">
        <v>0.43</v>
      </c>
      <c r="F33" s="548"/>
    </row>
    <row r="34" spans="1:6" ht="19.5" customHeight="1" thickBot="1">
      <c r="A34" s="1434" t="s">
        <v>941</v>
      </c>
      <c r="B34" s="1427">
        <v>1.0696740357166568</v>
      </c>
      <c r="C34" s="1431">
        <v>0.9586403770829184</v>
      </c>
      <c r="D34" s="1423">
        <v>0.87</v>
      </c>
      <c r="F34" s="548"/>
    </row>
    <row r="35" s="1" customFormat="1" ht="14.25" customHeight="1">
      <c r="A35" s="1" t="s">
        <v>849</v>
      </c>
    </row>
    <row r="36" s="1" customFormat="1" ht="14.25" customHeight="1">
      <c r="A36" s="1" t="s">
        <v>467</v>
      </c>
    </row>
    <row r="37" s="1" customFormat="1" ht="14.25" customHeight="1"/>
  </sheetData>
  <sheetProtection/>
  <mergeCells count="1">
    <mergeCell ref="B3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4">
      <selection activeCell="N17" sqref="N17"/>
    </sheetView>
  </sheetViews>
  <sheetFormatPr defaultColWidth="9.00390625" defaultRowHeight="12.75"/>
  <cols>
    <col min="1" max="1" width="23.75390625" style="581" customWidth="1"/>
    <col min="2" max="2" width="9.125" style="581" customWidth="1"/>
    <col min="3" max="6" width="7.00390625" style="581" customWidth="1"/>
    <col min="7" max="9" width="7.00390625" style="606" customWidth="1"/>
    <col min="10" max="11" width="7.125" style="581" customWidth="1"/>
    <col min="12" max="16384" width="9.125" style="581" customWidth="1"/>
  </cols>
  <sheetData>
    <row r="1" spans="1:11" s="551" customFormat="1" ht="18.75" thickBot="1">
      <c r="A1" s="549" t="s">
        <v>943</v>
      </c>
      <c r="B1" s="550"/>
      <c r="E1" s="552"/>
      <c r="F1" s="1411"/>
      <c r="G1" s="1399"/>
      <c r="H1" s="553"/>
      <c r="I1" s="553"/>
      <c r="J1" s="1716" t="s">
        <v>974</v>
      </c>
      <c r="K1" s="1716"/>
    </row>
    <row r="2" spans="1:11" s="551" customFormat="1" ht="23.25" customHeight="1">
      <c r="A2" s="554" t="s">
        <v>944</v>
      </c>
      <c r="B2" s="555" t="s">
        <v>622</v>
      </c>
      <c r="C2" s="556" t="s">
        <v>623</v>
      </c>
      <c r="D2" s="556"/>
      <c r="E2" s="557"/>
      <c r="F2" s="557"/>
      <c r="G2" s="558"/>
      <c r="H2" s="558"/>
      <c r="I2" s="558"/>
      <c r="J2" s="556" t="s">
        <v>945</v>
      </c>
      <c r="K2" s="559"/>
    </row>
    <row r="3" spans="1:11" s="551" customFormat="1" ht="23.25" customHeight="1" thickBot="1">
      <c r="A3" s="560"/>
      <c r="B3" s="561" t="s">
        <v>673</v>
      </c>
      <c r="C3" s="562">
        <v>1990</v>
      </c>
      <c r="D3" s="562">
        <v>2004</v>
      </c>
      <c r="E3" s="563">
        <v>2005</v>
      </c>
      <c r="F3" s="563">
        <v>2006</v>
      </c>
      <c r="G3" s="561">
        <v>2007</v>
      </c>
      <c r="H3" s="561">
        <v>2008</v>
      </c>
      <c r="I3" s="561">
        <v>2009</v>
      </c>
      <c r="J3" s="564" t="s">
        <v>946</v>
      </c>
      <c r="K3" s="565" t="s">
        <v>626</v>
      </c>
    </row>
    <row r="4" spans="1:11" s="551" customFormat="1" ht="30" customHeight="1" thickTop="1">
      <c r="A4" s="566" t="s">
        <v>950</v>
      </c>
      <c r="B4" s="567" t="s">
        <v>642</v>
      </c>
      <c r="C4" s="568">
        <v>269.8</v>
      </c>
      <c r="D4" s="569">
        <v>155.7</v>
      </c>
      <c r="E4" s="569">
        <v>174.9</v>
      </c>
      <c r="F4" s="570">
        <v>111.0719</v>
      </c>
      <c r="G4" s="571">
        <v>113.307</v>
      </c>
      <c r="H4" s="571">
        <v>111.226</v>
      </c>
      <c r="I4" s="571">
        <v>99.7784</v>
      </c>
      <c r="J4" s="570">
        <f aca="true" t="shared" si="0" ref="J4:J18">I4/C4*100</f>
        <v>36.982357301704965</v>
      </c>
      <c r="K4" s="572">
        <f>I4/H4*100</f>
        <v>89.7078021325949</v>
      </c>
    </row>
    <row r="5" spans="1:11" s="551" customFormat="1" ht="30" customHeight="1">
      <c r="A5" s="566" t="s">
        <v>951</v>
      </c>
      <c r="B5" s="567" t="s">
        <v>642</v>
      </c>
      <c r="C5" s="568">
        <v>165.7</v>
      </c>
      <c r="D5" s="573">
        <v>230.1</v>
      </c>
      <c r="E5" s="573">
        <v>246.7</v>
      </c>
      <c r="F5" s="570">
        <v>224.109</v>
      </c>
      <c r="G5" s="571">
        <v>246.708</v>
      </c>
      <c r="H5" s="571">
        <v>266.81</v>
      </c>
      <c r="I5" s="571">
        <v>277.381</v>
      </c>
      <c r="J5" s="570">
        <f t="shared" si="0"/>
        <v>167.39951719975858</v>
      </c>
      <c r="K5" s="572">
        <f aca="true" t="shared" si="1" ref="K5:K19">I5/H5*100</f>
        <v>103.96199542745772</v>
      </c>
    </row>
    <row r="6" spans="1:11" ht="30" customHeight="1">
      <c r="A6" s="574" t="s">
        <v>952</v>
      </c>
      <c r="B6" s="575" t="s">
        <v>642</v>
      </c>
      <c r="C6" s="576">
        <v>528.4</v>
      </c>
      <c r="D6" s="577">
        <v>292.7</v>
      </c>
      <c r="E6" s="577">
        <v>246.9</v>
      </c>
      <c r="F6" s="578">
        <v>238.3</v>
      </c>
      <c r="G6" s="579">
        <v>252.279</v>
      </c>
      <c r="H6" s="579">
        <v>242</v>
      </c>
      <c r="I6" s="579">
        <v>262.7</v>
      </c>
      <c r="J6" s="578">
        <f t="shared" si="0"/>
        <v>49.716124148372444</v>
      </c>
      <c r="K6" s="580">
        <f t="shared" si="1"/>
        <v>108.55371900826445</v>
      </c>
    </row>
    <row r="7" spans="1:11" s="587" customFormat="1" ht="30" customHeight="1">
      <c r="A7" s="582" t="s">
        <v>953</v>
      </c>
      <c r="B7" s="583" t="s">
        <v>642</v>
      </c>
      <c r="C7" s="584">
        <v>35.3</v>
      </c>
      <c r="D7" s="585">
        <v>48.9</v>
      </c>
      <c r="E7" s="585">
        <v>54.1</v>
      </c>
      <c r="F7" s="578">
        <v>59.5</v>
      </c>
      <c r="G7" s="579">
        <v>58.31</v>
      </c>
      <c r="H7" s="579">
        <v>50.1</v>
      </c>
      <c r="I7" s="579">
        <v>45.5</v>
      </c>
      <c r="J7" s="586">
        <f t="shared" si="0"/>
        <v>128.89518413597733</v>
      </c>
      <c r="K7" s="580">
        <f t="shared" si="1"/>
        <v>90.8183632734531</v>
      </c>
    </row>
    <row r="8" spans="1:11" ht="30" customHeight="1">
      <c r="A8" s="574" t="s">
        <v>954</v>
      </c>
      <c r="B8" s="575" t="s">
        <v>642</v>
      </c>
      <c r="C8" s="576">
        <v>31</v>
      </c>
      <c r="D8" s="585">
        <v>13.1</v>
      </c>
      <c r="E8" s="585">
        <v>10</v>
      </c>
      <c r="F8" s="578">
        <v>10.7</v>
      </c>
      <c r="G8" s="579">
        <v>11.69</v>
      </c>
      <c r="H8" s="579">
        <v>11.8</v>
      </c>
      <c r="I8" s="579">
        <v>10.1</v>
      </c>
      <c r="J8" s="578">
        <f t="shared" si="0"/>
        <v>32.58064516129032</v>
      </c>
      <c r="K8" s="580">
        <f t="shared" si="1"/>
        <v>85.59322033898304</v>
      </c>
    </row>
    <row r="9" spans="1:11" ht="30" customHeight="1">
      <c r="A9" s="574" t="s">
        <v>955</v>
      </c>
      <c r="B9" s="575" t="s">
        <v>642</v>
      </c>
      <c r="C9" s="576">
        <v>470</v>
      </c>
      <c r="D9" s="577">
        <v>410.5</v>
      </c>
      <c r="E9" s="577">
        <v>394.3</v>
      </c>
      <c r="F9" s="578">
        <v>362.751</v>
      </c>
      <c r="G9" s="579">
        <v>361.917</v>
      </c>
      <c r="H9" s="579">
        <v>380.364</v>
      </c>
      <c r="I9" s="579">
        <v>337.158</v>
      </c>
      <c r="J9" s="578">
        <f t="shared" si="0"/>
        <v>71.73574468085107</v>
      </c>
      <c r="K9" s="580">
        <f t="shared" si="1"/>
        <v>88.6408808404581</v>
      </c>
    </row>
    <row r="10" spans="1:11" ht="30" customHeight="1">
      <c r="A10" s="588" t="s">
        <v>956</v>
      </c>
      <c r="B10" s="575" t="s">
        <v>642</v>
      </c>
      <c r="C10" s="576">
        <v>448.2</v>
      </c>
      <c r="D10" s="589">
        <v>192.764</v>
      </c>
      <c r="E10" s="589">
        <v>192.461</v>
      </c>
      <c r="F10" s="578">
        <v>198.134</v>
      </c>
      <c r="G10" s="579">
        <v>457.771</v>
      </c>
      <c r="H10" s="579">
        <v>179.636</v>
      </c>
      <c r="I10" s="579">
        <v>183.79862</v>
      </c>
      <c r="J10" s="578">
        <f t="shared" si="0"/>
        <v>41.008170459616245</v>
      </c>
      <c r="K10" s="580">
        <f t="shared" si="1"/>
        <v>102.31725266650338</v>
      </c>
    </row>
    <row r="11" spans="1:11" ht="30" customHeight="1">
      <c r="A11" s="574" t="s">
        <v>957</v>
      </c>
      <c r="B11" s="575" t="s">
        <v>642</v>
      </c>
      <c r="C11" s="576">
        <v>19.7</v>
      </c>
      <c r="D11" s="589">
        <v>12.093</v>
      </c>
      <c r="E11" s="589">
        <v>25.961</v>
      </c>
      <c r="F11" s="578">
        <v>22.288</v>
      </c>
      <c r="G11" s="579">
        <v>16.267</v>
      </c>
      <c r="H11" s="579">
        <v>16.726</v>
      </c>
      <c r="I11" s="579">
        <v>14.908</v>
      </c>
      <c r="J11" s="578">
        <f t="shared" si="0"/>
        <v>75.6751269035533</v>
      </c>
      <c r="K11" s="580">
        <f t="shared" si="1"/>
        <v>89.13069472677269</v>
      </c>
    </row>
    <row r="12" spans="1:11" ht="30" customHeight="1">
      <c r="A12" s="574" t="s">
        <v>958</v>
      </c>
      <c r="B12" s="575" t="s">
        <v>642</v>
      </c>
      <c r="C12" s="576">
        <v>73.6</v>
      </c>
      <c r="D12" s="577">
        <v>85.588</v>
      </c>
      <c r="E12" s="577">
        <v>94.318</v>
      </c>
      <c r="F12" s="578">
        <v>95.698</v>
      </c>
      <c r="G12" s="579">
        <v>83.485</v>
      </c>
      <c r="H12" s="579">
        <v>75.13</v>
      </c>
      <c r="I12" s="579">
        <v>74.212</v>
      </c>
      <c r="J12" s="578">
        <f t="shared" si="0"/>
        <v>100.83152173913044</v>
      </c>
      <c r="K12" s="580">
        <f t="shared" si="1"/>
        <v>98.77811792892321</v>
      </c>
    </row>
    <row r="13" spans="1:11" ht="30" customHeight="1">
      <c r="A13" s="574" t="s">
        <v>959</v>
      </c>
      <c r="B13" s="575" t="s">
        <v>947</v>
      </c>
      <c r="C13" s="576">
        <v>733.7</v>
      </c>
      <c r="D13" s="577">
        <v>637.3</v>
      </c>
      <c r="E13" s="577">
        <v>622.87</v>
      </c>
      <c r="F13" s="578">
        <v>632.01</v>
      </c>
      <c r="G13" s="579">
        <v>663.7</v>
      </c>
      <c r="H13" s="579">
        <v>671.378</v>
      </c>
      <c r="I13" s="579">
        <v>736.8</v>
      </c>
      <c r="J13" s="578">
        <f t="shared" si="0"/>
        <v>100.4225160147199</v>
      </c>
      <c r="K13" s="580">
        <f t="shared" si="1"/>
        <v>109.74443607029123</v>
      </c>
    </row>
    <row r="14" spans="1:11" ht="30" customHeight="1">
      <c r="A14" s="574" t="s">
        <v>960</v>
      </c>
      <c r="B14" s="575" t="s">
        <v>642</v>
      </c>
      <c r="C14" s="576">
        <v>217</v>
      </c>
      <c r="D14" s="577">
        <v>249.7</v>
      </c>
      <c r="E14" s="577">
        <v>250</v>
      </c>
      <c r="F14" s="578">
        <v>265.044</v>
      </c>
      <c r="G14" s="579">
        <v>263.52</v>
      </c>
      <c r="H14" s="579">
        <v>267.942</v>
      </c>
      <c r="I14" s="579">
        <v>224.86</v>
      </c>
      <c r="J14" s="578">
        <f t="shared" si="0"/>
        <v>103.6221198156682</v>
      </c>
      <c r="K14" s="580">
        <f t="shared" si="1"/>
        <v>83.92114711392765</v>
      </c>
    </row>
    <row r="15" spans="1:11" ht="30" customHeight="1">
      <c r="A15" s="574" t="s">
        <v>961</v>
      </c>
      <c r="B15" s="575" t="s">
        <v>948</v>
      </c>
      <c r="C15" s="576">
        <v>398.8</v>
      </c>
      <c r="D15" s="577">
        <v>421.7</v>
      </c>
      <c r="E15" s="577">
        <v>396.2</v>
      </c>
      <c r="F15" s="578">
        <v>372.7905</v>
      </c>
      <c r="G15" s="579">
        <v>369.2644</v>
      </c>
      <c r="H15" s="579">
        <v>355.1442</v>
      </c>
      <c r="I15" s="590">
        <v>350.699</v>
      </c>
      <c r="J15" s="586">
        <f t="shared" si="0"/>
        <v>87.93856569709128</v>
      </c>
      <c r="K15" s="580">
        <f t="shared" si="1"/>
        <v>98.7483394069226</v>
      </c>
    </row>
    <row r="16" spans="1:11" ht="30" customHeight="1">
      <c r="A16" s="574" t="s">
        <v>962</v>
      </c>
      <c r="B16" s="575" t="s">
        <v>642</v>
      </c>
      <c r="C16" s="576">
        <v>55.5</v>
      </c>
      <c r="D16" s="577">
        <v>96.6</v>
      </c>
      <c r="E16" s="577">
        <v>82</v>
      </c>
      <c r="F16" s="578">
        <v>79.035</v>
      </c>
      <c r="G16" s="579">
        <v>74.137</v>
      </c>
      <c r="H16" s="590">
        <v>71.785</v>
      </c>
      <c r="I16" s="590">
        <v>52.686</v>
      </c>
      <c r="J16" s="578">
        <f t="shared" si="0"/>
        <v>94.92972972972973</v>
      </c>
      <c r="K16" s="580">
        <f t="shared" si="1"/>
        <v>73.39416312600126</v>
      </c>
    </row>
    <row r="17" spans="1:11" ht="30" customHeight="1">
      <c r="A17" s="574" t="s">
        <v>963</v>
      </c>
      <c r="B17" s="575" t="s">
        <v>642</v>
      </c>
      <c r="C17" s="576">
        <v>24.3</v>
      </c>
      <c r="D17" s="589">
        <v>8.299</v>
      </c>
      <c r="E17" s="589">
        <v>5.271</v>
      </c>
      <c r="F17" s="578">
        <v>4.09</v>
      </c>
      <c r="G17" s="579">
        <v>5.037</v>
      </c>
      <c r="H17" s="590">
        <v>5.079</v>
      </c>
      <c r="I17" s="590">
        <v>4.291</v>
      </c>
      <c r="J17" s="591">
        <f t="shared" si="0"/>
        <v>17.65843621399177</v>
      </c>
      <c r="K17" s="592">
        <f t="shared" si="1"/>
        <v>84.48513486906873</v>
      </c>
    </row>
    <row r="18" spans="1:11" ht="30" customHeight="1">
      <c r="A18" s="574" t="s">
        <v>964</v>
      </c>
      <c r="B18" s="575" t="s">
        <v>642</v>
      </c>
      <c r="C18" s="576">
        <v>58.4</v>
      </c>
      <c r="D18" s="589">
        <v>29.263</v>
      </c>
      <c r="E18" s="589">
        <v>26.133</v>
      </c>
      <c r="F18" s="578">
        <v>26.339</v>
      </c>
      <c r="G18" s="579">
        <v>34.362</v>
      </c>
      <c r="H18" s="590">
        <v>52.604</v>
      </c>
      <c r="I18" s="590">
        <v>33.145</v>
      </c>
      <c r="J18" s="578">
        <f t="shared" si="0"/>
        <v>56.75513698630138</v>
      </c>
      <c r="K18" s="580">
        <f t="shared" si="1"/>
        <v>63.00851646262642</v>
      </c>
    </row>
    <row r="19" spans="1:11" s="601" customFormat="1" ht="30" customHeight="1" thickBot="1">
      <c r="A19" s="593" t="s">
        <v>965</v>
      </c>
      <c r="B19" s="594" t="s">
        <v>948</v>
      </c>
      <c r="C19" s="595" t="s">
        <v>571</v>
      </c>
      <c r="D19" s="596">
        <v>45.1502</v>
      </c>
      <c r="E19" s="596">
        <v>27.7876</v>
      </c>
      <c r="F19" s="597">
        <v>29.4316</v>
      </c>
      <c r="G19" s="598">
        <v>33.464</v>
      </c>
      <c r="H19" s="598">
        <v>42.1156</v>
      </c>
      <c r="I19" s="598">
        <v>32.1106</v>
      </c>
      <c r="J19" s="599" t="s">
        <v>571</v>
      </c>
      <c r="K19" s="600">
        <f t="shared" si="1"/>
        <v>76.24395710852984</v>
      </c>
    </row>
    <row r="20" spans="1:9" s="603" customFormat="1" ht="18" customHeight="1">
      <c r="A20" s="602" t="s">
        <v>949</v>
      </c>
      <c r="G20" s="604"/>
      <c r="H20" s="604"/>
      <c r="I20" s="604"/>
    </row>
    <row r="21" spans="1:9" s="603" customFormat="1" ht="13.5" customHeight="1">
      <c r="A21" s="605" t="s">
        <v>966</v>
      </c>
      <c r="G21" s="604"/>
      <c r="H21" s="604"/>
      <c r="I21" s="604"/>
    </row>
    <row r="22" spans="1:9" s="603" customFormat="1" ht="13.5" customHeight="1">
      <c r="A22" s="605" t="s">
        <v>967</v>
      </c>
      <c r="G22" s="604"/>
      <c r="H22" s="604"/>
      <c r="I22" s="604"/>
    </row>
    <row r="23" spans="1:9" s="603" customFormat="1" ht="13.5" customHeight="1">
      <c r="A23" s="605" t="s">
        <v>968</v>
      </c>
      <c r="G23" s="604"/>
      <c r="H23" s="604"/>
      <c r="I23" s="604"/>
    </row>
    <row r="24" spans="1:9" s="603" customFormat="1" ht="13.5" customHeight="1">
      <c r="A24" s="605" t="s">
        <v>969</v>
      </c>
      <c r="G24" s="604"/>
      <c r="H24" s="604"/>
      <c r="I24" s="604"/>
    </row>
    <row r="25" spans="1:9" s="603" customFormat="1" ht="13.5" customHeight="1">
      <c r="A25" s="605" t="s">
        <v>970</v>
      </c>
      <c r="G25" s="604"/>
      <c r="H25" s="604"/>
      <c r="I25" s="604"/>
    </row>
    <row r="26" spans="1:9" s="603" customFormat="1" ht="13.5" customHeight="1">
      <c r="A26" s="605" t="s">
        <v>971</v>
      </c>
      <c r="G26" s="604"/>
      <c r="H26" s="604"/>
      <c r="I26" s="604"/>
    </row>
    <row r="27" spans="1:9" s="603" customFormat="1" ht="13.5" customHeight="1">
      <c r="A27" s="605" t="s">
        <v>972</v>
      </c>
      <c r="G27" s="604"/>
      <c r="H27" s="604"/>
      <c r="I27" s="604"/>
    </row>
    <row r="28" spans="1:9" s="603" customFormat="1" ht="15.75">
      <c r="A28" s="605" t="s">
        <v>973</v>
      </c>
      <c r="G28" s="604"/>
      <c r="H28" s="604"/>
      <c r="I28" s="604"/>
    </row>
    <row r="29" ht="16.5">
      <c r="A29" s="605" t="s">
        <v>1074</v>
      </c>
    </row>
    <row r="30" spans="1:11" ht="15">
      <c r="A30" s="603" t="s">
        <v>516</v>
      </c>
      <c r="B30" s="607"/>
      <c r="C30" s="608"/>
      <c r="D30" s="608"/>
      <c r="E30" s="608"/>
      <c r="F30" s="608"/>
      <c r="G30" s="609"/>
      <c r="H30" s="609"/>
      <c r="I30" s="609"/>
      <c r="J30" s="608"/>
      <c r="K30" s="608"/>
    </row>
    <row r="31" spans="1:11" ht="15">
      <c r="A31" s="610"/>
      <c r="B31" s="607"/>
      <c r="C31" s="608"/>
      <c r="D31" s="608"/>
      <c r="E31" s="608"/>
      <c r="F31" s="608"/>
      <c r="G31" s="609"/>
      <c r="H31" s="609"/>
      <c r="I31" s="609"/>
      <c r="J31" s="608"/>
      <c r="K31" s="608"/>
    </row>
    <row r="32" spans="1:11" ht="15">
      <c r="A32" s="610"/>
      <c r="B32" s="607"/>
      <c r="C32" s="608"/>
      <c r="D32" s="608"/>
      <c r="E32" s="608"/>
      <c r="F32" s="608"/>
      <c r="G32" s="609"/>
      <c r="H32" s="609"/>
      <c r="I32" s="609"/>
      <c r="J32" s="608"/>
      <c r="K32" s="608"/>
    </row>
    <row r="33" ht="15">
      <c r="B33" s="607"/>
    </row>
    <row r="34" ht="15">
      <c r="B34" s="607"/>
    </row>
  </sheetData>
  <sheetProtection/>
  <mergeCells count="1">
    <mergeCell ref="J1:K1"/>
  </mergeCells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86.25390625" style="581" customWidth="1"/>
    <col min="2" max="2" width="6.625" style="612" customWidth="1"/>
    <col min="3" max="3" width="6.25390625" style="612" customWidth="1"/>
    <col min="4" max="4" width="8.625" style="612" customWidth="1"/>
    <col min="5" max="5" width="12.75390625" style="613" customWidth="1"/>
    <col min="6" max="6" width="9.125" style="601" customWidth="1"/>
    <col min="7" max="16384" width="9.125" style="581" customWidth="1"/>
  </cols>
  <sheetData>
    <row r="1" spans="1:7" ht="15.75" thickBot="1">
      <c r="A1" s="1717" t="s">
        <v>1040</v>
      </c>
      <c r="B1" s="1717"/>
      <c r="C1" s="1718" t="s">
        <v>1113</v>
      </c>
      <c r="D1" s="1718"/>
      <c r="E1" s="611"/>
      <c r="F1" s="1397"/>
      <c r="G1" s="1398"/>
    </row>
    <row r="2" spans="1:4" ht="31.5" customHeight="1" thickBot="1">
      <c r="A2" s="614" t="s">
        <v>975</v>
      </c>
      <c r="B2" s="615">
        <v>2008</v>
      </c>
      <c r="C2" s="616">
        <v>2009</v>
      </c>
      <c r="D2" s="617" t="s">
        <v>976</v>
      </c>
    </row>
    <row r="3" spans="1:5" ht="17.25" customHeight="1">
      <c r="A3" s="618" t="s">
        <v>977</v>
      </c>
      <c r="B3" s="640">
        <v>600.238697470623</v>
      </c>
      <c r="C3" s="641">
        <v>478.977491</v>
      </c>
      <c r="D3" s="619">
        <v>79.79783593067026</v>
      </c>
      <c r="E3" s="620"/>
    </row>
    <row r="4" spans="1:6" s="587" customFormat="1" ht="17.25" customHeight="1">
      <c r="A4" s="621" t="s">
        <v>998</v>
      </c>
      <c r="B4" s="36">
        <v>366.472249883821</v>
      </c>
      <c r="C4" s="642">
        <v>287.38696</v>
      </c>
      <c r="D4" s="622">
        <v>78.41984218207719</v>
      </c>
      <c r="E4" s="620"/>
      <c r="F4" s="623"/>
    </row>
    <row r="5" spans="1:6" s="587" customFormat="1" ht="17.25" customHeight="1">
      <c r="A5" s="621" t="s">
        <v>999</v>
      </c>
      <c r="B5" s="36">
        <v>158.633804686981</v>
      </c>
      <c r="C5" s="642">
        <v>131.409898</v>
      </c>
      <c r="D5" s="622">
        <v>82.83852124665377</v>
      </c>
      <c r="E5" s="620"/>
      <c r="F5" s="623"/>
    </row>
    <row r="6" spans="1:6" s="587" customFormat="1" ht="17.25" customHeight="1">
      <c r="A6" s="621" t="s">
        <v>1000</v>
      </c>
      <c r="B6" s="36">
        <v>75.13264289982081</v>
      </c>
      <c r="C6" s="642">
        <v>60.180633</v>
      </c>
      <c r="D6" s="622">
        <v>80.0991828282185</v>
      </c>
      <c r="E6" s="620"/>
      <c r="F6" s="623"/>
    </row>
    <row r="7" spans="1:6" s="587" customFormat="1" ht="17.25" customHeight="1">
      <c r="A7" s="624" t="s">
        <v>1001</v>
      </c>
      <c r="B7" s="36">
        <v>35.9181769899754</v>
      </c>
      <c r="C7" s="642">
        <v>33.716538</v>
      </c>
      <c r="D7" s="622">
        <v>93.8704044178248</v>
      </c>
      <c r="E7" s="620"/>
      <c r="F7" s="623"/>
    </row>
    <row r="8" spans="1:6" s="587" customFormat="1" ht="17.25" customHeight="1">
      <c r="A8" s="624" t="s">
        <v>1002</v>
      </c>
      <c r="B8" s="36">
        <v>48.9432715926442</v>
      </c>
      <c r="C8" s="642">
        <v>61.065047</v>
      </c>
      <c r="D8" s="622">
        <v>124.76699046243897</v>
      </c>
      <c r="E8" s="620"/>
      <c r="F8" s="623"/>
    </row>
    <row r="9" spans="1:6" s="587" customFormat="1" ht="17.25" customHeight="1">
      <c r="A9" s="624" t="s">
        <v>1003</v>
      </c>
      <c r="B9" s="36">
        <v>358.28716059218</v>
      </c>
      <c r="C9" s="642">
        <v>201.234514</v>
      </c>
      <c r="D9" s="622">
        <v>56.16570620822636</v>
      </c>
      <c r="E9" s="620"/>
      <c r="F9" s="623"/>
    </row>
    <row r="10" spans="1:6" s="626" customFormat="1" ht="17.25" customHeight="1">
      <c r="A10" s="624" t="s">
        <v>1004</v>
      </c>
      <c r="B10" s="36">
        <v>540.875788355573</v>
      </c>
      <c r="C10" s="642">
        <v>418.102329</v>
      </c>
      <c r="D10" s="622">
        <v>77.3009881383595</v>
      </c>
      <c r="E10" s="620"/>
      <c r="F10" s="625"/>
    </row>
    <row r="11" spans="1:6" s="626" customFormat="1" ht="17.25" customHeight="1">
      <c r="A11" s="621" t="s">
        <v>1005</v>
      </c>
      <c r="B11" s="36">
        <v>526.825433180641</v>
      </c>
      <c r="C11" s="642">
        <v>408.257538</v>
      </c>
      <c r="D11" s="622">
        <v>77.49389309760492</v>
      </c>
      <c r="E11" s="620"/>
      <c r="F11" s="625"/>
    </row>
    <row r="12" spans="1:6" s="587" customFormat="1" ht="17.25" customHeight="1">
      <c r="A12" s="621" t="s">
        <v>1006</v>
      </c>
      <c r="B12" s="36">
        <v>14.050355174932</v>
      </c>
      <c r="C12" s="642">
        <v>9.844791</v>
      </c>
      <c r="D12" s="622">
        <v>70.06791556105732</v>
      </c>
      <c r="E12" s="620"/>
      <c r="F12" s="623"/>
    </row>
    <row r="13" spans="1:6" s="587" customFormat="1" ht="17.25" customHeight="1">
      <c r="A13" s="624" t="s">
        <v>1007</v>
      </c>
      <c r="B13" s="36">
        <v>101.520513841864</v>
      </c>
      <c r="C13" s="642">
        <v>61.106044</v>
      </c>
      <c r="D13" s="622">
        <v>60.190834036935016</v>
      </c>
      <c r="E13" s="620"/>
      <c r="F13" s="623"/>
    </row>
    <row r="14" spans="1:6" s="587" customFormat="1" ht="17.25" customHeight="1">
      <c r="A14" s="624" t="s">
        <v>1008</v>
      </c>
      <c r="B14" s="36">
        <v>367.097722897165</v>
      </c>
      <c r="C14" s="642">
        <v>298.562245</v>
      </c>
      <c r="D14" s="622">
        <v>81.33045409372811</v>
      </c>
      <c r="E14" s="620"/>
      <c r="F14" s="623"/>
    </row>
    <row r="15" spans="1:6" s="587" customFormat="1" ht="17.25" customHeight="1">
      <c r="A15" s="621" t="s">
        <v>1009</v>
      </c>
      <c r="B15" s="36">
        <v>216.468631746664</v>
      </c>
      <c r="C15" s="642">
        <v>162.350252</v>
      </c>
      <c r="D15" s="622">
        <v>74.99943557180173</v>
      </c>
      <c r="E15" s="620"/>
      <c r="F15" s="623"/>
    </row>
    <row r="16" spans="1:5" ht="17.25" customHeight="1">
      <c r="A16" s="643" t="s">
        <v>1010</v>
      </c>
      <c r="B16" s="32">
        <v>416.31072827458</v>
      </c>
      <c r="C16" s="644">
        <v>375.309776</v>
      </c>
      <c r="D16" s="622">
        <v>90.15135823078342</v>
      </c>
      <c r="E16" s="620"/>
    </row>
    <row r="17" spans="1:6" s="587" customFormat="1" ht="17.25" customHeight="1">
      <c r="A17" s="621" t="s">
        <v>1011</v>
      </c>
      <c r="B17" s="36">
        <v>244.645654916019</v>
      </c>
      <c r="C17" s="642">
        <v>216.409615</v>
      </c>
      <c r="D17" s="622">
        <v>88.4583930478096</v>
      </c>
      <c r="E17" s="627"/>
      <c r="F17" s="623"/>
    </row>
    <row r="18" spans="1:6" s="613" customFormat="1" ht="17.25" customHeight="1">
      <c r="A18" s="628" t="s">
        <v>1012</v>
      </c>
      <c r="B18" s="32">
        <v>32.566122286397096</v>
      </c>
      <c r="C18" s="644">
        <v>33.79435</v>
      </c>
      <c r="D18" s="622">
        <v>103.77148898109965</v>
      </c>
      <c r="E18" s="620"/>
      <c r="F18" s="629"/>
    </row>
    <row r="19" spans="1:6" s="613" customFormat="1" ht="17.25" customHeight="1">
      <c r="A19" s="628" t="s">
        <v>1013</v>
      </c>
      <c r="B19" s="32">
        <v>43.9018455818894</v>
      </c>
      <c r="C19" s="644">
        <v>40.526588</v>
      </c>
      <c r="D19" s="622">
        <v>92.31180936210623</v>
      </c>
      <c r="E19" s="620"/>
      <c r="F19" s="629"/>
    </row>
    <row r="20" spans="1:5" ht="17.25" customHeight="1">
      <c r="A20" s="628" t="s">
        <v>1014</v>
      </c>
      <c r="B20" s="32">
        <v>72.8378477063002</v>
      </c>
      <c r="C20" s="644">
        <v>73.222984</v>
      </c>
      <c r="D20" s="622">
        <v>100.52875847629761</v>
      </c>
      <c r="E20" s="630"/>
    </row>
    <row r="21" spans="1:6" s="632" customFormat="1" ht="17.25" customHeight="1">
      <c r="A21" s="621" t="s">
        <v>1015</v>
      </c>
      <c r="B21" s="36">
        <v>171.66507335856102</v>
      </c>
      <c r="C21" s="642">
        <v>158.900161</v>
      </c>
      <c r="D21" s="622">
        <v>92.56405970718421</v>
      </c>
      <c r="E21" s="630"/>
      <c r="F21" s="631"/>
    </row>
    <row r="22" spans="1:6" s="632" customFormat="1" ht="17.25" customHeight="1">
      <c r="A22" s="624" t="s">
        <v>1016</v>
      </c>
      <c r="B22" s="36">
        <v>127.270364469229</v>
      </c>
      <c r="C22" s="642">
        <v>58.22632</v>
      </c>
      <c r="D22" s="622">
        <v>45.75010077391408</v>
      </c>
      <c r="E22" s="630"/>
      <c r="F22" s="631"/>
    </row>
    <row r="23" spans="1:6" s="632" customFormat="1" ht="17.25" customHeight="1">
      <c r="A23" s="624" t="s">
        <v>1017</v>
      </c>
      <c r="B23" s="36">
        <v>681.607249551882</v>
      </c>
      <c r="C23" s="642">
        <v>582.602226</v>
      </c>
      <c r="D23" s="622">
        <v>85.4747695807267</v>
      </c>
      <c r="E23" s="630"/>
      <c r="F23" s="631"/>
    </row>
    <row r="24" spans="1:6" s="632" customFormat="1" ht="17.25" customHeight="1">
      <c r="A24" s="621" t="s">
        <v>1018</v>
      </c>
      <c r="B24" s="36">
        <v>77.2651862178849</v>
      </c>
      <c r="C24" s="642">
        <v>60.795235</v>
      </c>
      <c r="D24" s="622">
        <v>78.68386523855612</v>
      </c>
      <c r="E24" s="630"/>
      <c r="F24" s="631"/>
    </row>
    <row r="25" spans="1:6" s="632" customFormat="1" ht="17.25" customHeight="1">
      <c r="A25" s="621" t="s">
        <v>1019</v>
      </c>
      <c r="B25" s="36">
        <v>59.946491402774996</v>
      </c>
      <c r="C25" s="642">
        <v>47.461111</v>
      </c>
      <c r="D25" s="622">
        <v>79.17245845317808</v>
      </c>
      <c r="E25" s="630"/>
      <c r="F25" s="631"/>
    </row>
    <row r="26" spans="1:6" s="632" customFormat="1" ht="17.25" customHeight="1">
      <c r="A26" s="621" t="s">
        <v>1020</v>
      </c>
      <c r="B26" s="36">
        <v>298.6071831640442</v>
      </c>
      <c r="C26" s="642">
        <v>260.605995</v>
      </c>
      <c r="D26" s="622">
        <v>87.2738533074177</v>
      </c>
      <c r="E26" s="630"/>
      <c r="F26" s="631"/>
    </row>
    <row r="27" spans="1:6" s="634" customFormat="1" ht="17.25" customHeight="1">
      <c r="A27" s="621" t="s">
        <v>1021</v>
      </c>
      <c r="B27" s="36">
        <v>245.788388767178</v>
      </c>
      <c r="C27" s="642">
        <v>213.739885</v>
      </c>
      <c r="D27" s="622">
        <v>86.9609366301124</v>
      </c>
      <c r="E27" s="630"/>
      <c r="F27" s="633"/>
    </row>
    <row r="28" spans="1:5" ht="17.25" customHeight="1" thickBot="1">
      <c r="A28" s="635" t="s">
        <v>1022</v>
      </c>
      <c r="B28" s="645">
        <v>3278.069674035716</v>
      </c>
      <c r="C28" s="646">
        <v>2568.90253</v>
      </c>
      <c r="D28" s="636">
        <v>78.36631876214388</v>
      </c>
      <c r="E28" s="630"/>
    </row>
    <row r="29" spans="1:4" ht="15">
      <c r="A29" s="1" t="s">
        <v>1023</v>
      </c>
      <c r="B29" s="637"/>
      <c r="C29" s="637"/>
      <c r="D29" s="637"/>
    </row>
    <row r="30" spans="1:4" ht="15">
      <c r="A30" s="1" t="s">
        <v>1075</v>
      </c>
      <c r="B30" s="637"/>
      <c r="C30" s="637"/>
      <c r="D30" s="637"/>
    </row>
    <row r="31" spans="1:4" ht="15">
      <c r="A31" s="1" t="s">
        <v>1076</v>
      </c>
      <c r="B31" s="637"/>
      <c r="C31" s="637"/>
      <c r="D31" s="637"/>
    </row>
    <row r="32" spans="1:4" ht="102.75" customHeight="1">
      <c r="A32" s="1651" t="s">
        <v>1077</v>
      </c>
      <c r="B32" s="1651"/>
      <c r="C32" s="1651"/>
      <c r="D32" s="1651"/>
    </row>
    <row r="33" spans="1:4" ht="15">
      <c r="A33" s="638" t="s">
        <v>1041</v>
      </c>
      <c r="B33" s="639"/>
      <c r="C33" s="639"/>
      <c r="D33" s="639"/>
    </row>
    <row r="34" spans="1:4" ht="15">
      <c r="A34" s="1" t="s">
        <v>467</v>
      </c>
      <c r="B34" s="639"/>
      <c r="C34" s="639"/>
      <c r="D34" s="639"/>
    </row>
  </sheetData>
  <sheetProtection/>
  <mergeCells count="3">
    <mergeCell ref="A32:D32"/>
    <mergeCell ref="A1:B1"/>
    <mergeCell ref="C1:D1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K35"/>
  <sheetViews>
    <sheetView zoomScalePageLayoutView="0" workbookViewId="0" topLeftCell="A1">
      <selection activeCell="J30" sqref="J30"/>
    </sheetView>
  </sheetViews>
  <sheetFormatPr defaultColWidth="7.00390625" defaultRowHeight="12.75"/>
  <cols>
    <col min="1" max="1" width="23.00390625" style="1413" customWidth="1"/>
    <col min="2" max="8" width="9.875" style="1413" customWidth="1"/>
    <col min="9" max="10" width="11.875" style="1413" customWidth="1"/>
    <col min="11" max="11" width="9.875" style="1413" customWidth="1"/>
    <col min="12" max="12" width="12.875" style="1413" customWidth="1"/>
    <col min="13" max="13" width="7.875" style="1413" customWidth="1"/>
    <col min="14" max="14" width="18.125" style="1413" customWidth="1"/>
    <col min="15" max="15" width="13.625" style="1413" bestFit="1" customWidth="1"/>
    <col min="16" max="16384" width="7.00390625" style="1413" customWidth="1"/>
  </cols>
  <sheetData>
    <row r="1" ht="15">
      <c r="A1" s="1414" t="s">
        <v>357</v>
      </c>
    </row>
    <row r="2" spans="1:14" ht="15.75" thickBot="1">
      <c r="A2" s="1413" t="s">
        <v>358</v>
      </c>
      <c r="N2" s="1496" t="s">
        <v>1242</v>
      </c>
    </row>
    <row r="3" spans="1:14" ht="15">
      <c r="A3" s="1723" t="s">
        <v>1114</v>
      </c>
      <c r="B3" s="1725"/>
      <c r="C3" s="1726"/>
      <c r="D3" s="1726"/>
      <c r="E3" s="1726"/>
      <c r="F3" s="1726"/>
      <c r="G3" s="1726"/>
      <c r="H3" s="1726"/>
      <c r="I3" s="1727"/>
      <c r="J3" s="1728"/>
      <c r="K3" s="1719" t="s">
        <v>1115</v>
      </c>
      <c r="L3" s="1719" t="s">
        <v>1116</v>
      </c>
      <c r="M3" s="1719" t="s">
        <v>490</v>
      </c>
      <c r="N3" s="1721" t="s">
        <v>1117</v>
      </c>
    </row>
    <row r="4" spans="1:14" ht="15.75" thickBot="1">
      <c r="A4" s="1724"/>
      <c r="B4" s="483">
        <v>2000</v>
      </c>
      <c r="C4" s="484">
        <v>2001</v>
      </c>
      <c r="D4" s="484">
        <v>2002</v>
      </c>
      <c r="E4" s="484">
        <v>2003</v>
      </c>
      <c r="F4" s="484">
        <v>2004</v>
      </c>
      <c r="G4" s="484">
        <v>2005</v>
      </c>
      <c r="H4" s="484">
        <v>2006</v>
      </c>
      <c r="I4" s="484">
        <v>2007</v>
      </c>
      <c r="J4" s="484">
        <v>2008</v>
      </c>
      <c r="K4" s="1720">
        <v>2008</v>
      </c>
      <c r="L4" s="1720"/>
      <c r="M4" s="1720"/>
      <c r="N4" s="1722" t="s">
        <v>491</v>
      </c>
    </row>
    <row r="5" spans="1:15" ht="15.75" thickTop="1">
      <c r="A5" s="1277" t="s">
        <v>1118</v>
      </c>
      <c r="B5" s="1278" t="s">
        <v>1119</v>
      </c>
      <c r="C5" s="1278" t="s">
        <v>1120</v>
      </c>
      <c r="D5" s="1278" t="s">
        <v>1121</v>
      </c>
      <c r="E5" s="1278" t="s">
        <v>1122</v>
      </c>
      <c r="F5" s="1278" t="s">
        <v>1123</v>
      </c>
      <c r="G5" s="1278">
        <v>61.6</v>
      </c>
      <c r="H5" s="1278">
        <v>61.1</v>
      </c>
      <c r="I5" s="1278">
        <v>59</v>
      </c>
      <c r="J5" s="1278">
        <v>58.2</v>
      </c>
      <c r="K5" s="1278">
        <v>58.6</v>
      </c>
      <c r="L5" s="647">
        <f>K5-J5</f>
        <v>0.3999999999999986</v>
      </c>
      <c r="M5" s="648" t="s">
        <v>1124</v>
      </c>
      <c r="N5" s="1279" t="s">
        <v>1125</v>
      </c>
      <c r="O5" s="1494"/>
    </row>
    <row r="6" spans="1:15" ht="15">
      <c r="A6" s="1277" t="s">
        <v>1126</v>
      </c>
      <c r="B6" s="1278">
        <v>9.3</v>
      </c>
      <c r="C6" s="1278">
        <v>7</v>
      </c>
      <c r="D6" s="1278">
        <v>6.8</v>
      </c>
      <c r="E6" s="1278">
        <v>6.9</v>
      </c>
      <c r="F6" s="1278">
        <v>6.4</v>
      </c>
      <c r="G6" s="1278">
        <v>6.2</v>
      </c>
      <c r="H6" s="1278">
        <v>5.3</v>
      </c>
      <c r="I6" s="1278">
        <v>5.4</v>
      </c>
      <c r="J6" s="1278">
        <v>5</v>
      </c>
      <c r="K6" s="1278">
        <v>4.4</v>
      </c>
      <c r="L6" s="647">
        <f aca="true" t="shared" si="0" ref="L6:L25">K6-J6</f>
        <v>-0.5999999999999996</v>
      </c>
      <c r="M6" s="648" t="s">
        <v>1127</v>
      </c>
      <c r="N6" s="1280"/>
      <c r="O6" s="1494"/>
    </row>
    <row r="7" spans="1:15" ht="15">
      <c r="A7" s="1277" t="s">
        <v>1128</v>
      </c>
      <c r="B7" s="1278" t="s">
        <v>1129</v>
      </c>
      <c r="C7" s="1278" t="s">
        <v>1130</v>
      </c>
      <c r="D7" s="1278" t="s">
        <v>1131</v>
      </c>
      <c r="E7" s="1278" t="s">
        <v>1132</v>
      </c>
      <c r="F7" s="1278" t="s">
        <v>1133</v>
      </c>
      <c r="G7" s="1278">
        <v>32.9</v>
      </c>
      <c r="H7" s="1278">
        <v>32.2</v>
      </c>
      <c r="I7" s="1278">
        <v>32.2</v>
      </c>
      <c r="J7" s="1278">
        <v>32.3</v>
      </c>
      <c r="K7" s="1278">
        <v>32.8</v>
      </c>
      <c r="L7" s="647">
        <f t="shared" si="0"/>
        <v>0.5</v>
      </c>
      <c r="M7" s="648" t="s">
        <v>1134</v>
      </c>
      <c r="N7" s="1280"/>
      <c r="O7" s="1494"/>
    </row>
    <row r="8" spans="1:15" ht="15">
      <c r="A8" s="1277" t="s">
        <v>1135</v>
      </c>
      <c r="B8" s="1278" t="s">
        <v>1136</v>
      </c>
      <c r="C8" s="1278" t="s">
        <v>1137</v>
      </c>
      <c r="D8" s="1278" t="s">
        <v>1138</v>
      </c>
      <c r="E8" s="1278" t="s">
        <v>1139</v>
      </c>
      <c r="F8" s="1278" t="s">
        <v>1140</v>
      </c>
      <c r="G8" s="1278">
        <v>21.1</v>
      </c>
      <c r="H8" s="1278">
        <v>22.3</v>
      </c>
      <c r="I8" s="1278">
        <v>19.9</v>
      </c>
      <c r="J8" s="1278">
        <v>19.3</v>
      </c>
      <c r="K8" s="1278">
        <v>19.8</v>
      </c>
      <c r="L8" s="647">
        <f t="shared" si="0"/>
        <v>0.5</v>
      </c>
      <c r="M8" s="648" t="s">
        <v>1141</v>
      </c>
      <c r="N8" s="1280"/>
      <c r="O8" s="1494"/>
    </row>
    <row r="9" spans="1:15" ht="18">
      <c r="A9" s="1277" t="s">
        <v>492</v>
      </c>
      <c r="B9" s="1278" t="s">
        <v>359</v>
      </c>
      <c r="C9" s="1278" t="s">
        <v>359</v>
      </c>
      <c r="D9" s="1278" t="s">
        <v>360</v>
      </c>
      <c r="E9" s="1278" t="s">
        <v>361</v>
      </c>
      <c r="F9" s="1278" t="s">
        <v>362</v>
      </c>
      <c r="G9" s="1278" t="s">
        <v>362</v>
      </c>
      <c r="H9" s="1278" t="s">
        <v>363</v>
      </c>
      <c r="I9" s="1278" t="s">
        <v>364</v>
      </c>
      <c r="J9" s="1278" t="s">
        <v>365</v>
      </c>
      <c r="K9" s="1278" t="s">
        <v>365</v>
      </c>
      <c r="L9" s="647">
        <v>0</v>
      </c>
      <c r="M9" s="648" t="s">
        <v>1142</v>
      </c>
      <c r="N9" s="1281"/>
      <c r="O9" s="1494"/>
    </row>
    <row r="10" spans="1:15" ht="15">
      <c r="A10" s="1277" t="s">
        <v>1143</v>
      </c>
      <c r="B10" s="1278" t="s">
        <v>1144</v>
      </c>
      <c r="C10" s="1278" t="s">
        <v>1145</v>
      </c>
      <c r="D10" s="1278" t="s">
        <v>1146</v>
      </c>
      <c r="E10" s="1278" t="s">
        <v>1147</v>
      </c>
      <c r="F10" s="1278" t="s">
        <v>1146</v>
      </c>
      <c r="G10" s="1278">
        <v>4.4</v>
      </c>
      <c r="H10" s="1278">
        <v>5.1</v>
      </c>
      <c r="I10" s="1278">
        <v>4.7</v>
      </c>
      <c r="J10" s="1278">
        <v>4.9</v>
      </c>
      <c r="K10" s="1278">
        <v>4.6</v>
      </c>
      <c r="L10" s="647">
        <f t="shared" si="0"/>
        <v>-0.3000000000000007</v>
      </c>
      <c r="M10" s="648" t="s">
        <v>1148</v>
      </c>
      <c r="N10" s="1281"/>
      <c r="O10" s="1494"/>
    </row>
    <row r="11" spans="1:15" ht="15">
      <c r="A11" s="1277" t="s">
        <v>1149</v>
      </c>
      <c r="B11" s="1278" t="s">
        <v>1150</v>
      </c>
      <c r="C11" s="1278" t="s">
        <v>1151</v>
      </c>
      <c r="D11" s="1278" t="s">
        <v>1152</v>
      </c>
      <c r="E11" s="1278" t="s">
        <v>1153</v>
      </c>
      <c r="F11" s="1278" t="s">
        <v>1154</v>
      </c>
      <c r="G11" s="1278">
        <v>154.6</v>
      </c>
      <c r="H11" s="1278">
        <v>152.4</v>
      </c>
      <c r="I11" s="1278">
        <v>153.4</v>
      </c>
      <c r="J11" s="1278">
        <v>153</v>
      </c>
      <c r="K11" s="1278">
        <v>154.5</v>
      </c>
      <c r="L11" s="647">
        <f t="shared" si="0"/>
        <v>1.5</v>
      </c>
      <c r="M11" s="648" t="s">
        <v>1155</v>
      </c>
      <c r="N11" s="1281" t="s">
        <v>1156</v>
      </c>
      <c r="O11" s="1494"/>
    </row>
    <row r="12" spans="1:15" ht="15">
      <c r="A12" s="1277" t="s">
        <v>1157</v>
      </c>
      <c r="B12" s="1278" t="s">
        <v>1158</v>
      </c>
      <c r="C12" s="1278" t="s">
        <v>1159</v>
      </c>
      <c r="D12" s="1278" t="s">
        <v>1160</v>
      </c>
      <c r="E12" s="1278" t="s">
        <v>1161</v>
      </c>
      <c r="F12" s="1278" t="s">
        <v>1162</v>
      </c>
      <c r="G12" s="1278">
        <v>55.7</v>
      </c>
      <c r="H12" s="1278">
        <v>55.9</v>
      </c>
      <c r="I12" s="1278">
        <v>52.4</v>
      </c>
      <c r="J12" s="1278">
        <v>48.3</v>
      </c>
      <c r="K12" s="1278">
        <v>49.5</v>
      </c>
      <c r="L12" s="647">
        <f t="shared" si="0"/>
        <v>1.2000000000000028</v>
      </c>
      <c r="M12" s="648" t="s">
        <v>1163</v>
      </c>
      <c r="N12" s="1280"/>
      <c r="O12" s="1494"/>
    </row>
    <row r="13" spans="1:15" ht="15">
      <c r="A13" s="1277" t="s">
        <v>1164</v>
      </c>
      <c r="B13" s="1278" t="s">
        <v>1165</v>
      </c>
      <c r="C13" s="1278" t="s">
        <v>1166</v>
      </c>
      <c r="D13" s="1278" t="s">
        <v>1167</v>
      </c>
      <c r="E13" s="1278" t="s">
        <v>1168</v>
      </c>
      <c r="F13" s="1278" t="s">
        <v>1169</v>
      </c>
      <c r="G13" s="1278">
        <v>9.1</v>
      </c>
      <c r="H13" s="1278">
        <v>9.5</v>
      </c>
      <c r="I13" s="1278">
        <v>9.8</v>
      </c>
      <c r="J13" s="1278">
        <v>9.2</v>
      </c>
      <c r="K13" s="1278">
        <v>9.5</v>
      </c>
      <c r="L13" s="647">
        <f t="shared" si="0"/>
        <v>0.3000000000000007</v>
      </c>
      <c r="M13" s="648" t="s">
        <v>1170</v>
      </c>
      <c r="N13" s="1280"/>
      <c r="O13" s="1494"/>
    </row>
    <row r="14" spans="1:15" ht="15">
      <c r="A14" s="1277" t="s">
        <v>1171</v>
      </c>
      <c r="B14" s="1278" t="s">
        <v>1172</v>
      </c>
      <c r="C14" s="1278" t="s">
        <v>1173</v>
      </c>
      <c r="D14" s="1278" t="s">
        <v>1174</v>
      </c>
      <c r="E14" s="1278" t="s">
        <v>1175</v>
      </c>
      <c r="F14" s="1278" t="s">
        <v>1176</v>
      </c>
      <c r="G14" s="1278">
        <v>199</v>
      </c>
      <c r="H14" s="1278">
        <v>207</v>
      </c>
      <c r="I14" s="1278">
        <v>205</v>
      </c>
      <c r="J14" s="1278">
        <v>204</v>
      </c>
      <c r="K14" s="1278">
        <v>201</v>
      </c>
      <c r="L14" s="647">
        <f t="shared" si="0"/>
        <v>-3</v>
      </c>
      <c r="M14" s="648" t="s">
        <v>1177</v>
      </c>
      <c r="N14" s="1282"/>
      <c r="O14" s="1494"/>
    </row>
    <row r="15" spans="1:15" ht="15">
      <c r="A15" s="1277" t="s">
        <v>1178</v>
      </c>
      <c r="B15" s="1278" t="s">
        <v>1179</v>
      </c>
      <c r="C15" s="1278" t="s">
        <v>1180</v>
      </c>
      <c r="D15" s="1278" t="s">
        <v>1181</v>
      </c>
      <c r="E15" s="1278" t="s">
        <v>1182</v>
      </c>
      <c r="F15" s="1278" t="s">
        <v>1183</v>
      </c>
      <c r="G15" s="1278">
        <v>23.8</v>
      </c>
      <c r="H15" s="1278">
        <v>23.3</v>
      </c>
      <c r="I15" s="1278">
        <v>21.8</v>
      </c>
      <c r="J15" s="1278">
        <v>23</v>
      </c>
      <c r="K15" s="1278">
        <v>23.5</v>
      </c>
      <c r="L15" s="647">
        <f t="shared" si="0"/>
        <v>0.5</v>
      </c>
      <c r="M15" s="648" t="s">
        <v>1184</v>
      </c>
      <c r="N15" s="1281" t="s">
        <v>1185</v>
      </c>
      <c r="O15" s="1494"/>
    </row>
    <row r="16" spans="1:15" ht="15">
      <c r="A16" s="1277" t="s">
        <v>1186</v>
      </c>
      <c r="B16" s="1278" t="s">
        <v>1142</v>
      </c>
      <c r="C16" s="1278" t="s">
        <v>1187</v>
      </c>
      <c r="D16" s="1278" t="s">
        <v>1187</v>
      </c>
      <c r="E16" s="1278" t="s">
        <v>1188</v>
      </c>
      <c r="F16" s="1278" t="s">
        <v>1189</v>
      </c>
      <c r="G16" s="1278" t="s">
        <v>1190</v>
      </c>
      <c r="H16" s="1278">
        <v>2</v>
      </c>
      <c r="I16" s="1278">
        <v>2.1</v>
      </c>
      <c r="J16" s="1278">
        <v>2.2</v>
      </c>
      <c r="K16" s="1278">
        <v>2.8</v>
      </c>
      <c r="L16" s="647">
        <f t="shared" si="0"/>
        <v>0.5999999999999996</v>
      </c>
      <c r="M16" s="648" t="s">
        <v>1188</v>
      </c>
      <c r="N16" s="1280"/>
      <c r="O16" s="1494"/>
    </row>
    <row r="17" spans="1:15" ht="15">
      <c r="A17" s="1277" t="s">
        <v>1191</v>
      </c>
      <c r="B17" s="1278" t="s">
        <v>1192</v>
      </c>
      <c r="C17" s="1278" t="s">
        <v>1188</v>
      </c>
      <c r="D17" s="1278" t="s">
        <v>1193</v>
      </c>
      <c r="E17" s="1278" t="s">
        <v>1194</v>
      </c>
      <c r="F17" s="1278" t="s">
        <v>1192</v>
      </c>
      <c r="G17" s="1278">
        <v>3.3</v>
      </c>
      <c r="H17" s="1278">
        <v>3</v>
      </c>
      <c r="I17" s="1278">
        <v>3.1</v>
      </c>
      <c r="J17" s="1278">
        <v>3.4</v>
      </c>
      <c r="K17" s="1278">
        <v>3</v>
      </c>
      <c r="L17" s="647">
        <f t="shared" si="0"/>
        <v>-0.3999999999999999</v>
      </c>
      <c r="M17" s="648" t="s">
        <v>1187</v>
      </c>
      <c r="N17" s="1280"/>
      <c r="O17" s="1494"/>
    </row>
    <row r="18" spans="1:15" ht="18">
      <c r="A18" s="1277" t="s">
        <v>493</v>
      </c>
      <c r="B18" s="1278" t="s">
        <v>1195</v>
      </c>
      <c r="C18" s="1278" t="s">
        <v>1196</v>
      </c>
      <c r="D18" s="1278" t="s">
        <v>1197</v>
      </c>
      <c r="E18" s="1278">
        <v>18.3</v>
      </c>
      <c r="F18" s="1278">
        <v>17.7</v>
      </c>
      <c r="G18" s="1278">
        <v>18.4</v>
      </c>
      <c r="H18" s="1278">
        <v>18.2</v>
      </c>
      <c r="I18" s="1278">
        <v>16.5</v>
      </c>
      <c r="J18" s="1278">
        <v>17.3</v>
      </c>
      <c r="K18" s="1278">
        <v>17.6</v>
      </c>
      <c r="L18" s="647">
        <f t="shared" si="0"/>
        <v>0.3000000000000007</v>
      </c>
      <c r="M18" s="648" t="s">
        <v>1198</v>
      </c>
      <c r="N18" s="1280"/>
      <c r="O18" s="1494"/>
    </row>
    <row r="19" spans="1:15" ht="15">
      <c r="A19" s="1277" t="s">
        <v>1199</v>
      </c>
      <c r="B19" s="1278" t="s">
        <v>1200</v>
      </c>
      <c r="C19" s="1278" t="s">
        <v>1201</v>
      </c>
      <c r="D19" s="1278" t="s">
        <v>1202</v>
      </c>
      <c r="E19" s="1278">
        <v>27</v>
      </c>
      <c r="F19" s="1278" t="s">
        <v>1203</v>
      </c>
      <c r="G19" s="1278">
        <v>34</v>
      </c>
      <c r="H19" s="1278">
        <v>31.9</v>
      </c>
      <c r="I19" s="1278">
        <v>29.8</v>
      </c>
      <c r="J19" s="1278">
        <v>34.5</v>
      </c>
      <c r="K19" s="1278">
        <v>33.5</v>
      </c>
      <c r="L19" s="647">
        <f t="shared" si="0"/>
        <v>-1</v>
      </c>
      <c r="M19" s="648" t="s">
        <v>1204</v>
      </c>
      <c r="N19" s="1281"/>
      <c r="O19" s="1494"/>
    </row>
    <row r="20" spans="1:15" ht="15">
      <c r="A20" s="1283" t="s">
        <v>1205</v>
      </c>
      <c r="B20" s="1284" t="s">
        <v>1207</v>
      </c>
      <c r="C20" s="1284" t="s">
        <v>1208</v>
      </c>
      <c r="D20" s="1284" t="s">
        <v>1209</v>
      </c>
      <c r="E20" s="1284" t="s">
        <v>1210</v>
      </c>
      <c r="F20" s="1284" t="s">
        <v>1211</v>
      </c>
      <c r="G20" s="1278">
        <v>91</v>
      </c>
      <c r="H20" s="1284">
        <v>84.8</v>
      </c>
      <c r="I20" s="1284">
        <v>85</v>
      </c>
      <c r="J20" s="1284">
        <v>84.2</v>
      </c>
      <c r="K20" s="1278">
        <v>81.3</v>
      </c>
      <c r="L20" s="647">
        <f t="shared" si="0"/>
        <v>-2.9000000000000057</v>
      </c>
      <c r="M20" s="1285" t="s">
        <v>1207</v>
      </c>
      <c r="N20" s="1286" t="s">
        <v>1212</v>
      </c>
      <c r="O20" s="1497"/>
    </row>
    <row r="21" spans="1:15" ht="15">
      <c r="A21" s="1277" t="s">
        <v>636</v>
      </c>
      <c r="B21" s="1278" t="s">
        <v>1213</v>
      </c>
      <c r="C21" s="1278" t="s">
        <v>1214</v>
      </c>
      <c r="D21" s="1278" t="s">
        <v>1215</v>
      </c>
      <c r="E21" s="1278" t="s">
        <v>1216</v>
      </c>
      <c r="F21" s="1278" t="s">
        <v>1217</v>
      </c>
      <c r="G21" s="1278">
        <v>60.3</v>
      </c>
      <c r="H21" s="1278">
        <v>58.6</v>
      </c>
      <c r="I21" s="1278">
        <v>58.7</v>
      </c>
      <c r="J21" s="1278">
        <v>55.1</v>
      </c>
      <c r="K21" s="1278">
        <v>52.6</v>
      </c>
      <c r="L21" s="647">
        <f t="shared" si="0"/>
        <v>-2.5</v>
      </c>
      <c r="M21" s="648" t="s">
        <v>1218</v>
      </c>
      <c r="N21" s="1280" t="s">
        <v>1219</v>
      </c>
      <c r="O21" s="1494"/>
    </row>
    <row r="22" spans="1:15" ht="15">
      <c r="A22" s="1277" t="s">
        <v>1220</v>
      </c>
      <c r="B22" s="1278" t="s">
        <v>1221</v>
      </c>
      <c r="C22" s="1278" t="s">
        <v>1221</v>
      </c>
      <c r="D22" s="1278" t="s">
        <v>1221</v>
      </c>
      <c r="E22" s="1278" t="s">
        <v>1222</v>
      </c>
      <c r="F22" s="1278" t="s">
        <v>1222</v>
      </c>
      <c r="G22" s="1278" t="s">
        <v>1222</v>
      </c>
      <c r="H22" s="1278">
        <v>1.6</v>
      </c>
      <c r="I22" s="1278">
        <v>1.6</v>
      </c>
      <c r="J22" s="1278">
        <v>1.6</v>
      </c>
      <c r="K22" s="1278">
        <v>1.5</v>
      </c>
      <c r="L22" s="647">
        <f t="shared" si="0"/>
        <v>-0.10000000000000009</v>
      </c>
      <c r="M22" s="648" t="s">
        <v>1223</v>
      </c>
      <c r="N22" s="1280" t="s">
        <v>1224</v>
      </c>
      <c r="O22" s="1494"/>
    </row>
    <row r="23" spans="1:15" ht="18">
      <c r="A23" s="1277" t="s">
        <v>494</v>
      </c>
      <c r="B23" s="1278" t="s">
        <v>1225</v>
      </c>
      <c r="C23" s="1278" t="s">
        <v>1226</v>
      </c>
      <c r="D23" s="1278" t="s">
        <v>1227</v>
      </c>
      <c r="E23" s="1278" t="s">
        <v>1228</v>
      </c>
      <c r="F23" s="1278" t="s">
        <v>1229</v>
      </c>
      <c r="G23" s="1278">
        <v>86.7</v>
      </c>
      <c r="H23" s="1278">
        <v>88</v>
      </c>
      <c r="I23" s="1278">
        <v>88.4</v>
      </c>
      <c r="J23" s="1278">
        <v>100.6</v>
      </c>
      <c r="K23" s="1278">
        <v>102.6</v>
      </c>
      <c r="L23" s="647">
        <f t="shared" si="0"/>
        <v>2</v>
      </c>
      <c r="M23" s="648" t="s">
        <v>1230</v>
      </c>
      <c r="N23" s="1280" t="s">
        <v>1231</v>
      </c>
      <c r="O23" s="1494"/>
    </row>
    <row r="24" spans="1:15" ht="18">
      <c r="A24" s="1277" t="s">
        <v>495</v>
      </c>
      <c r="B24" s="1278" t="s">
        <v>1232</v>
      </c>
      <c r="C24" s="1278" t="s">
        <v>1233</v>
      </c>
      <c r="D24" s="1278" t="s">
        <v>1234</v>
      </c>
      <c r="E24" s="1278">
        <v>52.3</v>
      </c>
      <c r="F24" s="1278" t="s">
        <v>1234</v>
      </c>
      <c r="G24" s="1278">
        <v>52.6</v>
      </c>
      <c r="H24" s="1278">
        <v>54</v>
      </c>
      <c r="I24" s="1278">
        <v>60.3</v>
      </c>
      <c r="J24" s="1278">
        <v>65</v>
      </c>
      <c r="K24" s="1278">
        <v>58.2</v>
      </c>
      <c r="L24" s="647">
        <f t="shared" si="0"/>
        <v>-6.799999999999997</v>
      </c>
      <c r="M24" s="648" t="s">
        <v>1235</v>
      </c>
      <c r="N24" s="1280" t="s">
        <v>1236</v>
      </c>
      <c r="O24" s="1494"/>
    </row>
    <row r="25" spans="1:14" s="1494" customFormat="1" ht="15.75" thickBot="1">
      <c r="A25" s="1287" t="s">
        <v>1237</v>
      </c>
      <c r="B25" s="1288" t="s">
        <v>1238</v>
      </c>
      <c r="C25" s="1289" t="s">
        <v>1239</v>
      </c>
      <c r="D25" s="1288" t="s">
        <v>1240</v>
      </c>
      <c r="E25" s="1288" t="s">
        <v>1238</v>
      </c>
      <c r="F25" s="1290">
        <v>10.3</v>
      </c>
      <c r="G25" s="1290">
        <v>10.2</v>
      </c>
      <c r="H25" s="1288">
        <v>12.2</v>
      </c>
      <c r="I25" s="1291">
        <v>11.5</v>
      </c>
      <c r="J25" s="1288">
        <v>11.4</v>
      </c>
      <c r="K25" s="1291">
        <v>13.5</v>
      </c>
      <c r="L25" s="1288">
        <f t="shared" si="0"/>
        <v>2.0999999999999996</v>
      </c>
      <c r="M25" s="1290" t="s">
        <v>571</v>
      </c>
      <c r="N25" s="1292" t="s">
        <v>571</v>
      </c>
    </row>
    <row r="26" spans="1:15" s="1293" customFormat="1" ht="18">
      <c r="A26" s="1298" t="s">
        <v>1241</v>
      </c>
      <c r="B26" s="1299"/>
      <c r="C26" s="1299"/>
      <c r="D26" s="1299"/>
      <c r="E26" s="1299"/>
      <c r="F26" s="1299"/>
      <c r="O26" s="1495"/>
    </row>
    <row r="27" spans="1:15" s="1293" customFormat="1" ht="18">
      <c r="A27" s="1300" t="s">
        <v>366</v>
      </c>
      <c r="B27" s="1299"/>
      <c r="C27" s="1299"/>
      <c r="D27" s="1299"/>
      <c r="E27" s="1299"/>
      <c r="F27" s="1299"/>
      <c r="M27" s="1295"/>
      <c r="N27" s="1295"/>
      <c r="O27" s="1495"/>
    </row>
    <row r="28" spans="1:10" s="1293" customFormat="1" ht="18">
      <c r="A28" s="1300" t="s">
        <v>367</v>
      </c>
      <c r="B28" s="1299"/>
      <c r="C28" s="1299"/>
      <c r="D28" s="1299"/>
      <c r="E28" s="1299"/>
      <c r="F28" s="1299"/>
      <c r="I28" s="1294"/>
      <c r="J28" s="1294"/>
    </row>
    <row r="29" spans="1:10" s="1293" customFormat="1" ht="18">
      <c r="A29" s="1301" t="s">
        <v>368</v>
      </c>
      <c r="B29" s="1299"/>
      <c r="C29" s="1299"/>
      <c r="D29" s="1299"/>
      <c r="E29" s="1299"/>
      <c r="F29" s="1299"/>
      <c r="I29" s="1294"/>
      <c r="J29" s="1294"/>
    </row>
    <row r="30" spans="1:10" s="1293" customFormat="1" ht="18">
      <c r="A30" s="1300" t="s">
        <v>369</v>
      </c>
      <c r="B30" s="1299"/>
      <c r="C30" s="1299"/>
      <c r="D30" s="1299"/>
      <c r="E30" s="1299"/>
      <c r="F30" s="1299"/>
      <c r="I30" s="1294"/>
      <c r="J30" s="1294"/>
    </row>
    <row r="31" spans="1:15" s="1293" customFormat="1" ht="18">
      <c r="A31" s="1300" t="s">
        <v>370</v>
      </c>
      <c r="B31" s="1299"/>
      <c r="C31" s="1299"/>
      <c r="D31" s="1299"/>
      <c r="E31" s="1299"/>
      <c r="F31" s="1299"/>
      <c r="I31" s="1294"/>
      <c r="J31" s="1294"/>
      <c r="M31" s="1296"/>
      <c r="N31" s="1296"/>
      <c r="O31" s="1296"/>
    </row>
    <row r="32" spans="1:245" s="1293" customFormat="1" ht="18">
      <c r="A32" s="1299"/>
      <c r="B32" s="1299"/>
      <c r="C32" s="1299"/>
      <c r="D32" s="1299"/>
      <c r="E32" s="1299"/>
      <c r="F32" s="1299"/>
      <c r="I32" s="1297"/>
      <c r="J32" s="1297"/>
      <c r="Q32" s="1294"/>
      <c r="W32" s="1294"/>
      <c r="AC32" s="1294"/>
      <c r="AI32" s="1294"/>
      <c r="AO32" s="1294"/>
      <c r="AU32" s="1294"/>
      <c r="BA32" s="1294"/>
      <c r="BG32" s="1294"/>
      <c r="BM32" s="1294"/>
      <c r="BS32" s="1294"/>
      <c r="BY32" s="1294"/>
      <c r="CE32" s="1294"/>
      <c r="CK32" s="1294"/>
      <c r="CQ32" s="1294"/>
      <c r="CW32" s="1294"/>
      <c r="DC32" s="1294"/>
      <c r="DI32" s="1294"/>
      <c r="DO32" s="1294"/>
      <c r="DU32" s="1294"/>
      <c r="EA32" s="1294"/>
      <c r="EG32" s="1294"/>
      <c r="EM32" s="1294"/>
      <c r="ES32" s="1294"/>
      <c r="EY32" s="1294"/>
      <c r="FE32" s="1294"/>
      <c r="FK32" s="1294"/>
      <c r="FQ32" s="1294"/>
      <c r="FW32" s="1294"/>
      <c r="GC32" s="1294"/>
      <c r="GI32" s="1294"/>
      <c r="GO32" s="1294"/>
      <c r="GU32" s="1294"/>
      <c r="HA32" s="1294"/>
      <c r="HG32" s="1294"/>
      <c r="HM32" s="1294"/>
      <c r="HS32" s="1294"/>
      <c r="HY32" s="1294"/>
      <c r="IE32" s="1294"/>
      <c r="IK32" s="1294"/>
    </row>
    <row r="33" spans="4:10" s="1293" customFormat="1" ht="18">
      <c r="D33" s="1295"/>
      <c r="E33" s="1295"/>
      <c r="F33" s="1295"/>
      <c r="G33" s="1295"/>
      <c r="H33" s="1295"/>
      <c r="I33" s="1297"/>
      <c r="J33" s="1297"/>
    </row>
    <row r="34" s="1293" customFormat="1" ht="15"/>
    <row r="35" spans="1:15" ht="15">
      <c r="A35" s="1293"/>
      <c r="B35" s="1293"/>
      <c r="K35" s="1293"/>
      <c r="L35" s="1293"/>
      <c r="M35" s="1293"/>
      <c r="N35" s="1293"/>
      <c r="O35" s="1293"/>
    </row>
  </sheetData>
  <sheetProtection/>
  <mergeCells count="6">
    <mergeCell ref="M3:M4"/>
    <mergeCell ref="N3:N4"/>
    <mergeCell ref="A3:A4"/>
    <mergeCell ref="B3:J3"/>
    <mergeCell ref="K3:K4"/>
    <mergeCell ref="L3:L4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41.00390625" style="492" customWidth="1"/>
    <col min="2" max="9" width="12.875" style="492" customWidth="1"/>
    <col min="10" max="10" width="9.25390625" style="492" bestFit="1" customWidth="1"/>
    <col min="11" max="16384" width="9.125" style="492" customWidth="1"/>
  </cols>
  <sheetData>
    <row r="1" spans="1:9" ht="15" customHeight="1">
      <c r="A1" s="2" t="s">
        <v>1243</v>
      </c>
      <c r="B1" s="2"/>
      <c r="C1" s="659"/>
      <c r="D1" s="659"/>
      <c r="E1" s="659"/>
      <c r="F1" s="1400"/>
      <c r="G1" s="1400"/>
      <c r="H1" s="659"/>
      <c r="I1" s="659"/>
    </row>
    <row r="2" spans="1:9" ht="15" customHeight="1" thickBot="1">
      <c r="A2" s="1690" t="s">
        <v>1042</v>
      </c>
      <c r="B2" s="1690"/>
      <c r="C2" s="657"/>
      <c r="D2" s="659"/>
      <c r="E2" s="659"/>
      <c r="F2" s="659"/>
      <c r="G2" s="659"/>
      <c r="H2" s="659"/>
      <c r="I2" s="147" t="s">
        <v>1275</v>
      </c>
    </row>
    <row r="3" spans="1:9" ht="15" customHeight="1">
      <c r="A3" s="1729" t="s">
        <v>1244</v>
      </c>
      <c r="B3" s="1732" t="s">
        <v>1245</v>
      </c>
      <c r="C3" s="1732"/>
      <c r="D3" s="1668"/>
      <c r="E3" s="1733"/>
      <c r="F3" s="1732" t="s">
        <v>1246</v>
      </c>
      <c r="G3" s="1732"/>
      <c r="H3" s="1668"/>
      <c r="I3" s="1733"/>
    </row>
    <row r="4" spans="1:9" ht="18.75" customHeight="1">
      <c r="A4" s="1730"/>
      <c r="B4" s="1734">
        <v>2008</v>
      </c>
      <c r="C4" s="1735"/>
      <c r="D4" s="1736" t="s">
        <v>1277</v>
      </c>
      <c r="E4" s="1737"/>
      <c r="F4" s="1734">
        <v>2008</v>
      </c>
      <c r="G4" s="1735"/>
      <c r="H4" s="1736" t="s">
        <v>1277</v>
      </c>
      <c r="I4" s="1737"/>
    </row>
    <row r="5" spans="1:9" ht="15" customHeight="1" thickBot="1">
      <c r="A5" s="1731"/>
      <c r="B5" s="663" t="s">
        <v>1247</v>
      </c>
      <c r="C5" s="664" t="s">
        <v>1248</v>
      </c>
      <c r="D5" s="663" t="s">
        <v>1247</v>
      </c>
      <c r="E5" s="665" t="s">
        <v>1248</v>
      </c>
      <c r="F5" s="663" t="s">
        <v>1247</v>
      </c>
      <c r="G5" s="666" t="s">
        <v>1248</v>
      </c>
      <c r="H5" s="663" t="s">
        <v>1247</v>
      </c>
      <c r="I5" s="667" t="s">
        <v>1248</v>
      </c>
    </row>
    <row r="6" spans="1:9" ht="15" customHeight="1">
      <c r="A6" s="515" t="s">
        <v>1249</v>
      </c>
      <c r="B6" s="668">
        <v>96898.76322777601</v>
      </c>
      <c r="C6" s="669">
        <v>11029.513808669999</v>
      </c>
      <c r="D6" s="669">
        <v>91658.944</v>
      </c>
      <c r="E6" s="670">
        <v>11848.032</v>
      </c>
      <c r="F6" s="671">
        <v>60305.86274314499</v>
      </c>
      <c r="G6" s="672">
        <v>20240.945860718002</v>
      </c>
      <c r="H6" s="672">
        <v>45027.007</v>
      </c>
      <c r="I6" s="673">
        <v>17177.151</v>
      </c>
    </row>
    <row r="7" spans="1:9" ht="15" customHeight="1">
      <c r="A7" s="515" t="s">
        <v>1250</v>
      </c>
      <c r="B7" s="671">
        <v>88577.712872602</v>
      </c>
      <c r="C7" s="669">
        <v>39304.146551152</v>
      </c>
      <c r="D7" s="669">
        <v>64109.126</v>
      </c>
      <c r="E7" s="670">
        <v>32484.434</v>
      </c>
      <c r="F7" s="671">
        <v>271836.996946159</v>
      </c>
      <c r="G7" s="669">
        <v>61228.712806214</v>
      </c>
      <c r="H7" s="669">
        <v>287380.073</v>
      </c>
      <c r="I7" s="670">
        <v>69322.216</v>
      </c>
    </row>
    <row r="8" spans="1:9" ht="15" customHeight="1">
      <c r="A8" s="515" t="s">
        <v>1251</v>
      </c>
      <c r="B8" s="671">
        <v>5127.434209653</v>
      </c>
      <c r="C8" s="669">
        <v>2606.369846644</v>
      </c>
      <c r="D8" s="669">
        <v>3492.596</v>
      </c>
      <c r="E8" s="670">
        <v>1614.507</v>
      </c>
      <c r="F8" s="671">
        <v>29168.151663015</v>
      </c>
      <c r="G8" s="669">
        <v>5041.57843723</v>
      </c>
      <c r="H8" s="669">
        <v>29485.759</v>
      </c>
      <c r="I8" s="670">
        <v>3838.925</v>
      </c>
    </row>
    <row r="9" spans="1:9" ht="15" customHeight="1">
      <c r="A9" s="515" t="s">
        <v>1252</v>
      </c>
      <c r="B9" s="671">
        <v>308273.470822545</v>
      </c>
      <c r="C9" s="669">
        <v>100850.730199827</v>
      </c>
      <c r="D9" s="669">
        <v>205355.99</v>
      </c>
      <c r="E9" s="670">
        <v>55384.48</v>
      </c>
      <c r="F9" s="671">
        <v>226154.412600411</v>
      </c>
      <c r="G9" s="669">
        <v>101429.380867025</v>
      </c>
      <c r="H9" s="669">
        <v>226141.728</v>
      </c>
      <c r="I9" s="670">
        <v>97187.739</v>
      </c>
    </row>
    <row r="10" spans="1:9" ht="15" customHeight="1">
      <c r="A10" s="515" t="s">
        <v>1253</v>
      </c>
      <c r="B10" s="671">
        <v>12425.527318594999</v>
      </c>
      <c r="C10" s="669">
        <v>5790.491635132</v>
      </c>
      <c r="D10" s="669">
        <v>8734.407</v>
      </c>
      <c r="E10" s="670">
        <v>4668.255</v>
      </c>
      <c r="F10" s="671">
        <v>19670.226415720997</v>
      </c>
      <c r="G10" s="669">
        <v>502.652924384</v>
      </c>
      <c r="H10" s="669">
        <v>14958.594</v>
      </c>
      <c r="I10" s="670">
        <v>443.114</v>
      </c>
    </row>
    <row r="11" spans="1:9" ht="15" customHeight="1">
      <c r="A11" s="674" t="s">
        <v>1254</v>
      </c>
      <c r="B11" s="671">
        <v>5634.543915555</v>
      </c>
      <c r="C11" s="669">
        <v>2195.120029211</v>
      </c>
      <c r="D11" s="669">
        <v>5732.509</v>
      </c>
      <c r="E11" s="670">
        <v>1623.78</v>
      </c>
      <c r="F11" s="671">
        <v>38637.739958838996</v>
      </c>
      <c r="G11" s="669">
        <v>1758.453130187</v>
      </c>
      <c r="H11" s="669">
        <v>37543.633</v>
      </c>
      <c r="I11" s="670">
        <v>2275.512</v>
      </c>
    </row>
    <row r="12" spans="1:9" ht="15" customHeight="1">
      <c r="A12" s="674" t="s">
        <v>1255</v>
      </c>
      <c r="B12" s="671">
        <v>48299.717918076996</v>
      </c>
      <c r="C12" s="669">
        <v>26580.290745535</v>
      </c>
      <c r="D12" s="669">
        <v>41149.113</v>
      </c>
      <c r="E12" s="670">
        <v>23854.014</v>
      </c>
      <c r="F12" s="671">
        <v>154416.396169421</v>
      </c>
      <c r="G12" s="669">
        <v>21910.884451968</v>
      </c>
      <c r="H12" s="669">
        <v>155000.548</v>
      </c>
      <c r="I12" s="670">
        <v>21335.96</v>
      </c>
    </row>
    <row r="13" spans="1:9" ht="15" customHeight="1">
      <c r="A13" s="515" t="s">
        <v>1256</v>
      </c>
      <c r="B13" s="671">
        <v>74729.216125606</v>
      </c>
      <c r="C13" s="669">
        <v>32159.442010224</v>
      </c>
      <c r="D13" s="669">
        <v>57797.639</v>
      </c>
      <c r="E13" s="670">
        <v>22414.501</v>
      </c>
      <c r="F13" s="671">
        <v>230013.015302396</v>
      </c>
      <c r="G13" s="669">
        <v>12293.787691694999</v>
      </c>
      <c r="H13" s="669">
        <v>203610.874</v>
      </c>
      <c r="I13" s="670">
        <v>10504.875</v>
      </c>
    </row>
    <row r="14" spans="1:9" ht="15" customHeight="1">
      <c r="A14" s="515" t="s">
        <v>1257</v>
      </c>
      <c r="B14" s="671">
        <v>71239.167264157</v>
      </c>
      <c r="C14" s="669">
        <v>9932.18591914</v>
      </c>
      <c r="D14" s="669">
        <v>47379.791</v>
      </c>
      <c r="E14" s="670">
        <v>11849.608</v>
      </c>
      <c r="F14" s="671">
        <v>101588.240987851</v>
      </c>
      <c r="G14" s="669">
        <v>8028.4465577910005</v>
      </c>
      <c r="H14" s="669">
        <v>81525.749</v>
      </c>
      <c r="I14" s="670">
        <v>11783.032</v>
      </c>
    </row>
    <row r="15" spans="1:9" ht="15" customHeight="1">
      <c r="A15" s="515" t="s">
        <v>1258</v>
      </c>
      <c r="B15" s="671">
        <v>168389.64814446</v>
      </c>
      <c r="C15" s="669">
        <v>45641.992265817</v>
      </c>
      <c r="D15" s="669">
        <v>186813.65</v>
      </c>
      <c r="E15" s="670">
        <v>18002.234</v>
      </c>
      <c r="F15" s="671">
        <v>146078.75944367002</v>
      </c>
      <c r="G15" s="669">
        <v>12648.340071699002</v>
      </c>
      <c r="H15" s="669">
        <v>76281.17</v>
      </c>
      <c r="I15" s="670">
        <v>7003.843</v>
      </c>
    </row>
    <row r="16" spans="1:9" ht="15" customHeight="1">
      <c r="A16" s="515" t="s">
        <v>1259</v>
      </c>
      <c r="B16" s="671">
        <v>142764.426508663</v>
      </c>
      <c r="C16" s="669">
        <v>16895.151131913</v>
      </c>
      <c r="D16" s="669">
        <v>105966.634</v>
      </c>
      <c r="E16" s="670">
        <v>12218.845</v>
      </c>
      <c r="F16" s="671">
        <v>34269.205072031</v>
      </c>
      <c r="G16" s="669">
        <v>3937.0125141070002</v>
      </c>
      <c r="H16" s="669">
        <v>22900.857</v>
      </c>
      <c r="I16" s="670">
        <v>2876.934</v>
      </c>
    </row>
    <row r="17" spans="1:9" ht="15" customHeight="1">
      <c r="A17" s="674" t="s">
        <v>1260</v>
      </c>
      <c r="B17" s="671">
        <v>160831.395339573</v>
      </c>
      <c r="C17" s="669">
        <v>33521.118103962996</v>
      </c>
      <c r="D17" s="669">
        <v>136758.412</v>
      </c>
      <c r="E17" s="670">
        <v>13642.087</v>
      </c>
      <c r="F17" s="671">
        <v>49476.652957578</v>
      </c>
      <c r="G17" s="669">
        <v>7609.312786298</v>
      </c>
      <c r="H17" s="669">
        <v>44290.665</v>
      </c>
      <c r="I17" s="670">
        <v>6538.201</v>
      </c>
    </row>
    <row r="18" spans="1:9" ht="15" customHeight="1">
      <c r="A18" s="515" t="s">
        <v>1261</v>
      </c>
      <c r="B18" s="671">
        <v>855.1513974640001</v>
      </c>
      <c r="C18" s="669">
        <v>560.147546969</v>
      </c>
      <c r="D18" s="669">
        <v>638.858</v>
      </c>
      <c r="E18" s="670">
        <v>223.819</v>
      </c>
      <c r="F18" s="671">
        <v>7268.999601672999</v>
      </c>
      <c r="G18" s="669">
        <v>245.60751510300003</v>
      </c>
      <c r="H18" s="669">
        <v>6336.998</v>
      </c>
      <c r="I18" s="670">
        <v>323.589</v>
      </c>
    </row>
    <row r="19" spans="1:9" ht="15" customHeight="1">
      <c r="A19" s="515" t="s">
        <v>1262</v>
      </c>
      <c r="B19" s="671">
        <v>247.26080462099998</v>
      </c>
      <c r="C19" s="669">
        <v>0.903638054</v>
      </c>
      <c r="D19" s="669">
        <v>433.222</v>
      </c>
      <c r="E19" s="670">
        <v>11.242</v>
      </c>
      <c r="F19" s="671">
        <v>1060.275642302</v>
      </c>
      <c r="G19" s="669">
        <v>434.699263095</v>
      </c>
      <c r="H19" s="669">
        <v>516.738</v>
      </c>
      <c r="I19" s="670">
        <v>9.392</v>
      </c>
    </row>
    <row r="20" spans="1:9" ht="15" customHeight="1">
      <c r="A20" s="515" t="s">
        <v>1263</v>
      </c>
      <c r="B20" s="671">
        <v>48993.879838014</v>
      </c>
      <c r="C20" s="669">
        <v>23216.418243377997</v>
      </c>
      <c r="D20" s="669">
        <v>76171.093</v>
      </c>
      <c r="E20" s="670">
        <v>51519.684</v>
      </c>
      <c r="F20" s="671">
        <v>169790.84093474</v>
      </c>
      <c r="G20" s="669">
        <v>44746.127398261</v>
      </c>
      <c r="H20" s="669">
        <v>154421.042</v>
      </c>
      <c r="I20" s="670">
        <v>51350.334</v>
      </c>
    </row>
    <row r="21" spans="1:9" ht="15" customHeight="1">
      <c r="A21" s="515" t="s">
        <v>1264</v>
      </c>
      <c r="B21" s="671">
        <v>44993.821748655995</v>
      </c>
      <c r="C21" s="669">
        <v>13171.231195645001</v>
      </c>
      <c r="D21" s="669">
        <v>39342.324</v>
      </c>
      <c r="E21" s="670">
        <v>10186.093</v>
      </c>
      <c r="F21" s="671">
        <v>120825.508398061</v>
      </c>
      <c r="G21" s="669">
        <v>63027.414392883</v>
      </c>
      <c r="H21" s="669">
        <v>118616.932</v>
      </c>
      <c r="I21" s="670">
        <v>61164.605</v>
      </c>
    </row>
    <row r="22" spans="1:9" ht="15" customHeight="1">
      <c r="A22" s="515" t="s">
        <v>1265</v>
      </c>
      <c r="B22" s="671">
        <v>164180.67645887198</v>
      </c>
      <c r="C22" s="669">
        <v>45405.509924982</v>
      </c>
      <c r="D22" s="669">
        <v>152878.004</v>
      </c>
      <c r="E22" s="670">
        <v>34010.508</v>
      </c>
      <c r="F22" s="671">
        <v>120953.35089291599</v>
      </c>
      <c r="G22" s="669">
        <v>32195.787459337</v>
      </c>
      <c r="H22" s="669">
        <v>119597.346</v>
      </c>
      <c r="I22" s="670">
        <v>41288.44</v>
      </c>
    </row>
    <row r="23" spans="1:9" ht="15" customHeight="1">
      <c r="A23" s="515" t="s">
        <v>1266</v>
      </c>
      <c r="B23" s="671">
        <v>139938.867157936</v>
      </c>
      <c r="C23" s="669">
        <v>35795.245966939</v>
      </c>
      <c r="D23" s="669">
        <v>141618.709</v>
      </c>
      <c r="E23" s="670">
        <v>38972.983</v>
      </c>
      <c r="F23" s="671">
        <v>142745.41542189402</v>
      </c>
      <c r="G23" s="669">
        <v>26784.548031601</v>
      </c>
      <c r="H23" s="669">
        <v>130983.436</v>
      </c>
      <c r="I23" s="670">
        <v>26189.613</v>
      </c>
    </row>
    <row r="24" spans="1:9" ht="15" customHeight="1">
      <c r="A24" s="515" t="s">
        <v>1267</v>
      </c>
      <c r="B24" s="671">
        <v>88017.088362212</v>
      </c>
      <c r="C24" s="669">
        <v>52001.847805882</v>
      </c>
      <c r="D24" s="669">
        <v>75482.281</v>
      </c>
      <c r="E24" s="670">
        <v>47008.447</v>
      </c>
      <c r="F24" s="671">
        <v>174584.882593109</v>
      </c>
      <c r="G24" s="669">
        <v>59366.355407289</v>
      </c>
      <c r="H24" s="669">
        <v>178771.031</v>
      </c>
      <c r="I24" s="670">
        <v>66254.639</v>
      </c>
    </row>
    <row r="25" spans="1:9" ht="15" customHeight="1">
      <c r="A25" s="674" t="s">
        <v>1268</v>
      </c>
      <c r="B25" s="671">
        <v>43684.917380336</v>
      </c>
      <c r="C25" s="669">
        <v>25156.461627829998</v>
      </c>
      <c r="D25" s="669">
        <v>37279.446</v>
      </c>
      <c r="E25" s="670">
        <v>20334.928</v>
      </c>
      <c r="F25" s="671">
        <v>127271.345747859</v>
      </c>
      <c r="G25" s="669">
        <v>29564.748589258</v>
      </c>
      <c r="H25" s="669">
        <v>119992.042</v>
      </c>
      <c r="I25" s="670">
        <v>28548.798</v>
      </c>
    </row>
    <row r="26" spans="1:9" ht="15" customHeight="1">
      <c r="A26" s="515" t="s">
        <v>1269</v>
      </c>
      <c r="B26" s="671">
        <v>111219.66636792099</v>
      </c>
      <c r="C26" s="669">
        <v>35641.656144194</v>
      </c>
      <c r="D26" s="669">
        <v>110620.247</v>
      </c>
      <c r="E26" s="670">
        <v>37696.855</v>
      </c>
      <c r="F26" s="671">
        <v>196375.939985394</v>
      </c>
      <c r="G26" s="669">
        <v>45049.853515236</v>
      </c>
      <c r="H26" s="669">
        <v>200934.597</v>
      </c>
      <c r="I26" s="670">
        <v>58353.194</v>
      </c>
    </row>
    <row r="27" spans="1:9" ht="15" customHeight="1">
      <c r="A27" s="515" t="s">
        <v>1270</v>
      </c>
      <c r="B27" s="671">
        <v>156255.020912169</v>
      </c>
      <c r="C27" s="669">
        <v>56166.433147446995</v>
      </c>
      <c r="D27" s="669">
        <v>129336.577</v>
      </c>
      <c r="E27" s="670">
        <v>60718.524</v>
      </c>
      <c r="F27" s="671">
        <v>265990.086901679</v>
      </c>
      <c r="G27" s="669">
        <v>101919.565093275</v>
      </c>
      <c r="H27" s="669">
        <v>297605.605</v>
      </c>
      <c r="I27" s="670">
        <v>141329.98</v>
      </c>
    </row>
    <row r="28" spans="1:9" ht="15" customHeight="1">
      <c r="A28" s="515" t="s">
        <v>1271</v>
      </c>
      <c r="B28" s="671">
        <v>53540.78214831</v>
      </c>
      <c r="C28" s="669">
        <v>10470.254265419</v>
      </c>
      <c r="D28" s="669">
        <v>42962.88</v>
      </c>
      <c r="E28" s="670">
        <v>10320.913</v>
      </c>
      <c r="F28" s="671">
        <v>150646.435305052</v>
      </c>
      <c r="G28" s="669">
        <v>28806.22844055</v>
      </c>
      <c r="H28" s="669">
        <v>104473.554</v>
      </c>
      <c r="I28" s="670">
        <v>26495.793</v>
      </c>
    </row>
    <row r="29" spans="1:9" ht="15" customHeight="1" thickBot="1">
      <c r="A29" s="515" t="s">
        <v>1272</v>
      </c>
      <c r="B29" s="675">
        <v>1652.312520746</v>
      </c>
      <c r="C29" s="669">
        <v>263.41913961399996</v>
      </c>
      <c r="D29" s="669">
        <v>0</v>
      </c>
      <c r="E29" s="670">
        <v>0</v>
      </c>
      <c r="F29" s="671">
        <v>69384.669687313</v>
      </c>
      <c r="G29" s="669">
        <v>24433.90742216</v>
      </c>
      <c r="H29" s="669">
        <v>55490.225</v>
      </c>
      <c r="I29" s="670">
        <v>22642.285</v>
      </c>
    </row>
    <row r="30" spans="1:9" ht="15" customHeight="1" thickBot="1">
      <c r="A30" s="676" t="s">
        <v>1273</v>
      </c>
      <c r="B30" s="677">
        <v>2036770.468764518</v>
      </c>
      <c r="C30" s="677">
        <v>624356.080893581</v>
      </c>
      <c r="D30" s="677">
        <v>1761712.452</v>
      </c>
      <c r="E30" s="678">
        <v>520608.773</v>
      </c>
      <c r="F30" s="679">
        <v>2908513.41137223</v>
      </c>
      <c r="G30" s="677">
        <v>713204.3506273639</v>
      </c>
      <c r="H30" s="677">
        <v>2711886.203</v>
      </c>
      <c r="I30" s="678">
        <v>774238.164</v>
      </c>
    </row>
    <row r="31" ht="15" customHeight="1">
      <c r="A31" s="1" t="s">
        <v>1274</v>
      </c>
    </row>
    <row r="32" spans="1:8" s="16" customFormat="1" ht="15" customHeight="1">
      <c r="A32" s="662" t="s">
        <v>1078</v>
      </c>
      <c r="B32" s="660"/>
      <c r="H32" s="660"/>
    </row>
    <row r="33" spans="1:3" ht="15" customHeight="1">
      <c r="A33" s="1" t="s">
        <v>467</v>
      </c>
      <c r="C33" s="661"/>
    </row>
  </sheetData>
  <sheetProtection/>
  <mergeCells count="8">
    <mergeCell ref="A2:B2"/>
    <mergeCell ref="A3:A5"/>
    <mergeCell ref="B3:E3"/>
    <mergeCell ref="F3:I3"/>
    <mergeCell ref="B4:C4"/>
    <mergeCell ref="D4:E4"/>
    <mergeCell ref="F4:G4"/>
    <mergeCell ref="H4:I4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F1">
      <selection activeCell="W9" sqref="W9"/>
    </sheetView>
  </sheetViews>
  <sheetFormatPr defaultColWidth="10.00390625" defaultRowHeight="12.75"/>
  <cols>
    <col min="1" max="1" width="22.625" style="16" customWidth="1"/>
    <col min="2" max="4" width="9.75390625" style="338" customWidth="1"/>
    <col min="5" max="8" width="9.75390625" style="16" customWidth="1"/>
    <col min="9" max="9" width="9.75390625" style="45" customWidth="1"/>
    <col min="10" max="21" width="9.75390625" style="16" customWidth="1"/>
    <col min="22" max="16384" width="10.00390625" style="16" customWidth="1"/>
  </cols>
  <sheetData>
    <row r="1" spans="1:21" ht="18.75" customHeight="1" thickBot="1">
      <c r="A1" s="680" t="s">
        <v>1278</v>
      </c>
      <c r="F1" s="5"/>
      <c r="G1" s="5"/>
      <c r="T1" s="1637" t="s">
        <v>1327</v>
      </c>
      <c r="U1" s="1637"/>
    </row>
    <row r="2" spans="1:21" ht="15">
      <c r="A2" s="1742" t="s">
        <v>1279</v>
      </c>
      <c r="B2" s="1745" t="s">
        <v>405</v>
      </c>
      <c r="C2" s="1746"/>
      <c r="D2" s="1746"/>
      <c r="E2" s="1746"/>
      <c r="F2" s="1746"/>
      <c r="G2" s="1746"/>
      <c r="H2" s="1746"/>
      <c r="I2" s="1746"/>
      <c r="J2" s="1746"/>
      <c r="K2" s="1747"/>
      <c r="L2" s="1748" t="s">
        <v>1280</v>
      </c>
      <c r="M2" s="1749"/>
      <c r="N2" s="1749"/>
      <c r="O2" s="1749"/>
      <c r="P2" s="1749"/>
      <c r="Q2" s="1749"/>
      <c r="R2" s="1749"/>
      <c r="S2" s="1749"/>
      <c r="T2" s="1749"/>
      <c r="U2" s="1750"/>
    </row>
    <row r="3" spans="1:21" s="682" customFormat="1" ht="17.25">
      <c r="A3" s="1743"/>
      <c r="B3" s="1751">
        <v>2008</v>
      </c>
      <c r="C3" s="1752"/>
      <c r="D3" s="1752"/>
      <c r="E3" s="1752"/>
      <c r="F3" s="1753"/>
      <c r="G3" s="1754" t="s">
        <v>1324</v>
      </c>
      <c r="H3" s="1754"/>
      <c r="I3" s="1754"/>
      <c r="J3" s="1754"/>
      <c r="K3" s="1755"/>
      <c r="L3" s="1751">
        <v>2008</v>
      </c>
      <c r="M3" s="1752"/>
      <c r="N3" s="1752"/>
      <c r="O3" s="1752"/>
      <c r="P3" s="1753"/>
      <c r="Q3" s="1754" t="s">
        <v>1324</v>
      </c>
      <c r="R3" s="1754"/>
      <c r="S3" s="1754"/>
      <c r="T3" s="1754"/>
      <c r="U3" s="1755"/>
    </row>
    <row r="4" spans="1:21" ht="15">
      <c r="A4" s="1743"/>
      <c r="B4" s="1740" t="s">
        <v>1281</v>
      </c>
      <c r="C4" s="1741"/>
      <c r="D4" s="1756" t="s">
        <v>1282</v>
      </c>
      <c r="E4" s="1741"/>
      <c r="F4" s="683" t="s">
        <v>1283</v>
      </c>
      <c r="G4" s="1738" t="s">
        <v>1281</v>
      </c>
      <c r="H4" s="1739"/>
      <c r="I4" s="1738" t="s">
        <v>1282</v>
      </c>
      <c r="J4" s="1739"/>
      <c r="K4" s="684" t="s">
        <v>1283</v>
      </c>
      <c r="L4" s="1740" t="s">
        <v>1284</v>
      </c>
      <c r="M4" s="1741"/>
      <c r="N4" s="1738" t="s">
        <v>1285</v>
      </c>
      <c r="O4" s="1739"/>
      <c r="P4" s="683" t="s">
        <v>1283</v>
      </c>
      <c r="Q4" s="1738" t="s">
        <v>1284</v>
      </c>
      <c r="R4" s="1739"/>
      <c r="S4" s="1738" t="s">
        <v>1285</v>
      </c>
      <c r="T4" s="1739"/>
      <c r="U4" s="684" t="s">
        <v>1283</v>
      </c>
    </row>
    <row r="5" spans="1:21" ht="18.75" thickBot="1">
      <c r="A5" s="1744"/>
      <c r="B5" s="685" t="s">
        <v>1043</v>
      </c>
      <c r="C5" s="686" t="s">
        <v>1325</v>
      </c>
      <c r="D5" s="686" t="s">
        <v>1043</v>
      </c>
      <c r="E5" s="686" t="s">
        <v>1326</v>
      </c>
      <c r="F5" s="686" t="s">
        <v>1043</v>
      </c>
      <c r="G5" s="686" t="s">
        <v>1043</v>
      </c>
      <c r="H5" s="686" t="s">
        <v>1325</v>
      </c>
      <c r="I5" s="686" t="s">
        <v>1043</v>
      </c>
      <c r="J5" s="686" t="s">
        <v>1326</v>
      </c>
      <c r="K5" s="1498" t="s">
        <v>1043</v>
      </c>
      <c r="L5" s="685" t="s">
        <v>1043</v>
      </c>
      <c r="M5" s="686" t="s">
        <v>1325</v>
      </c>
      <c r="N5" s="686" t="s">
        <v>1043</v>
      </c>
      <c r="O5" s="686" t="s">
        <v>1326</v>
      </c>
      <c r="P5" s="686" t="s">
        <v>1043</v>
      </c>
      <c r="Q5" s="686" t="s">
        <v>1043</v>
      </c>
      <c r="R5" s="686" t="s">
        <v>1325</v>
      </c>
      <c r="S5" s="686" t="s">
        <v>1043</v>
      </c>
      <c r="T5" s="686" t="s">
        <v>1326</v>
      </c>
      <c r="U5" s="1499" t="s">
        <v>1043</v>
      </c>
    </row>
    <row r="6" spans="1:21" ht="15">
      <c r="A6" s="687" t="s">
        <v>1286</v>
      </c>
      <c r="B6" s="691">
        <v>35895.751477129</v>
      </c>
      <c r="C6" s="688">
        <v>88.7154583462872</v>
      </c>
      <c r="D6" s="689">
        <v>8749.824470557</v>
      </c>
      <c r="E6" s="688">
        <v>99.8985912459412</v>
      </c>
      <c r="F6" s="640">
        <v>27145.927006572</v>
      </c>
      <c r="G6" s="641">
        <v>28645.188</v>
      </c>
      <c r="H6" s="690">
        <v>70.17097574544934</v>
      </c>
      <c r="I6" s="689">
        <v>2939.603</v>
      </c>
      <c r="J6" s="690">
        <v>99.6109565163174</v>
      </c>
      <c r="K6" s="692">
        <v>25705.585</v>
      </c>
      <c r="L6" s="691">
        <v>4565.91343026</v>
      </c>
      <c r="M6" s="690">
        <v>11.284541653712783</v>
      </c>
      <c r="N6" s="640">
        <v>8.882095200000549</v>
      </c>
      <c r="O6" s="690">
        <v>0.10140875405880075</v>
      </c>
      <c r="P6" s="640">
        <v>4557.031335059999</v>
      </c>
      <c r="Q6" s="641">
        <v>12176.801000000003</v>
      </c>
      <c r="R6" s="690">
        <v>29.829024254550664</v>
      </c>
      <c r="S6" s="640">
        <v>11.480999999999767</v>
      </c>
      <c r="T6" s="690">
        <v>0.3890434836825983</v>
      </c>
      <c r="U6" s="692">
        <v>12165.32</v>
      </c>
    </row>
    <row r="7" spans="1:21" ht="15">
      <c r="A7" s="687" t="s">
        <v>1287</v>
      </c>
      <c r="B7" s="695">
        <v>17709.788886675997</v>
      </c>
      <c r="C7" s="693">
        <v>94.80223649473103</v>
      </c>
      <c r="D7" s="36">
        <v>24521.590818562</v>
      </c>
      <c r="E7" s="693">
        <v>100</v>
      </c>
      <c r="F7" s="32">
        <v>-6811.801931886002</v>
      </c>
      <c r="G7" s="644">
        <v>15101.692</v>
      </c>
      <c r="H7" s="694">
        <v>100</v>
      </c>
      <c r="I7" s="36">
        <v>20439.17</v>
      </c>
      <c r="J7" s="694">
        <v>99.99840504873505</v>
      </c>
      <c r="K7" s="696">
        <v>-5337.477999999999</v>
      </c>
      <c r="L7" s="695">
        <v>970.9823076410066</v>
      </c>
      <c r="M7" s="694">
        <v>5.1977635052689655</v>
      </c>
      <c r="N7" s="32">
        <v>0</v>
      </c>
      <c r="O7" s="694">
        <v>0</v>
      </c>
      <c r="P7" s="32">
        <v>970.9823076410066</v>
      </c>
      <c r="Q7" s="644">
        <v>0</v>
      </c>
      <c r="R7" s="694">
        <v>0</v>
      </c>
      <c r="S7" s="32">
        <v>0.3260000000009313</v>
      </c>
      <c r="T7" s="694">
        <v>0.0015949512649476843</v>
      </c>
      <c r="U7" s="696">
        <v>-0.3260000000009313</v>
      </c>
    </row>
    <row r="8" spans="1:21" ht="15">
      <c r="A8" s="687" t="s">
        <v>1288</v>
      </c>
      <c r="B8" s="695">
        <v>1665.685686782</v>
      </c>
      <c r="C8" s="693">
        <v>99.18779596955297</v>
      </c>
      <c r="D8" s="36">
        <v>0</v>
      </c>
      <c r="E8" s="697" t="s">
        <v>571</v>
      </c>
      <c r="F8" s="32">
        <v>1665.685686782</v>
      </c>
      <c r="G8" s="644">
        <v>1054.138</v>
      </c>
      <c r="H8" s="694">
        <v>100</v>
      </c>
      <c r="I8" s="36">
        <v>1.634</v>
      </c>
      <c r="J8" s="694">
        <v>82.90208016235412</v>
      </c>
      <c r="K8" s="696">
        <v>1052.504</v>
      </c>
      <c r="L8" s="695">
        <v>13.639547235000009</v>
      </c>
      <c r="M8" s="694">
        <v>0.8122040304470249</v>
      </c>
      <c r="N8" s="32">
        <v>0</v>
      </c>
      <c r="O8" s="698" t="s">
        <v>571</v>
      </c>
      <c r="P8" s="32">
        <v>13.639547235000009</v>
      </c>
      <c r="Q8" s="644">
        <v>0</v>
      </c>
      <c r="R8" s="694">
        <v>0</v>
      </c>
      <c r="S8" s="32">
        <v>0.3370000000000002</v>
      </c>
      <c r="T8" s="694">
        <v>17.097919837645875</v>
      </c>
      <c r="U8" s="696">
        <v>-0.3370000000000002</v>
      </c>
    </row>
    <row r="9" spans="1:21" ht="15">
      <c r="A9" s="687" t="s">
        <v>1289</v>
      </c>
      <c r="B9" s="695">
        <v>16710.253103631</v>
      </c>
      <c r="C9" s="693">
        <v>80.379620717908</v>
      </c>
      <c r="D9" s="36">
        <v>24787.898924516998</v>
      </c>
      <c r="E9" s="693">
        <v>99.68373384784884</v>
      </c>
      <c r="F9" s="32">
        <v>-8077.645820885999</v>
      </c>
      <c r="G9" s="644">
        <v>19650.88</v>
      </c>
      <c r="H9" s="694">
        <v>83.10334683846736</v>
      </c>
      <c r="I9" s="36">
        <v>20013.966</v>
      </c>
      <c r="J9" s="694">
        <v>99.53916184342225</v>
      </c>
      <c r="K9" s="696">
        <v>-363.08599999999933</v>
      </c>
      <c r="L9" s="695">
        <v>4078.9132974839995</v>
      </c>
      <c r="M9" s="694">
        <v>19.620379282092006</v>
      </c>
      <c r="N9" s="32">
        <v>78.6444599350034</v>
      </c>
      <c r="O9" s="694">
        <v>0.31626615215115284</v>
      </c>
      <c r="P9" s="32">
        <v>4000.268837548996</v>
      </c>
      <c r="Q9" s="644">
        <v>3995.435999999998</v>
      </c>
      <c r="R9" s="694">
        <v>16.896653161532637</v>
      </c>
      <c r="S9" s="32">
        <v>92.65899999999965</v>
      </c>
      <c r="T9" s="694">
        <v>0.4608381565777432</v>
      </c>
      <c r="U9" s="696">
        <v>3902.776999999998</v>
      </c>
    </row>
    <row r="10" spans="1:21" ht="15">
      <c r="A10" s="687" t="s">
        <v>1290</v>
      </c>
      <c r="B10" s="695">
        <v>28138.192491535</v>
      </c>
      <c r="C10" s="693">
        <v>100</v>
      </c>
      <c r="D10" s="36">
        <v>163542.411073491</v>
      </c>
      <c r="E10" s="693">
        <v>99.71122059313818</v>
      </c>
      <c r="F10" s="32">
        <v>-135404.218581956</v>
      </c>
      <c r="G10" s="644">
        <v>19054.686</v>
      </c>
      <c r="H10" s="694">
        <v>100</v>
      </c>
      <c r="I10" s="36">
        <v>182231.868</v>
      </c>
      <c r="J10" s="694">
        <v>99.61895797506116</v>
      </c>
      <c r="K10" s="696">
        <v>-163177.18199999997</v>
      </c>
      <c r="L10" s="695">
        <v>0</v>
      </c>
      <c r="M10" s="694">
        <v>0</v>
      </c>
      <c r="N10" s="32">
        <v>473.6445927110035</v>
      </c>
      <c r="O10" s="694">
        <v>0.28877940686181564</v>
      </c>
      <c r="P10" s="32">
        <v>-473.6445927110035</v>
      </c>
      <c r="Q10" s="644">
        <v>0</v>
      </c>
      <c r="R10" s="694">
        <v>0</v>
      </c>
      <c r="S10" s="32">
        <v>697.0360000000219</v>
      </c>
      <c r="T10" s="694">
        <v>0.3810420249388374</v>
      </c>
      <c r="U10" s="696">
        <v>-697.0360000000219</v>
      </c>
    </row>
    <row r="11" spans="1:21" ht="15">
      <c r="A11" s="687" t="s">
        <v>1291</v>
      </c>
      <c r="B11" s="695">
        <v>41161.327059683004</v>
      </c>
      <c r="C11" s="693">
        <v>94.78626221427376</v>
      </c>
      <c r="D11" s="36">
        <v>61634.462358096</v>
      </c>
      <c r="E11" s="693">
        <v>82.43030427950802</v>
      </c>
      <c r="F11" s="32">
        <v>-20473.135298413</v>
      </c>
      <c r="G11" s="644">
        <v>33058.596</v>
      </c>
      <c r="H11" s="694">
        <v>99.41349261979842</v>
      </c>
      <c r="I11" s="36">
        <v>63462.749</v>
      </c>
      <c r="J11" s="694">
        <v>86.19174717038204</v>
      </c>
      <c r="K11" s="696">
        <v>-30404.153000000006</v>
      </c>
      <c r="L11" s="695">
        <v>2264.0872336179964</v>
      </c>
      <c r="M11" s="694">
        <v>5.213737785726237</v>
      </c>
      <c r="N11" s="32">
        <v>13137.143663280993</v>
      </c>
      <c r="O11" s="694">
        <v>17.569695720491975</v>
      </c>
      <c r="P11" s="32">
        <v>-10873.056429662996</v>
      </c>
      <c r="Q11" s="644">
        <v>195.0350000000035</v>
      </c>
      <c r="R11" s="694">
        <v>0.5865073802015891</v>
      </c>
      <c r="S11" s="32">
        <v>10166.979</v>
      </c>
      <c r="T11" s="694">
        <v>13.808252829617947</v>
      </c>
      <c r="U11" s="696">
        <v>-9971.943999999996</v>
      </c>
    </row>
    <row r="12" spans="1:21" ht="15">
      <c r="A12" s="687" t="s">
        <v>1292</v>
      </c>
      <c r="B12" s="695">
        <v>746.096063201</v>
      </c>
      <c r="C12" s="693">
        <v>95.54648418501183</v>
      </c>
      <c r="D12" s="36">
        <v>3314.677886211</v>
      </c>
      <c r="E12" s="693">
        <v>74.26600911934312</v>
      </c>
      <c r="F12" s="32">
        <v>-2568.58182301</v>
      </c>
      <c r="G12" s="644">
        <v>1016.188</v>
      </c>
      <c r="H12" s="694">
        <v>99.61143045350104</v>
      </c>
      <c r="I12" s="36">
        <v>3685.91</v>
      </c>
      <c r="J12" s="694">
        <v>65.87682841258703</v>
      </c>
      <c r="K12" s="696">
        <v>-2669.7219999999998</v>
      </c>
      <c r="L12" s="695">
        <v>34.776272987000084</v>
      </c>
      <c r="M12" s="694">
        <v>4.453515814988158</v>
      </c>
      <c r="N12" s="32">
        <v>1148.5724291309994</v>
      </c>
      <c r="O12" s="694">
        <v>25.733990880656876</v>
      </c>
      <c r="P12" s="32">
        <v>-1113.7961561439993</v>
      </c>
      <c r="Q12" s="644">
        <v>3.9640000000000555</v>
      </c>
      <c r="R12" s="694">
        <v>0.38856954649895853</v>
      </c>
      <c r="S12" s="32">
        <v>1909.2440000000006</v>
      </c>
      <c r="T12" s="694">
        <v>34.12317158741297</v>
      </c>
      <c r="U12" s="696">
        <v>-1905.28</v>
      </c>
    </row>
    <row r="13" spans="1:21" ht="15">
      <c r="A13" s="687" t="s">
        <v>1293</v>
      </c>
      <c r="B13" s="695">
        <v>2925.663347275</v>
      </c>
      <c r="C13" s="693">
        <v>100</v>
      </c>
      <c r="D13" s="36">
        <v>7888.315275841</v>
      </c>
      <c r="E13" s="693">
        <v>44.86864107045623</v>
      </c>
      <c r="F13" s="32">
        <v>-4962.651928566</v>
      </c>
      <c r="G13" s="644">
        <v>1359.569</v>
      </c>
      <c r="H13" s="694">
        <v>100</v>
      </c>
      <c r="I13" s="36">
        <v>5770.652</v>
      </c>
      <c r="J13" s="694">
        <v>34.17405027009255</v>
      </c>
      <c r="K13" s="696">
        <v>-4411.0830000000005</v>
      </c>
      <c r="L13" s="695">
        <v>0</v>
      </c>
      <c r="M13" s="694">
        <v>0</v>
      </c>
      <c r="N13" s="32">
        <v>9692.594436700001</v>
      </c>
      <c r="O13" s="694">
        <v>55.13135892954377</v>
      </c>
      <c r="P13" s="32">
        <v>-9692.594436700001</v>
      </c>
      <c r="Q13" s="644">
        <v>0</v>
      </c>
      <c r="R13" s="694">
        <v>0</v>
      </c>
      <c r="S13" s="32">
        <v>11115.411999999998</v>
      </c>
      <c r="T13" s="694">
        <v>65.82594972990745</v>
      </c>
      <c r="U13" s="696">
        <v>-11115.411999999998</v>
      </c>
    </row>
    <row r="14" spans="1:21" ht="15">
      <c r="A14" s="687" t="s">
        <v>1294</v>
      </c>
      <c r="B14" s="695">
        <v>105013.456881099</v>
      </c>
      <c r="C14" s="693">
        <v>99.12131019615725</v>
      </c>
      <c r="D14" s="36">
        <v>48398.326594968</v>
      </c>
      <c r="E14" s="693">
        <v>99.9999486299755</v>
      </c>
      <c r="F14" s="32">
        <v>56615.130286131</v>
      </c>
      <c r="G14" s="644">
        <v>67684.202</v>
      </c>
      <c r="H14" s="694">
        <v>99.38732574855024</v>
      </c>
      <c r="I14" s="36">
        <v>32374.622</v>
      </c>
      <c r="J14" s="694">
        <v>99.88330716797206</v>
      </c>
      <c r="K14" s="696">
        <v>35309.58</v>
      </c>
      <c r="L14" s="695">
        <v>930.9224590059894</v>
      </c>
      <c r="M14" s="694">
        <v>0.8786898038427517</v>
      </c>
      <c r="N14" s="32">
        <v>0.024862245001713745</v>
      </c>
      <c r="O14" s="694">
        <v>5.1370024501130865E-05</v>
      </c>
      <c r="P14" s="32">
        <v>930.8975967609877</v>
      </c>
      <c r="Q14" s="644">
        <v>417.2399999999907</v>
      </c>
      <c r="R14" s="694">
        <v>0.6126742514497574</v>
      </c>
      <c r="S14" s="32">
        <v>37.82300000000032</v>
      </c>
      <c r="T14" s="694">
        <v>0.11669283202794581</v>
      </c>
      <c r="U14" s="696">
        <v>379.41699999999037</v>
      </c>
    </row>
    <row r="15" spans="1:21" ht="15">
      <c r="A15" s="687" t="s">
        <v>1295</v>
      </c>
      <c r="B15" s="695">
        <v>35467.99661422</v>
      </c>
      <c r="C15" s="693">
        <v>88.77766392184196</v>
      </c>
      <c r="D15" s="36">
        <v>21709.907720904997</v>
      </c>
      <c r="E15" s="693">
        <v>99.8228356828375</v>
      </c>
      <c r="F15" s="32">
        <v>13758.088893315002</v>
      </c>
      <c r="G15" s="644">
        <v>15471.596</v>
      </c>
      <c r="H15" s="694">
        <v>96.22624305945745</v>
      </c>
      <c r="I15" s="36">
        <v>17186.832</v>
      </c>
      <c r="J15" s="694">
        <v>99.99817305328061</v>
      </c>
      <c r="K15" s="696">
        <v>-1715.235999999999</v>
      </c>
      <c r="L15" s="695">
        <v>4483.490108212005</v>
      </c>
      <c r="M15" s="694">
        <v>11.222336078158039</v>
      </c>
      <c r="N15" s="32">
        <v>38.53047201799927</v>
      </c>
      <c r="O15" s="694">
        <v>0.17716431716249492</v>
      </c>
      <c r="P15" s="32">
        <v>4444.959636194006</v>
      </c>
      <c r="Q15" s="644">
        <v>606.7579999999998</v>
      </c>
      <c r="R15" s="694">
        <v>3.773756940542545</v>
      </c>
      <c r="S15" s="32">
        <v>0.3140000000021246</v>
      </c>
      <c r="T15" s="694">
        <v>0.0018269467193804288</v>
      </c>
      <c r="U15" s="696">
        <v>606.4439999999977</v>
      </c>
    </row>
    <row r="16" spans="1:21" ht="15">
      <c r="A16" s="687" t="s">
        <v>1296</v>
      </c>
      <c r="B16" s="695">
        <v>8511.048396733999</v>
      </c>
      <c r="C16" s="693">
        <v>95.39813868371925</v>
      </c>
      <c r="D16" s="36">
        <v>15889.620593507</v>
      </c>
      <c r="E16" s="693">
        <v>99.85836004745927</v>
      </c>
      <c r="F16" s="32">
        <v>-7378.5721967730005</v>
      </c>
      <c r="G16" s="644">
        <v>5088.521</v>
      </c>
      <c r="H16" s="694">
        <v>99.58680015046086</v>
      </c>
      <c r="I16" s="36">
        <v>36529.938</v>
      </c>
      <c r="J16" s="694">
        <v>99.93419870350135</v>
      </c>
      <c r="K16" s="696">
        <v>-31441.417</v>
      </c>
      <c r="L16" s="695">
        <v>410.56004779900104</v>
      </c>
      <c r="M16" s="694">
        <v>4.601861316280752</v>
      </c>
      <c r="N16" s="32">
        <v>22.537973843000145</v>
      </c>
      <c r="O16" s="694">
        <v>0.1416399525407294</v>
      </c>
      <c r="P16" s="32">
        <v>388.0220739560009</v>
      </c>
      <c r="Q16" s="644">
        <v>21.113000000000284</v>
      </c>
      <c r="R16" s="694">
        <v>0.4131998495391311</v>
      </c>
      <c r="S16" s="32">
        <v>24.052999999999884</v>
      </c>
      <c r="T16" s="694">
        <v>0.06580129649865012</v>
      </c>
      <c r="U16" s="696">
        <v>-2.9399999999996</v>
      </c>
    </row>
    <row r="17" spans="1:21" ht="15">
      <c r="A17" s="687" t="s">
        <v>1297</v>
      </c>
      <c r="B17" s="695">
        <v>91923.426541857</v>
      </c>
      <c r="C17" s="693">
        <v>95.92379785654339</v>
      </c>
      <c r="D17" s="36">
        <v>69128.21044944599</v>
      </c>
      <c r="E17" s="693">
        <v>99.70055409427664</v>
      </c>
      <c r="F17" s="32">
        <v>22795.216092411007</v>
      </c>
      <c r="G17" s="644">
        <v>67408.76</v>
      </c>
      <c r="H17" s="694">
        <v>94.66422399172319</v>
      </c>
      <c r="I17" s="36">
        <v>73576.565</v>
      </c>
      <c r="J17" s="694">
        <v>99.85831346580835</v>
      </c>
      <c r="K17" s="696">
        <v>-6167.805000000008</v>
      </c>
      <c r="L17" s="695">
        <v>3906.209685986003</v>
      </c>
      <c r="M17" s="694">
        <v>4.076202143456604</v>
      </c>
      <c r="N17" s="32">
        <v>207.62331540801097</v>
      </c>
      <c r="O17" s="694">
        <v>0.2994459057233609</v>
      </c>
      <c r="P17" s="32">
        <v>3698.586370577992</v>
      </c>
      <c r="Q17" s="644">
        <v>3799.51400000001</v>
      </c>
      <c r="R17" s="694">
        <v>5.335776008276804</v>
      </c>
      <c r="S17" s="32">
        <v>104.39599999999336</v>
      </c>
      <c r="T17" s="694">
        <v>0.14168653419163924</v>
      </c>
      <c r="U17" s="696">
        <v>3695.1180000000168</v>
      </c>
    </row>
    <row r="18" spans="1:21" ht="15">
      <c r="A18" s="687" t="s">
        <v>1298</v>
      </c>
      <c r="B18" s="695">
        <v>4096.628925181</v>
      </c>
      <c r="C18" s="693">
        <v>96.32662299591313</v>
      </c>
      <c r="D18" s="36">
        <v>10933.550952664998</v>
      </c>
      <c r="E18" s="693">
        <v>97.31263404876425</v>
      </c>
      <c r="F18" s="32">
        <v>-6836.922027483998</v>
      </c>
      <c r="G18" s="644">
        <v>3862.426</v>
      </c>
      <c r="H18" s="694">
        <v>99.09942871452301</v>
      </c>
      <c r="I18" s="36">
        <v>14644.009</v>
      </c>
      <c r="J18" s="694">
        <v>99.5942712518089</v>
      </c>
      <c r="K18" s="696">
        <v>-10781.583</v>
      </c>
      <c r="L18" s="695">
        <v>156.22329549200003</v>
      </c>
      <c r="M18" s="694">
        <v>3.673377004086876</v>
      </c>
      <c r="N18" s="32">
        <v>301.9387240260003</v>
      </c>
      <c r="O18" s="694">
        <v>2.687365951235739</v>
      </c>
      <c r="P18" s="32">
        <v>-145.71542853400024</v>
      </c>
      <c r="Q18" s="644">
        <v>35.09999999999991</v>
      </c>
      <c r="R18" s="694">
        <v>0.90057128547699</v>
      </c>
      <c r="S18" s="32">
        <v>59.65699999999924</v>
      </c>
      <c r="T18" s="694">
        <v>0.4057287481910922</v>
      </c>
      <c r="U18" s="696">
        <v>-24.556999999999334</v>
      </c>
    </row>
    <row r="19" spans="1:21" ht="15">
      <c r="A19" s="687" t="s">
        <v>1299</v>
      </c>
      <c r="B19" s="695">
        <v>16774.666334727</v>
      </c>
      <c r="C19" s="693">
        <v>99.98587485750906</v>
      </c>
      <c r="D19" s="36">
        <v>7315.935238664</v>
      </c>
      <c r="E19" s="693">
        <v>14.412767816364589</v>
      </c>
      <c r="F19" s="32">
        <v>9458.731096063</v>
      </c>
      <c r="G19" s="644">
        <v>11481.262</v>
      </c>
      <c r="H19" s="694">
        <v>99.9844031025547</v>
      </c>
      <c r="I19" s="36">
        <v>12097.084</v>
      </c>
      <c r="J19" s="694">
        <v>23.317373658906142</v>
      </c>
      <c r="K19" s="696">
        <v>-615.8220000000001</v>
      </c>
      <c r="L19" s="695">
        <v>2.369780256998638</v>
      </c>
      <c r="M19" s="694">
        <v>0.014125142490944076</v>
      </c>
      <c r="N19" s="32">
        <v>43444.163944765</v>
      </c>
      <c r="O19" s="694">
        <v>85.58723218363541</v>
      </c>
      <c r="P19" s="32">
        <v>-43441.794164508</v>
      </c>
      <c r="Q19" s="644">
        <v>1.7909999999992579</v>
      </c>
      <c r="R19" s="694">
        <v>0.01559689744529837</v>
      </c>
      <c r="S19" s="32">
        <v>39783.047</v>
      </c>
      <c r="T19" s="694">
        <v>76.68262634109385</v>
      </c>
      <c r="U19" s="696">
        <v>-39781.256</v>
      </c>
    </row>
    <row r="20" spans="1:21" ht="15">
      <c r="A20" s="687" t="s">
        <v>1300</v>
      </c>
      <c r="B20" s="695">
        <v>6261.953827259001</v>
      </c>
      <c r="C20" s="693">
        <v>85.77918309177845</v>
      </c>
      <c r="D20" s="36">
        <v>36956.726050587</v>
      </c>
      <c r="E20" s="693">
        <v>74.31992629515642</v>
      </c>
      <c r="F20" s="32">
        <v>-30694.772223328</v>
      </c>
      <c r="G20" s="644">
        <v>5933.235</v>
      </c>
      <c r="H20" s="694">
        <v>94.4075488678544</v>
      </c>
      <c r="I20" s="36">
        <v>34404.887</v>
      </c>
      <c r="J20" s="694">
        <v>73.9764028583432</v>
      </c>
      <c r="K20" s="696">
        <v>-28471.652000000002</v>
      </c>
      <c r="L20" s="695">
        <v>1038.1318130519994</v>
      </c>
      <c r="M20" s="694">
        <v>14.22081690822154</v>
      </c>
      <c r="N20" s="32">
        <v>12769.811491735003</v>
      </c>
      <c r="O20" s="694">
        <v>25.680073704843583</v>
      </c>
      <c r="P20" s="32">
        <v>-11731.679678683004</v>
      </c>
      <c r="Q20" s="644">
        <v>351.46900000000005</v>
      </c>
      <c r="R20" s="694">
        <v>5.592451132145603</v>
      </c>
      <c r="S20" s="32">
        <v>12103.034</v>
      </c>
      <c r="T20" s="694">
        <v>26.02359714165679</v>
      </c>
      <c r="U20" s="696">
        <v>-11751.564999999999</v>
      </c>
    </row>
    <row r="21" spans="1:21" ht="15">
      <c r="A21" s="687" t="s">
        <v>1301</v>
      </c>
      <c r="B21" s="695">
        <v>11177.098187612</v>
      </c>
      <c r="C21" s="693">
        <v>95.85334629535078</v>
      </c>
      <c r="D21" s="36">
        <v>28415.693387771</v>
      </c>
      <c r="E21" s="693">
        <v>94.36798685216857</v>
      </c>
      <c r="F21" s="32">
        <v>-17238.595200158998</v>
      </c>
      <c r="G21" s="644">
        <v>7969.029</v>
      </c>
      <c r="H21" s="694">
        <v>98.90320726209268</v>
      </c>
      <c r="I21" s="36">
        <v>17268.217</v>
      </c>
      <c r="J21" s="694">
        <v>91.18043651900618</v>
      </c>
      <c r="K21" s="696">
        <v>-9299.188</v>
      </c>
      <c r="L21" s="695">
        <v>483.52569209300054</v>
      </c>
      <c r="M21" s="694">
        <v>4.146653704649233</v>
      </c>
      <c r="N21" s="32">
        <v>1695.8882360749994</v>
      </c>
      <c r="O21" s="694">
        <v>5.63201314783143</v>
      </c>
      <c r="P21" s="32">
        <v>-1212.362543981999</v>
      </c>
      <c r="Q21" s="644">
        <v>88.37299999999959</v>
      </c>
      <c r="R21" s="694">
        <v>1.0967927379073255</v>
      </c>
      <c r="S21" s="32">
        <v>1670.293999999998</v>
      </c>
      <c r="T21" s="694">
        <v>8.819563480993823</v>
      </c>
      <c r="U21" s="696">
        <v>-1581.9209999999985</v>
      </c>
    </row>
    <row r="22" spans="1:21" ht="15">
      <c r="A22" s="687" t="s">
        <v>1302</v>
      </c>
      <c r="B22" s="695">
        <v>67432.63845183501</v>
      </c>
      <c r="C22" s="693">
        <v>98.75680167544871</v>
      </c>
      <c r="D22" s="36">
        <v>78470.808836221</v>
      </c>
      <c r="E22" s="693">
        <v>89.09481174728242</v>
      </c>
      <c r="F22" s="32">
        <v>-11038.170384385987</v>
      </c>
      <c r="G22" s="644">
        <v>45617.832</v>
      </c>
      <c r="H22" s="694">
        <v>99.4460599928911</v>
      </c>
      <c r="I22" s="36">
        <v>61539.561</v>
      </c>
      <c r="J22" s="694">
        <v>89.94806273526031</v>
      </c>
      <c r="K22" s="696">
        <v>-15921.729</v>
      </c>
      <c r="L22" s="695">
        <v>848.8746265689842</v>
      </c>
      <c r="M22" s="694">
        <v>1.2431983245512839</v>
      </c>
      <c r="N22" s="32">
        <v>9604.812288389017</v>
      </c>
      <c r="O22" s="694">
        <v>10.905188252717583</v>
      </c>
      <c r="P22" s="32">
        <v>-8755.937661820033</v>
      </c>
      <c r="Q22" s="644">
        <v>254.10299999999552</v>
      </c>
      <c r="R22" s="694">
        <v>0.553940007108912</v>
      </c>
      <c r="S22" s="32">
        <v>6877.210999999996</v>
      </c>
      <c r="T22" s="694">
        <v>10.051937264739697</v>
      </c>
      <c r="U22" s="696">
        <v>-6623.108</v>
      </c>
    </row>
    <row r="23" spans="1:21" ht="15">
      <c r="A23" s="687" t="s">
        <v>1303</v>
      </c>
      <c r="B23" s="695">
        <v>605.1485095930001</v>
      </c>
      <c r="C23" s="693">
        <v>55.478019167323076</v>
      </c>
      <c r="D23" s="36">
        <v>2922.300471354</v>
      </c>
      <c r="E23" s="693">
        <v>74.84713686349752</v>
      </c>
      <c r="F23" s="32">
        <v>-2317.1519617609997</v>
      </c>
      <c r="G23" s="644">
        <v>181.275</v>
      </c>
      <c r="H23" s="694">
        <v>36.719352937244395</v>
      </c>
      <c r="I23" s="36">
        <v>2930.646</v>
      </c>
      <c r="J23" s="694">
        <v>80.1556043494386</v>
      </c>
      <c r="K23" s="696">
        <v>-2749.371</v>
      </c>
      <c r="L23" s="695">
        <v>485.6411737369998</v>
      </c>
      <c r="M23" s="694">
        <v>44.52198083267692</v>
      </c>
      <c r="N23" s="32">
        <v>982.0579233879998</v>
      </c>
      <c r="O23" s="694">
        <v>25.15286313650246</v>
      </c>
      <c r="P23" s="32">
        <v>-496.41674965100003</v>
      </c>
      <c r="Q23" s="644">
        <v>312.40200000000004</v>
      </c>
      <c r="R23" s="694">
        <v>63.28064706275561</v>
      </c>
      <c r="S23" s="32">
        <v>725.55</v>
      </c>
      <c r="T23" s="694">
        <v>19.844395650561395</v>
      </c>
      <c r="U23" s="696">
        <v>-413.1479999999997</v>
      </c>
    </row>
    <row r="24" spans="1:21" ht="15">
      <c r="A24" s="687" t="s">
        <v>1304</v>
      </c>
      <c r="B24" s="695">
        <v>47171.525028215</v>
      </c>
      <c r="C24" s="693">
        <v>98.13792849818932</v>
      </c>
      <c r="D24" s="36">
        <v>27757.804819757</v>
      </c>
      <c r="E24" s="693">
        <v>99.98003332451619</v>
      </c>
      <c r="F24" s="32">
        <v>19413.720208458002</v>
      </c>
      <c r="G24" s="644">
        <v>82466.321</v>
      </c>
      <c r="H24" s="694">
        <v>99.76620977140082</v>
      </c>
      <c r="I24" s="36">
        <v>9856.683</v>
      </c>
      <c r="J24" s="694">
        <v>99.99633764442973</v>
      </c>
      <c r="K24" s="696">
        <v>72609.63799999999</v>
      </c>
      <c r="L24" s="695">
        <v>895.0336918269968</v>
      </c>
      <c r="M24" s="694">
        <v>1.8620715018106766</v>
      </c>
      <c r="N24" s="32">
        <v>5.543417646003945</v>
      </c>
      <c r="O24" s="694">
        <v>0.01996667548381578</v>
      </c>
      <c r="P24" s="32">
        <v>889.4902741809929</v>
      </c>
      <c r="Q24" s="644">
        <v>193.25</v>
      </c>
      <c r="R24" s="694">
        <v>0.23379022859917822</v>
      </c>
      <c r="S24" s="32">
        <v>0.3609999999989668</v>
      </c>
      <c r="T24" s="694">
        <v>0.003662355570280165</v>
      </c>
      <c r="U24" s="696">
        <v>192.88900000000103</v>
      </c>
    </row>
    <row r="25" spans="1:21" ht="15">
      <c r="A25" s="687" t="s">
        <v>1305</v>
      </c>
      <c r="B25" s="695">
        <v>68454.848303791</v>
      </c>
      <c r="C25" s="693">
        <v>98.5497652378516</v>
      </c>
      <c r="D25" s="36">
        <v>69832.71828321</v>
      </c>
      <c r="E25" s="693">
        <v>99.25966923950752</v>
      </c>
      <c r="F25" s="32">
        <v>-1377.8699794189888</v>
      </c>
      <c r="G25" s="644">
        <v>76528.442</v>
      </c>
      <c r="H25" s="694">
        <v>99.64572119489279</v>
      </c>
      <c r="I25" s="36">
        <v>35507.344</v>
      </c>
      <c r="J25" s="694">
        <v>98.76024234366602</v>
      </c>
      <c r="K25" s="696">
        <v>41021.098</v>
      </c>
      <c r="L25" s="695">
        <v>1007.365166300995</v>
      </c>
      <c r="M25" s="694">
        <v>1.450234762148389</v>
      </c>
      <c r="N25" s="32">
        <v>520.8491004450043</v>
      </c>
      <c r="O25" s="694">
        <v>0.7403307604924827</v>
      </c>
      <c r="P25" s="32">
        <v>486.51606585599075</v>
      </c>
      <c r="Q25" s="644">
        <v>272.0880000000034</v>
      </c>
      <c r="R25" s="694">
        <v>0.3542788051072087</v>
      </c>
      <c r="S25" s="32">
        <v>445.73099999999977</v>
      </c>
      <c r="T25" s="694">
        <v>1.2397576563339847</v>
      </c>
      <c r="U25" s="696">
        <v>-173.6429999999964</v>
      </c>
    </row>
    <row r="26" spans="1:21" ht="15">
      <c r="A26" s="687" t="s">
        <v>1306</v>
      </c>
      <c r="B26" s="695">
        <v>1946.720440815</v>
      </c>
      <c r="C26" s="693">
        <v>100</v>
      </c>
      <c r="D26" s="36">
        <v>19708.768571998</v>
      </c>
      <c r="E26" s="693">
        <v>98.82862650633996</v>
      </c>
      <c r="F26" s="32">
        <v>-17762.048131183</v>
      </c>
      <c r="G26" s="644">
        <v>3193.333</v>
      </c>
      <c r="H26" s="694">
        <v>99.9247747859101</v>
      </c>
      <c r="I26" s="36">
        <v>22442.859</v>
      </c>
      <c r="J26" s="694">
        <v>98.26369934087644</v>
      </c>
      <c r="K26" s="696">
        <v>-19249.526</v>
      </c>
      <c r="L26" s="695">
        <v>0</v>
      </c>
      <c r="M26" s="694">
        <v>0</v>
      </c>
      <c r="N26" s="32">
        <v>233.59961495000243</v>
      </c>
      <c r="O26" s="694">
        <v>1.1713734936600462</v>
      </c>
      <c r="P26" s="32">
        <v>-233.59961495000243</v>
      </c>
      <c r="Q26" s="644">
        <v>2.4039999999999964</v>
      </c>
      <c r="R26" s="694">
        <v>0.07522521408989527</v>
      </c>
      <c r="S26" s="32">
        <v>396.5609999999979</v>
      </c>
      <c r="T26" s="694">
        <v>1.7363006591235588</v>
      </c>
      <c r="U26" s="696">
        <v>-394.1569999999979</v>
      </c>
    </row>
    <row r="27" spans="1:21" ht="15">
      <c r="A27" s="687" t="s">
        <v>1307</v>
      </c>
      <c r="B27" s="695">
        <v>90032.226980017</v>
      </c>
      <c r="C27" s="693">
        <v>89.67772844282221</v>
      </c>
      <c r="D27" s="36">
        <v>2079.888136493</v>
      </c>
      <c r="E27" s="693">
        <v>100</v>
      </c>
      <c r="F27" s="32">
        <v>87952.338843524</v>
      </c>
      <c r="G27" s="644">
        <v>69450.172</v>
      </c>
      <c r="H27" s="694">
        <v>90.37063985026175</v>
      </c>
      <c r="I27" s="36">
        <v>1199.23</v>
      </c>
      <c r="J27" s="694">
        <v>99.99908275317472</v>
      </c>
      <c r="K27" s="696">
        <v>68250.94200000001</v>
      </c>
      <c r="L27" s="695">
        <v>10363.075781716994</v>
      </c>
      <c r="M27" s="694">
        <v>10.322271557177789</v>
      </c>
      <c r="N27" s="32">
        <v>0</v>
      </c>
      <c r="O27" s="694">
        <v>0</v>
      </c>
      <c r="P27" s="32">
        <v>10363.075781716994</v>
      </c>
      <c r="Q27" s="644">
        <v>7400.198999999993</v>
      </c>
      <c r="R27" s="694">
        <v>9.62936014973824</v>
      </c>
      <c r="S27" s="32">
        <v>0.010999999999967258</v>
      </c>
      <c r="T27" s="694">
        <v>0.0009172468252809284</v>
      </c>
      <c r="U27" s="696">
        <v>7400.187999999993</v>
      </c>
    </row>
    <row r="28" spans="1:21" ht="15">
      <c r="A28" s="687" t="s">
        <v>1308</v>
      </c>
      <c r="B28" s="695">
        <v>7705.906293567</v>
      </c>
      <c r="C28" s="693">
        <v>92.59025480667738</v>
      </c>
      <c r="D28" s="36">
        <v>4169.9825731930005</v>
      </c>
      <c r="E28" s="693">
        <v>97.99351470772713</v>
      </c>
      <c r="F28" s="32">
        <v>3535.9237203739995</v>
      </c>
      <c r="G28" s="644">
        <v>5875.229</v>
      </c>
      <c r="H28" s="694">
        <v>94.60009870229825</v>
      </c>
      <c r="I28" s="36">
        <v>3540.836</v>
      </c>
      <c r="J28" s="694">
        <v>100</v>
      </c>
      <c r="K28" s="696">
        <v>2334.3930000000005</v>
      </c>
      <c r="L28" s="695">
        <v>616.682632942001</v>
      </c>
      <c r="M28" s="694">
        <v>7.409745193322616</v>
      </c>
      <c r="N28" s="32">
        <v>85.38329018100012</v>
      </c>
      <c r="O28" s="694">
        <v>2.006485292272879</v>
      </c>
      <c r="P28" s="32">
        <v>531.2993427610008</v>
      </c>
      <c r="Q28" s="644">
        <v>335.366</v>
      </c>
      <c r="R28" s="694">
        <v>5.399901297701749</v>
      </c>
      <c r="S28" s="32">
        <v>0</v>
      </c>
      <c r="T28" s="694">
        <v>0</v>
      </c>
      <c r="U28" s="696">
        <v>335.366</v>
      </c>
    </row>
    <row r="29" spans="1:21" ht="15">
      <c r="A29" s="687" t="s">
        <v>1309</v>
      </c>
      <c r="B29" s="695">
        <v>102170.70835822899</v>
      </c>
      <c r="C29" s="693">
        <v>99.97590368741916</v>
      </c>
      <c r="D29" s="36">
        <v>5129.676392485</v>
      </c>
      <c r="E29" s="693">
        <v>85.5901228949503</v>
      </c>
      <c r="F29" s="32">
        <v>97041.031965744</v>
      </c>
      <c r="G29" s="644">
        <v>87332.691</v>
      </c>
      <c r="H29" s="694">
        <v>100</v>
      </c>
      <c r="I29" s="36">
        <v>9777.255</v>
      </c>
      <c r="J29" s="694">
        <v>89.6496218850503</v>
      </c>
      <c r="K29" s="696">
        <v>77555.436</v>
      </c>
      <c r="L29" s="695">
        <v>24.625307043010253</v>
      </c>
      <c r="M29" s="694">
        <v>0.02409631258083403</v>
      </c>
      <c r="N29" s="32">
        <v>863.6277633939999</v>
      </c>
      <c r="O29" s="694">
        <v>14.409877105049695</v>
      </c>
      <c r="P29" s="32">
        <v>-839.0024563509896</v>
      </c>
      <c r="Q29" s="644">
        <v>0</v>
      </c>
      <c r="R29" s="694">
        <v>0</v>
      </c>
      <c r="S29" s="32">
        <v>1128.82</v>
      </c>
      <c r="T29" s="694">
        <v>10.350378114949708</v>
      </c>
      <c r="U29" s="696">
        <v>-1128.82</v>
      </c>
    </row>
    <row r="30" spans="1:21" ht="15">
      <c r="A30" s="687" t="s">
        <v>1310</v>
      </c>
      <c r="B30" s="695">
        <v>48323.923919538</v>
      </c>
      <c r="C30" s="693">
        <v>99.81526326347209</v>
      </c>
      <c r="D30" s="36">
        <v>4013.1217552939997</v>
      </c>
      <c r="E30" s="693">
        <v>91.95816793602775</v>
      </c>
      <c r="F30" s="32">
        <v>44310.802164244</v>
      </c>
      <c r="G30" s="644">
        <v>40335.404</v>
      </c>
      <c r="H30" s="694">
        <v>98.32605558795139</v>
      </c>
      <c r="I30" s="36">
        <v>7027.574</v>
      </c>
      <c r="J30" s="694">
        <v>96.51363859658905</v>
      </c>
      <c r="K30" s="696">
        <v>33307.83</v>
      </c>
      <c r="L30" s="695">
        <v>89.43726349300414</v>
      </c>
      <c r="M30" s="694">
        <v>0.18473673652791558</v>
      </c>
      <c r="N30" s="32">
        <v>350.95143729700067</v>
      </c>
      <c r="O30" s="694">
        <v>8.041832063972254</v>
      </c>
      <c r="P30" s="32">
        <v>-261.5141738039965</v>
      </c>
      <c r="Q30" s="644">
        <v>686.6869999999981</v>
      </c>
      <c r="R30" s="694">
        <v>1.6739444120486155</v>
      </c>
      <c r="S30" s="32">
        <v>253.85699999999997</v>
      </c>
      <c r="T30" s="694">
        <v>3.48636140341095</v>
      </c>
      <c r="U30" s="696">
        <v>432.8299999999981</v>
      </c>
    </row>
    <row r="31" spans="1:21" ht="15">
      <c r="A31" s="687" t="s">
        <v>1311</v>
      </c>
      <c r="B31" s="695">
        <v>2427.212275111</v>
      </c>
      <c r="C31" s="693">
        <v>95.81140631180703</v>
      </c>
      <c r="D31" s="36">
        <v>21683.015833499</v>
      </c>
      <c r="E31" s="693">
        <v>99.53012022040434</v>
      </c>
      <c r="F31" s="32">
        <v>-19255.803558388</v>
      </c>
      <c r="G31" s="644">
        <v>1178.678</v>
      </c>
      <c r="H31" s="694">
        <v>92.80066891422688</v>
      </c>
      <c r="I31" s="36">
        <v>23790.802</v>
      </c>
      <c r="J31" s="694">
        <v>98.44083905014371</v>
      </c>
      <c r="K31" s="696">
        <v>-22612.124</v>
      </c>
      <c r="L31" s="695">
        <v>106.1106021380001</v>
      </c>
      <c r="M31" s="694">
        <v>4.1885936881929675</v>
      </c>
      <c r="N31" s="32">
        <v>102.36509991399726</v>
      </c>
      <c r="O31" s="694">
        <v>0.4698797795956661</v>
      </c>
      <c r="P31" s="32">
        <v>3.7455022240028484</v>
      </c>
      <c r="Q31" s="644">
        <v>91.43999999999983</v>
      </c>
      <c r="R31" s="694">
        <v>7.199331085773119</v>
      </c>
      <c r="S31" s="32">
        <v>376.8120000000017</v>
      </c>
      <c r="T31" s="694">
        <v>1.55916094985629</v>
      </c>
      <c r="U31" s="696">
        <v>-285.3720000000019</v>
      </c>
    </row>
    <row r="32" spans="1:21" ht="15">
      <c r="A32" s="687" t="s">
        <v>1312</v>
      </c>
      <c r="B32" s="695">
        <v>71480.30269534599</v>
      </c>
      <c r="C32" s="693">
        <v>99.8478092360947</v>
      </c>
      <c r="D32" s="36">
        <v>74399.481776538</v>
      </c>
      <c r="E32" s="693">
        <v>96.91577893314998</v>
      </c>
      <c r="F32" s="32">
        <v>-2919.1790811920073</v>
      </c>
      <c r="G32" s="644">
        <v>60033.33</v>
      </c>
      <c r="H32" s="694">
        <v>99.98932207252527</v>
      </c>
      <c r="I32" s="36">
        <v>57833.724</v>
      </c>
      <c r="J32" s="694">
        <v>99.59549405474885</v>
      </c>
      <c r="K32" s="696">
        <v>2199.6059999999998</v>
      </c>
      <c r="L32" s="695">
        <v>108.95223395101493</v>
      </c>
      <c r="M32" s="694">
        <v>0.15219076390530725</v>
      </c>
      <c r="N32" s="32">
        <v>2367.66862510801</v>
      </c>
      <c r="O32" s="694">
        <v>3.0842210668500254</v>
      </c>
      <c r="P32" s="32">
        <v>-2258.716391156995</v>
      </c>
      <c r="Q32" s="644">
        <v>6.411000000000058</v>
      </c>
      <c r="R32" s="694">
        <v>0.010677927474737205</v>
      </c>
      <c r="S32" s="32">
        <v>234.89099999999598</v>
      </c>
      <c r="T32" s="694">
        <v>0.4045059452511412</v>
      </c>
      <c r="U32" s="696">
        <v>-228.47999999999593</v>
      </c>
    </row>
    <row r="33" spans="1:21" ht="15">
      <c r="A33" s="687" t="s">
        <v>1313</v>
      </c>
      <c r="B33" s="695">
        <v>114289.861282613</v>
      </c>
      <c r="C33" s="693">
        <v>89.13384756492599</v>
      </c>
      <c r="D33" s="36">
        <v>110851.82447055701</v>
      </c>
      <c r="E33" s="693">
        <v>95.09538315580255</v>
      </c>
      <c r="F33" s="32">
        <v>3438.036812055987</v>
      </c>
      <c r="G33" s="644">
        <v>113773.445</v>
      </c>
      <c r="H33" s="694">
        <v>90.91674668288783</v>
      </c>
      <c r="I33" s="36">
        <v>109577.558</v>
      </c>
      <c r="J33" s="694">
        <v>96.13475118319091</v>
      </c>
      <c r="K33" s="696">
        <v>4195.887000000002</v>
      </c>
      <c r="L33" s="695">
        <v>13932.878344287004</v>
      </c>
      <c r="M33" s="694">
        <v>10.866152435074012</v>
      </c>
      <c r="N33" s="32">
        <v>5717.2673106279835</v>
      </c>
      <c r="O33" s="694">
        <v>4.90461684419745</v>
      </c>
      <c r="P33" s="32">
        <v>8215.61103365902</v>
      </c>
      <c r="Q33" s="644">
        <v>11366.805999999997</v>
      </c>
      <c r="R33" s="694">
        <v>9.08325331711217</v>
      </c>
      <c r="S33" s="32">
        <v>4405.737999999998</v>
      </c>
      <c r="T33" s="694">
        <v>3.865248816809085</v>
      </c>
      <c r="U33" s="696">
        <v>6961.067999999999</v>
      </c>
    </row>
    <row r="34" spans="1:21" ht="15">
      <c r="A34" s="687" t="s">
        <v>1314</v>
      </c>
      <c r="B34" s="695">
        <v>57356.993128859</v>
      </c>
      <c r="C34" s="693">
        <v>98.22866660744725</v>
      </c>
      <c r="D34" s="36">
        <v>104057.15508198901</v>
      </c>
      <c r="E34" s="693">
        <v>96.46093564720417</v>
      </c>
      <c r="F34" s="32">
        <v>-46700.16195313001</v>
      </c>
      <c r="G34" s="644">
        <v>50798.649</v>
      </c>
      <c r="H34" s="694">
        <v>98.16226843885705</v>
      </c>
      <c r="I34" s="36">
        <v>103333.582</v>
      </c>
      <c r="J34" s="694">
        <v>96.5737976322436</v>
      </c>
      <c r="K34" s="696">
        <v>-52534.933</v>
      </c>
      <c r="L34" s="695">
        <v>1034.304554204995</v>
      </c>
      <c r="M34" s="694">
        <v>1.7713333925527537</v>
      </c>
      <c r="N34" s="32">
        <v>3817.7627630619972</v>
      </c>
      <c r="O34" s="694">
        <v>3.5390643527958385</v>
      </c>
      <c r="P34" s="32">
        <v>-2783.4582088570023</v>
      </c>
      <c r="Q34" s="644">
        <v>951.0200000000041</v>
      </c>
      <c r="R34" s="694">
        <v>1.83773156114294</v>
      </c>
      <c r="S34" s="32">
        <v>3666.023000000001</v>
      </c>
      <c r="T34" s="694">
        <v>3.4262023677564057</v>
      </c>
      <c r="U34" s="696">
        <v>-2715.002999999997</v>
      </c>
    </row>
    <row r="35" spans="1:21" ht="15">
      <c r="A35" s="687" t="s">
        <v>1315</v>
      </c>
      <c r="B35" s="695">
        <v>6381.244141273</v>
      </c>
      <c r="C35" s="693">
        <v>98.98520748015365</v>
      </c>
      <c r="D35" s="36">
        <v>16150.921894709001</v>
      </c>
      <c r="E35" s="693">
        <v>74.82367438807937</v>
      </c>
      <c r="F35" s="32">
        <v>-9769.677753436</v>
      </c>
      <c r="G35" s="644">
        <v>6154.492</v>
      </c>
      <c r="H35" s="694">
        <v>99.47266247828756</v>
      </c>
      <c r="I35" s="36">
        <v>16187.124</v>
      </c>
      <c r="J35" s="694">
        <v>67.03336858835523</v>
      </c>
      <c r="K35" s="696">
        <v>-10032.632</v>
      </c>
      <c r="L35" s="695">
        <v>65.42026820699994</v>
      </c>
      <c r="M35" s="694">
        <v>1.0147925198463503</v>
      </c>
      <c r="N35" s="32">
        <v>5434.387870941999</v>
      </c>
      <c r="O35" s="694">
        <v>25.176325611920635</v>
      </c>
      <c r="P35" s="32">
        <v>-5368.967602734999</v>
      </c>
      <c r="Q35" s="644">
        <v>32.6269999999995</v>
      </c>
      <c r="R35" s="694">
        <v>0.52733752171244</v>
      </c>
      <c r="S35" s="32">
        <v>7960.736000000001</v>
      </c>
      <c r="T35" s="694">
        <v>32.96663141164476</v>
      </c>
      <c r="U35" s="696">
        <v>-7928.109000000001</v>
      </c>
    </row>
    <row r="36" spans="1:21" ht="15">
      <c r="A36" s="687" t="s">
        <v>1316</v>
      </c>
      <c r="B36" s="695">
        <v>32467.574653123</v>
      </c>
      <c r="C36" s="693">
        <v>99.22256772200016</v>
      </c>
      <c r="D36" s="36">
        <v>74477.13509925001</v>
      </c>
      <c r="E36" s="693">
        <v>91.27839768889037</v>
      </c>
      <c r="F36" s="32">
        <v>-42009.56044612701</v>
      </c>
      <c r="G36" s="644">
        <v>35644.055</v>
      </c>
      <c r="H36" s="694">
        <v>99.73183191513306</v>
      </c>
      <c r="I36" s="36">
        <v>84096.599</v>
      </c>
      <c r="J36" s="694">
        <v>92.07588608011409</v>
      </c>
      <c r="K36" s="696">
        <v>-48452.544</v>
      </c>
      <c r="L36" s="695">
        <v>254.39112394699987</v>
      </c>
      <c r="M36" s="694">
        <v>0.7774322779998294</v>
      </c>
      <c r="N36" s="32">
        <v>7116.2506140869955</v>
      </c>
      <c r="O36" s="694">
        <v>8.72160231110963</v>
      </c>
      <c r="P36" s="32">
        <v>-6861.859490139996</v>
      </c>
      <c r="Q36" s="644">
        <v>95.84300000000076</v>
      </c>
      <c r="R36" s="694">
        <v>0.26816808486694826</v>
      </c>
      <c r="S36" s="32">
        <v>7237.410999999993</v>
      </c>
      <c r="T36" s="694">
        <v>7.924113919885914</v>
      </c>
      <c r="U36" s="696">
        <v>-7141.567999999992</v>
      </c>
    </row>
    <row r="37" spans="1:21" ht="15">
      <c r="A37" s="687" t="s">
        <v>1317</v>
      </c>
      <c r="B37" s="695">
        <v>3042.701188342</v>
      </c>
      <c r="C37" s="693">
        <v>72.36956584606648</v>
      </c>
      <c r="D37" s="36">
        <v>30947.820952002</v>
      </c>
      <c r="E37" s="693">
        <v>99.50616614990186</v>
      </c>
      <c r="F37" s="32">
        <v>-27905.119763659997</v>
      </c>
      <c r="G37" s="644">
        <v>11335.255</v>
      </c>
      <c r="H37" s="694">
        <v>90.43087367422225</v>
      </c>
      <c r="I37" s="36">
        <v>33108.286</v>
      </c>
      <c r="J37" s="694">
        <v>99.66066360942533</v>
      </c>
      <c r="K37" s="696">
        <v>-21773.031000000003</v>
      </c>
      <c r="L37" s="695">
        <v>1161.6921264029997</v>
      </c>
      <c r="M37" s="694">
        <v>27.630434153933514</v>
      </c>
      <c r="N37" s="32">
        <v>153.58929164100118</v>
      </c>
      <c r="O37" s="694">
        <v>0.4938338500981453</v>
      </c>
      <c r="P37" s="32">
        <v>1008.1028347619986</v>
      </c>
      <c r="Q37" s="644">
        <v>1199.4630000000016</v>
      </c>
      <c r="R37" s="694">
        <v>9.569126325777743</v>
      </c>
      <c r="S37" s="32">
        <v>112.73099999999977</v>
      </c>
      <c r="T37" s="694">
        <v>0.3393363905746768</v>
      </c>
      <c r="U37" s="696">
        <v>1086.7320000000018</v>
      </c>
    </row>
    <row r="38" spans="1:21" ht="15">
      <c r="A38" s="687" t="s">
        <v>1318</v>
      </c>
      <c r="B38" s="695">
        <v>16212.180176591999</v>
      </c>
      <c r="C38" s="693">
        <v>95.12735928061025</v>
      </c>
      <c r="D38" s="36">
        <v>42293.511651065</v>
      </c>
      <c r="E38" s="693">
        <v>93.01179786400783</v>
      </c>
      <c r="F38" s="32">
        <v>-26081.331474472998</v>
      </c>
      <c r="G38" s="644">
        <v>10302.02</v>
      </c>
      <c r="H38" s="694">
        <v>98.0372601769844</v>
      </c>
      <c r="I38" s="36">
        <v>85720.463</v>
      </c>
      <c r="J38" s="694">
        <v>96.46696705633731</v>
      </c>
      <c r="K38" s="696">
        <v>-75418.443</v>
      </c>
      <c r="L38" s="695">
        <v>830.4249153550008</v>
      </c>
      <c r="M38" s="694">
        <v>4.872640719389752</v>
      </c>
      <c r="N38" s="32">
        <v>3177.6141870810025</v>
      </c>
      <c r="O38" s="694">
        <v>6.988202135992163</v>
      </c>
      <c r="P38" s="32">
        <v>-2347.1892717260016</v>
      </c>
      <c r="Q38" s="644">
        <v>206.25</v>
      </c>
      <c r="R38" s="694">
        <v>1.9627398230155868</v>
      </c>
      <c r="S38" s="32">
        <v>3139.45</v>
      </c>
      <c r="T38" s="694">
        <v>3.5330329436626804</v>
      </c>
      <c r="U38" s="696">
        <v>-2933.2</v>
      </c>
    </row>
    <row r="39" spans="1:21" ht="15">
      <c r="A39" s="687" t="s">
        <v>1319</v>
      </c>
      <c r="B39" s="695">
        <v>77182.513908252</v>
      </c>
      <c r="C39" s="693">
        <v>99.79346010636978</v>
      </c>
      <c r="D39" s="36">
        <v>38523.74892119801</v>
      </c>
      <c r="E39" s="693">
        <v>98.55821955401046</v>
      </c>
      <c r="F39" s="32">
        <v>38658.764987054</v>
      </c>
      <c r="G39" s="644">
        <v>46067.945</v>
      </c>
      <c r="H39" s="694">
        <v>99.90406439877289</v>
      </c>
      <c r="I39" s="36">
        <v>14776.061</v>
      </c>
      <c r="J39" s="694">
        <v>97.67609073553112</v>
      </c>
      <c r="K39" s="696">
        <v>31291.884</v>
      </c>
      <c r="L39" s="695">
        <v>159.74261435300286</v>
      </c>
      <c r="M39" s="694">
        <v>0.20653989363022338</v>
      </c>
      <c r="N39" s="32">
        <v>563.5530770759942</v>
      </c>
      <c r="O39" s="694">
        <v>1.4417804459895425</v>
      </c>
      <c r="P39" s="32">
        <v>-403.81046272299136</v>
      </c>
      <c r="Q39" s="644">
        <v>44.237999999997555</v>
      </c>
      <c r="R39" s="694">
        <v>0.0959356012271151</v>
      </c>
      <c r="S39" s="32">
        <v>351.5519999999997</v>
      </c>
      <c r="T39" s="694">
        <v>2.323909264468887</v>
      </c>
      <c r="U39" s="696">
        <v>-307.3140000000021</v>
      </c>
    </row>
    <row r="40" spans="1:21" ht="15">
      <c r="A40" s="687" t="s">
        <v>1320</v>
      </c>
      <c r="B40" s="695">
        <v>2304.154550886</v>
      </c>
      <c r="C40" s="693">
        <v>51.953981267722206</v>
      </c>
      <c r="D40" s="36">
        <v>41091.089822744</v>
      </c>
      <c r="E40" s="693">
        <v>89.14312609029086</v>
      </c>
      <c r="F40" s="32">
        <v>-38786.935271858</v>
      </c>
      <c r="G40" s="644">
        <v>3905.128</v>
      </c>
      <c r="H40" s="694">
        <v>84.24503391263829</v>
      </c>
      <c r="I40" s="36">
        <v>36958.211</v>
      </c>
      <c r="J40" s="694">
        <v>90.30533378989907</v>
      </c>
      <c r="K40" s="696">
        <v>-33053.083000000006</v>
      </c>
      <c r="L40" s="695">
        <v>2130.836752307</v>
      </c>
      <c r="M40" s="694">
        <v>48.0460187322778</v>
      </c>
      <c r="N40" s="32">
        <v>5004.544944567002</v>
      </c>
      <c r="O40" s="694">
        <v>10.856873909709137</v>
      </c>
      <c r="P40" s="32">
        <v>-2873.708192260002</v>
      </c>
      <c r="Q40" s="644">
        <v>730.3119999999994</v>
      </c>
      <c r="R40" s="694">
        <v>15.754966087361707</v>
      </c>
      <c r="S40" s="32">
        <v>3967.6229999999996</v>
      </c>
      <c r="T40" s="694">
        <v>9.694666210100934</v>
      </c>
      <c r="U40" s="696">
        <v>-3237.311</v>
      </c>
    </row>
    <row r="41" spans="1:21" ht="15">
      <c r="A41" s="687" t="s">
        <v>1321</v>
      </c>
      <c r="B41" s="695">
        <v>47.414426076999995</v>
      </c>
      <c r="C41" s="693">
        <v>100</v>
      </c>
      <c r="D41" s="36">
        <v>42338.660990506</v>
      </c>
      <c r="E41" s="693">
        <v>76.89995398137319</v>
      </c>
      <c r="F41" s="32">
        <v>-42291.246564429006</v>
      </c>
      <c r="G41" s="644">
        <v>2155.545</v>
      </c>
      <c r="H41" s="694">
        <v>100</v>
      </c>
      <c r="I41" s="36">
        <v>19412.807</v>
      </c>
      <c r="J41" s="694">
        <v>78.42717707875597</v>
      </c>
      <c r="K41" s="696">
        <v>-17257.262000000002</v>
      </c>
      <c r="L41" s="695">
        <v>0</v>
      </c>
      <c r="M41" s="694">
        <v>0</v>
      </c>
      <c r="N41" s="32">
        <v>12718.148277235996</v>
      </c>
      <c r="O41" s="694">
        <v>23.100046018626816</v>
      </c>
      <c r="P41" s="32">
        <v>-12718.148277235996</v>
      </c>
      <c r="Q41" s="644">
        <v>0</v>
      </c>
      <c r="R41" s="694">
        <v>0</v>
      </c>
      <c r="S41" s="32">
        <v>5339.845999999998</v>
      </c>
      <c r="T41" s="694">
        <v>21.572822921244033</v>
      </c>
      <c r="U41" s="696">
        <v>-5339.845999999998</v>
      </c>
    </row>
    <row r="42" spans="1:21" ht="15">
      <c r="A42" s="687" t="s">
        <v>1322</v>
      </c>
      <c r="B42" s="695">
        <v>13807.10884286</v>
      </c>
      <c r="C42" s="693">
        <v>99.10700896075255</v>
      </c>
      <c r="D42" s="36">
        <v>79761.61266016001</v>
      </c>
      <c r="E42" s="693">
        <v>98.54118025372891</v>
      </c>
      <c r="F42" s="32">
        <v>-65954.5038173</v>
      </c>
      <c r="G42" s="644">
        <v>6439.234</v>
      </c>
      <c r="H42" s="694">
        <v>95.98907263972582</v>
      </c>
      <c r="I42" s="36">
        <v>64591.14</v>
      </c>
      <c r="J42" s="694">
        <v>95.4517292691525</v>
      </c>
      <c r="K42" s="696">
        <v>-58151.906</v>
      </c>
      <c r="L42" s="695">
        <v>124.40718980300153</v>
      </c>
      <c r="M42" s="694">
        <v>0.8929910392474434</v>
      </c>
      <c r="N42" s="32">
        <v>1180.8039567160013</v>
      </c>
      <c r="O42" s="694">
        <v>1.4588197462710926</v>
      </c>
      <c r="P42" s="32">
        <v>-1056.3967669129997</v>
      </c>
      <c r="Q42" s="644">
        <v>269.065</v>
      </c>
      <c r="R42" s="694">
        <v>4.010927360274186</v>
      </c>
      <c r="S42" s="32">
        <v>3077.7649999999994</v>
      </c>
      <c r="T42" s="694">
        <v>4.5482707308474986</v>
      </c>
      <c r="U42" s="696">
        <v>-2808.7</v>
      </c>
    </row>
    <row r="43" spans="1:21" ht="15.75" thickBot="1">
      <c r="A43" s="699" t="s">
        <v>1323</v>
      </c>
      <c r="B43" s="706">
        <v>0</v>
      </c>
      <c r="C43" s="700" t="s">
        <v>571</v>
      </c>
      <c r="D43" s="701">
        <v>67698.69371971</v>
      </c>
      <c r="E43" s="702">
        <v>98.57879447636309</v>
      </c>
      <c r="F43" s="645">
        <v>-67698.69371971</v>
      </c>
      <c r="G43" s="646">
        <v>0</v>
      </c>
      <c r="H43" s="703" t="s">
        <v>571</v>
      </c>
      <c r="I43" s="701">
        <v>53417.433</v>
      </c>
      <c r="J43" s="704">
        <v>98.51127955796223</v>
      </c>
      <c r="K43" s="707">
        <v>-53417.433</v>
      </c>
      <c r="L43" s="706">
        <v>0</v>
      </c>
      <c r="M43" s="703" t="s">
        <v>571</v>
      </c>
      <c r="N43" s="645">
        <v>976.008663613</v>
      </c>
      <c r="O43" s="704">
        <v>1.4212055236369168</v>
      </c>
      <c r="P43" s="645">
        <v>-976.008663613</v>
      </c>
      <c r="Q43" s="646">
        <v>0</v>
      </c>
      <c r="R43" s="703" t="s">
        <v>571</v>
      </c>
      <c r="S43" s="645">
        <v>807.2540000000008</v>
      </c>
      <c r="T43" s="704">
        <v>1.4887204420377766</v>
      </c>
      <c r="U43" s="707">
        <v>-807.2540000000008</v>
      </c>
    </row>
    <row r="44" spans="1:21" ht="14.25" customHeight="1">
      <c r="A44" s="1" t="s">
        <v>1274</v>
      </c>
      <c r="B44" s="1392"/>
      <c r="C44" s="353"/>
      <c r="D44" s="353"/>
      <c r="E44" s="332"/>
      <c r="F44" s="332"/>
      <c r="G44" s="332"/>
      <c r="H44" s="332"/>
      <c r="I44" s="654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</row>
    <row r="45" spans="1:21" ht="18.75" customHeight="1">
      <c r="A45" s="662" t="s">
        <v>1078</v>
      </c>
      <c r="B45" s="1392"/>
      <c r="C45" s="353"/>
      <c r="D45" s="353"/>
      <c r="E45" s="332"/>
      <c r="F45" s="332"/>
      <c r="G45" s="332"/>
      <c r="H45" s="332"/>
      <c r="I45" s="654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</row>
    <row r="46" spans="1:21" ht="16.5">
      <c r="A46" s="662" t="s">
        <v>747</v>
      </c>
      <c r="B46" s="1392"/>
      <c r="C46" s="353"/>
      <c r="D46" s="353"/>
      <c r="E46" s="332"/>
      <c r="F46" s="332"/>
      <c r="G46" s="332"/>
      <c r="H46" s="332"/>
      <c r="I46" s="654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</row>
    <row r="47" spans="1:2" ht="16.5">
      <c r="A47" s="662" t="s">
        <v>748</v>
      </c>
      <c r="B47" s="660"/>
    </row>
    <row r="48" ht="15">
      <c r="A48" s="1" t="s">
        <v>516</v>
      </c>
    </row>
  </sheetData>
  <sheetProtection/>
  <mergeCells count="16">
    <mergeCell ref="A2:A5"/>
    <mergeCell ref="B2:K2"/>
    <mergeCell ref="L2:U2"/>
    <mergeCell ref="B3:F3"/>
    <mergeCell ref="G3:K3"/>
    <mergeCell ref="L3:P3"/>
    <mergeCell ref="Q3:U3"/>
    <mergeCell ref="B4:C4"/>
    <mergeCell ref="D4:E4"/>
    <mergeCell ref="G4:H4"/>
    <mergeCell ref="S4:T4"/>
    <mergeCell ref="T1:U1"/>
    <mergeCell ref="I4:J4"/>
    <mergeCell ref="L4:M4"/>
    <mergeCell ref="N4:O4"/>
    <mergeCell ref="Q4:R4"/>
  </mergeCells>
  <printOptions/>
  <pageMargins left="0.75" right="0.75" top="1" bottom="1" header="0.4921259845" footer="0.4921259845"/>
  <pageSetup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44.375" style="709" customWidth="1"/>
    <col min="2" max="3" width="21.00390625" style="709" customWidth="1"/>
    <col min="4" max="16384" width="9.125" style="709" customWidth="1"/>
  </cols>
  <sheetData>
    <row r="1" spans="1:7" s="708" customFormat="1" ht="30.75" customHeight="1" thickBot="1">
      <c r="A1" s="1760" t="s">
        <v>1053</v>
      </c>
      <c r="B1" s="1761"/>
      <c r="C1" s="147" t="s">
        <v>1336</v>
      </c>
      <c r="D1" s="146"/>
      <c r="F1" s="1410"/>
      <c r="G1" s="1410"/>
    </row>
    <row r="2" spans="1:3" ht="18" customHeight="1" thickBot="1">
      <c r="A2" s="186"/>
      <c r="B2" s="187">
        <v>2008</v>
      </c>
      <c r="C2" s="716" t="s">
        <v>1324</v>
      </c>
    </row>
    <row r="3" spans="1:3" ht="18" customHeight="1">
      <c r="A3" s="1757" t="s">
        <v>1337</v>
      </c>
      <c r="B3" s="1758"/>
      <c r="C3" s="1759"/>
    </row>
    <row r="4" spans="1:3" ht="18" customHeight="1">
      <c r="A4" s="720" t="s">
        <v>1328</v>
      </c>
      <c r="B4" s="721"/>
      <c r="C4" s="651"/>
    </row>
    <row r="5" spans="1:6" ht="18" customHeight="1">
      <c r="A5" s="720" t="s">
        <v>1273</v>
      </c>
      <c r="B5" s="179">
        <v>706144.1453561682</v>
      </c>
      <c r="C5" s="722">
        <v>568747.4149999999</v>
      </c>
      <c r="D5" s="710"/>
      <c r="E5" s="710"/>
      <c r="F5" s="710"/>
    </row>
    <row r="6" spans="1:6" s="711" customFormat="1" ht="18" customHeight="1">
      <c r="A6" s="720" t="s">
        <v>1329</v>
      </c>
      <c r="B6" s="723"/>
      <c r="C6" s="696"/>
      <c r="E6" s="712"/>
      <c r="F6" s="712"/>
    </row>
    <row r="7" spans="1:6" s="711" customFormat="1" ht="18" customHeight="1">
      <c r="A7" s="720" t="s">
        <v>1330</v>
      </c>
      <c r="B7" s="179">
        <v>486848.0532762391</v>
      </c>
      <c r="C7" s="696">
        <v>370461.9829999999</v>
      </c>
      <c r="E7" s="712"/>
      <c r="F7" s="712"/>
    </row>
    <row r="8" spans="1:6" s="711" customFormat="1" ht="18" customHeight="1">
      <c r="A8" s="724" t="s">
        <v>1331</v>
      </c>
      <c r="B8" s="28">
        <v>219296.09207992905</v>
      </c>
      <c r="C8" s="725">
        <v>198285.432</v>
      </c>
      <c r="F8" s="709"/>
    </row>
    <row r="9" spans="1:6" s="711" customFormat="1" ht="18" customHeight="1">
      <c r="A9" s="720" t="s">
        <v>1332</v>
      </c>
      <c r="B9" s="726"/>
      <c r="C9" s="727"/>
      <c r="F9" s="709"/>
    </row>
    <row r="10" spans="1:6" s="711" customFormat="1" ht="18" customHeight="1">
      <c r="A10" s="720" t="s">
        <v>1273</v>
      </c>
      <c r="B10" s="179">
        <v>640508.2571532881</v>
      </c>
      <c r="C10" s="722">
        <v>568373.5730000001</v>
      </c>
      <c r="D10" s="712"/>
      <c r="E10" s="712"/>
      <c r="F10" s="709"/>
    </row>
    <row r="11" spans="1:6" s="711" customFormat="1" ht="18" customHeight="1">
      <c r="A11" s="720" t="s">
        <v>1329</v>
      </c>
      <c r="B11" s="728"/>
      <c r="C11" s="696"/>
      <c r="F11" s="709"/>
    </row>
    <row r="12" spans="1:6" s="711" customFormat="1" ht="18" customHeight="1">
      <c r="A12" s="720" t="s">
        <v>1330</v>
      </c>
      <c r="B12" s="179">
        <v>580702.4128659611</v>
      </c>
      <c r="C12" s="696">
        <v>521537.9860000001</v>
      </c>
      <c r="F12" s="709"/>
    </row>
    <row r="13" spans="1:6" s="711" customFormat="1" ht="18" customHeight="1">
      <c r="A13" s="724" t="s">
        <v>1331</v>
      </c>
      <c r="B13" s="28">
        <v>59805.844287327</v>
      </c>
      <c r="C13" s="725">
        <v>46835.587</v>
      </c>
      <c r="F13" s="709"/>
    </row>
    <row r="14" spans="1:6" s="711" customFormat="1" ht="18" customHeight="1">
      <c r="A14" s="720" t="s">
        <v>1333</v>
      </c>
      <c r="B14" s="726"/>
      <c r="C14" s="727"/>
      <c r="F14" s="709"/>
    </row>
    <row r="15" spans="1:6" s="711" customFormat="1" ht="18" customHeight="1">
      <c r="A15" s="720" t="s">
        <v>1273</v>
      </c>
      <c r="B15" s="179">
        <v>-65635.88820288003</v>
      </c>
      <c r="C15" s="722">
        <v>-373.842000000005</v>
      </c>
      <c r="E15" s="712"/>
      <c r="F15" s="709"/>
    </row>
    <row r="16" spans="1:6" s="711" customFormat="1" ht="18" customHeight="1">
      <c r="A16" s="720" t="s">
        <v>1329</v>
      </c>
      <c r="B16" s="728"/>
      <c r="C16" s="696"/>
      <c r="E16" s="712"/>
      <c r="F16" s="709"/>
    </row>
    <row r="17" spans="1:6" s="711" customFormat="1" ht="18" customHeight="1">
      <c r="A17" s="720" t="s">
        <v>1330</v>
      </c>
      <c r="B17" s="179">
        <v>93854.359589722</v>
      </c>
      <c r="C17" s="696">
        <v>151076.003</v>
      </c>
      <c r="E17" s="712"/>
      <c r="F17" s="709"/>
    </row>
    <row r="18" spans="1:6" s="713" customFormat="1" ht="18" customHeight="1" thickBot="1">
      <c r="A18" s="729" t="s">
        <v>1331</v>
      </c>
      <c r="B18" s="730">
        <v>-159490.24779260202</v>
      </c>
      <c r="C18" s="707">
        <v>-151449.845</v>
      </c>
      <c r="E18" s="712"/>
      <c r="F18" s="709"/>
    </row>
    <row r="19" spans="1:3" s="713" customFormat="1" ht="18" customHeight="1">
      <c r="A19" s="717" t="s">
        <v>1334</v>
      </c>
      <c r="B19" s="718"/>
      <c r="C19" s="719"/>
    </row>
    <row r="20" spans="1:3" s="713" customFormat="1" ht="18" customHeight="1">
      <c r="A20" s="720" t="s">
        <v>1328</v>
      </c>
      <c r="B20" s="721"/>
      <c r="C20" s="651"/>
    </row>
    <row r="21" spans="1:3" s="713" customFormat="1" ht="18" customHeight="1">
      <c r="A21" s="720" t="s">
        <v>1273</v>
      </c>
      <c r="B21" s="179">
        <v>2202369.266016062</v>
      </c>
      <c r="C21" s="722">
        <v>2143138.788</v>
      </c>
    </row>
    <row r="22" spans="1:3" s="713" customFormat="1" ht="18" customHeight="1">
      <c r="A22" s="720" t="s">
        <v>1329</v>
      </c>
      <c r="B22" s="723"/>
      <c r="C22" s="696"/>
    </row>
    <row r="23" spans="1:3" s="713" customFormat="1" ht="18" customHeight="1">
      <c r="A23" s="720" t="s">
        <v>1330</v>
      </c>
      <c r="B23" s="179">
        <v>1836876.567715588</v>
      </c>
      <c r="C23" s="696">
        <v>1862050.6270000003</v>
      </c>
    </row>
    <row r="24" spans="1:7" s="713" customFormat="1" ht="18" customHeight="1">
      <c r="A24" s="724" t="s">
        <v>1331</v>
      </c>
      <c r="B24" s="28">
        <v>365492.6983004741</v>
      </c>
      <c r="C24" s="725">
        <v>281088.16099999996</v>
      </c>
      <c r="G24" s="714"/>
    </row>
    <row r="25" spans="1:3" s="713" customFormat="1" ht="18" customHeight="1">
      <c r="A25" s="720" t="s">
        <v>1332</v>
      </c>
      <c r="B25" s="726"/>
      <c r="C25" s="727"/>
    </row>
    <row r="26" spans="1:3" s="713" customFormat="1" ht="18" customHeight="1">
      <c r="A26" s="720" t="s">
        <v>1273</v>
      </c>
      <c r="B26" s="179">
        <v>1396262.21161123</v>
      </c>
      <c r="C26" s="722">
        <v>1193338.879</v>
      </c>
    </row>
    <row r="27" spans="1:3" s="713" customFormat="1" ht="18" customHeight="1">
      <c r="A27" s="720" t="s">
        <v>1329</v>
      </c>
      <c r="B27" s="728"/>
      <c r="C27" s="696"/>
    </row>
    <row r="28" spans="1:3" s="713" customFormat="1" ht="18" customHeight="1">
      <c r="A28" s="720" t="s">
        <v>1330</v>
      </c>
      <c r="B28" s="179">
        <v>1268764.9453628059</v>
      </c>
      <c r="C28" s="696">
        <v>1096108.693</v>
      </c>
    </row>
    <row r="29" spans="1:3" s="713" customFormat="1" ht="18" customHeight="1">
      <c r="A29" s="724" t="s">
        <v>1331</v>
      </c>
      <c r="B29" s="28">
        <v>127497.26624842407</v>
      </c>
      <c r="C29" s="725">
        <v>97230.18599999999</v>
      </c>
    </row>
    <row r="30" spans="1:3" s="713" customFormat="1" ht="18" customHeight="1">
      <c r="A30" s="720" t="s">
        <v>1333</v>
      </c>
      <c r="B30" s="726"/>
      <c r="C30" s="727"/>
    </row>
    <row r="31" spans="1:3" s="713" customFormat="1" ht="18" customHeight="1">
      <c r="A31" s="720" t="s">
        <v>1273</v>
      </c>
      <c r="B31" s="179">
        <v>-806107.054404832</v>
      </c>
      <c r="C31" s="722">
        <v>-949799.9090000001</v>
      </c>
    </row>
    <row r="32" spans="1:3" s="713" customFormat="1" ht="18" customHeight="1">
      <c r="A32" s="720" t="s">
        <v>1329</v>
      </c>
      <c r="B32" s="728"/>
      <c r="C32" s="696"/>
    </row>
    <row r="33" spans="1:6" ht="18" customHeight="1">
      <c r="A33" s="720" t="s">
        <v>1330</v>
      </c>
      <c r="B33" s="179">
        <v>-568111.622352782</v>
      </c>
      <c r="C33" s="696">
        <v>-765941.9340000002</v>
      </c>
      <c r="F33" s="713"/>
    </row>
    <row r="34" spans="1:6" ht="18" customHeight="1" thickBot="1">
      <c r="A34" s="729" t="s">
        <v>1331</v>
      </c>
      <c r="B34" s="730">
        <v>-237995.43205204993</v>
      </c>
      <c r="C34" s="707">
        <v>-183857.97499999995</v>
      </c>
      <c r="F34" s="713"/>
    </row>
    <row r="35" s="715" customFormat="1" ht="14.25" customHeight="1">
      <c r="A35" s="1" t="s">
        <v>1335</v>
      </c>
    </row>
    <row r="36" s="715" customFormat="1" ht="14.25" customHeight="1">
      <c r="A36" s="662" t="s">
        <v>1078</v>
      </c>
    </row>
    <row r="37" spans="1:3" s="715" customFormat="1" ht="28.5" customHeight="1">
      <c r="A37" s="1762" t="s">
        <v>1079</v>
      </c>
      <c r="B37" s="1763"/>
      <c r="C37" s="1763"/>
    </row>
    <row r="38" s="715" customFormat="1" ht="14.25" customHeight="1">
      <c r="A38" s="1" t="s">
        <v>516</v>
      </c>
    </row>
    <row r="39" ht="15.75">
      <c r="F39" s="713"/>
    </row>
    <row r="40" ht="15.75">
      <c r="F40" s="713"/>
    </row>
    <row r="41" ht="15.75">
      <c r="F41" s="713"/>
    </row>
    <row r="42" ht="15.75">
      <c r="F42" s="713"/>
    </row>
    <row r="43" spans="1:3" ht="15.75">
      <c r="A43" s="492"/>
      <c r="B43" s="492"/>
      <c r="C43" s="492"/>
    </row>
  </sheetData>
  <sheetProtection/>
  <mergeCells count="3">
    <mergeCell ref="A3:C3"/>
    <mergeCell ref="A1:B1"/>
    <mergeCell ref="A37:C3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K38" sqref="K38"/>
    </sheetView>
  </sheetViews>
  <sheetFormatPr defaultColWidth="9.00390625" defaultRowHeight="12.75"/>
  <cols>
    <col min="1" max="1" width="40.25390625" style="656" customWidth="1"/>
    <col min="2" max="11" width="12.375" style="656" customWidth="1"/>
    <col min="12" max="12" width="11.625" style="656" bestFit="1" customWidth="1"/>
    <col min="13" max="16384" width="9.125" style="656" customWidth="1"/>
  </cols>
  <sheetData>
    <row r="1" spans="1:11" s="655" customFormat="1" ht="16.5" thickBot="1">
      <c r="A1" s="1690" t="s">
        <v>1044</v>
      </c>
      <c r="B1" s="1690"/>
      <c r="C1" s="1690"/>
      <c r="D1" s="1690"/>
      <c r="E1" s="1690"/>
      <c r="F1" s="1701"/>
      <c r="G1" s="1701"/>
      <c r="H1" s="1690"/>
      <c r="I1" s="1690"/>
      <c r="J1" s="2"/>
      <c r="K1" s="147" t="s">
        <v>1362</v>
      </c>
    </row>
    <row r="2" spans="1:11" ht="15.75" customHeight="1">
      <c r="A2" s="1729" t="s">
        <v>1279</v>
      </c>
      <c r="B2" s="1768" t="s">
        <v>1359</v>
      </c>
      <c r="C2" s="1771" t="s">
        <v>1338</v>
      </c>
      <c r="D2" s="1772"/>
      <c r="E2" s="1772"/>
      <c r="F2" s="1772"/>
      <c r="G2" s="1772"/>
      <c r="H2" s="1772"/>
      <c r="I2" s="1772"/>
      <c r="J2" s="1772"/>
      <c r="K2" s="1773"/>
    </row>
    <row r="3" spans="1:11" ht="15.75" customHeight="1">
      <c r="A3" s="1730"/>
      <c r="B3" s="1769"/>
      <c r="C3" s="1764" t="s">
        <v>1360</v>
      </c>
      <c r="D3" s="737" t="s">
        <v>1339</v>
      </c>
      <c r="E3" s="1775" t="s">
        <v>1340</v>
      </c>
      <c r="F3" s="1776"/>
      <c r="G3" s="1776"/>
      <c r="H3" s="1776"/>
      <c r="I3" s="1776"/>
      <c r="J3" s="1776"/>
      <c r="K3" s="1777"/>
    </row>
    <row r="4" spans="1:11" ht="15.75" customHeight="1">
      <c r="A4" s="1730"/>
      <c r="B4" s="1769"/>
      <c r="C4" s="1774"/>
      <c r="D4" s="737" t="s">
        <v>1361</v>
      </c>
      <c r="E4" s="1764" t="s">
        <v>1341</v>
      </c>
      <c r="F4" s="1764" t="s">
        <v>1342</v>
      </c>
      <c r="G4" s="739" t="s">
        <v>1343</v>
      </c>
      <c r="H4" s="740" t="s">
        <v>1344</v>
      </c>
      <c r="I4" s="1764" t="s">
        <v>1345</v>
      </c>
      <c r="J4" s="1764" t="s">
        <v>1346</v>
      </c>
      <c r="K4" s="1766" t="s">
        <v>1347</v>
      </c>
    </row>
    <row r="5" spans="1:11" ht="15.75" customHeight="1" thickBot="1">
      <c r="A5" s="1731"/>
      <c r="B5" s="1770"/>
      <c r="C5" s="1765"/>
      <c r="D5" s="741"/>
      <c r="E5" s="1765"/>
      <c r="F5" s="1765"/>
      <c r="G5" s="742" t="s">
        <v>1348</v>
      </c>
      <c r="H5" s="743" t="s">
        <v>1349</v>
      </c>
      <c r="I5" s="1765"/>
      <c r="J5" s="1765"/>
      <c r="K5" s="1767"/>
    </row>
    <row r="6" spans="1:14" ht="13.5" customHeight="1">
      <c r="A6" s="744" t="s">
        <v>1249</v>
      </c>
      <c r="B6" s="745">
        <v>45027.007</v>
      </c>
      <c r="C6" s="746">
        <v>44819.279</v>
      </c>
      <c r="D6" s="672">
        <v>207.72799999999552</v>
      </c>
      <c r="E6" s="747">
        <v>1.32</v>
      </c>
      <c r="F6" s="672">
        <v>0</v>
      </c>
      <c r="G6" s="672">
        <v>93.252</v>
      </c>
      <c r="H6" s="748">
        <v>6.347</v>
      </c>
      <c r="I6" s="747">
        <v>0</v>
      </c>
      <c r="J6" s="672">
        <v>17.468</v>
      </c>
      <c r="K6" s="673">
        <v>23.899</v>
      </c>
      <c r="L6" s="731"/>
      <c r="N6" s="658"/>
    </row>
    <row r="7" spans="1:14" ht="13.5" customHeight="1">
      <c r="A7" s="687" t="s">
        <v>1250</v>
      </c>
      <c r="B7" s="749">
        <v>287380.073</v>
      </c>
      <c r="C7" s="750">
        <v>275627.176</v>
      </c>
      <c r="D7" s="669">
        <v>11752.896999999997</v>
      </c>
      <c r="E7" s="751">
        <v>0</v>
      </c>
      <c r="F7" s="669">
        <v>0</v>
      </c>
      <c r="G7" s="669">
        <v>350.723</v>
      </c>
      <c r="H7" s="752">
        <v>97.592</v>
      </c>
      <c r="I7" s="751">
        <v>11051.583</v>
      </c>
      <c r="J7" s="669">
        <v>9.617</v>
      </c>
      <c r="K7" s="670">
        <v>12.871</v>
      </c>
      <c r="L7" s="731"/>
      <c r="N7" s="658"/>
    </row>
    <row r="8" spans="1:14" ht="13.5" customHeight="1">
      <c r="A8" s="687" t="s">
        <v>1251</v>
      </c>
      <c r="B8" s="749">
        <v>29485.759</v>
      </c>
      <c r="C8" s="750">
        <v>16024.823</v>
      </c>
      <c r="D8" s="669">
        <v>13460.935999999998</v>
      </c>
      <c r="E8" s="751">
        <v>1878.189</v>
      </c>
      <c r="F8" s="669">
        <v>0</v>
      </c>
      <c r="G8" s="669">
        <v>230.022</v>
      </c>
      <c r="H8" s="752">
        <v>667.164</v>
      </c>
      <c r="I8" s="751">
        <v>1690.318</v>
      </c>
      <c r="J8" s="669">
        <v>8.631</v>
      </c>
      <c r="K8" s="670">
        <v>199.333</v>
      </c>
      <c r="L8" s="731"/>
      <c r="N8" s="658"/>
    </row>
    <row r="9" spans="1:14" ht="13.5" customHeight="1">
      <c r="A9" s="687" t="s">
        <v>1252</v>
      </c>
      <c r="B9" s="749">
        <v>226141.728</v>
      </c>
      <c r="C9" s="750">
        <v>225741.676</v>
      </c>
      <c r="D9" s="669">
        <v>400.05199999999604</v>
      </c>
      <c r="E9" s="751">
        <v>11.348</v>
      </c>
      <c r="F9" s="669">
        <v>37.823</v>
      </c>
      <c r="G9" s="669">
        <v>58.21</v>
      </c>
      <c r="H9" s="752">
        <v>20.793</v>
      </c>
      <c r="I9" s="751">
        <v>0</v>
      </c>
      <c r="J9" s="669">
        <v>19.737</v>
      </c>
      <c r="K9" s="670">
        <v>51.976</v>
      </c>
      <c r="L9" s="731"/>
      <c r="N9" s="658"/>
    </row>
    <row r="10" spans="1:14" ht="13.5" customHeight="1">
      <c r="A10" s="687" t="s">
        <v>1253</v>
      </c>
      <c r="B10" s="749">
        <v>14958.594</v>
      </c>
      <c r="C10" s="750">
        <v>12930.163</v>
      </c>
      <c r="D10" s="669">
        <v>2028.4309999999987</v>
      </c>
      <c r="E10" s="751">
        <v>0</v>
      </c>
      <c r="F10" s="669">
        <v>0</v>
      </c>
      <c r="G10" s="669">
        <v>12.684</v>
      </c>
      <c r="H10" s="752">
        <v>277.608</v>
      </c>
      <c r="I10" s="751">
        <v>1.765</v>
      </c>
      <c r="J10" s="669">
        <v>41.335</v>
      </c>
      <c r="K10" s="670">
        <v>31.878</v>
      </c>
      <c r="L10" s="731"/>
      <c r="N10" s="658"/>
    </row>
    <row r="11" spans="1:14" ht="13.5" customHeight="1">
      <c r="A11" s="687" t="s">
        <v>1350</v>
      </c>
      <c r="B11" s="749">
        <v>37543.633</v>
      </c>
      <c r="C11" s="750">
        <v>34749.283</v>
      </c>
      <c r="D11" s="669">
        <v>2794.35</v>
      </c>
      <c r="E11" s="751">
        <v>0.063</v>
      </c>
      <c r="F11" s="669">
        <v>0</v>
      </c>
      <c r="G11" s="669">
        <v>67.722</v>
      </c>
      <c r="H11" s="752">
        <v>133.073</v>
      </c>
      <c r="I11" s="751">
        <v>0.308</v>
      </c>
      <c r="J11" s="669">
        <v>131.912</v>
      </c>
      <c r="K11" s="670">
        <v>0</v>
      </c>
      <c r="L11" s="731"/>
      <c r="N11" s="658"/>
    </row>
    <row r="12" spans="1:14" ht="13.5" customHeight="1">
      <c r="A12" s="687" t="s">
        <v>1255</v>
      </c>
      <c r="B12" s="749">
        <v>155000.548</v>
      </c>
      <c r="C12" s="750">
        <v>131721.826</v>
      </c>
      <c r="D12" s="669">
        <v>23278.72200000001</v>
      </c>
      <c r="E12" s="751">
        <v>34.49</v>
      </c>
      <c r="F12" s="669">
        <v>134.585</v>
      </c>
      <c r="G12" s="669">
        <v>13646.742</v>
      </c>
      <c r="H12" s="752">
        <v>1959.197</v>
      </c>
      <c r="I12" s="751">
        <v>69.847</v>
      </c>
      <c r="J12" s="669">
        <v>664.226</v>
      </c>
      <c r="K12" s="670">
        <v>86.503</v>
      </c>
      <c r="L12" s="731"/>
      <c r="N12" s="658"/>
    </row>
    <row r="13" spans="1:14" ht="13.5" customHeight="1">
      <c r="A13" s="687" t="s">
        <v>1256</v>
      </c>
      <c r="B13" s="749">
        <v>203610.874</v>
      </c>
      <c r="C13" s="750">
        <v>117098.373</v>
      </c>
      <c r="D13" s="669">
        <v>86512.501</v>
      </c>
      <c r="E13" s="751">
        <v>3.269</v>
      </c>
      <c r="F13" s="669">
        <v>1172.385</v>
      </c>
      <c r="G13" s="669">
        <v>8498.568</v>
      </c>
      <c r="H13" s="752">
        <v>6321.469</v>
      </c>
      <c r="I13" s="751">
        <v>10358.216</v>
      </c>
      <c r="J13" s="669">
        <v>19699.506</v>
      </c>
      <c r="K13" s="670">
        <v>813.823</v>
      </c>
      <c r="L13" s="731"/>
      <c r="N13" s="658"/>
    </row>
    <row r="14" spans="1:14" ht="13.5" customHeight="1">
      <c r="A14" s="687" t="s">
        <v>1351</v>
      </c>
      <c r="B14" s="749">
        <v>81525.749</v>
      </c>
      <c r="C14" s="750">
        <v>70332.641</v>
      </c>
      <c r="D14" s="669">
        <v>11193.107999999993</v>
      </c>
      <c r="E14" s="751">
        <v>85.067</v>
      </c>
      <c r="F14" s="669">
        <v>207.23</v>
      </c>
      <c r="G14" s="669">
        <v>126.218</v>
      </c>
      <c r="H14" s="752">
        <v>71.905</v>
      </c>
      <c r="I14" s="751">
        <v>1772.27</v>
      </c>
      <c r="J14" s="669">
        <v>1047.959</v>
      </c>
      <c r="K14" s="670">
        <v>3.847</v>
      </c>
      <c r="L14" s="731"/>
      <c r="N14" s="658"/>
    </row>
    <row r="15" spans="1:14" ht="13.5" customHeight="1">
      <c r="A15" s="687" t="s">
        <v>1258</v>
      </c>
      <c r="B15" s="749">
        <v>76281.17</v>
      </c>
      <c r="C15" s="750">
        <v>75405.601</v>
      </c>
      <c r="D15" s="669">
        <v>875.5690000000031</v>
      </c>
      <c r="E15" s="751">
        <v>10.621</v>
      </c>
      <c r="F15" s="669">
        <v>248.294</v>
      </c>
      <c r="G15" s="669">
        <v>0.088</v>
      </c>
      <c r="H15" s="752">
        <v>118.345</v>
      </c>
      <c r="I15" s="751">
        <v>22.119</v>
      </c>
      <c r="J15" s="669">
        <v>0</v>
      </c>
      <c r="K15" s="670">
        <v>47.886</v>
      </c>
      <c r="L15" s="731"/>
      <c r="N15" s="658"/>
    </row>
    <row r="16" spans="1:14" ht="13.5" customHeight="1">
      <c r="A16" s="687" t="s">
        <v>1259</v>
      </c>
      <c r="B16" s="749">
        <v>22900.857</v>
      </c>
      <c r="C16" s="750">
        <v>22769.268</v>
      </c>
      <c r="D16" s="669">
        <v>131.58899999999994</v>
      </c>
      <c r="E16" s="751">
        <v>36.279</v>
      </c>
      <c r="F16" s="669">
        <v>0.278</v>
      </c>
      <c r="G16" s="669">
        <v>0</v>
      </c>
      <c r="H16" s="752">
        <v>5.439</v>
      </c>
      <c r="I16" s="751">
        <v>0</v>
      </c>
      <c r="J16" s="669">
        <v>0</v>
      </c>
      <c r="K16" s="670">
        <v>27.116</v>
      </c>
      <c r="L16" s="731"/>
      <c r="N16" s="658"/>
    </row>
    <row r="17" spans="1:14" ht="13.5" customHeight="1">
      <c r="A17" s="687" t="s">
        <v>1260</v>
      </c>
      <c r="B17" s="749">
        <v>44290.665</v>
      </c>
      <c r="C17" s="750">
        <v>37227.738</v>
      </c>
      <c r="D17" s="669">
        <v>7062.927000000003</v>
      </c>
      <c r="E17" s="751">
        <v>292.002</v>
      </c>
      <c r="F17" s="669">
        <v>263.424</v>
      </c>
      <c r="G17" s="669">
        <v>101.813</v>
      </c>
      <c r="H17" s="752">
        <v>185.5</v>
      </c>
      <c r="I17" s="751">
        <v>810.807</v>
      </c>
      <c r="J17" s="669">
        <v>0.617</v>
      </c>
      <c r="K17" s="670">
        <v>1392.804</v>
      </c>
      <c r="L17" s="731"/>
      <c r="N17" s="658"/>
    </row>
    <row r="18" spans="1:14" ht="13.5" customHeight="1">
      <c r="A18" s="687" t="s">
        <v>1261</v>
      </c>
      <c r="B18" s="749">
        <v>6336.998</v>
      </c>
      <c r="C18" s="750">
        <v>4966.624</v>
      </c>
      <c r="D18" s="669">
        <v>1370.3739999999998</v>
      </c>
      <c r="E18" s="751">
        <v>70.732</v>
      </c>
      <c r="F18" s="669">
        <v>0</v>
      </c>
      <c r="G18" s="669">
        <v>36.846</v>
      </c>
      <c r="H18" s="752">
        <v>490.228</v>
      </c>
      <c r="I18" s="751">
        <v>433.517</v>
      </c>
      <c r="J18" s="669">
        <v>0</v>
      </c>
      <c r="K18" s="670">
        <v>0</v>
      </c>
      <c r="L18" s="731"/>
      <c r="N18" s="658"/>
    </row>
    <row r="19" spans="1:14" ht="13.5" customHeight="1">
      <c r="A19" s="687" t="s">
        <v>1262</v>
      </c>
      <c r="B19" s="749">
        <v>516.738</v>
      </c>
      <c r="C19" s="750">
        <v>431.344</v>
      </c>
      <c r="D19" s="669">
        <v>85.39400000000006</v>
      </c>
      <c r="E19" s="751">
        <v>0</v>
      </c>
      <c r="F19" s="669">
        <v>16.815</v>
      </c>
      <c r="G19" s="669">
        <v>0</v>
      </c>
      <c r="H19" s="752">
        <v>0</v>
      </c>
      <c r="I19" s="751">
        <v>0</v>
      </c>
      <c r="J19" s="669">
        <v>0.355</v>
      </c>
      <c r="K19" s="670">
        <v>0</v>
      </c>
      <c r="L19" s="731"/>
      <c r="N19" s="658"/>
    </row>
    <row r="20" spans="1:14" ht="13.5" customHeight="1">
      <c r="A20" s="687" t="s">
        <v>1263</v>
      </c>
      <c r="B20" s="749">
        <v>154421.042</v>
      </c>
      <c r="C20" s="750">
        <v>149155.11</v>
      </c>
      <c r="D20" s="669">
        <v>5265.932000000001</v>
      </c>
      <c r="E20" s="751">
        <v>80.362</v>
      </c>
      <c r="F20" s="669">
        <v>2824.328</v>
      </c>
      <c r="G20" s="669">
        <v>0.261</v>
      </c>
      <c r="H20" s="752">
        <v>516.396</v>
      </c>
      <c r="I20" s="751">
        <v>0</v>
      </c>
      <c r="J20" s="669">
        <v>1.598</v>
      </c>
      <c r="K20" s="670">
        <v>1458.175</v>
      </c>
      <c r="L20" s="731"/>
      <c r="N20" s="658"/>
    </row>
    <row r="21" spans="1:14" ht="13.5" customHeight="1">
      <c r="A21" s="687" t="s">
        <v>1264</v>
      </c>
      <c r="B21" s="749">
        <v>118616.932</v>
      </c>
      <c r="C21" s="750">
        <v>112164.77</v>
      </c>
      <c r="D21" s="669">
        <v>6452.161999999997</v>
      </c>
      <c r="E21" s="751">
        <v>167.532</v>
      </c>
      <c r="F21" s="669">
        <v>221.108</v>
      </c>
      <c r="G21" s="669">
        <v>1028.067</v>
      </c>
      <c r="H21" s="752">
        <v>9.254</v>
      </c>
      <c r="I21" s="751">
        <v>797.467</v>
      </c>
      <c r="J21" s="669">
        <v>206.943</v>
      </c>
      <c r="K21" s="670">
        <v>0</v>
      </c>
      <c r="L21" s="731"/>
      <c r="N21" s="658"/>
    </row>
    <row r="22" spans="1:14" ht="13.5" customHeight="1">
      <c r="A22" s="687" t="s">
        <v>1265</v>
      </c>
      <c r="B22" s="749">
        <v>119597.346</v>
      </c>
      <c r="C22" s="750">
        <v>116949.672</v>
      </c>
      <c r="D22" s="669">
        <v>2647.673999999999</v>
      </c>
      <c r="E22" s="751">
        <v>99.822</v>
      </c>
      <c r="F22" s="669">
        <v>370.828</v>
      </c>
      <c r="G22" s="669">
        <v>1105.357</v>
      </c>
      <c r="H22" s="752">
        <v>18.165</v>
      </c>
      <c r="I22" s="751">
        <v>30.044</v>
      </c>
      <c r="J22" s="669">
        <v>61.909</v>
      </c>
      <c r="K22" s="670">
        <v>28.021</v>
      </c>
      <c r="L22" s="731"/>
      <c r="N22" s="658"/>
    </row>
    <row r="23" spans="1:14" ht="13.5" customHeight="1">
      <c r="A23" s="687" t="s">
        <v>1266</v>
      </c>
      <c r="B23" s="749">
        <v>130983.436</v>
      </c>
      <c r="C23" s="750">
        <v>126240.791</v>
      </c>
      <c r="D23" s="669">
        <v>4742.645000000004</v>
      </c>
      <c r="E23" s="751">
        <v>2228.24</v>
      </c>
      <c r="F23" s="669">
        <v>1196.551</v>
      </c>
      <c r="G23" s="669">
        <v>1121.369</v>
      </c>
      <c r="H23" s="752">
        <v>14.412</v>
      </c>
      <c r="I23" s="751">
        <v>0.337</v>
      </c>
      <c r="J23" s="669">
        <v>128.569</v>
      </c>
      <c r="K23" s="670">
        <v>10.272</v>
      </c>
      <c r="L23" s="731"/>
      <c r="N23" s="658"/>
    </row>
    <row r="24" spans="1:14" ht="13.5" customHeight="1">
      <c r="A24" s="687" t="s">
        <v>1267</v>
      </c>
      <c r="B24" s="749">
        <v>178771.031</v>
      </c>
      <c r="C24" s="750">
        <v>173684.868</v>
      </c>
      <c r="D24" s="669">
        <v>5086.1630000000005</v>
      </c>
      <c r="E24" s="751">
        <v>242.588</v>
      </c>
      <c r="F24" s="669">
        <v>206.77</v>
      </c>
      <c r="G24" s="669">
        <v>2953.375</v>
      </c>
      <c r="H24" s="752">
        <v>14.164</v>
      </c>
      <c r="I24" s="751">
        <v>109.335</v>
      </c>
      <c r="J24" s="669">
        <v>4.296</v>
      </c>
      <c r="K24" s="670">
        <v>320.095</v>
      </c>
      <c r="L24" s="731"/>
      <c r="N24" s="658"/>
    </row>
    <row r="25" spans="1:14" ht="13.5" customHeight="1">
      <c r="A25" s="687" t="s">
        <v>1268</v>
      </c>
      <c r="B25" s="749">
        <v>119992.042</v>
      </c>
      <c r="C25" s="750">
        <v>97591.013</v>
      </c>
      <c r="D25" s="669">
        <v>22401.028999999995</v>
      </c>
      <c r="E25" s="751">
        <v>23.205</v>
      </c>
      <c r="F25" s="669">
        <v>210.98</v>
      </c>
      <c r="G25" s="669">
        <v>4196.162</v>
      </c>
      <c r="H25" s="752">
        <v>1515.564</v>
      </c>
      <c r="I25" s="751">
        <v>3190.966</v>
      </c>
      <c r="J25" s="669">
        <v>250.995</v>
      </c>
      <c r="K25" s="670">
        <v>922.375</v>
      </c>
      <c r="L25" s="731"/>
      <c r="N25" s="658"/>
    </row>
    <row r="26" spans="1:14" ht="13.5" customHeight="1">
      <c r="A26" s="687" t="s">
        <v>1269</v>
      </c>
      <c r="B26" s="749">
        <v>200934.597</v>
      </c>
      <c r="C26" s="750">
        <v>179797.659</v>
      </c>
      <c r="D26" s="669">
        <v>21136.937999999995</v>
      </c>
      <c r="E26" s="751">
        <v>3604.631</v>
      </c>
      <c r="F26" s="669">
        <v>7044.511</v>
      </c>
      <c r="G26" s="669">
        <v>357.944</v>
      </c>
      <c r="H26" s="752">
        <v>6715.454</v>
      </c>
      <c r="I26" s="751">
        <v>41.367</v>
      </c>
      <c r="J26" s="669">
        <v>158.815</v>
      </c>
      <c r="K26" s="670">
        <v>305.641</v>
      </c>
      <c r="L26" s="731"/>
      <c r="N26" s="658"/>
    </row>
    <row r="27" spans="1:14" ht="13.5" customHeight="1">
      <c r="A27" s="687" t="s">
        <v>1270</v>
      </c>
      <c r="B27" s="749">
        <v>297605.605</v>
      </c>
      <c r="C27" s="750">
        <v>282737.445</v>
      </c>
      <c r="D27" s="669">
        <v>14868.16</v>
      </c>
      <c r="E27" s="751">
        <v>3151.437</v>
      </c>
      <c r="F27" s="669">
        <v>1517.375</v>
      </c>
      <c r="G27" s="669">
        <v>79.46</v>
      </c>
      <c r="H27" s="752">
        <v>3187.828</v>
      </c>
      <c r="I27" s="751">
        <v>1577.378</v>
      </c>
      <c r="J27" s="669">
        <v>848.953</v>
      </c>
      <c r="K27" s="670">
        <v>1624.31</v>
      </c>
      <c r="L27" s="731"/>
      <c r="N27" s="658"/>
    </row>
    <row r="28" spans="1:14" ht="13.5" customHeight="1">
      <c r="A28" s="687" t="s">
        <v>1271</v>
      </c>
      <c r="B28" s="749">
        <v>104473.554</v>
      </c>
      <c r="C28" s="750">
        <v>95263.268</v>
      </c>
      <c r="D28" s="669">
        <v>9210.286000000007</v>
      </c>
      <c r="E28" s="751">
        <v>275.446</v>
      </c>
      <c r="F28" s="669">
        <v>575.087</v>
      </c>
      <c r="G28" s="669">
        <v>0</v>
      </c>
      <c r="H28" s="752">
        <v>2738.703</v>
      </c>
      <c r="I28" s="751">
        <v>5027.328</v>
      </c>
      <c r="J28" s="669">
        <v>28.6</v>
      </c>
      <c r="K28" s="670">
        <v>110.513</v>
      </c>
      <c r="L28" s="731"/>
      <c r="N28" s="658"/>
    </row>
    <row r="29" spans="1:14" ht="13.5" customHeight="1" thickBot="1">
      <c r="A29" s="687" t="s">
        <v>1272</v>
      </c>
      <c r="B29" s="749">
        <v>55490.225</v>
      </c>
      <c r="C29" s="750">
        <v>54538.787</v>
      </c>
      <c r="D29" s="753">
        <v>951.4380000000019</v>
      </c>
      <c r="E29" s="751">
        <v>0</v>
      </c>
      <c r="F29" s="669">
        <v>0</v>
      </c>
      <c r="G29" s="669">
        <v>104.41</v>
      </c>
      <c r="H29" s="754">
        <v>17.175</v>
      </c>
      <c r="I29" s="751">
        <v>0.04</v>
      </c>
      <c r="J29" s="669">
        <v>692.446</v>
      </c>
      <c r="K29" s="755">
        <v>0</v>
      </c>
      <c r="L29" s="731"/>
      <c r="N29" s="658"/>
    </row>
    <row r="30" spans="1:14" ht="15.75" customHeight="1" thickBot="1">
      <c r="A30" s="676" t="s">
        <v>1273</v>
      </c>
      <c r="B30" s="756">
        <v>2711886.203</v>
      </c>
      <c r="C30" s="757">
        <v>2457969.198</v>
      </c>
      <c r="D30" s="758">
        <v>253917.00500000035</v>
      </c>
      <c r="E30" s="759">
        <v>12296.643</v>
      </c>
      <c r="F30" s="759">
        <v>16248.372</v>
      </c>
      <c r="G30" s="759">
        <v>34169.293</v>
      </c>
      <c r="H30" s="758">
        <v>25101.775</v>
      </c>
      <c r="I30" s="759">
        <v>36985.012</v>
      </c>
      <c r="J30" s="759">
        <v>24024.487</v>
      </c>
      <c r="K30" s="760">
        <v>7471.338</v>
      </c>
      <c r="L30" s="731"/>
      <c r="N30" s="658"/>
    </row>
    <row r="31" spans="1:12" s="6" customFormat="1" ht="13.5" customHeight="1">
      <c r="A31" s="6" t="s">
        <v>1274</v>
      </c>
      <c r="B31" s="732"/>
      <c r="C31" s="733"/>
      <c r="D31" s="733"/>
      <c r="L31" s="732"/>
    </row>
    <row r="32" spans="1:4" s="6" customFormat="1" ht="13.5" customHeight="1">
      <c r="A32" s="734" t="s">
        <v>1358</v>
      </c>
      <c r="B32" s="735"/>
      <c r="C32" s="735"/>
      <c r="D32" s="735"/>
    </row>
    <row r="33" spans="1:4" s="6" customFormat="1" ht="13.5" customHeight="1">
      <c r="A33" s="6" t="s">
        <v>1352</v>
      </c>
      <c r="B33" s="6" t="s">
        <v>1087</v>
      </c>
      <c r="C33" s="735"/>
      <c r="D33" s="735"/>
    </row>
    <row r="34" spans="1:2" s="6" customFormat="1" ht="13.5" customHeight="1">
      <c r="A34" s="6" t="s">
        <v>1080</v>
      </c>
      <c r="B34" s="6" t="s">
        <v>1357</v>
      </c>
    </row>
    <row r="35" s="6" customFormat="1" ht="13.5" customHeight="1">
      <c r="B35" s="6" t="s">
        <v>1088</v>
      </c>
    </row>
    <row r="36" spans="1:4" s="6" customFormat="1" ht="13.5" customHeight="1">
      <c r="A36" s="6" t="s">
        <v>1081</v>
      </c>
      <c r="B36" s="736" t="s">
        <v>1089</v>
      </c>
      <c r="C36" s="735"/>
      <c r="D36" s="735"/>
    </row>
    <row r="37" spans="1:2" s="6" customFormat="1" ht="13.5" customHeight="1">
      <c r="A37" s="6" t="s">
        <v>1082</v>
      </c>
      <c r="B37" s="6" t="s">
        <v>1090</v>
      </c>
    </row>
    <row r="38" spans="1:2" s="6" customFormat="1" ht="13.5" customHeight="1">
      <c r="A38" s="6" t="s">
        <v>1083</v>
      </c>
      <c r="B38" s="6" t="s">
        <v>1091</v>
      </c>
    </row>
    <row r="39" spans="1:2" s="6" customFormat="1" ht="13.5" customHeight="1">
      <c r="A39" s="6" t="s">
        <v>1084</v>
      </c>
      <c r="B39" s="6" t="s">
        <v>1092</v>
      </c>
    </row>
    <row r="40" spans="1:2" s="6" customFormat="1" ht="13.5" customHeight="1">
      <c r="A40" s="6" t="s">
        <v>1085</v>
      </c>
      <c r="B40" s="6" t="s">
        <v>1093</v>
      </c>
    </row>
    <row r="41" spans="1:2" s="6" customFormat="1" ht="13.5" customHeight="1">
      <c r="A41" s="6" t="s">
        <v>1086</v>
      </c>
      <c r="B41" s="6" t="s">
        <v>1094</v>
      </c>
    </row>
    <row r="42" s="6" customFormat="1" ht="13.5" customHeight="1">
      <c r="A42" s="6" t="s">
        <v>516</v>
      </c>
    </row>
  </sheetData>
  <sheetProtection/>
  <mergeCells count="11">
    <mergeCell ref="E4:E5"/>
    <mergeCell ref="F4:F5"/>
    <mergeCell ref="I4:I5"/>
    <mergeCell ref="J4:J5"/>
    <mergeCell ref="K4:K5"/>
    <mergeCell ref="A1:I1"/>
    <mergeCell ref="A2:A5"/>
    <mergeCell ref="B2:B5"/>
    <mergeCell ref="C2:K2"/>
    <mergeCell ref="C3:C5"/>
    <mergeCell ref="E3:K3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I36" sqref="I36"/>
    </sheetView>
  </sheetViews>
  <sheetFormatPr defaultColWidth="9.00390625" defaultRowHeight="12.75"/>
  <cols>
    <col min="1" max="1" width="39.625" style="16" customWidth="1"/>
    <col min="2" max="11" width="12.375" style="16" customWidth="1"/>
    <col min="12" max="12" width="9.25390625" style="16" bestFit="1" customWidth="1"/>
    <col min="13" max="16384" width="9.125" style="16" customWidth="1"/>
  </cols>
  <sheetData>
    <row r="1" spans="1:11" s="2" customFormat="1" ht="14.25" customHeight="1" thickBot="1">
      <c r="A1" s="1690" t="s">
        <v>1045</v>
      </c>
      <c r="B1" s="1690"/>
      <c r="C1" s="1690"/>
      <c r="D1" s="1690"/>
      <c r="E1" s="1690"/>
      <c r="F1" s="1701"/>
      <c r="G1" s="1701"/>
      <c r="H1" s="1690"/>
      <c r="I1" s="1690"/>
      <c r="K1" s="147" t="s">
        <v>1365</v>
      </c>
    </row>
    <row r="2" spans="1:11" ht="14.25" customHeight="1">
      <c r="A2" s="1729" t="s">
        <v>1279</v>
      </c>
      <c r="B2" s="1768" t="s">
        <v>1359</v>
      </c>
      <c r="C2" s="1771" t="s">
        <v>1363</v>
      </c>
      <c r="D2" s="1772"/>
      <c r="E2" s="1772"/>
      <c r="F2" s="1772"/>
      <c r="G2" s="1772"/>
      <c r="H2" s="1772"/>
      <c r="I2" s="1772"/>
      <c r="J2" s="1772"/>
      <c r="K2" s="1773"/>
    </row>
    <row r="3" spans="1:11" ht="14.25" customHeight="1">
      <c r="A3" s="1730"/>
      <c r="B3" s="1769"/>
      <c r="C3" s="1764" t="s">
        <v>1360</v>
      </c>
      <c r="D3" s="737" t="s">
        <v>1339</v>
      </c>
      <c r="E3" s="1775" t="s">
        <v>1364</v>
      </c>
      <c r="F3" s="1776"/>
      <c r="G3" s="1776"/>
      <c r="H3" s="1776"/>
      <c r="I3" s="1776"/>
      <c r="J3" s="1776"/>
      <c r="K3" s="1777"/>
    </row>
    <row r="4" spans="1:11" ht="14.25" customHeight="1">
      <c r="A4" s="1730"/>
      <c r="B4" s="1769"/>
      <c r="C4" s="1774"/>
      <c r="D4" s="737" t="s">
        <v>1361</v>
      </c>
      <c r="E4" s="1764" t="s">
        <v>1341</v>
      </c>
      <c r="F4" s="1764" t="s">
        <v>1342</v>
      </c>
      <c r="G4" s="739" t="s">
        <v>1343</v>
      </c>
      <c r="H4" s="740" t="s">
        <v>1344</v>
      </c>
      <c r="I4" s="1764" t="s">
        <v>1345</v>
      </c>
      <c r="J4" s="1764" t="s">
        <v>1346</v>
      </c>
      <c r="K4" s="1766" t="s">
        <v>1347</v>
      </c>
    </row>
    <row r="5" spans="1:11" ht="14.25" customHeight="1" thickBot="1">
      <c r="A5" s="1731"/>
      <c r="B5" s="1770"/>
      <c r="C5" s="1765"/>
      <c r="D5" s="741"/>
      <c r="E5" s="1765"/>
      <c r="F5" s="1765"/>
      <c r="G5" s="742" t="s">
        <v>1348</v>
      </c>
      <c r="H5" s="743" t="s">
        <v>1349</v>
      </c>
      <c r="I5" s="1765"/>
      <c r="J5" s="1765"/>
      <c r="K5" s="1767"/>
    </row>
    <row r="6" spans="1:14" ht="14.25" customHeight="1">
      <c r="A6" s="687" t="s">
        <v>1249</v>
      </c>
      <c r="B6" s="745">
        <v>91658.944</v>
      </c>
      <c r="C6" s="763">
        <v>74825.863</v>
      </c>
      <c r="D6" s="763">
        <v>16833.081000000006</v>
      </c>
      <c r="E6" s="764">
        <v>60.272</v>
      </c>
      <c r="F6" s="763">
        <v>5716.17</v>
      </c>
      <c r="G6" s="763">
        <v>0</v>
      </c>
      <c r="H6" s="765">
        <v>509.955</v>
      </c>
      <c r="I6" s="764">
        <v>0</v>
      </c>
      <c r="J6" s="763">
        <v>1.8</v>
      </c>
      <c r="K6" s="766">
        <v>10368.091</v>
      </c>
      <c r="L6" s="762"/>
      <c r="M6" s="762"/>
      <c r="N6" s="762"/>
    </row>
    <row r="7" spans="1:14" ht="14.25" customHeight="1">
      <c r="A7" s="687" t="s">
        <v>1250</v>
      </c>
      <c r="B7" s="749">
        <v>64109.126</v>
      </c>
      <c r="C7" s="767">
        <v>63913.672</v>
      </c>
      <c r="D7" s="767">
        <v>195.4539999999979</v>
      </c>
      <c r="E7" s="764">
        <v>0</v>
      </c>
      <c r="F7" s="767">
        <v>24.618</v>
      </c>
      <c r="G7" s="767">
        <v>0</v>
      </c>
      <c r="H7" s="768">
        <v>0</v>
      </c>
      <c r="I7" s="764">
        <v>0</v>
      </c>
      <c r="J7" s="767">
        <v>0</v>
      </c>
      <c r="K7" s="769">
        <v>33.557</v>
      </c>
      <c r="L7" s="762"/>
      <c r="M7" s="762"/>
      <c r="N7" s="762"/>
    </row>
    <row r="8" spans="1:14" ht="14.25" customHeight="1">
      <c r="A8" s="687" t="s">
        <v>1251</v>
      </c>
      <c r="B8" s="749">
        <v>3492.596</v>
      </c>
      <c r="C8" s="767">
        <v>3473.648</v>
      </c>
      <c r="D8" s="767">
        <v>18.947999999999865</v>
      </c>
      <c r="E8" s="764">
        <v>0</v>
      </c>
      <c r="F8" s="767">
        <v>13.896</v>
      </c>
      <c r="G8" s="767">
        <v>0</v>
      </c>
      <c r="H8" s="768">
        <v>0</v>
      </c>
      <c r="I8" s="764">
        <v>0</v>
      </c>
      <c r="J8" s="767">
        <v>0</v>
      </c>
      <c r="K8" s="769">
        <v>3.964</v>
      </c>
      <c r="L8" s="762"/>
      <c r="M8" s="762"/>
      <c r="N8" s="762"/>
    </row>
    <row r="9" spans="1:14" ht="14.25" customHeight="1">
      <c r="A9" s="687" t="s">
        <v>1252</v>
      </c>
      <c r="B9" s="749">
        <v>205355.99</v>
      </c>
      <c r="C9" s="767">
        <v>200336.636</v>
      </c>
      <c r="D9" s="767">
        <v>5019.353999999992</v>
      </c>
      <c r="E9" s="764">
        <v>56.025</v>
      </c>
      <c r="F9" s="767">
        <v>928.782</v>
      </c>
      <c r="G9" s="767">
        <v>1867.243</v>
      </c>
      <c r="H9" s="768">
        <v>0.01</v>
      </c>
      <c r="I9" s="764">
        <v>0</v>
      </c>
      <c r="J9" s="767">
        <v>0</v>
      </c>
      <c r="K9" s="769">
        <v>2036.487</v>
      </c>
      <c r="L9" s="762"/>
      <c r="M9" s="762"/>
      <c r="N9" s="762"/>
    </row>
    <row r="10" spans="1:14" ht="14.25" customHeight="1">
      <c r="A10" s="687" t="s">
        <v>1253</v>
      </c>
      <c r="B10" s="749">
        <v>8734.407</v>
      </c>
      <c r="C10" s="767">
        <v>8547.204</v>
      </c>
      <c r="D10" s="767">
        <v>187.20299999999952</v>
      </c>
      <c r="E10" s="764">
        <v>0.022</v>
      </c>
      <c r="F10" s="767">
        <v>9.574</v>
      </c>
      <c r="G10" s="767">
        <v>26.602</v>
      </c>
      <c r="H10" s="768">
        <v>0</v>
      </c>
      <c r="I10" s="764">
        <v>0</v>
      </c>
      <c r="J10" s="767">
        <v>0</v>
      </c>
      <c r="K10" s="769">
        <v>150.367</v>
      </c>
      <c r="L10" s="762"/>
      <c r="M10" s="762"/>
      <c r="N10" s="762"/>
    </row>
    <row r="11" spans="1:14" ht="14.25" customHeight="1">
      <c r="A11" s="687" t="s">
        <v>1350</v>
      </c>
      <c r="B11" s="749">
        <v>5732.509</v>
      </c>
      <c r="C11" s="767">
        <v>5224.184</v>
      </c>
      <c r="D11" s="767">
        <v>508.325</v>
      </c>
      <c r="E11" s="764">
        <v>3.407</v>
      </c>
      <c r="F11" s="767">
        <v>128.955</v>
      </c>
      <c r="G11" s="767">
        <v>0</v>
      </c>
      <c r="H11" s="768">
        <v>0</v>
      </c>
      <c r="I11" s="764">
        <v>0</v>
      </c>
      <c r="J11" s="767">
        <v>0</v>
      </c>
      <c r="K11" s="769">
        <v>375.963</v>
      </c>
      <c r="L11" s="762"/>
      <c r="M11" s="762"/>
      <c r="N11" s="762"/>
    </row>
    <row r="12" spans="1:14" ht="14.25" customHeight="1">
      <c r="A12" s="687" t="s">
        <v>1255</v>
      </c>
      <c r="B12" s="749">
        <v>41149.113</v>
      </c>
      <c r="C12" s="767">
        <v>39476.052</v>
      </c>
      <c r="D12" s="767">
        <v>1673.0609999999942</v>
      </c>
      <c r="E12" s="764">
        <v>1445.244</v>
      </c>
      <c r="F12" s="767">
        <v>122.262</v>
      </c>
      <c r="G12" s="767">
        <v>0</v>
      </c>
      <c r="H12" s="768">
        <v>0</v>
      </c>
      <c r="I12" s="764">
        <v>0.001</v>
      </c>
      <c r="J12" s="767">
        <v>0</v>
      </c>
      <c r="K12" s="769">
        <v>104.792</v>
      </c>
      <c r="L12" s="762"/>
      <c r="M12" s="762"/>
      <c r="N12" s="762"/>
    </row>
    <row r="13" spans="1:14" ht="14.25" customHeight="1">
      <c r="A13" s="687" t="s">
        <v>1256</v>
      </c>
      <c r="B13" s="749">
        <v>57797.639</v>
      </c>
      <c r="C13" s="767">
        <v>55708.446</v>
      </c>
      <c r="D13" s="767">
        <v>2089.1929999999993</v>
      </c>
      <c r="E13" s="764">
        <v>13.416</v>
      </c>
      <c r="F13" s="767">
        <v>431.318</v>
      </c>
      <c r="G13" s="767">
        <v>0</v>
      </c>
      <c r="H13" s="768">
        <v>0</v>
      </c>
      <c r="I13" s="764">
        <v>0</v>
      </c>
      <c r="J13" s="767">
        <v>0</v>
      </c>
      <c r="K13" s="769">
        <v>1644.459</v>
      </c>
      <c r="L13" s="762"/>
      <c r="M13" s="762"/>
      <c r="N13" s="762"/>
    </row>
    <row r="14" spans="1:14" ht="14.25" customHeight="1">
      <c r="A14" s="687" t="s">
        <v>1351</v>
      </c>
      <c r="B14" s="749">
        <v>47379.791</v>
      </c>
      <c r="C14" s="767">
        <v>46712.778</v>
      </c>
      <c r="D14" s="767">
        <v>667.012999999999</v>
      </c>
      <c r="E14" s="764">
        <v>0</v>
      </c>
      <c r="F14" s="767">
        <v>128.179</v>
      </c>
      <c r="G14" s="767">
        <v>89.137</v>
      </c>
      <c r="H14" s="768">
        <v>3.536</v>
      </c>
      <c r="I14" s="764">
        <v>0</v>
      </c>
      <c r="J14" s="767">
        <v>0</v>
      </c>
      <c r="K14" s="769">
        <v>387.9</v>
      </c>
      <c r="L14" s="762"/>
      <c r="M14" s="762"/>
      <c r="N14" s="762"/>
    </row>
    <row r="15" spans="1:14" ht="14.25" customHeight="1">
      <c r="A15" s="687" t="s">
        <v>1258</v>
      </c>
      <c r="B15" s="749">
        <v>186813.65</v>
      </c>
      <c r="C15" s="767">
        <v>185993.116</v>
      </c>
      <c r="D15" s="767">
        <v>820.5339999999851</v>
      </c>
      <c r="E15" s="764">
        <v>599.328</v>
      </c>
      <c r="F15" s="767">
        <v>212.602</v>
      </c>
      <c r="G15" s="767">
        <v>0</v>
      </c>
      <c r="H15" s="768">
        <v>0</v>
      </c>
      <c r="I15" s="764">
        <v>0.026</v>
      </c>
      <c r="J15" s="767">
        <v>0</v>
      </c>
      <c r="K15" s="769">
        <v>8.578</v>
      </c>
      <c r="L15" s="762"/>
      <c r="M15" s="762"/>
      <c r="N15" s="762"/>
    </row>
    <row r="16" spans="1:14" ht="14.25" customHeight="1">
      <c r="A16" s="687" t="s">
        <v>1259</v>
      </c>
      <c r="B16" s="749">
        <v>105966.634</v>
      </c>
      <c r="C16" s="767">
        <v>97942.214</v>
      </c>
      <c r="D16" s="767">
        <v>8024.42</v>
      </c>
      <c r="E16" s="764">
        <v>13.981</v>
      </c>
      <c r="F16" s="767">
        <v>3065.647</v>
      </c>
      <c r="G16" s="767">
        <v>144.5</v>
      </c>
      <c r="H16" s="768">
        <v>3.397</v>
      </c>
      <c r="I16" s="764">
        <v>0</v>
      </c>
      <c r="J16" s="767">
        <v>13.25</v>
      </c>
      <c r="K16" s="769">
        <v>2151.014</v>
      </c>
      <c r="L16" s="762"/>
      <c r="M16" s="762"/>
      <c r="N16" s="762"/>
    </row>
    <row r="17" spans="1:14" ht="14.25" customHeight="1">
      <c r="A17" s="687" t="s">
        <v>1260</v>
      </c>
      <c r="B17" s="749">
        <v>136758.412</v>
      </c>
      <c r="C17" s="767">
        <v>135923.199</v>
      </c>
      <c r="D17" s="767">
        <v>835.2130000000179</v>
      </c>
      <c r="E17" s="764">
        <v>373.087</v>
      </c>
      <c r="F17" s="767">
        <v>377.565</v>
      </c>
      <c r="G17" s="767">
        <v>6.67</v>
      </c>
      <c r="H17" s="768">
        <v>10.5</v>
      </c>
      <c r="I17" s="764">
        <v>0</v>
      </c>
      <c r="J17" s="767">
        <v>0</v>
      </c>
      <c r="K17" s="769">
        <v>65.586</v>
      </c>
      <c r="L17" s="762"/>
      <c r="M17" s="762"/>
      <c r="N17" s="762"/>
    </row>
    <row r="18" spans="1:14" ht="14.25" customHeight="1">
      <c r="A18" s="687" t="s">
        <v>1261</v>
      </c>
      <c r="B18" s="749">
        <v>638.858</v>
      </c>
      <c r="C18" s="767">
        <v>533.94</v>
      </c>
      <c r="D18" s="767">
        <v>104.91799999999989</v>
      </c>
      <c r="E18" s="764">
        <v>0</v>
      </c>
      <c r="F18" s="767">
        <v>4.536</v>
      </c>
      <c r="G18" s="767">
        <v>0</v>
      </c>
      <c r="H18" s="768">
        <v>0</v>
      </c>
      <c r="I18" s="764">
        <v>0</v>
      </c>
      <c r="J18" s="767">
        <v>0</v>
      </c>
      <c r="K18" s="769">
        <v>5.782</v>
      </c>
      <c r="L18" s="762"/>
      <c r="M18" s="762"/>
      <c r="N18" s="762"/>
    </row>
    <row r="19" spans="1:14" ht="14.25" customHeight="1">
      <c r="A19" s="687" t="s">
        <v>1262</v>
      </c>
      <c r="B19" s="749">
        <v>433.222</v>
      </c>
      <c r="C19" s="767">
        <v>433.222</v>
      </c>
      <c r="D19" s="767">
        <v>0</v>
      </c>
      <c r="E19" s="764">
        <v>0</v>
      </c>
      <c r="F19" s="767">
        <v>0</v>
      </c>
      <c r="G19" s="767">
        <v>0</v>
      </c>
      <c r="H19" s="768">
        <v>0</v>
      </c>
      <c r="I19" s="764">
        <v>0</v>
      </c>
      <c r="J19" s="767">
        <v>0</v>
      </c>
      <c r="K19" s="769">
        <v>0</v>
      </c>
      <c r="L19" s="762"/>
      <c r="M19" s="762"/>
      <c r="N19" s="762"/>
    </row>
    <row r="20" spans="1:14" ht="14.25" customHeight="1">
      <c r="A20" s="687" t="s">
        <v>1263</v>
      </c>
      <c r="B20" s="749">
        <v>76171.093</v>
      </c>
      <c r="C20" s="767">
        <v>74933.154</v>
      </c>
      <c r="D20" s="767">
        <v>1237.9389999999985</v>
      </c>
      <c r="E20" s="764">
        <v>0</v>
      </c>
      <c r="F20" s="767">
        <v>95.817</v>
      </c>
      <c r="G20" s="767">
        <v>0</v>
      </c>
      <c r="H20" s="768">
        <v>0</v>
      </c>
      <c r="I20" s="764">
        <v>0</v>
      </c>
      <c r="J20" s="767">
        <v>0.025</v>
      </c>
      <c r="K20" s="769">
        <v>533.137</v>
      </c>
      <c r="L20" s="762"/>
      <c r="M20" s="762"/>
      <c r="N20" s="762"/>
    </row>
    <row r="21" spans="1:14" ht="14.25" customHeight="1">
      <c r="A21" s="687" t="s">
        <v>1264</v>
      </c>
      <c r="B21" s="749">
        <v>39342.324</v>
      </c>
      <c r="C21" s="767">
        <v>38612.175</v>
      </c>
      <c r="D21" s="767">
        <v>730.1489999999976</v>
      </c>
      <c r="E21" s="764">
        <v>0</v>
      </c>
      <c r="F21" s="767">
        <v>125.442</v>
      </c>
      <c r="G21" s="767">
        <v>0.013</v>
      </c>
      <c r="H21" s="768">
        <v>0</v>
      </c>
      <c r="I21" s="764">
        <v>0</v>
      </c>
      <c r="J21" s="767">
        <v>0</v>
      </c>
      <c r="K21" s="769">
        <v>433.637</v>
      </c>
      <c r="L21" s="762"/>
      <c r="M21" s="762"/>
      <c r="N21" s="762"/>
    </row>
    <row r="22" spans="1:14" ht="14.25" customHeight="1">
      <c r="A22" s="687" t="s">
        <v>1265</v>
      </c>
      <c r="B22" s="749">
        <v>152878.004</v>
      </c>
      <c r="C22" s="767">
        <v>150188.01</v>
      </c>
      <c r="D22" s="767">
        <v>2689.993999999977</v>
      </c>
      <c r="E22" s="764">
        <v>982.463</v>
      </c>
      <c r="F22" s="767">
        <v>214.59</v>
      </c>
      <c r="G22" s="767">
        <v>746.941</v>
      </c>
      <c r="H22" s="768">
        <v>22.848</v>
      </c>
      <c r="I22" s="764">
        <v>0</v>
      </c>
      <c r="J22" s="767">
        <v>0</v>
      </c>
      <c r="K22" s="769">
        <v>626.887</v>
      </c>
      <c r="L22" s="762"/>
      <c r="M22" s="762"/>
      <c r="N22" s="762"/>
    </row>
    <row r="23" spans="1:14" ht="14.25" customHeight="1">
      <c r="A23" s="687" t="s">
        <v>1266</v>
      </c>
      <c r="B23" s="749">
        <v>141618.709</v>
      </c>
      <c r="C23" s="767">
        <v>130251.903</v>
      </c>
      <c r="D23" s="767">
        <v>11366.805999999997</v>
      </c>
      <c r="E23" s="764">
        <v>5462.048</v>
      </c>
      <c r="F23" s="767">
        <v>785.247</v>
      </c>
      <c r="G23" s="767">
        <v>4814.818</v>
      </c>
      <c r="H23" s="768">
        <v>231.916</v>
      </c>
      <c r="I23" s="764">
        <v>0</v>
      </c>
      <c r="J23" s="767">
        <v>0</v>
      </c>
      <c r="K23" s="769">
        <v>10.322</v>
      </c>
      <c r="L23" s="762"/>
      <c r="M23" s="762"/>
      <c r="N23" s="762"/>
    </row>
    <row r="24" spans="1:14" ht="14.25" customHeight="1">
      <c r="A24" s="687" t="s">
        <v>1267</v>
      </c>
      <c r="B24" s="749">
        <v>75482.281</v>
      </c>
      <c r="C24" s="767">
        <v>72395.893</v>
      </c>
      <c r="D24" s="767">
        <v>3086.3880000000063</v>
      </c>
      <c r="E24" s="764">
        <v>4.775</v>
      </c>
      <c r="F24" s="767">
        <v>1041.38</v>
      </c>
      <c r="G24" s="767">
        <v>164.097</v>
      </c>
      <c r="H24" s="768">
        <v>150.595</v>
      </c>
      <c r="I24" s="764">
        <v>0</v>
      </c>
      <c r="J24" s="767">
        <v>0</v>
      </c>
      <c r="K24" s="769">
        <v>1654.138</v>
      </c>
      <c r="L24" s="762"/>
      <c r="M24" s="762"/>
      <c r="N24" s="762"/>
    </row>
    <row r="25" spans="1:14" ht="14.25" customHeight="1">
      <c r="A25" s="687" t="s">
        <v>1268</v>
      </c>
      <c r="B25" s="749">
        <v>37279.446</v>
      </c>
      <c r="C25" s="767">
        <v>36700.74</v>
      </c>
      <c r="D25" s="767">
        <v>578.7060000000056</v>
      </c>
      <c r="E25" s="764">
        <v>0</v>
      </c>
      <c r="F25" s="767">
        <v>250.014</v>
      </c>
      <c r="G25" s="767">
        <v>0.791</v>
      </c>
      <c r="H25" s="768">
        <v>8.925</v>
      </c>
      <c r="I25" s="764">
        <v>0</v>
      </c>
      <c r="J25" s="767">
        <v>0</v>
      </c>
      <c r="K25" s="769">
        <v>38.533</v>
      </c>
      <c r="L25" s="762"/>
      <c r="M25" s="762"/>
      <c r="N25" s="762"/>
    </row>
    <row r="26" spans="1:14" ht="14.25" customHeight="1">
      <c r="A26" s="687" t="s">
        <v>1269</v>
      </c>
      <c r="B26" s="749">
        <v>110620.247</v>
      </c>
      <c r="C26" s="767">
        <v>101133.733</v>
      </c>
      <c r="D26" s="767">
        <v>9486.51400000001</v>
      </c>
      <c r="E26" s="764">
        <v>28.111</v>
      </c>
      <c r="F26" s="767">
        <v>5859.976</v>
      </c>
      <c r="G26" s="767">
        <v>184.765</v>
      </c>
      <c r="H26" s="768">
        <v>23.592</v>
      </c>
      <c r="I26" s="764">
        <v>2.958</v>
      </c>
      <c r="J26" s="767">
        <v>11.29</v>
      </c>
      <c r="K26" s="769">
        <v>3306.871</v>
      </c>
      <c r="L26" s="762"/>
      <c r="M26" s="762"/>
      <c r="N26" s="762"/>
    </row>
    <row r="27" spans="1:14" ht="14.25" customHeight="1">
      <c r="A27" s="687" t="s">
        <v>1270</v>
      </c>
      <c r="B27" s="749">
        <v>129336.577</v>
      </c>
      <c r="C27" s="767">
        <v>126831.246</v>
      </c>
      <c r="D27" s="767">
        <v>2505.3310000000056</v>
      </c>
      <c r="E27" s="764">
        <v>6.118</v>
      </c>
      <c r="F27" s="767">
        <v>102.496</v>
      </c>
      <c r="G27" s="767">
        <v>56.194</v>
      </c>
      <c r="H27" s="768">
        <v>1147.007</v>
      </c>
      <c r="I27" s="764">
        <v>0</v>
      </c>
      <c r="J27" s="767">
        <v>9.987</v>
      </c>
      <c r="K27" s="769">
        <v>1122.601</v>
      </c>
      <c r="L27" s="762"/>
      <c r="M27" s="762"/>
      <c r="N27" s="762"/>
    </row>
    <row r="28" spans="1:14" ht="14.25" customHeight="1">
      <c r="A28" s="687" t="s">
        <v>1271</v>
      </c>
      <c r="B28" s="749">
        <v>42962.88</v>
      </c>
      <c r="C28" s="767">
        <v>41794.933</v>
      </c>
      <c r="D28" s="767">
        <v>1167.9470000000001</v>
      </c>
      <c r="E28" s="764">
        <v>0</v>
      </c>
      <c r="F28" s="767">
        <v>1142.117</v>
      </c>
      <c r="G28" s="767">
        <v>0</v>
      </c>
      <c r="H28" s="768">
        <v>0</v>
      </c>
      <c r="I28" s="764">
        <v>0</v>
      </c>
      <c r="J28" s="767">
        <v>0</v>
      </c>
      <c r="K28" s="769">
        <v>22.912</v>
      </c>
      <c r="L28" s="762"/>
      <c r="M28" s="762"/>
      <c r="N28" s="762"/>
    </row>
    <row r="29" spans="1:14" ht="14.25" customHeight="1" thickBot="1">
      <c r="A29" s="687" t="s">
        <v>1272</v>
      </c>
      <c r="B29" s="749">
        <v>0</v>
      </c>
      <c r="C29" s="770">
        <v>0</v>
      </c>
      <c r="D29" s="770">
        <v>0</v>
      </c>
      <c r="E29" s="764">
        <v>0</v>
      </c>
      <c r="F29" s="767">
        <v>0</v>
      </c>
      <c r="G29" s="767">
        <v>0</v>
      </c>
      <c r="H29" s="771">
        <v>0</v>
      </c>
      <c r="I29" s="764">
        <v>0</v>
      </c>
      <c r="J29" s="767">
        <v>0</v>
      </c>
      <c r="K29" s="769">
        <v>0</v>
      </c>
      <c r="L29" s="762"/>
      <c r="M29" s="762"/>
      <c r="N29" s="762"/>
    </row>
    <row r="30" spans="1:14" ht="15.75" customHeight="1" thickBot="1">
      <c r="A30" s="676" t="s">
        <v>1273</v>
      </c>
      <c r="B30" s="756">
        <v>1761712.452</v>
      </c>
      <c r="C30" s="759">
        <v>1691885.961</v>
      </c>
      <c r="D30" s="759">
        <v>69826.49100000015</v>
      </c>
      <c r="E30" s="759">
        <v>9048.297</v>
      </c>
      <c r="F30" s="759">
        <v>20781.183</v>
      </c>
      <c r="G30" s="759">
        <v>8101.771</v>
      </c>
      <c r="H30" s="759">
        <v>2112.281</v>
      </c>
      <c r="I30" s="759">
        <v>2.985</v>
      </c>
      <c r="J30" s="759">
        <v>36.352</v>
      </c>
      <c r="K30" s="760">
        <v>25085.578</v>
      </c>
      <c r="L30" s="762"/>
      <c r="M30" s="762"/>
      <c r="N30" s="762"/>
    </row>
    <row r="31" spans="1:3" s="1" customFormat="1" ht="12.75" customHeight="1">
      <c r="A31" s="1" t="s">
        <v>1274</v>
      </c>
      <c r="C31" s="772"/>
    </row>
    <row r="32" spans="1:8" s="1" customFormat="1" ht="12.75" customHeight="1">
      <c r="A32" s="662" t="s">
        <v>1276</v>
      </c>
      <c r="B32" s="773"/>
      <c r="H32" s="772"/>
    </row>
    <row r="33" spans="1:4" s="1" customFormat="1" ht="12.75" customHeight="1">
      <c r="A33" s="1" t="s">
        <v>1352</v>
      </c>
      <c r="B33" s="1" t="s">
        <v>1087</v>
      </c>
      <c r="C33" s="774"/>
      <c r="D33" s="774"/>
    </row>
    <row r="34" spans="1:2" s="1" customFormat="1" ht="12.75" customHeight="1">
      <c r="A34" s="1" t="s">
        <v>1080</v>
      </c>
      <c r="B34" s="1" t="s">
        <v>1357</v>
      </c>
    </row>
    <row r="35" s="1" customFormat="1" ht="12.75" customHeight="1">
      <c r="B35" s="1" t="s">
        <v>1088</v>
      </c>
    </row>
    <row r="36" spans="1:4" s="1" customFormat="1" ht="12.75" customHeight="1">
      <c r="A36" s="1" t="s">
        <v>1081</v>
      </c>
      <c r="B36" s="715" t="s">
        <v>1089</v>
      </c>
      <c r="C36" s="774"/>
      <c r="D36" s="774"/>
    </row>
    <row r="37" spans="1:2" s="1" customFormat="1" ht="12.75" customHeight="1">
      <c r="A37" s="1" t="s">
        <v>1082</v>
      </c>
      <c r="B37" s="1" t="s">
        <v>1090</v>
      </c>
    </row>
    <row r="38" spans="1:2" s="1" customFormat="1" ht="12.75" customHeight="1">
      <c r="A38" s="1" t="s">
        <v>1083</v>
      </c>
      <c r="B38" s="1" t="s">
        <v>1091</v>
      </c>
    </row>
    <row r="39" spans="1:2" s="1" customFormat="1" ht="12.75" customHeight="1">
      <c r="A39" s="1" t="s">
        <v>1084</v>
      </c>
      <c r="B39" s="1" t="s">
        <v>1092</v>
      </c>
    </row>
    <row r="40" spans="1:2" s="1" customFormat="1" ht="12.75" customHeight="1">
      <c r="A40" s="1" t="s">
        <v>1085</v>
      </c>
      <c r="B40" s="1" t="s">
        <v>1093</v>
      </c>
    </row>
    <row r="41" spans="1:2" s="1" customFormat="1" ht="12.75" customHeight="1">
      <c r="A41" s="1" t="s">
        <v>1086</v>
      </c>
      <c r="B41" s="1" t="s">
        <v>1094</v>
      </c>
    </row>
    <row r="42" s="1" customFormat="1" ht="12.75" customHeight="1">
      <c r="A42" s="1" t="s">
        <v>516</v>
      </c>
    </row>
  </sheetData>
  <sheetProtection/>
  <mergeCells count="11">
    <mergeCell ref="E4:E5"/>
    <mergeCell ref="F4:F5"/>
    <mergeCell ref="I4:I5"/>
    <mergeCell ref="J4:J5"/>
    <mergeCell ref="K4:K5"/>
    <mergeCell ref="A1:I1"/>
    <mergeCell ref="A2:A5"/>
    <mergeCell ref="B2:B5"/>
    <mergeCell ref="C2:K2"/>
    <mergeCell ref="C3:C5"/>
    <mergeCell ref="E3:K3"/>
  </mergeCells>
  <printOptions/>
  <pageMargins left="0.75" right="0.75" top="1" bottom="1" header="0.4921259845" footer="0.492125984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14.25390625" style="1" customWidth="1"/>
    <col min="2" max="2" width="12.125" style="1" customWidth="1"/>
    <col min="3" max="3" width="12.375" style="1" customWidth="1"/>
    <col min="4" max="4" width="12.25390625" style="1" customWidth="1"/>
    <col min="5" max="7" width="11.875" style="1" customWidth="1"/>
    <col min="8" max="16384" width="9.125" style="1" customWidth="1"/>
  </cols>
  <sheetData>
    <row r="1" spans="1:7" ht="15">
      <c r="A1" s="2" t="s">
        <v>469</v>
      </c>
      <c r="B1" s="2"/>
      <c r="C1" s="2"/>
      <c r="D1" s="2"/>
      <c r="E1" s="2"/>
      <c r="F1" s="1400"/>
      <c r="G1" s="1413"/>
    </row>
    <row r="2" spans="1:7" ht="15.75">
      <c r="A2" s="18"/>
      <c r="B2" s="19"/>
      <c r="C2" s="19"/>
      <c r="D2" s="19"/>
      <c r="E2" s="19"/>
      <c r="F2" s="1595" t="s">
        <v>466</v>
      </c>
      <c r="G2" s="1596"/>
    </row>
    <row r="3" spans="1:7" ht="12.75">
      <c r="A3" s="1597" t="s">
        <v>383</v>
      </c>
      <c r="B3" s="1600" t="s">
        <v>463</v>
      </c>
      <c r="C3" s="1601"/>
      <c r="D3" s="1602"/>
      <c r="E3" s="1600" t="s">
        <v>464</v>
      </c>
      <c r="F3" s="1606"/>
      <c r="G3" s="1607"/>
    </row>
    <row r="4" spans="1:7" ht="12.75">
      <c r="A4" s="1598"/>
      <c r="B4" s="1603"/>
      <c r="C4" s="1604"/>
      <c r="D4" s="1605"/>
      <c r="E4" s="1603"/>
      <c r="F4" s="1608"/>
      <c r="G4" s="1609"/>
    </row>
    <row r="5" spans="1:7" ht="14.25">
      <c r="A5" s="1599"/>
      <c r="B5" s="172" t="s">
        <v>1030</v>
      </c>
      <c r="C5" s="172" t="s">
        <v>465</v>
      </c>
      <c r="D5" s="172" t="s">
        <v>1031</v>
      </c>
      <c r="E5" s="172" t="s">
        <v>1030</v>
      </c>
      <c r="F5" s="172" t="s">
        <v>465</v>
      </c>
      <c r="G5" s="173" t="s">
        <v>1031</v>
      </c>
    </row>
    <row r="6" spans="1:7" ht="15">
      <c r="A6" s="23" t="s">
        <v>433</v>
      </c>
      <c r="B6" s="24">
        <v>363345.23</v>
      </c>
      <c r="C6" s="174">
        <v>100</v>
      </c>
      <c r="D6" s="175">
        <v>2035.7299813988927</v>
      </c>
      <c r="E6" s="24">
        <v>53455</v>
      </c>
      <c r="F6" s="174">
        <v>100</v>
      </c>
      <c r="G6" s="176">
        <v>299.4946325721073</v>
      </c>
    </row>
    <row r="7" spans="1:7" ht="15">
      <c r="A7" s="27" t="s">
        <v>434</v>
      </c>
      <c r="B7" s="28">
        <v>302903.84</v>
      </c>
      <c r="C7" s="177">
        <v>83.36529971784687</v>
      </c>
      <c r="D7" s="29">
        <v>2330.459777189635</v>
      </c>
      <c r="E7" s="28">
        <v>45302.2</v>
      </c>
      <c r="F7" s="177">
        <v>84.74829295669255</v>
      </c>
      <c r="G7" s="178">
        <v>348.5428079029975</v>
      </c>
    </row>
    <row r="8" spans="1:7" ht="15">
      <c r="A8" s="7" t="s">
        <v>435</v>
      </c>
      <c r="B8" s="32">
        <v>7363</v>
      </c>
      <c r="C8" s="8">
        <v>2.0264486920144766</v>
      </c>
      <c r="D8" s="34">
        <v>5371.327775009721</v>
      </c>
      <c r="E8" s="179">
        <v>601.4</v>
      </c>
      <c r="F8" s="8">
        <v>1.1250584603872416</v>
      </c>
      <c r="G8" s="180">
        <v>438.7228743570347</v>
      </c>
    </row>
    <row r="9" spans="1:7" ht="15">
      <c r="A9" s="7" t="s">
        <v>436</v>
      </c>
      <c r="B9" s="32">
        <v>4073</v>
      </c>
      <c r="C9" s="9">
        <v>1.1209724701766417</v>
      </c>
      <c r="D9" s="34">
        <v>797.6889933411672</v>
      </c>
      <c r="E9" s="179">
        <v>150.9</v>
      </c>
      <c r="F9" s="9">
        <v>0.28229351791226265</v>
      </c>
      <c r="G9" s="180">
        <v>29.553466509988247</v>
      </c>
    </row>
    <row r="10" spans="1:7" ht="15">
      <c r="A10" s="10" t="s">
        <v>437</v>
      </c>
      <c r="B10" s="32">
        <v>4579.09</v>
      </c>
      <c r="C10" s="9">
        <v>1.2602587351979273</v>
      </c>
      <c r="D10" s="34">
        <v>1281.5813042261404</v>
      </c>
      <c r="E10" s="179">
        <v>1319</v>
      </c>
      <c r="F10" s="181">
        <v>2.4674960246936677</v>
      </c>
      <c r="G10" s="180">
        <v>369.1770989285468</v>
      </c>
    </row>
    <row r="11" spans="1:7" ht="15">
      <c r="A11" s="10" t="s">
        <v>438</v>
      </c>
      <c r="B11" s="32">
        <v>8984.2</v>
      </c>
      <c r="C11" s="9">
        <v>2.472634634559535</v>
      </c>
      <c r="D11" s="34">
        <v>3334.892353377877</v>
      </c>
      <c r="E11" s="179">
        <v>1001.4</v>
      </c>
      <c r="F11" s="181">
        <v>1.8733514170797867</v>
      </c>
      <c r="G11" s="180">
        <v>371.74941995359626</v>
      </c>
    </row>
    <row r="12" spans="1:7" ht="15">
      <c r="A12" s="10" t="s">
        <v>439</v>
      </c>
      <c r="B12" s="32">
        <v>49835.63</v>
      </c>
      <c r="C12" s="9">
        <v>13.71577934296812</v>
      </c>
      <c r="D12" s="34">
        <v>2944.150174277781</v>
      </c>
      <c r="E12" s="179">
        <v>6496</v>
      </c>
      <c r="F12" s="181">
        <v>12.152277616686932</v>
      </c>
      <c r="G12" s="180">
        <v>383.7760109272184</v>
      </c>
    </row>
    <row r="13" spans="1:7" ht="15">
      <c r="A13" s="7" t="s">
        <v>440</v>
      </c>
      <c r="B13" s="32">
        <v>594.69</v>
      </c>
      <c r="C13" s="9">
        <v>0.16367078769686894</v>
      </c>
      <c r="D13" s="34">
        <v>738.7453416149068</v>
      </c>
      <c r="E13" s="179">
        <v>148.4</v>
      </c>
      <c r="F13" s="181">
        <v>0.27761668693293423</v>
      </c>
      <c r="G13" s="180">
        <v>184.3263022702939</v>
      </c>
    </row>
    <row r="14" spans="1:7" ht="15">
      <c r="A14" s="7" t="s">
        <v>441</v>
      </c>
      <c r="B14" s="32">
        <v>6107.65</v>
      </c>
      <c r="C14" s="9">
        <v>1.6809495476244454</v>
      </c>
      <c r="D14" s="34">
        <v>1292.897967823878</v>
      </c>
      <c r="E14" s="179">
        <v>1998</v>
      </c>
      <c r="F14" s="181">
        <v>3.737723318679263</v>
      </c>
      <c r="G14" s="180">
        <v>467.5180268212144</v>
      </c>
    </row>
    <row r="15" spans="1:7" ht="15">
      <c r="A15" s="7" t="s">
        <v>442</v>
      </c>
      <c r="B15" s="32">
        <v>10110</v>
      </c>
      <c r="C15" s="9">
        <v>2.782477700340252</v>
      </c>
      <c r="D15" s="34">
        <v>2537.0138017565873</v>
      </c>
      <c r="E15" s="179">
        <v>2962.6</v>
      </c>
      <c r="F15" s="181">
        <v>5.542231783743335</v>
      </c>
      <c r="G15" s="180">
        <v>743.402074479724</v>
      </c>
    </row>
    <row r="16" spans="1:7" ht="15">
      <c r="A16" s="10" t="s">
        <v>443</v>
      </c>
      <c r="B16" s="32">
        <v>40719.5</v>
      </c>
      <c r="C16" s="9">
        <v>11.206834888131048</v>
      </c>
      <c r="D16" s="34">
        <v>1696.2924390751928</v>
      </c>
      <c r="E16" s="179">
        <v>7365.4</v>
      </c>
      <c r="F16" s="181">
        <v>13.77869235805818</v>
      </c>
      <c r="G16" s="180">
        <v>306.8267855859646</v>
      </c>
    </row>
    <row r="17" spans="1:7" ht="15">
      <c r="A17" s="10" t="s">
        <v>444</v>
      </c>
      <c r="B17" s="32">
        <v>64787</v>
      </c>
      <c r="C17" s="9">
        <v>17.830700570914335</v>
      </c>
      <c r="D17" s="34">
        <v>2359.7523219814243</v>
      </c>
      <c r="E17" s="179">
        <v>9885.5</v>
      </c>
      <c r="F17" s="181">
        <v>18.493125058460386</v>
      </c>
      <c r="G17" s="180">
        <v>360.06847693456444</v>
      </c>
    </row>
    <row r="18" spans="1:7" ht="15">
      <c r="A18" s="10" t="s">
        <v>445</v>
      </c>
      <c r="B18" s="32">
        <v>45844.46</v>
      </c>
      <c r="C18" s="9">
        <v>12.617328153723115</v>
      </c>
      <c r="D18" s="34">
        <v>3163.2139653625886</v>
      </c>
      <c r="E18" s="179">
        <v>4186.9</v>
      </c>
      <c r="F18" s="181">
        <v>7.832569450940042</v>
      </c>
      <c r="G18" s="180">
        <v>288.8813820713462</v>
      </c>
    </row>
    <row r="19" spans="1:7" ht="15">
      <c r="A19" s="7" t="s">
        <v>446</v>
      </c>
      <c r="B19" s="32">
        <v>602.57</v>
      </c>
      <c r="C19" s="9">
        <v>0.16583952402512622</v>
      </c>
      <c r="D19" s="34">
        <v>4273.546099290781</v>
      </c>
      <c r="E19" s="179">
        <v>4</v>
      </c>
      <c r="F19" s="182">
        <v>0.007482929566925451</v>
      </c>
      <c r="G19" s="183">
        <v>28.44950213371266</v>
      </c>
    </row>
    <row r="20" spans="1:7" ht="15">
      <c r="A20" s="7" t="s">
        <v>447</v>
      </c>
      <c r="B20" s="32">
        <v>923.81</v>
      </c>
      <c r="C20" s="9">
        <v>0.25425130804662005</v>
      </c>
      <c r="D20" s="34">
        <v>505.36652078774614</v>
      </c>
      <c r="E20" s="179">
        <v>262.9</v>
      </c>
      <c r="F20" s="181">
        <v>0.4918155457861752</v>
      </c>
      <c r="G20" s="180">
        <v>143.82648475269667</v>
      </c>
    </row>
    <row r="21" spans="1:7" ht="15">
      <c r="A21" s="7" t="s">
        <v>448</v>
      </c>
      <c r="B21" s="32">
        <v>2017.7</v>
      </c>
      <c r="C21" s="9">
        <v>0.5553120925792806</v>
      </c>
      <c r="D21" s="34">
        <v>755.4099588169225</v>
      </c>
      <c r="E21" s="179">
        <v>301.5</v>
      </c>
      <c r="F21" s="181">
        <v>0.5640258161070059</v>
      </c>
      <c r="G21" s="180">
        <v>112.88879237073952</v>
      </c>
    </row>
    <row r="22" spans="1:7" ht="15">
      <c r="A22" s="7" t="s">
        <v>449</v>
      </c>
      <c r="B22" s="32">
        <v>315.16</v>
      </c>
      <c r="C22" s="9">
        <v>0.08673844431644254</v>
      </c>
      <c r="D22" s="34">
        <v>2405.8015267175574</v>
      </c>
      <c r="E22" s="179">
        <v>65.1</v>
      </c>
      <c r="F22" s="181">
        <v>0.12178467870171171</v>
      </c>
      <c r="G22" s="180">
        <v>495.7620342235726</v>
      </c>
    </row>
    <row r="23" spans="1:7" ht="15">
      <c r="A23" s="10" t="s">
        <v>450</v>
      </c>
      <c r="B23" s="32">
        <v>7567.09</v>
      </c>
      <c r="C23" s="9">
        <v>2.0826171297198535</v>
      </c>
      <c r="D23" s="34">
        <v>1307.8275146906326</v>
      </c>
      <c r="E23" s="179">
        <v>1112.3</v>
      </c>
      <c r="F23" s="181">
        <v>2.080815639322795</v>
      </c>
      <c r="G23" s="180">
        <v>192.22440778188277</v>
      </c>
    </row>
    <row r="24" spans="1:7" ht="15">
      <c r="A24" s="7" t="s">
        <v>451</v>
      </c>
      <c r="B24" s="32">
        <v>117.19</v>
      </c>
      <c r="C24" s="9">
        <v>0.03225307237417153</v>
      </c>
      <c r="D24" s="34">
        <v>11719</v>
      </c>
      <c r="E24" s="179">
        <v>16.5</v>
      </c>
      <c r="F24" s="182">
        <v>0.030867084463567486</v>
      </c>
      <c r="G24" s="180">
        <v>1576.834862385321</v>
      </c>
    </row>
    <row r="25" spans="1:7" ht="15">
      <c r="A25" s="10" t="s">
        <v>452</v>
      </c>
      <c r="B25" s="32">
        <v>23591.4</v>
      </c>
      <c r="C25" s="9">
        <v>6.492833275945305</v>
      </c>
      <c r="D25" s="34">
        <v>12242.553191489362</v>
      </c>
      <c r="E25" s="179">
        <v>907.4</v>
      </c>
      <c r="F25" s="181">
        <v>1.6975025722570387</v>
      </c>
      <c r="G25" s="180">
        <v>470.8238639311769</v>
      </c>
    </row>
    <row r="26" spans="1:7" ht="15">
      <c r="A26" s="10" t="s">
        <v>453</v>
      </c>
      <c r="B26" s="32">
        <v>6285.01</v>
      </c>
      <c r="C26" s="9">
        <v>1.729762628231008</v>
      </c>
      <c r="D26" s="34">
        <v>1982.652996845426</v>
      </c>
      <c r="E26" s="179">
        <v>1644</v>
      </c>
      <c r="F26" s="181">
        <v>3.0754840520063604</v>
      </c>
      <c r="G26" s="180">
        <v>518.5652020038572</v>
      </c>
    </row>
    <row r="27" spans="1:7" ht="15">
      <c r="A27" s="10" t="s">
        <v>454</v>
      </c>
      <c r="B27" s="32">
        <v>20509.86</v>
      </c>
      <c r="C27" s="9">
        <v>5.644730770237441</v>
      </c>
      <c r="D27" s="34">
        <v>1268.7034516887295</v>
      </c>
      <c r="E27" s="179">
        <v>3151.6</v>
      </c>
      <c r="F27" s="181">
        <v>5.895800205780563</v>
      </c>
      <c r="G27" s="180">
        <v>194.9577236935123</v>
      </c>
    </row>
    <row r="28" spans="1:7" ht="15">
      <c r="A28" s="10" t="s">
        <v>455</v>
      </c>
      <c r="B28" s="32">
        <v>6813.25</v>
      </c>
      <c r="C28" s="9">
        <v>1.8751450239211893</v>
      </c>
      <c r="D28" s="34">
        <v>1853.4412404787813</v>
      </c>
      <c r="E28" s="179">
        <v>993.9</v>
      </c>
      <c r="F28" s="181">
        <v>1.8593209241418016</v>
      </c>
      <c r="G28" s="180">
        <v>270.34599064302034</v>
      </c>
    </row>
    <row r="29" spans="1:7" ht="15">
      <c r="A29" s="10" t="s">
        <v>456</v>
      </c>
      <c r="B29" s="32">
        <v>16372.16</v>
      </c>
      <c r="C29" s="9">
        <v>4.505951543660006</v>
      </c>
      <c r="D29" s="34">
        <v>1194.4378784562632</v>
      </c>
      <c r="E29" s="179">
        <v>938.7</v>
      </c>
      <c r="F29" s="181">
        <v>1.7560564961182303</v>
      </c>
      <c r="G29" s="180">
        <v>68.48113340032866</v>
      </c>
    </row>
    <row r="30" spans="1:7" ht="15">
      <c r="A30" s="10" t="s">
        <v>457</v>
      </c>
      <c r="B30" s="32">
        <v>1095.09</v>
      </c>
      <c r="C30" s="9">
        <v>0.3013910489481312</v>
      </c>
      <c r="D30" s="34">
        <v>2221.2778904665315</v>
      </c>
      <c r="E30" s="179">
        <v>276.6</v>
      </c>
      <c r="F30" s="181">
        <v>0.517444579552895</v>
      </c>
      <c r="G30" s="180">
        <v>561.5548125003806</v>
      </c>
    </row>
    <row r="31" spans="1:7" ht="14.25">
      <c r="A31" s="11" t="s">
        <v>458</v>
      </c>
      <c r="B31" s="37">
        <v>1988.88</v>
      </c>
      <c r="C31" s="12">
        <v>0.5473802422010604</v>
      </c>
      <c r="D31" s="39">
        <v>1016.2902401635156</v>
      </c>
      <c r="E31" s="26">
        <v>467.2</v>
      </c>
      <c r="F31" s="184">
        <v>0.8740061734168927</v>
      </c>
      <c r="G31" s="185">
        <v>238.7698446769452</v>
      </c>
    </row>
    <row r="32" spans="1:7" ht="15">
      <c r="A32" s="10" t="s">
        <v>459</v>
      </c>
      <c r="B32" s="32">
        <v>3758.5</v>
      </c>
      <c r="C32" s="9">
        <v>1.034415671288708</v>
      </c>
      <c r="D32" s="34">
        <v>1633.4202520643198</v>
      </c>
      <c r="E32" s="179">
        <v>2126.3</v>
      </c>
      <c r="F32" s="181">
        <v>3.9777382845383973</v>
      </c>
      <c r="G32" s="180">
        <v>923.9736908888017</v>
      </c>
    </row>
    <row r="33" spans="1:7" ht="15">
      <c r="A33" s="10" t="s">
        <v>460</v>
      </c>
      <c r="B33" s="32">
        <v>4735.73</v>
      </c>
      <c r="C33" s="9">
        <v>1.3033692502306964</v>
      </c>
      <c r="D33" s="34">
        <v>1546.6133246244285</v>
      </c>
      <c r="E33" s="179">
        <v>1004.6</v>
      </c>
      <c r="F33" s="181">
        <v>1.879337760733327</v>
      </c>
      <c r="G33" s="180">
        <v>328.08193230656684</v>
      </c>
    </row>
    <row r="34" spans="1:7" ht="15">
      <c r="A34" s="13" t="s">
        <v>461</v>
      </c>
      <c r="B34" s="30">
        <v>23653.99</v>
      </c>
      <c r="C34" s="14">
        <v>6.510059317415561</v>
      </c>
      <c r="D34" s="29">
        <v>1410.4943351222423</v>
      </c>
      <c r="E34" s="28">
        <v>4066.8</v>
      </c>
      <c r="F34" s="177">
        <v>7.6078944906931065</v>
      </c>
      <c r="G34" s="178">
        <v>242.50924436795717</v>
      </c>
    </row>
    <row r="35" spans="1:7" ht="15.75">
      <c r="A35" s="15" t="s">
        <v>462</v>
      </c>
      <c r="B35" s="19"/>
      <c r="C35" s="19"/>
      <c r="D35" s="19"/>
      <c r="E35" s="19"/>
      <c r="F35" s="20"/>
      <c r="G35" s="18"/>
    </row>
    <row r="36" spans="1:7" ht="15.75">
      <c r="A36" s="3" t="s">
        <v>467</v>
      </c>
      <c r="B36" s="19"/>
      <c r="C36" s="19"/>
      <c r="D36" s="19"/>
      <c r="E36" s="19"/>
      <c r="F36" s="20"/>
      <c r="G36" s="18"/>
    </row>
  </sheetData>
  <sheetProtection/>
  <mergeCells count="4">
    <mergeCell ref="F2:G2"/>
    <mergeCell ref="A3:A5"/>
    <mergeCell ref="B3:D4"/>
    <mergeCell ref="E3:G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J12" sqref="J12"/>
    </sheetView>
  </sheetViews>
  <sheetFormatPr defaultColWidth="10.00390625" defaultRowHeight="12.75"/>
  <cols>
    <col min="1" max="1" width="4.375" style="16" customWidth="1"/>
    <col min="2" max="2" width="20.75390625" style="16" customWidth="1"/>
    <col min="3" max="3" width="12.125" style="16" customWidth="1"/>
    <col min="4" max="8" width="12.875" style="16" customWidth="1"/>
    <col min="9" max="16384" width="10.00390625" style="16" customWidth="1"/>
  </cols>
  <sheetData>
    <row r="1" spans="1:8" ht="45" customHeight="1" thickBot="1">
      <c r="A1" s="1778" t="s">
        <v>17</v>
      </c>
      <c r="B1" s="1779"/>
      <c r="C1" s="1779"/>
      <c r="D1" s="1779"/>
      <c r="E1" s="1779"/>
      <c r="F1" s="1780"/>
      <c r="G1" s="1781" t="s">
        <v>16</v>
      </c>
      <c r="H1" s="1623"/>
    </row>
    <row r="2" spans="1:8" ht="22.5" customHeight="1">
      <c r="A2" s="514"/>
      <c r="B2" s="775" t="s">
        <v>383</v>
      </c>
      <c r="C2" s="776" t="s">
        <v>1246</v>
      </c>
      <c r="D2" s="776"/>
      <c r="E2" s="777" t="s">
        <v>1245</v>
      </c>
      <c r="F2" s="778"/>
      <c r="G2" s="776" t="s">
        <v>1366</v>
      </c>
      <c r="H2" s="779"/>
    </row>
    <row r="3" spans="1:8" ht="22.5" customHeight="1" thickBot="1">
      <c r="A3" s="780"/>
      <c r="B3" s="781" t="s">
        <v>1367</v>
      </c>
      <c r="C3" s="782" t="s">
        <v>1046</v>
      </c>
      <c r="D3" s="783" t="s">
        <v>1368</v>
      </c>
      <c r="E3" s="782" t="s">
        <v>1030</v>
      </c>
      <c r="F3" s="783" t="s">
        <v>1368</v>
      </c>
      <c r="G3" s="782" t="s">
        <v>1030</v>
      </c>
      <c r="H3" s="784" t="s">
        <v>1368</v>
      </c>
    </row>
    <row r="4" spans="1:8" s="789" customFormat="1" ht="22.5" customHeight="1">
      <c r="A4" s="681"/>
      <c r="B4" s="785" t="s">
        <v>1369</v>
      </c>
      <c r="C4" s="786">
        <v>2615.424936898355</v>
      </c>
      <c r="D4" s="787">
        <f>(C4/C14)*100</f>
        <v>89.92308327244068</v>
      </c>
      <c r="E4" s="786">
        <v>1944.909150136091</v>
      </c>
      <c r="F4" s="787">
        <f>(E4/E14)*100</f>
        <v>95.48985415700038</v>
      </c>
      <c r="G4" s="786">
        <f aca="true" t="shared" si="0" ref="G4:G25">E4-C4</f>
        <v>-670.515786762264</v>
      </c>
      <c r="H4" s="788">
        <f>(G4/G14)*100</f>
        <v>76.91668655859704</v>
      </c>
    </row>
    <row r="5" spans="1:9" s="789" customFormat="1" ht="22.5" customHeight="1">
      <c r="A5" s="790"/>
      <c r="B5" s="791" t="s">
        <v>1370</v>
      </c>
      <c r="C5" s="792">
        <v>293.0884744738746</v>
      </c>
      <c r="D5" s="793">
        <f>(C5/C14)*100</f>
        <v>10.076916727559325</v>
      </c>
      <c r="E5" s="792">
        <v>91.86131862842694</v>
      </c>
      <c r="F5" s="793">
        <f>(E5/E14)*100</f>
        <v>4.510145842999628</v>
      </c>
      <c r="G5" s="792">
        <f t="shared" si="0"/>
        <v>-201.22715584544767</v>
      </c>
      <c r="H5" s="794">
        <f>(G5/G14)*100</f>
        <v>23.083313441402968</v>
      </c>
      <c r="I5" s="795"/>
    </row>
    <row r="6" spans="1:9" s="789" customFormat="1" ht="22.5" customHeight="1">
      <c r="A6" s="790"/>
      <c r="B6" s="791" t="s">
        <v>679</v>
      </c>
      <c r="C6" s="792"/>
      <c r="D6" s="793"/>
      <c r="E6" s="792"/>
      <c r="F6" s="793"/>
      <c r="G6" s="792"/>
      <c r="H6" s="794"/>
      <c r="I6" s="795"/>
    </row>
    <row r="7" spans="1:9" s="789" customFormat="1" ht="22.5" customHeight="1">
      <c r="A7" s="790">
        <v>2</v>
      </c>
      <c r="B7" s="791" t="s">
        <v>1371</v>
      </c>
      <c r="C7" s="792">
        <v>13.435667331000001</v>
      </c>
      <c r="D7" s="793">
        <f>(C7/C14)*100</f>
        <v>0.4619427669979725</v>
      </c>
      <c r="E7" s="792">
        <v>10.901461794000001</v>
      </c>
      <c r="F7" s="793">
        <f>(E7/E14)*100</f>
        <v>0.5352327108617548</v>
      </c>
      <c r="G7" s="792">
        <f t="shared" si="0"/>
        <v>-2.534205537</v>
      </c>
      <c r="H7" s="794">
        <f>(G7/G14)*100</f>
        <v>0.2907055983062204</v>
      </c>
      <c r="I7" s="795"/>
    </row>
    <row r="8" spans="1:8" s="789" customFormat="1" ht="22.5" customHeight="1">
      <c r="A8" s="790">
        <v>0</v>
      </c>
      <c r="B8" s="791" t="s">
        <v>1372</v>
      </c>
      <c r="C8" s="792">
        <v>14.566501526922998</v>
      </c>
      <c r="D8" s="793">
        <f>(C8/C14)*100</f>
        <v>0.5008229107683763</v>
      </c>
      <c r="E8" s="792">
        <v>28.835649140275006</v>
      </c>
      <c r="F8" s="793">
        <f>(E8/E14)*100</f>
        <v>1.4157534971413044</v>
      </c>
      <c r="G8" s="792">
        <f t="shared" si="0"/>
        <v>14.269147613352008</v>
      </c>
      <c r="H8" s="794">
        <f>(G8/G14)*100</f>
        <v>-1.6368526679054733</v>
      </c>
    </row>
    <row r="9" spans="1:8" s="789" customFormat="1" ht="22.5" customHeight="1">
      <c r="A9" s="790">
        <v>0</v>
      </c>
      <c r="B9" s="791" t="s">
        <v>1373</v>
      </c>
      <c r="C9" s="792">
        <v>40.410659264</v>
      </c>
      <c r="D9" s="793">
        <f>(C9/C14)*100</f>
        <v>1.3893922271767813</v>
      </c>
      <c r="E9" s="792">
        <v>11.576327259</v>
      </c>
      <c r="F9" s="793">
        <f>(E9/E14)*100</f>
        <v>0.568366806006475</v>
      </c>
      <c r="G9" s="792">
        <f t="shared" si="0"/>
        <v>-28.834332005000004</v>
      </c>
      <c r="H9" s="794">
        <f>(G9/G14)*100</f>
        <v>3.307664518481291</v>
      </c>
    </row>
    <row r="10" spans="1:8" s="789" customFormat="1" ht="22.5" customHeight="1">
      <c r="A10" s="790">
        <v>8</v>
      </c>
      <c r="B10" s="791" t="s">
        <v>1374</v>
      </c>
      <c r="C10" s="792">
        <v>23.295892750450005</v>
      </c>
      <c r="D10" s="793">
        <f>(C10/C14)*100</f>
        <v>0.8009553148135239</v>
      </c>
      <c r="E10" s="792">
        <v>1.8342924716180002</v>
      </c>
      <c r="F10" s="793">
        <f>(E10/E14)*100</f>
        <v>0.09005887014508127</v>
      </c>
      <c r="G10" s="792">
        <f t="shared" si="0"/>
        <v>-21.461600278832005</v>
      </c>
      <c r="H10" s="794">
        <f>(G10/G14)*100</f>
        <v>2.461918442910736</v>
      </c>
    </row>
    <row r="11" spans="1:8" s="789" customFormat="1" ht="22.5" customHeight="1">
      <c r="A11" s="790"/>
      <c r="B11" s="791" t="s">
        <v>1375</v>
      </c>
      <c r="C11" s="792">
        <v>50.052558321999996</v>
      </c>
      <c r="D11" s="793">
        <f>(C11/C14)*100</f>
        <v>1.7208983161740112</v>
      </c>
      <c r="E11" s="792">
        <v>1.461E-06</v>
      </c>
      <c r="F11" s="793">
        <f>(E11/E14)*100</f>
        <v>7.173120498385006E-08</v>
      </c>
      <c r="G11" s="796">
        <f>E11-C11</f>
        <v>-50.052556861</v>
      </c>
      <c r="H11" s="794">
        <f>(G11/G14)*100</f>
        <v>5.74166470579893</v>
      </c>
    </row>
    <row r="12" spans="1:8" s="789" customFormat="1" ht="22.5" customHeight="1">
      <c r="A12" s="790"/>
      <c r="B12" s="791" t="s">
        <v>1376</v>
      </c>
      <c r="C12" s="792">
        <v>35.658073689999995</v>
      </c>
      <c r="D12" s="793">
        <f>(C12/C14)*100</f>
        <v>1.225989660235969</v>
      </c>
      <c r="E12" s="792">
        <v>1.475076578</v>
      </c>
      <c r="F12" s="793">
        <f>(E12/E14)*100</f>
        <v>0.072422327435588</v>
      </c>
      <c r="G12" s="796">
        <f t="shared" si="0"/>
        <v>-34.182997111999995</v>
      </c>
      <c r="H12" s="794">
        <f>(G12/G14)*100</f>
        <v>3.9212244161961056</v>
      </c>
    </row>
    <row r="13" spans="1:8" s="789" customFormat="1" ht="22.5" customHeight="1">
      <c r="A13" s="790"/>
      <c r="B13" s="797" t="s">
        <v>1377</v>
      </c>
      <c r="C13" s="798">
        <v>9.609168658</v>
      </c>
      <c r="D13" s="799">
        <f>(C13/C14)*100</f>
        <v>0.33038075810234674</v>
      </c>
      <c r="E13" s="798">
        <v>29.926329151</v>
      </c>
      <c r="F13" s="799">
        <f>(E13/E14)*100</f>
        <v>1.4693029779223465</v>
      </c>
      <c r="G13" s="798">
        <f t="shared" si="0"/>
        <v>20.317160493000003</v>
      </c>
      <c r="H13" s="800">
        <f>(G13/G14)*100</f>
        <v>-2.3306366475676557</v>
      </c>
    </row>
    <row r="14" spans="1:8" s="789" customFormat="1" ht="22.5" customHeight="1" thickBot="1">
      <c r="A14" s="801"/>
      <c r="B14" s="802" t="s">
        <v>1378</v>
      </c>
      <c r="C14" s="803">
        <v>2908.5134113722297</v>
      </c>
      <c r="D14" s="804">
        <v>100</v>
      </c>
      <c r="E14" s="803">
        <v>2036.770468764518</v>
      </c>
      <c r="F14" s="804">
        <v>100</v>
      </c>
      <c r="G14" s="803">
        <f t="shared" si="0"/>
        <v>-871.7429426077117</v>
      </c>
      <c r="H14" s="805">
        <v>100</v>
      </c>
    </row>
    <row r="15" spans="1:10" s="789" customFormat="1" ht="22.5" customHeight="1">
      <c r="A15" s="806"/>
      <c r="B15" s="785" t="s">
        <v>13</v>
      </c>
      <c r="C15" s="786">
        <v>2457.969198</v>
      </c>
      <c r="D15" s="787">
        <f>(C15/C25)*100</f>
        <v>90.63688569531027</v>
      </c>
      <c r="E15" s="786">
        <v>1691.885961</v>
      </c>
      <c r="F15" s="787">
        <f>(E15/E25)*100</f>
        <v>96.03644221730232</v>
      </c>
      <c r="G15" s="786">
        <f t="shared" si="0"/>
        <v>-766.0832369999998</v>
      </c>
      <c r="H15" s="788">
        <f>(G15/G25)*100</f>
        <v>80.62559465505586</v>
      </c>
      <c r="I15" s="795"/>
      <c r="J15" s="795"/>
    </row>
    <row r="16" spans="1:11" s="789" customFormat="1" ht="22.5" customHeight="1">
      <c r="A16" s="790"/>
      <c r="B16" s="791" t="s">
        <v>14</v>
      </c>
      <c r="C16" s="792">
        <v>253.91700500000036</v>
      </c>
      <c r="D16" s="793">
        <f>(C16/C25)*100</f>
        <v>9.363114304689738</v>
      </c>
      <c r="E16" s="792">
        <v>69.82649100000016</v>
      </c>
      <c r="F16" s="793">
        <f>(E16/E25)*100</f>
        <v>3.963557782697682</v>
      </c>
      <c r="G16" s="792">
        <f t="shared" si="0"/>
        <v>-184.0905140000002</v>
      </c>
      <c r="H16" s="794">
        <f>(G16/G25)*100</f>
        <v>19.374405344944137</v>
      </c>
      <c r="I16" s="795"/>
      <c r="J16" s="795"/>
      <c r="K16" s="795"/>
    </row>
    <row r="17" spans="1:8" s="789" customFormat="1" ht="22.5" customHeight="1">
      <c r="A17" s="790"/>
      <c r="B17" s="791" t="s">
        <v>679</v>
      </c>
      <c r="C17" s="792"/>
      <c r="D17" s="793"/>
      <c r="E17" s="792"/>
      <c r="F17" s="793"/>
      <c r="G17" s="792"/>
      <c r="H17" s="794"/>
    </row>
    <row r="18" spans="1:9" s="789" customFormat="1" ht="22.5" customHeight="1">
      <c r="A18" s="790">
        <v>2</v>
      </c>
      <c r="B18" s="791" t="s">
        <v>1371</v>
      </c>
      <c r="C18" s="792">
        <v>12.296643</v>
      </c>
      <c r="D18" s="793">
        <f>(C18/C25)*100</f>
        <v>0.4534350662058367</v>
      </c>
      <c r="E18" s="792">
        <v>9.048297</v>
      </c>
      <c r="F18" s="793">
        <f>(E18/E25)*100</f>
        <v>0.5136080516277125</v>
      </c>
      <c r="G18" s="792">
        <f t="shared" si="0"/>
        <v>-3.2483459999999997</v>
      </c>
      <c r="H18" s="794">
        <f>(G18/G25)*100</f>
        <v>0.34186863156147107</v>
      </c>
      <c r="I18" s="795"/>
    </row>
    <row r="19" spans="1:9" s="789" customFormat="1" ht="22.5" customHeight="1">
      <c r="A19" s="790">
        <v>0</v>
      </c>
      <c r="B19" s="791" t="s">
        <v>1372</v>
      </c>
      <c r="C19" s="792">
        <v>16.248372</v>
      </c>
      <c r="D19" s="793">
        <f>(C19/C25)*100</f>
        <v>0.599153901886642</v>
      </c>
      <c r="E19" s="792">
        <v>20.781183000000002</v>
      </c>
      <c r="F19" s="793">
        <f>(E19/E25)*100</f>
        <v>1.1796013007916233</v>
      </c>
      <c r="G19" s="792">
        <f t="shared" si="0"/>
        <v>4.532811000000002</v>
      </c>
      <c r="H19" s="794">
        <f>(G19/G25)*100</f>
        <v>-0.47705074942656484</v>
      </c>
      <c r="I19" s="795"/>
    </row>
    <row r="20" spans="1:9" s="789" customFormat="1" ht="22.5" customHeight="1">
      <c r="A20" s="790">
        <v>0</v>
      </c>
      <c r="B20" s="791" t="s">
        <v>1373</v>
      </c>
      <c r="C20" s="792">
        <v>34.169292999999996</v>
      </c>
      <c r="D20" s="793">
        <f>(C20/C25)*100</f>
        <v>1.259982552446357</v>
      </c>
      <c r="E20" s="792">
        <v>8.101771</v>
      </c>
      <c r="F20" s="793">
        <f>(E20/E25)*100</f>
        <v>0.45988044137409545</v>
      </c>
      <c r="G20" s="792">
        <f t="shared" si="0"/>
        <v>-26.067521999999997</v>
      </c>
      <c r="H20" s="794">
        <f>(G20/G25)*100</f>
        <v>2.743447919137475</v>
      </c>
      <c r="I20" s="795"/>
    </row>
    <row r="21" spans="1:9" s="789" customFormat="1" ht="22.5" customHeight="1">
      <c r="A21" s="790">
        <v>9</v>
      </c>
      <c r="B21" s="791" t="s">
        <v>1374</v>
      </c>
      <c r="C21" s="792">
        <v>25.101775</v>
      </c>
      <c r="D21" s="793">
        <f>(C21/C25)*100</f>
        <v>0.9256205135831801</v>
      </c>
      <c r="E21" s="792">
        <v>2.112281</v>
      </c>
      <c r="F21" s="793">
        <f>(E21/E25)*100</f>
        <v>0.1198993057920442</v>
      </c>
      <c r="G21" s="792">
        <f t="shared" si="0"/>
        <v>-22.989494</v>
      </c>
      <c r="H21" s="794">
        <f>(G21/G25)*100</f>
        <v>2.419504219707707</v>
      </c>
      <c r="I21" s="795"/>
    </row>
    <row r="22" spans="1:9" s="789" customFormat="1" ht="22.5" customHeight="1">
      <c r="A22" s="790"/>
      <c r="B22" s="791" t="s">
        <v>1375</v>
      </c>
      <c r="C22" s="792">
        <v>36.985012000000005</v>
      </c>
      <c r="D22" s="793">
        <f>(C22/C25)*100</f>
        <v>1.3638113560622738</v>
      </c>
      <c r="E22" s="796">
        <v>0.002985</v>
      </c>
      <c r="F22" s="793">
        <f>(E22/E25)*100</f>
        <v>0.00016943741282019387</v>
      </c>
      <c r="G22" s="792">
        <f>E22-C22</f>
        <v>-36.982027</v>
      </c>
      <c r="H22" s="794">
        <f>(G22/G25)*100</f>
        <v>3.8921330926137108</v>
      </c>
      <c r="I22" s="795"/>
    </row>
    <row r="23" spans="1:9" s="789" customFormat="1" ht="22.5" customHeight="1">
      <c r="A23" s="790"/>
      <c r="B23" s="791" t="s">
        <v>1376</v>
      </c>
      <c r="C23" s="792">
        <v>24.024487</v>
      </c>
      <c r="D23" s="793">
        <f>(C23/C25)*100</f>
        <v>0.8858958378645507</v>
      </c>
      <c r="E23" s="796">
        <v>0.036351999999999995</v>
      </c>
      <c r="F23" s="793">
        <f>(E23/E25)*100</f>
        <v>0.002063446844502408</v>
      </c>
      <c r="G23" s="792">
        <f t="shared" si="0"/>
        <v>-23.988135</v>
      </c>
      <c r="H23" s="794">
        <f>(G23/G25)*100</f>
        <v>2.5246051024619387</v>
      </c>
      <c r="I23" s="795"/>
    </row>
    <row r="24" spans="1:9" s="789" customFormat="1" ht="22.5" customHeight="1">
      <c r="A24" s="790"/>
      <c r="B24" s="797" t="s">
        <v>1377</v>
      </c>
      <c r="C24" s="798">
        <v>7.471337999999999</v>
      </c>
      <c r="D24" s="799">
        <f>(C24/C25)*100</f>
        <v>0.2755033744312316</v>
      </c>
      <c r="E24" s="798">
        <v>25.085578</v>
      </c>
      <c r="F24" s="799">
        <f>(E24/E25)*100</f>
        <v>1.423931469152152</v>
      </c>
      <c r="G24" s="798">
        <f t="shared" si="0"/>
        <v>17.614240000000002</v>
      </c>
      <c r="H24" s="800">
        <f>(G24/G25)*100</f>
        <v>-1.8537914756603293</v>
      </c>
      <c r="I24" s="795"/>
    </row>
    <row r="25" spans="1:8" s="789" customFormat="1" ht="22.5" customHeight="1" thickBot="1">
      <c r="A25" s="801"/>
      <c r="B25" s="802" t="s">
        <v>15</v>
      </c>
      <c r="C25" s="803">
        <v>2711.886203</v>
      </c>
      <c r="D25" s="804">
        <v>100</v>
      </c>
      <c r="E25" s="803">
        <v>1761.712452</v>
      </c>
      <c r="F25" s="804">
        <v>100</v>
      </c>
      <c r="G25" s="803">
        <f t="shared" si="0"/>
        <v>-950.173751</v>
      </c>
      <c r="H25" s="805">
        <v>100</v>
      </c>
    </row>
    <row r="26" spans="1:10" s="789" customFormat="1" ht="15" customHeight="1">
      <c r="A26" s="1" t="s">
        <v>1274</v>
      </c>
      <c r="B26" s="807"/>
      <c r="C26" s="808"/>
      <c r="D26" s="809"/>
      <c r="E26" s="808"/>
      <c r="F26" s="809"/>
      <c r="G26" s="808"/>
      <c r="H26" s="809"/>
      <c r="I26" s="480"/>
      <c r="J26" s="480"/>
    </row>
    <row r="27" spans="1:10" ht="15" customHeight="1">
      <c r="A27" s="662" t="s">
        <v>1276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5" customHeight="1">
      <c r="A28" s="1" t="s">
        <v>1352</v>
      </c>
      <c r="B28" s="1"/>
      <c r="C28" s="1"/>
      <c r="D28" s="1" t="s">
        <v>1087</v>
      </c>
      <c r="E28" s="1"/>
      <c r="F28" s="1"/>
      <c r="G28" s="1"/>
      <c r="H28" s="15"/>
      <c r="I28" s="1"/>
      <c r="J28" s="1"/>
    </row>
    <row r="29" spans="1:10" ht="15" customHeight="1">
      <c r="A29" s="1" t="s">
        <v>0</v>
      </c>
      <c r="B29" s="1"/>
      <c r="C29" s="1"/>
      <c r="D29" s="1" t="s">
        <v>1</v>
      </c>
      <c r="E29" s="1"/>
      <c r="F29" s="1"/>
      <c r="G29" s="1"/>
      <c r="H29" s="1"/>
      <c r="I29" s="1"/>
      <c r="J29" s="1"/>
    </row>
    <row r="30" spans="1:10" ht="15" customHeight="1">
      <c r="A30" s="1"/>
      <c r="B30" s="1"/>
      <c r="C30" s="1"/>
      <c r="D30" s="1" t="s">
        <v>2</v>
      </c>
      <c r="E30" s="1"/>
      <c r="F30" s="1"/>
      <c r="G30" s="1"/>
      <c r="H30" s="1"/>
      <c r="I30" s="1"/>
      <c r="J30" s="1"/>
    </row>
    <row r="31" spans="1:10" ht="15" customHeight="1">
      <c r="A31" s="1"/>
      <c r="B31" s="1"/>
      <c r="C31" s="1"/>
      <c r="D31" s="1" t="s">
        <v>3</v>
      </c>
      <c r="E31" s="1"/>
      <c r="F31" s="1"/>
      <c r="G31" s="1"/>
      <c r="H31" s="1"/>
      <c r="I31" s="1"/>
      <c r="J31" s="1"/>
    </row>
    <row r="32" spans="1:10" ht="15" customHeight="1">
      <c r="A32" s="1"/>
      <c r="B32" s="1"/>
      <c r="C32" s="1"/>
      <c r="D32" s="1" t="s">
        <v>1095</v>
      </c>
      <c r="E32" s="1"/>
      <c r="F32" s="1"/>
      <c r="G32" s="1"/>
      <c r="H32" s="1"/>
      <c r="I32" s="1"/>
      <c r="J32" s="1"/>
    </row>
    <row r="33" spans="1:10" ht="15" customHeight="1">
      <c r="A33" s="1" t="s">
        <v>4</v>
      </c>
      <c r="B33" s="1"/>
      <c r="C33" s="1"/>
      <c r="D33" s="715" t="s">
        <v>5</v>
      </c>
      <c r="E33" s="1"/>
      <c r="F33" s="1"/>
      <c r="G33" s="1"/>
      <c r="H33" s="1"/>
      <c r="I33" s="1"/>
      <c r="J33" s="1"/>
    </row>
    <row r="34" spans="1:10" ht="15" customHeight="1">
      <c r="A34" s="1"/>
      <c r="B34" s="1"/>
      <c r="C34" s="1"/>
      <c r="D34" s="715" t="s">
        <v>1096</v>
      </c>
      <c r="E34" s="1"/>
      <c r="F34" s="1"/>
      <c r="G34" s="1"/>
      <c r="H34" s="1"/>
      <c r="I34" s="1"/>
      <c r="J34" s="1"/>
    </row>
    <row r="35" spans="1:10" ht="15" customHeight="1">
      <c r="A35" s="1" t="s">
        <v>6</v>
      </c>
      <c r="B35" s="1"/>
      <c r="C35" s="1"/>
      <c r="D35" s="1" t="s">
        <v>7</v>
      </c>
      <c r="E35" s="1"/>
      <c r="F35" s="1"/>
      <c r="G35" s="1"/>
      <c r="H35" s="1"/>
      <c r="I35" s="1"/>
      <c r="J35" s="1"/>
    </row>
    <row r="36" spans="1:10" ht="15" customHeight="1">
      <c r="A36" s="1"/>
      <c r="B36" s="1"/>
      <c r="C36" s="1"/>
      <c r="D36" s="1" t="s">
        <v>1097</v>
      </c>
      <c r="E36" s="1"/>
      <c r="F36" s="1"/>
      <c r="G36" s="1"/>
      <c r="H36" s="1"/>
      <c r="I36" s="1"/>
      <c r="J36" s="1"/>
    </row>
    <row r="37" spans="1:10" ht="15" customHeight="1">
      <c r="A37" s="1" t="s">
        <v>8</v>
      </c>
      <c r="B37" s="1"/>
      <c r="C37" s="1"/>
      <c r="D37" s="1" t="s">
        <v>1091</v>
      </c>
      <c r="E37" s="1"/>
      <c r="F37" s="1"/>
      <c r="G37" s="1"/>
      <c r="H37" s="1"/>
      <c r="I37" s="1"/>
      <c r="J37" s="1"/>
    </row>
    <row r="38" spans="1:10" ht="15" customHeight="1">
      <c r="A38" s="1" t="s">
        <v>9</v>
      </c>
      <c r="B38" s="1"/>
      <c r="C38" s="1"/>
      <c r="D38" s="1" t="s">
        <v>1092</v>
      </c>
      <c r="E38" s="1"/>
      <c r="F38" s="1"/>
      <c r="G38" s="1"/>
      <c r="H38" s="1"/>
      <c r="I38" s="1"/>
      <c r="J38" s="1"/>
    </row>
    <row r="39" spans="1:10" ht="15" customHeight="1">
      <c r="A39" s="1" t="s">
        <v>10</v>
      </c>
      <c r="B39" s="1"/>
      <c r="C39" s="1"/>
      <c r="D39" s="1" t="s">
        <v>1093</v>
      </c>
      <c r="E39" s="1"/>
      <c r="F39" s="1"/>
      <c r="G39" s="1"/>
      <c r="H39" s="1"/>
      <c r="I39" s="1"/>
      <c r="J39" s="1"/>
    </row>
    <row r="40" spans="1:10" ht="15" customHeight="1">
      <c r="A40" s="1" t="s">
        <v>11</v>
      </c>
      <c r="B40" s="1"/>
      <c r="C40" s="1"/>
      <c r="D40" s="1" t="s">
        <v>12</v>
      </c>
      <c r="E40" s="1"/>
      <c r="F40" s="1"/>
      <c r="G40" s="1"/>
      <c r="H40" s="1"/>
      <c r="I40" s="1"/>
      <c r="J40" s="1"/>
    </row>
    <row r="41" spans="1:10" ht="15" customHeight="1">
      <c r="A41" s="1"/>
      <c r="B41" s="1"/>
      <c r="C41" s="1"/>
      <c r="D41" s="1" t="s">
        <v>1098</v>
      </c>
      <c r="E41" s="1"/>
      <c r="F41" s="1"/>
      <c r="G41" s="1"/>
      <c r="H41" s="1"/>
      <c r="I41" s="1"/>
      <c r="J41" s="1"/>
    </row>
    <row r="42" spans="1:10" ht="15" customHeight="1">
      <c r="A42" s="1" t="s">
        <v>516</v>
      </c>
      <c r="B42" s="1"/>
      <c r="C42" s="1"/>
      <c r="D42" s="1"/>
      <c r="E42" s="1"/>
      <c r="F42" s="1"/>
      <c r="G42" s="1"/>
      <c r="H42" s="1"/>
      <c r="I42" s="1"/>
      <c r="J42" s="1"/>
    </row>
  </sheetData>
  <sheetProtection/>
  <mergeCells count="2">
    <mergeCell ref="A1:F1"/>
    <mergeCell ref="G1:H1"/>
  </mergeCells>
  <printOptions/>
  <pageMargins left="0.75" right="0.75" top="1" bottom="1" header="0.4921259845" footer="0.4921259845"/>
  <pageSetup horizontalDpi="600" verticalDpi="600" orientation="portrait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T20" sqref="T20"/>
    </sheetView>
  </sheetViews>
  <sheetFormatPr defaultColWidth="9.00390625" defaultRowHeight="12.75"/>
  <cols>
    <col min="1" max="1" width="12.625" style="16" customWidth="1"/>
    <col min="2" max="2" width="10.375" style="16" customWidth="1"/>
    <col min="3" max="7" width="7.25390625" style="16" customWidth="1"/>
    <col min="8" max="8" width="6.875" style="16" hidden="1" customWidth="1"/>
    <col min="9" max="12" width="7.25390625" style="16" customWidth="1"/>
    <col min="13" max="16384" width="9.125" style="16" customWidth="1"/>
  </cols>
  <sheetData>
    <row r="1" spans="1:12" ht="30" customHeight="1">
      <c r="A1" s="1782" t="s">
        <v>1047</v>
      </c>
      <c r="B1" s="1782"/>
      <c r="C1" s="1782"/>
      <c r="D1" s="1782"/>
      <c r="E1" s="1782"/>
      <c r="F1" s="1783"/>
      <c r="G1" s="1783"/>
      <c r="H1" s="1782"/>
      <c r="I1" s="1782"/>
      <c r="J1" s="1782"/>
      <c r="K1" s="1784" t="s">
        <v>60</v>
      </c>
      <c r="L1" s="1784"/>
    </row>
    <row r="2" spans="1:12" ht="17.25" customHeight="1">
      <c r="A2" s="1785" t="s">
        <v>670</v>
      </c>
      <c r="B2" s="1785" t="s">
        <v>24</v>
      </c>
      <c r="C2" s="1787" t="s">
        <v>1049</v>
      </c>
      <c r="D2" s="1788"/>
      <c r="E2" s="1788"/>
      <c r="F2" s="1788"/>
      <c r="G2" s="1789"/>
      <c r="H2" s="1787" t="s">
        <v>39</v>
      </c>
      <c r="I2" s="1788"/>
      <c r="J2" s="1788"/>
      <c r="K2" s="1788"/>
      <c r="L2" s="1789"/>
    </row>
    <row r="3" spans="1:12" ht="17.25" customHeight="1">
      <c r="A3" s="1786"/>
      <c r="B3" s="1786"/>
      <c r="C3" s="824" t="s">
        <v>27</v>
      </c>
      <c r="D3" s="825" t="s">
        <v>28</v>
      </c>
      <c r="E3" s="825" t="s">
        <v>29</v>
      </c>
      <c r="F3" s="825" t="s">
        <v>30</v>
      </c>
      <c r="G3" s="825" t="s">
        <v>45</v>
      </c>
      <c r="H3" s="823" t="s">
        <v>28</v>
      </c>
      <c r="I3" s="823" t="s">
        <v>28</v>
      </c>
      <c r="J3" s="822" t="s">
        <v>29</v>
      </c>
      <c r="K3" s="822" t="s">
        <v>30</v>
      </c>
      <c r="L3" s="825" t="s">
        <v>45</v>
      </c>
    </row>
    <row r="4" spans="1:12" ht="17.25" customHeight="1">
      <c r="A4" s="10" t="s">
        <v>18</v>
      </c>
      <c r="B4" s="738">
        <v>2007</v>
      </c>
      <c r="C4" s="826">
        <v>181.6</v>
      </c>
      <c r="D4" s="827">
        <v>163.4</v>
      </c>
      <c r="E4" s="827">
        <v>184.2</v>
      </c>
      <c r="F4" s="827">
        <v>176</v>
      </c>
      <c r="G4" s="827">
        <v>183.8</v>
      </c>
      <c r="H4" s="649">
        <f>D4*100/$C4</f>
        <v>89.97797356828194</v>
      </c>
      <c r="I4" s="649">
        <f aca="true" t="shared" si="0" ref="I4:L6">D4*100/$C4</f>
        <v>89.97797356828194</v>
      </c>
      <c r="J4" s="649">
        <f t="shared" si="0"/>
        <v>101.43171806167402</v>
      </c>
      <c r="K4" s="649">
        <f t="shared" si="0"/>
        <v>96.91629955947137</v>
      </c>
      <c r="L4" s="649">
        <f t="shared" si="0"/>
        <v>101.2114537444934</v>
      </c>
    </row>
    <row r="5" spans="1:12" ht="17.25" customHeight="1">
      <c r="A5" s="10" t="s">
        <v>33</v>
      </c>
      <c r="B5" s="738">
        <v>2008</v>
      </c>
      <c r="C5" s="826">
        <v>188.9</v>
      </c>
      <c r="D5" s="827">
        <v>204.8</v>
      </c>
      <c r="E5" s="827">
        <v>199.5</v>
      </c>
      <c r="F5" s="827">
        <v>159.6</v>
      </c>
      <c r="G5" s="827">
        <v>206.71</v>
      </c>
      <c r="H5" s="649">
        <f>D5*100/$C5</f>
        <v>108.41715193223928</v>
      </c>
      <c r="I5" s="649">
        <f t="shared" si="0"/>
        <v>108.41715193223928</v>
      </c>
      <c r="J5" s="649">
        <f t="shared" si="0"/>
        <v>105.61143462149285</v>
      </c>
      <c r="K5" s="649">
        <f t="shared" si="0"/>
        <v>84.48914769719428</v>
      </c>
      <c r="L5" s="649">
        <f t="shared" si="0"/>
        <v>109.42826892535733</v>
      </c>
    </row>
    <row r="6" spans="1:12" ht="17.25" customHeight="1">
      <c r="A6" s="10"/>
      <c r="B6" s="738">
        <v>2009</v>
      </c>
      <c r="C6" s="826">
        <v>115.1</v>
      </c>
      <c r="D6" s="827">
        <v>109.2</v>
      </c>
      <c r="E6" s="827">
        <v>121.6</v>
      </c>
      <c r="F6" s="827">
        <v>106.5</v>
      </c>
      <c r="G6" s="827">
        <v>127.7</v>
      </c>
      <c r="H6" s="649"/>
      <c r="I6" s="649">
        <f t="shared" si="0"/>
        <v>94.874022589053</v>
      </c>
      <c r="J6" s="649">
        <f t="shared" si="0"/>
        <v>105.6472632493484</v>
      </c>
      <c r="K6" s="649">
        <f t="shared" si="0"/>
        <v>92.52823631624675</v>
      </c>
      <c r="L6" s="649">
        <f t="shared" si="0"/>
        <v>110.9470026064292</v>
      </c>
    </row>
    <row r="7" spans="1:12" ht="17.25" customHeight="1">
      <c r="A7" s="13"/>
      <c r="B7" s="829" t="s">
        <v>675</v>
      </c>
      <c r="C7" s="830">
        <f>C6*100/C5</f>
        <v>60.931709899417676</v>
      </c>
      <c r="D7" s="831">
        <f>D6*100/D5</f>
        <v>53.3203125</v>
      </c>
      <c r="E7" s="830">
        <f>E6*100/E5</f>
        <v>60.95238095238095</v>
      </c>
      <c r="F7" s="830">
        <f>F6*100/F5</f>
        <v>66.72932330827068</v>
      </c>
      <c r="G7" s="830">
        <f>G6*100/G5</f>
        <v>61.77736926128392</v>
      </c>
      <c r="H7" s="830"/>
      <c r="I7" s="830"/>
      <c r="J7" s="830"/>
      <c r="K7" s="830"/>
      <c r="L7" s="830"/>
    </row>
    <row r="8" spans="1:12" ht="17.25" customHeight="1">
      <c r="A8" s="10" t="s">
        <v>19</v>
      </c>
      <c r="B8" s="738">
        <v>2007</v>
      </c>
      <c r="C8" s="826">
        <v>183.4</v>
      </c>
      <c r="D8" s="827">
        <v>168.8</v>
      </c>
      <c r="E8" s="827">
        <v>188.1</v>
      </c>
      <c r="F8" s="827">
        <v>185.7</v>
      </c>
      <c r="G8" s="827">
        <v>171.1</v>
      </c>
      <c r="H8" s="649">
        <f>D8*100/$C8</f>
        <v>92.0392584514722</v>
      </c>
      <c r="I8" s="832">
        <f aca="true" t="shared" si="1" ref="I8:L9">D8*100/$C8</f>
        <v>92.0392584514722</v>
      </c>
      <c r="J8" s="832">
        <f t="shared" si="1"/>
        <v>102.56270447110141</v>
      </c>
      <c r="K8" s="832">
        <f t="shared" si="1"/>
        <v>101.25408942202834</v>
      </c>
      <c r="L8" s="832">
        <f t="shared" si="1"/>
        <v>93.29334787350054</v>
      </c>
    </row>
    <row r="9" spans="1:12" ht="17.25" customHeight="1">
      <c r="A9" s="10" t="s">
        <v>34</v>
      </c>
      <c r="B9" s="738">
        <v>2008</v>
      </c>
      <c r="C9" s="826">
        <v>213.3</v>
      </c>
      <c r="D9" s="827">
        <v>241.1</v>
      </c>
      <c r="E9" s="827">
        <v>197.9</v>
      </c>
      <c r="F9" s="827">
        <v>167.4</v>
      </c>
      <c r="G9" s="827">
        <v>180.58</v>
      </c>
      <c r="H9" s="649">
        <f>D9*100/$C9</f>
        <v>113.03328645100797</v>
      </c>
      <c r="I9" s="649">
        <f t="shared" si="1"/>
        <v>113.03328645100797</v>
      </c>
      <c r="J9" s="649">
        <f t="shared" si="1"/>
        <v>92.78012189404593</v>
      </c>
      <c r="K9" s="649">
        <f t="shared" si="1"/>
        <v>78.48101265822784</v>
      </c>
      <c r="L9" s="649">
        <f t="shared" si="1"/>
        <v>84.6601031411158</v>
      </c>
    </row>
    <row r="10" spans="1:12" ht="17.25" customHeight="1">
      <c r="A10" s="10"/>
      <c r="B10" s="738">
        <v>2009</v>
      </c>
      <c r="C10" s="826">
        <v>152.6</v>
      </c>
      <c r="D10" s="827">
        <v>145.5</v>
      </c>
      <c r="E10" s="827" t="s">
        <v>57</v>
      </c>
      <c r="F10" s="827">
        <v>110.3</v>
      </c>
      <c r="G10" s="827" t="s">
        <v>58</v>
      </c>
      <c r="H10" s="649"/>
      <c r="I10" s="649">
        <f>D10*100/$C10</f>
        <v>95.3473132372215</v>
      </c>
      <c r="J10" s="649" t="s">
        <v>769</v>
      </c>
      <c r="K10" s="649">
        <f>F10*100/$C10</f>
        <v>72.28047182175622</v>
      </c>
      <c r="L10" s="649" t="s">
        <v>769</v>
      </c>
    </row>
    <row r="11" spans="1:12" ht="17.25" customHeight="1">
      <c r="A11" s="13"/>
      <c r="B11" s="829" t="s">
        <v>675</v>
      </c>
      <c r="C11" s="830">
        <f>C10*100/C9</f>
        <v>71.54242850445382</v>
      </c>
      <c r="D11" s="831">
        <f>D10*100/D9</f>
        <v>60.348403152219</v>
      </c>
      <c r="E11" s="830"/>
      <c r="F11" s="830">
        <f>F10*100/F9</f>
        <v>65.89008363201911</v>
      </c>
      <c r="G11" s="830"/>
      <c r="H11" s="830"/>
      <c r="I11" s="830"/>
      <c r="J11" s="830"/>
      <c r="K11" s="830"/>
      <c r="L11" s="830"/>
    </row>
    <row r="12" spans="1:12" ht="17.25" customHeight="1">
      <c r="A12" s="10" t="s">
        <v>20</v>
      </c>
      <c r="B12" s="738">
        <v>2007</v>
      </c>
      <c r="C12" s="826">
        <v>178.9</v>
      </c>
      <c r="D12" s="827">
        <v>156.6</v>
      </c>
      <c r="E12" s="827">
        <v>159.6</v>
      </c>
      <c r="F12" s="827">
        <v>164.4</v>
      </c>
      <c r="G12" s="835" t="s">
        <v>769</v>
      </c>
      <c r="H12" s="649">
        <f>D12*100/$C12</f>
        <v>87.53493571827836</v>
      </c>
      <c r="I12" s="649">
        <f aca="true" t="shared" si="2" ref="I12:K14">D12*100/$C12</f>
        <v>87.53493571827836</v>
      </c>
      <c r="J12" s="649">
        <f t="shared" si="2"/>
        <v>89.21185019564003</v>
      </c>
      <c r="K12" s="649">
        <f t="shared" si="2"/>
        <v>91.89491335941867</v>
      </c>
      <c r="L12" s="649" t="s">
        <v>769</v>
      </c>
    </row>
    <row r="13" spans="1:12" ht="17.25" customHeight="1">
      <c r="A13" s="10" t="s">
        <v>33</v>
      </c>
      <c r="B13" s="738">
        <v>2008</v>
      </c>
      <c r="C13" s="826">
        <v>175.6</v>
      </c>
      <c r="D13" s="827">
        <v>192.1</v>
      </c>
      <c r="E13" s="827">
        <v>165.5</v>
      </c>
      <c r="F13" s="827">
        <v>121.9</v>
      </c>
      <c r="G13" s="836" t="s">
        <v>769</v>
      </c>
      <c r="H13" s="649">
        <f>D13*100/$C13</f>
        <v>109.39635535307518</v>
      </c>
      <c r="I13" s="649">
        <f t="shared" si="2"/>
        <v>109.39635535307518</v>
      </c>
      <c r="J13" s="649">
        <f t="shared" si="2"/>
        <v>94.248291571754</v>
      </c>
      <c r="K13" s="649">
        <f t="shared" si="2"/>
        <v>69.41913439635536</v>
      </c>
      <c r="L13" s="649" t="s">
        <v>769</v>
      </c>
    </row>
    <row r="14" spans="1:12" ht="17.25" customHeight="1">
      <c r="A14" s="10"/>
      <c r="B14" s="738">
        <v>2009</v>
      </c>
      <c r="C14" s="826">
        <v>116.8</v>
      </c>
      <c r="D14" s="827">
        <v>100</v>
      </c>
      <c r="E14" s="827">
        <v>77.8</v>
      </c>
      <c r="F14" s="827">
        <v>85.9</v>
      </c>
      <c r="G14" s="836" t="s">
        <v>769</v>
      </c>
      <c r="H14" s="649"/>
      <c r="I14" s="649">
        <f t="shared" si="2"/>
        <v>85.61643835616438</v>
      </c>
      <c r="J14" s="649">
        <f t="shared" si="2"/>
        <v>66.60958904109589</v>
      </c>
      <c r="K14" s="649">
        <f t="shared" si="2"/>
        <v>73.54452054794521</v>
      </c>
      <c r="L14" s="649" t="s">
        <v>769</v>
      </c>
    </row>
    <row r="15" spans="1:12" ht="17.25" customHeight="1">
      <c r="A15" s="13"/>
      <c r="B15" s="829" t="s">
        <v>675</v>
      </c>
      <c r="C15" s="830">
        <f>C14*100/C13</f>
        <v>66.51480637813212</v>
      </c>
      <c r="D15" s="831">
        <f>D14*100/D13</f>
        <v>52.05622071837585</v>
      </c>
      <c r="E15" s="830">
        <f>E14*100/E13</f>
        <v>47.00906344410876</v>
      </c>
      <c r="F15" s="830">
        <f>F14*100/F13</f>
        <v>70.467596390484</v>
      </c>
      <c r="G15" s="830"/>
      <c r="H15" s="830"/>
      <c r="I15" s="830"/>
      <c r="J15" s="830"/>
      <c r="K15" s="830"/>
      <c r="L15" s="830"/>
    </row>
    <row r="16" spans="1:12" ht="17.25" customHeight="1">
      <c r="A16" s="10" t="s">
        <v>21</v>
      </c>
      <c r="B16" s="738">
        <v>2007</v>
      </c>
      <c r="C16" s="826">
        <v>188.6</v>
      </c>
      <c r="D16" s="827">
        <v>149.3</v>
      </c>
      <c r="E16" s="827">
        <v>190.4</v>
      </c>
      <c r="F16" s="827">
        <v>180.2</v>
      </c>
      <c r="G16" s="836">
        <v>198.3</v>
      </c>
      <c r="H16" s="649">
        <f>D16*100/$C16</f>
        <v>79.16224814422058</v>
      </c>
      <c r="I16" s="649">
        <f aca="true" t="shared" si="3" ref="I16:L18">D16*100/$C16</f>
        <v>79.16224814422058</v>
      </c>
      <c r="J16" s="649">
        <f t="shared" si="3"/>
        <v>100.95440084835631</v>
      </c>
      <c r="K16" s="649">
        <f t="shared" si="3"/>
        <v>95.54612937433723</v>
      </c>
      <c r="L16" s="649">
        <f t="shared" si="3"/>
        <v>105.14316012725345</v>
      </c>
    </row>
    <row r="17" spans="1:12" ht="17.25" customHeight="1">
      <c r="A17" s="10" t="s">
        <v>35</v>
      </c>
      <c r="B17" s="738">
        <v>2008</v>
      </c>
      <c r="C17" s="826">
        <v>155</v>
      </c>
      <c r="D17" s="827">
        <v>185.9</v>
      </c>
      <c r="E17" s="827">
        <v>164.6</v>
      </c>
      <c r="F17" s="827">
        <v>119.2</v>
      </c>
      <c r="G17" s="827">
        <v>186.59</v>
      </c>
      <c r="H17" s="649">
        <f>D17*100/$C17</f>
        <v>119.93548387096774</v>
      </c>
      <c r="I17" s="649">
        <f t="shared" si="3"/>
        <v>119.93548387096774</v>
      </c>
      <c r="J17" s="649">
        <f t="shared" si="3"/>
        <v>106.19354838709677</v>
      </c>
      <c r="K17" s="649">
        <f t="shared" si="3"/>
        <v>76.90322580645162</v>
      </c>
      <c r="L17" s="649">
        <f t="shared" si="3"/>
        <v>120.38064516129032</v>
      </c>
    </row>
    <row r="18" spans="1:12" ht="17.25" customHeight="1">
      <c r="A18" s="10"/>
      <c r="B18" s="738">
        <v>2009</v>
      </c>
      <c r="C18" s="826">
        <v>97.7</v>
      </c>
      <c r="D18" s="827">
        <v>105.9</v>
      </c>
      <c r="E18" s="827">
        <v>103.88</v>
      </c>
      <c r="F18" s="827">
        <v>104</v>
      </c>
      <c r="G18" s="827">
        <v>117.2</v>
      </c>
      <c r="H18" s="649"/>
      <c r="I18" s="649">
        <f t="shared" si="3"/>
        <v>108.39303991811668</v>
      </c>
      <c r="J18" s="649">
        <f t="shared" si="3"/>
        <v>106.32548618219037</v>
      </c>
      <c r="K18" s="649">
        <f t="shared" si="3"/>
        <v>106.44831115660183</v>
      </c>
      <c r="L18" s="649">
        <f t="shared" si="3"/>
        <v>119.95905834186284</v>
      </c>
    </row>
    <row r="19" spans="1:12" ht="17.25" customHeight="1">
      <c r="A19" s="13"/>
      <c r="B19" s="829" t="s">
        <v>675</v>
      </c>
      <c r="C19" s="830">
        <f>C18*100/C17</f>
        <v>63.03225806451613</v>
      </c>
      <c r="D19" s="831">
        <f>D18*100/D17</f>
        <v>56.96611081226466</v>
      </c>
      <c r="E19" s="830">
        <f>E18*100/E17</f>
        <v>63.11057108140948</v>
      </c>
      <c r="F19" s="830">
        <f>F18*100/F17</f>
        <v>87.24832214765101</v>
      </c>
      <c r="G19" s="830">
        <f>G18*100/G17</f>
        <v>62.811511870946994</v>
      </c>
      <c r="H19" s="830"/>
      <c r="I19" s="830"/>
      <c r="J19" s="830"/>
      <c r="K19" s="830"/>
      <c r="L19" s="830"/>
    </row>
    <row r="20" spans="1:12" ht="17.25" customHeight="1">
      <c r="A20" s="10" t="s">
        <v>22</v>
      </c>
      <c r="B20" s="738">
        <v>2007</v>
      </c>
      <c r="C20" s="826">
        <v>275.2</v>
      </c>
      <c r="D20" s="827">
        <v>264.8</v>
      </c>
      <c r="E20" s="827">
        <v>251.1</v>
      </c>
      <c r="F20" s="827">
        <v>250.9</v>
      </c>
      <c r="G20" s="827">
        <v>312.621</v>
      </c>
      <c r="H20" s="649">
        <f>D20*100/$C20</f>
        <v>96.22093023255815</v>
      </c>
      <c r="I20" s="649">
        <f aca="true" t="shared" si="4" ref="I20:L22">D20*100/$C20</f>
        <v>96.22093023255815</v>
      </c>
      <c r="J20" s="649">
        <f t="shared" si="4"/>
        <v>91.24273255813954</v>
      </c>
      <c r="K20" s="649">
        <f t="shared" si="4"/>
        <v>91.17005813953489</v>
      </c>
      <c r="L20" s="649">
        <f t="shared" si="4"/>
        <v>113.59774709302326</v>
      </c>
    </row>
    <row r="21" spans="1:12" ht="17.25" customHeight="1">
      <c r="A21" s="10"/>
      <c r="B21" s="738">
        <v>2008</v>
      </c>
      <c r="C21" s="826">
        <v>415.4</v>
      </c>
      <c r="D21" s="827">
        <v>392.4</v>
      </c>
      <c r="E21" s="827">
        <v>308.5</v>
      </c>
      <c r="F21" s="827">
        <v>414.3</v>
      </c>
      <c r="G21" s="827">
        <f>463*0.682</f>
        <v>315.766</v>
      </c>
      <c r="H21" s="649">
        <f>D21*100/$C21</f>
        <v>94.46316803081368</v>
      </c>
      <c r="I21" s="649">
        <f t="shared" si="4"/>
        <v>94.46316803081368</v>
      </c>
      <c r="J21" s="649">
        <f t="shared" si="4"/>
        <v>74.26576793452095</v>
      </c>
      <c r="K21" s="649">
        <f t="shared" si="4"/>
        <v>99.73519499277805</v>
      </c>
      <c r="L21" s="649">
        <f t="shared" si="4"/>
        <v>76.01492537313433</v>
      </c>
    </row>
    <row r="22" spans="1:12" ht="17.25" customHeight="1">
      <c r="A22" s="10"/>
      <c r="B22" s="738">
        <v>2009</v>
      </c>
      <c r="C22" s="826">
        <v>241.2</v>
      </c>
      <c r="D22" s="827">
        <v>268.6</v>
      </c>
      <c r="E22" s="827">
        <v>275.7</v>
      </c>
      <c r="F22" s="827">
        <v>255.2</v>
      </c>
      <c r="G22" s="827">
        <v>285.4</v>
      </c>
      <c r="H22" s="649"/>
      <c r="I22" s="649">
        <f t="shared" si="4"/>
        <v>111.3598673300166</v>
      </c>
      <c r="J22" s="649">
        <f t="shared" si="4"/>
        <v>114.30348258706468</v>
      </c>
      <c r="K22" s="649">
        <f t="shared" si="4"/>
        <v>105.80431177446103</v>
      </c>
      <c r="L22" s="649">
        <f t="shared" si="4"/>
        <v>118.32504145936981</v>
      </c>
    </row>
    <row r="23" spans="1:12" ht="17.25" customHeight="1">
      <c r="A23" s="13"/>
      <c r="B23" s="829" t="s">
        <v>675</v>
      </c>
      <c r="C23" s="830">
        <f>C22*100/C21</f>
        <v>58.06451612903226</v>
      </c>
      <c r="D23" s="831">
        <f>D22*100/D21</f>
        <v>68.45056065239552</v>
      </c>
      <c r="E23" s="830">
        <f>E22*100/E21</f>
        <v>89.3679092382496</v>
      </c>
      <c r="F23" s="830">
        <f>F22*100/F21</f>
        <v>61.59787593531257</v>
      </c>
      <c r="G23" s="830">
        <f>G22*100/G21</f>
        <v>90.38338516496391</v>
      </c>
      <c r="H23" s="830"/>
      <c r="I23" s="830"/>
      <c r="J23" s="830"/>
      <c r="K23" s="830"/>
      <c r="L23" s="830"/>
    </row>
    <row r="24" spans="1:12" ht="17.25" customHeight="1">
      <c r="A24" s="10" t="s">
        <v>23</v>
      </c>
      <c r="B24" s="738">
        <v>2007</v>
      </c>
      <c r="C24" s="826">
        <v>370.2</v>
      </c>
      <c r="D24" s="827">
        <v>266.1</v>
      </c>
      <c r="E24" s="827" t="s">
        <v>769</v>
      </c>
      <c r="F24" s="827">
        <v>339.1</v>
      </c>
      <c r="G24" s="827">
        <v>363.954085</v>
      </c>
      <c r="H24" s="649">
        <f>D24*100/$C24</f>
        <v>71.88006482982173</v>
      </c>
      <c r="I24" s="832">
        <f>D24*100/$C24</f>
        <v>71.88006482982173</v>
      </c>
      <c r="J24" s="832" t="s">
        <v>769</v>
      </c>
      <c r="K24" s="832">
        <f aca="true" t="shared" si="5" ref="K24:L26">F24*100/$C24</f>
        <v>91.5991356023771</v>
      </c>
      <c r="L24" s="832">
        <f t="shared" si="5"/>
        <v>98.31282685035117</v>
      </c>
    </row>
    <row r="25" spans="1:12" ht="17.25" customHeight="1">
      <c r="A25" s="10"/>
      <c r="B25" s="738">
        <v>2008</v>
      </c>
      <c r="C25" s="826">
        <v>280.2</v>
      </c>
      <c r="D25" s="827">
        <v>351.9</v>
      </c>
      <c r="E25" s="827" t="s">
        <v>769</v>
      </c>
      <c r="F25" s="827">
        <v>319.9</v>
      </c>
      <c r="G25" s="827">
        <f>509*0.682</f>
        <v>347.13800000000003</v>
      </c>
      <c r="H25" s="649">
        <f>D25*100/$C25</f>
        <v>125.58886509635975</v>
      </c>
      <c r="I25" s="649">
        <f>D25*100/$C25</f>
        <v>125.58886509635975</v>
      </c>
      <c r="J25" s="649" t="s">
        <v>769</v>
      </c>
      <c r="K25" s="649">
        <f t="shared" si="5"/>
        <v>114.16845110635259</v>
      </c>
      <c r="L25" s="649">
        <f t="shared" si="5"/>
        <v>123.88936473947182</v>
      </c>
    </row>
    <row r="26" spans="1:12" ht="17.25" customHeight="1">
      <c r="A26" s="10"/>
      <c r="B26" s="738">
        <v>2009</v>
      </c>
      <c r="C26" s="826">
        <v>200.8</v>
      </c>
      <c r="D26" s="827">
        <v>267.8</v>
      </c>
      <c r="E26" s="827" t="s">
        <v>769</v>
      </c>
      <c r="F26" s="827">
        <v>211</v>
      </c>
      <c r="G26" s="827">
        <v>288.3</v>
      </c>
      <c r="H26" s="649"/>
      <c r="I26" s="649">
        <f>D26*100/$C26</f>
        <v>133.36653386454182</v>
      </c>
      <c r="J26" s="649" t="s">
        <v>769</v>
      </c>
      <c r="K26" s="649">
        <f t="shared" si="5"/>
        <v>105.0796812749004</v>
      </c>
      <c r="L26" s="649">
        <f t="shared" si="5"/>
        <v>143.57569721115536</v>
      </c>
    </row>
    <row r="27" spans="1:12" ht="17.25" customHeight="1">
      <c r="A27" s="13"/>
      <c r="B27" s="829" t="s">
        <v>675</v>
      </c>
      <c r="C27" s="830">
        <f>C26*100/C25</f>
        <v>71.66309778729479</v>
      </c>
      <c r="D27" s="831">
        <f>D26*100/D25</f>
        <v>76.10116510372265</v>
      </c>
      <c r="E27" s="830"/>
      <c r="F27" s="830">
        <f>F26*100/F25</f>
        <v>65.95811190997188</v>
      </c>
      <c r="G27" s="830">
        <f>G26*100/G25</f>
        <v>83.05054474013215</v>
      </c>
      <c r="H27" s="830"/>
      <c r="I27" s="830"/>
      <c r="J27" s="830"/>
      <c r="K27" s="830"/>
      <c r="L27" s="830"/>
    </row>
    <row r="28" spans="1:12" ht="17.25" customHeight="1">
      <c r="A28" s="10" t="s">
        <v>31</v>
      </c>
      <c r="B28" s="738">
        <v>2007</v>
      </c>
      <c r="C28" s="826">
        <v>44.1</v>
      </c>
      <c r="D28" s="827">
        <v>30.7</v>
      </c>
      <c r="E28" s="827">
        <v>29.8</v>
      </c>
      <c r="F28" s="827">
        <v>30.4</v>
      </c>
      <c r="G28" s="827">
        <v>30.7</v>
      </c>
      <c r="H28" s="649">
        <f>D28*100/$C28</f>
        <v>69.61451247165533</v>
      </c>
      <c r="I28" s="649">
        <f aca="true" t="shared" si="6" ref="I28:L30">D28*100/$C28</f>
        <v>69.61451247165533</v>
      </c>
      <c r="J28" s="649">
        <f t="shared" si="6"/>
        <v>67.57369614512471</v>
      </c>
      <c r="K28" s="649">
        <f t="shared" si="6"/>
        <v>68.93424036281179</v>
      </c>
      <c r="L28" s="649">
        <f t="shared" si="6"/>
        <v>69.61451247165533</v>
      </c>
    </row>
    <row r="29" spans="1:12" ht="17.25" customHeight="1">
      <c r="A29" s="10" t="s">
        <v>26</v>
      </c>
      <c r="B29" s="738">
        <v>2008</v>
      </c>
      <c r="C29" s="826">
        <v>37.6</v>
      </c>
      <c r="D29" s="827">
        <v>32.4</v>
      </c>
      <c r="E29" s="827">
        <v>27.8</v>
      </c>
      <c r="F29" s="827">
        <v>34.1</v>
      </c>
      <c r="G29" s="837">
        <v>27.83</v>
      </c>
      <c r="H29" s="649">
        <f>D29*100/$C29</f>
        <v>86.17021276595744</v>
      </c>
      <c r="I29" s="649">
        <f t="shared" si="6"/>
        <v>86.17021276595744</v>
      </c>
      <c r="J29" s="649">
        <f t="shared" si="6"/>
        <v>73.93617021276596</v>
      </c>
      <c r="K29" s="649">
        <f t="shared" si="6"/>
        <v>90.69148936170212</v>
      </c>
      <c r="L29" s="649">
        <f t="shared" si="6"/>
        <v>74.01595744680851</v>
      </c>
    </row>
    <row r="30" spans="1:12" ht="17.25" customHeight="1">
      <c r="A30" s="10"/>
      <c r="B30" s="738">
        <v>2009</v>
      </c>
      <c r="C30" s="826">
        <v>42</v>
      </c>
      <c r="D30" s="827">
        <v>29.2</v>
      </c>
      <c r="E30" s="827">
        <v>26.3</v>
      </c>
      <c r="F30" s="827">
        <v>33.1</v>
      </c>
      <c r="G30" s="837">
        <v>26.29</v>
      </c>
      <c r="H30" s="649"/>
      <c r="I30" s="649">
        <f t="shared" si="6"/>
        <v>69.52380952380952</v>
      </c>
      <c r="J30" s="649">
        <f t="shared" si="6"/>
        <v>62.61904761904762</v>
      </c>
      <c r="K30" s="649">
        <f t="shared" si="6"/>
        <v>78.80952380952381</v>
      </c>
      <c r="L30" s="649">
        <f t="shared" si="6"/>
        <v>62.595238095238095</v>
      </c>
    </row>
    <row r="31" spans="1:12" ht="17.25" customHeight="1">
      <c r="A31" s="13"/>
      <c r="B31" s="829" t="s">
        <v>675</v>
      </c>
      <c r="C31" s="830">
        <f>C30*100/C29</f>
        <v>111.70212765957446</v>
      </c>
      <c r="D31" s="831">
        <f>D30*100/D29</f>
        <v>90.12345679012346</v>
      </c>
      <c r="E31" s="830">
        <f>E30*100/E29</f>
        <v>94.60431654676259</v>
      </c>
      <c r="F31" s="830">
        <f>F30*100/F29</f>
        <v>97.0674486803519</v>
      </c>
      <c r="G31" s="830">
        <f>G30*100/G29</f>
        <v>94.46640316205534</v>
      </c>
      <c r="H31" s="830"/>
      <c r="I31" s="830"/>
      <c r="J31" s="830"/>
      <c r="K31" s="830"/>
      <c r="L31" s="830"/>
    </row>
    <row r="32" spans="1:12" ht="17.25" customHeight="1">
      <c r="A32" s="10" t="s">
        <v>636</v>
      </c>
      <c r="B32" s="738">
        <v>2007</v>
      </c>
      <c r="C32" s="826">
        <v>265</v>
      </c>
      <c r="D32" s="827">
        <v>223.2</v>
      </c>
      <c r="E32" s="827">
        <v>78.1</v>
      </c>
      <c r="F32" s="827">
        <v>257.2</v>
      </c>
      <c r="G32" s="835" t="s">
        <v>769</v>
      </c>
      <c r="H32" s="649">
        <f>D32*100/$C32</f>
        <v>84.22641509433963</v>
      </c>
      <c r="I32" s="649">
        <f aca="true" t="shared" si="7" ref="I32:K34">D32*100/$C32</f>
        <v>84.22641509433963</v>
      </c>
      <c r="J32" s="649">
        <f t="shared" si="7"/>
        <v>29.471698113207545</v>
      </c>
      <c r="K32" s="649">
        <f t="shared" si="7"/>
        <v>97.05660377358491</v>
      </c>
      <c r="L32" s="649" t="s">
        <v>769</v>
      </c>
    </row>
    <row r="33" spans="1:12" ht="17.25" customHeight="1">
      <c r="A33" s="10" t="s">
        <v>36</v>
      </c>
      <c r="B33" s="738">
        <v>2008</v>
      </c>
      <c r="C33" s="826">
        <v>224.2</v>
      </c>
      <c r="D33" s="827">
        <v>141.7</v>
      </c>
      <c r="E33" s="827">
        <v>84.5</v>
      </c>
      <c r="F33" s="836">
        <v>155.7</v>
      </c>
      <c r="G33" s="838" t="s">
        <v>769</v>
      </c>
      <c r="H33" s="649">
        <f>D33*100/$C33</f>
        <v>63.20249776984834</v>
      </c>
      <c r="I33" s="649">
        <f t="shared" si="7"/>
        <v>63.20249776984834</v>
      </c>
      <c r="J33" s="649">
        <f t="shared" si="7"/>
        <v>37.68956289027654</v>
      </c>
      <c r="K33" s="649">
        <f t="shared" si="7"/>
        <v>69.44692239072256</v>
      </c>
      <c r="L33" s="649" t="s">
        <v>769</v>
      </c>
    </row>
    <row r="34" spans="1:12" ht="17.25" customHeight="1">
      <c r="A34" s="10" t="s">
        <v>37</v>
      </c>
      <c r="B34" s="738">
        <v>2009</v>
      </c>
      <c r="C34" s="826">
        <v>197.3</v>
      </c>
      <c r="D34" s="827">
        <v>124.9</v>
      </c>
      <c r="E34" s="827">
        <v>91.3</v>
      </c>
      <c r="F34" s="836">
        <v>171.3</v>
      </c>
      <c r="G34" s="838" t="s">
        <v>769</v>
      </c>
      <c r="H34" s="649"/>
      <c r="I34" s="649">
        <f t="shared" si="7"/>
        <v>63.3046122655854</v>
      </c>
      <c r="J34" s="649">
        <f t="shared" si="7"/>
        <v>46.27470856563608</v>
      </c>
      <c r="K34" s="649">
        <f t="shared" si="7"/>
        <v>86.82209832742016</v>
      </c>
      <c r="L34" s="649" t="s">
        <v>769</v>
      </c>
    </row>
    <row r="35" spans="1:12" ht="17.25" customHeight="1">
      <c r="A35" s="13"/>
      <c r="B35" s="829" t="s">
        <v>675</v>
      </c>
      <c r="C35" s="830">
        <f>C34*100/C33</f>
        <v>88.00178412132026</v>
      </c>
      <c r="D35" s="831">
        <f>D34*100/D33</f>
        <v>88.14396612561751</v>
      </c>
      <c r="E35" s="830">
        <f>E34*100/E33</f>
        <v>108.04733727810651</v>
      </c>
      <c r="F35" s="830">
        <f>F34*100/F33</f>
        <v>110.01926782273604</v>
      </c>
      <c r="G35" s="830"/>
      <c r="H35" s="830"/>
      <c r="I35" s="830"/>
      <c r="J35" s="830"/>
      <c r="K35" s="830"/>
      <c r="L35" s="830"/>
    </row>
    <row r="36" spans="1:12" ht="15">
      <c r="A36" s="4" t="s">
        <v>56</v>
      </c>
      <c r="B36" s="654"/>
      <c r="C36" s="654"/>
      <c r="D36" s="654"/>
      <c r="E36" s="654"/>
      <c r="F36" s="654"/>
      <c r="G36" s="654"/>
      <c r="H36" s="839"/>
      <c r="I36" s="839"/>
      <c r="J36" s="839"/>
      <c r="K36" s="833"/>
      <c r="L36" s="45"/>
    </row>
    <row r="37" spans="1:12" ht="15">
      <c r="A37" s="818" t="s">
        <v>1099</v>
      </c>
      <c r="B37" s="654"/>
      <c r="C37" s="654"/>
      <c r="D37" s="654"/>
      <c r="E37" s="654"/>
      <c r="F37" s="654"/>
      <c r="G37" s="654"/>
      <c r="H37" s="839"/>
      <c r="I37" s="839"/>
      <c r="J37" s="839"/>
      <c r="K37" s="833"/>
      <c r="L37" s="45"/>
    </row>
    <row r="38" ht="15">
      <c r="A38" s="1" t="s">
        <v>467</v>
      </c>
    </row>
  </sheetData>
  <sheetProtection/>
  <mergeCells count="6">
    <mergeCell ref="A1:J1"/>
    <mergeCell ref="K1:L1"/>
    <mergeCell ref="A2:A3"/>
    <mergeCell ref="B2:B3"/>
    <mergeCell ref="C2:G2"/>
    <mergeCell ref="H2:L2"/>
  </mergeCells>
  <printOptions/>
  <pageMargins left="0.75" right="0.75" top="1" bottom="1" header="0.4921259845" footer="0.4921259845"/>
  <pageSetup horizontalDpi="600" verticalDpi="60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24"/>
  <sheetViews>
    <sheetView zoomScalePageLayoutView="0" workbookViewId="0" topLeftCell="A1">
      <selection activeCell="M30" sqref="M30"/>
    </sheetView>
  </sheetViews>
  <sheetFormatPr defaultColWidth="9.00390625" defaultRowHeight="12.75"/>
  <cols>
    <col min="1" max="2" width="9.125" style="843" customWidth="1"/>
    <col min="3" max="11" width="7.625" style="843" customWidth="1"/>
    <col min="12" max="16384" width="9.125" style="843" customWidth="1"/>
  </cols>
  <sheetData>
    <row r="1" spans="1:11" ht="29.25" customHeight="1">
      <c r="A1" s="1796" t="s">
        <v>1048</v>
      </c>
      <c r="B1" s="1797"/>
      <c r="C1" s="1797"/>
      <c r="D1" s="1797"/>
      <c r="E1" s="1797"/>
      <c r="F1" s="1798"/>
      <c r="G1" s="1798"/>
      <c r="H1" s="1797"/>
      <c r="I1" s="1797"/>
      <c r="J1" s="1795" t="s">
        <v>61</v>
      </c>
      <c r="K1" s="1795"/>
    </row>
    <row r="2" spans="1:11" ht="14.25">
      <c r="A2" s="1785" t="s">
        <v>670</v>
      </c>
      <c r="B2" s="1785" t="s">
        <v>24</v>
      </c>
      <c r="C2" s="1799" t="s">
        <v>1049</v>
      </c>
      <c r="D2" s="1800"/>
      <c r="E2" s="1800"/>
      <c r="F2" s="1800"/>
      <c r="G2" s="1800"/>
      <c r="H2" s="1800" t="s">
        <v>39</v>
      </c>
      <c r="I2" s="1800"/>
      <c r="J2" s="1800"/>
      <c r="K2" s="1800"/>
    </row>
    <row r="3" spans="1:11" ht="14.25">
      <c r="A3" s="1786"/>
      <c r="B3" s="1786"/>
      <c r="C3" s="824" t="s">
        <v>27</v>
      </c>
      <c r="D3" s="825" t="s">
        <v>28</v>
      </c>
      <c r="E3" s="825" t="s">
        <v>29</v>
      </c>
      <c r="F3" s="825" t="s">
        <v>30</v>
      </c>
      <c r="G3" s="825" t="s">
        <v>45</v>
      </c>
      <c r="H3" s="825" t="s">
        <v>28</v>
      </c>
      <c r="I3" s="825" t="s">
        <v>29</v>
      </c>
      <c r="J3" s="825" t="s">
        <v>30</v>
      </c>
      <c r="K3" s="825" t="s">
        <v>45</v>
      </c>
    </row>
    <row r="4" spans="1:11" ht="15">
      <c r="A4" s="1792" t="s">
        <v>50</v>
      </c>
      <c r="B4" s="857">
        <v>2007</v>
      </c>
      <c r="C4" s="9">
        <v>2565.6</v>
      </c>
      <c r="D4" s="9">
        <v>2630.7</v>
      </c>
      <c r="E4" s="9">
        <v>2398.6</v>
      </c>
      <c r="F4" s="9">
        <v>2402.2</v>
      </c>
      <c r="G4" s="9">
        <v>3014.7</v>
      </c>
      <c r="H4" s="649">
        <f aca="true" t="shared" si="0" ref="H4:K6">D4*100/$C4</f>
        <v>102.53741814780169</v>
      </c>
      <c r="I4" s="649">
        <f t="shared" si="0"/>
        <v>93.49080137199876</v>
      </c>
      <c r="J4" s="649">
        <f t="shared" si="0"/>
        <v>93.63111942625505</v>
      </c>
      <c r="K4" s="649">
        <f t="shared" si="0"/>
        <v>117.50467726847522</v>
      </c>
    </row>
    <row r="5" spans="1:11" ht="15">
      <c r="A5" s="1793"/>
      <c r="B5" s="857">
        <v>2008</v>
      </c>
      <c r="C5" s="9">
        <v>2746.7</v>
      </c>
      <c r="D5" s="9">
        <v>2887</v>
      </c>
      <c r="E5" s="9">
        <v>2632.6</v>
      </c>
      <c r="F5" s="9">
        <v>2501.3</v>
      </c>
      <c r="G5" s="9">
        <v>3195.8</v>
      </c>
      <c r="H5" s="649">
        <f t="shared" si="0"/>
        <v>105.10794771908108</v>
      </c>
      <c r="I5" s="649">
        <f t="shared" si="0"/>
        <v>95.84592419994904</v>
      </c>
      <c r="J5" s="649">
        <f t="shared" si="0"/>
        <v>91.06564240725235</v>
      </c>
      <c r="K5" s="649">
        <f t="shared" si="0"/>
        <v>116.350529726581</v>
      </c>
    </row>
    <row r="6" spans="1:11" ht="15">
      <c r="A6" s="1793"/>
      <c r="B6" s="857">
        <v>2009</v>
      </c>
      <c r="C6" s="9">
        <v>2786.2</v>
      </c>
      <c r="D6" s="9">
        <v>2802.6</v>
      </c>
      <c r="E6" s="9">
        <v>2471.9</v>
      </c>
      <c r="F6" s="9">
        <v>2308</v>
      </c>
      <c r="G6" s="9">
        <v>3194.2</v>
      </c>
      <c r="H6" s="649">
        <f t="shared" si="0"/>
        <v>100.58861531835475</v>
      </c>
      <c r="I6" s="649">
        <f t="shared" si="0"/>
        <v>88.71940277079894</v>
      </c>
      <c r="J6" s="649">
        <f t="shared" si="0"/>
        <v>82.8368387050463</v>
      </c>
      <c r="K6" s="649">
        <f t="shared" si="0"/>
        <v>114.6436006029718</v>
      </c>
    </row>
    <row r="7" spans="1:11" ht="15">
      <c r="A7" s="1794"/>
      <c r="B7" s="858" t="s">
        <v>675</v>
      </c>
      <c r="C7" s="830">
        <f>C6*100/C5</f>
        <v>101.43808934357594</v>
      </c>
      <c r="D7" s="830">
        <f>D6*100/D5</f>
        <v>97.07655005195704</v>
      </c>
      <c r="E7" s="830">
        <f>E6*100/E5</f>
        <v>93.89576844184457</v>
      </c>
      <c r="F7" s="830">
        <f>F6*100/F5</f>
        <v>92.2720185503538</v>
      </c>
      <c r="G7" s="830">
        <f>G6*100/G5</f>
        <v>99.94993428875398</v>
      </c>
      <c r="H7" s="830"/>
      <c r="I7" s="830"/>
      <c r="J7" s="830"/>
      <c r="K7" s="830"/>
    </row>
    <row r="8" spans="1:11" ht="15">
      <c r="A8" s="1792" t="s">
        <v>25</v>
      </c>
      <c r="B8" s="740">
        <v>2007</v>
      </c>
      <c r="C8" s="8">
        <v>290.5</v>
      </c>
      <c r="D8" s="8">
        <v>294.8</v>
      </c>
      <c r="E8" s="8">
        <v>295.5</v>
      </c>
      <c r="F8" s="8">
        <v>285.7</v>
      </c>
      <c r="G8" s="840">
        <v>318.2</v>
      </c>
      <c r="H8" s="649">
        <f aca="true" t="shared" si="1" ref="H8:K10">D8*100/$C8</f>
        <v>101.4802065404475</v>
      </c>
      <c r="I8" s="649">
        <f t="shared" si="1"/>
        <v>101.7211703958692</v>
      </c>
      <c r="J8" s="649">
        <f t="shared" si="1"/>
        <v>98.34767641996558</v>
      </c>
      <c r="K8" s="649">
        <f t="shared" si="1"/>
        <v>109.53528399311531</v>
      </c>
    </row>
    <row r="9" spans="1:11" ht="15">
      <c r="A9" s="1793"/>
      <c r="B9" s="857">
        <v>2008</v>
      </c>
      <c r="C9" s="9">
        <v>323</v>
      </c>
      <c r="D9" s="9">
        <v>329.4</v>
      </c>
      <c r="E9" s="9">
        <v>303.2</v>
      </c>
      <c r="F9" s="9">
        <v>321.7</v>
      </c>
      <c r="G9" s="841">
        <v>351.86</v>
      </c>
      <c r="H9" s="649">
        <f t="shared" si="1"/>
        <v>101.9814241486068</v>
      </c>
      <c r="I9" s="649">
        <f t="shared" si="1"/>
        <v>93.86996904024768</v>
      </c>
      <c r="J9" s="649">
        <f t="shared" si="1"/>
        <v>99.59752321981424</v>
      </c>
      <c r="K9" s="649">
        <f t="shared" si="1"/>
        <v>108.93498452012383</v>
      </c>
    </row>
    <row r="10" spans="1:11" ht="15">
      <c r="A10" s="1793"/>
      <c r="B10" s="857">
        <v>2009</v>
      </c>
      <c r="C10" s="9">
        <v>209.5</v>
      </c>
      <c r="D10" s="9">
        <v>226.3</v>
      </c>
      <c r="E10" s="9">
        <v>221.9</v>
      </c>
      <c r="F10" s="9">
        <v>214.7</v>
      </c>
      <c r="G10" s="841">
        <v>268.2</v>
      </c>
      <c r="H10" s="649">
        <f t="shared" si="1"/>
        <v>108.01909307875896</v>
      </c>
      <c r="I10" s="649">
        <f t="shared" si="1"/>
        <v>105.91885441527447</v>
      </c>
      <c r="J10" s="649">
        <f t="shared" si="1"/>
        <v>102.48210023866348</v>
      </c>
      <c r="K10" s="649">
        <f t="shared" si="1"/>
        <v>128.01909307875894</v>
      </c>
    </row>
    <row r="11" spans="1:11" ht="15">
      <c r="A11" s="1794"/>
      <c r="B11" s="858" t="s">
        <v>675</v>
      </c>
      <c r="C11" s="830">
        <f>C10*100/C9</f>
        <v>64.86068111455108</v>
      </c>
      <c r="D11" s="830">
        <f>D10*100/D9</f>
        <v>68.70066788099575</v>
      </c>
      <c r="E11" s="830">
        <f>E10*100/E9</f>
        <v>73.18601583113457</v>
      </c>
      <c r="F11" s="830">
        <f>F10*100/F9</f>
        <v>66.73919801056886</v>
      </c>
      <c r="G11" s="830">
        <f>G10*100/G9</f>
        <v>76.22349798215198</v>
      </c>
      <c r="H11" s="830"/>
      <c r="I11" s="830"/>
      <c r="J11" s="830"/>
      <c r="K11" s="830"/>
    </row>
    <row r="12" spans="1:11" ht="15">
      <c r="A12" s="1792" t="s">
        <v>49</v>
      </c>
      <c r="B12" s="740">
        <v>2007</v>
      </c>
      <c r="C12" s="859">
        <v>1391.9</v>
      </c>
      <c r="D12" s="8">
        <v>1385.6</v>
      </c>
      <c r="E12" s="8">
        <v>1283.7</v>
      </c>
      <c r="F12" s="8">
        <v>1366.4</v>
      </c>
      <c r="G12" s="8">
        <v>1351.7</v>
      </c>
      <c r="H12" s="649">
        <f aca="true" t="shared" si="2" ref="H12:K14">D12*100/$C12</f>
        <v>99.54738127739061</v>
      </c>
      <c r="I12" s="649">
        <f t="shared" si="2"/>
        <v>92.22645304978805</v>
      </c>
      <c r="J12" s="649">
        <f t="shared" si="2"/>
        <v>98.16797183705725</v>
      </c>
      <c r="K12" s="649">
        <f t="shared" si="2"/>
        <v>97.11186148430203</v>
      </c>
    </row>
    <row r="13" spans="1:11" ht="15">
      <c r="A13" s="1793"/>
      <c r="B13" s="857">
        <v>2008</v>
      </c>
      <c r="C13" s="860">
        <v>1679.3</v>
      </c>
      <c r="D13" s="9">
        <v>1631.8</v>
      </c>
      <c r="E13" s="9">
        <v>1583.2</v>
      </c>
      <c r="F13" s="9">
        <v>1604.2</v>
      </c>
      <c r="G13" s="9">
        <v>1532.4</v>
      </c>
      <c r="H13" s="649">
        <f t="shared" si="2"/>
        <v>97.17144048115287</v>
      </c>
      <c r="I13" s="649">
        <f t="shared" si="2"/>
        <v>94.27737747871137</v>
      </c>
      <c r="J13" s="649">
        <f t="shared" si="2"/>
        <v>95.52789852914906</v>
      </c>
      <c r="K13" s="649">
        <f t="shared" si="2"/>
        <v>91.25230750908116</v>
      </c>
    </row>
    <row r="14" spans="1:11" ht="15">
      <c r="A14" s="1793"/>
      <c r="B14" s="857">
        <v>2009</v>
      </c>
      <c r="C14" s="860">
        <v>1533.6</v>
      </c>
      <c r="D14" s="9">
        <v>1499.6</v>
      </c>
      <c r="E14" s="9">
        <v>1436.9</v>
      </c>
      <c r="F14" s="9">
        <v>1494.6</v>
      </c>
      <c r="G14" s="9">
        <v>1422</v>
      </c>
      <c r="H14" s="649">
        <f t="shared" si="2"/>
        <v>97.7829942618675</v>
      </c>
      <c r="I14" s="649">
        <f t="shared" si="2"/>
        <v>93.6945748565467</v>
      </c>
      <c r="J14" s="649">
        <f t="shared" si="2"/>
        <v>97.45696400625978</v>
      </c>
      <c r="K14" s="649">
        <f t="shared" si="2"/>
        <v>92.72300469483568</v>
      </c>
    </row>
    <row r="15" spans="1:11" ht="15">
      <c r="A15" s="1794"/>
      <c r="B15" s="858" t="s">
        <v>675</v>
      </c>
      <c r="C15" s="830">
        <f>C14*100/C13</f>
        <v>91.32376585482046</v>
      </c>
      <c r="D15" s="830">
        <f>D14*100/D13</f>
        <v>91.8985169751195</v>
      </c>
      <c r="E15" s="830">
        <f>E14*100/E13</f>
        <v>90.75922182920667</v>
      </c>
      <c r="F15" s="830">
        <f>F14*100/F13</f>
        <v>93.16793417279641</v>
      </c>
      <c r="G15" s="830">
        <f>G14*100/G13</f>
        <v>92.7956147220047</v>
      </c>
      <c r="H15" s="830"/>
      <c r="I15" s="830"/>
      <c r="J15" s="830"/>
      <c r="K15" s="830"/>
    </row>
    <row r="16" spans="1:11" ht="15">
      <c r="A16" s="1792" t="s">
        <v>54</v>
      </c>
      <c r="B16" s="857">
        <v>2007</v>
      </c>
      <c r="C16" s="9">
        <v>1217.7</v>
      </c>
      <c r="D16" s="9">
        <f>748.7/0.735</f>
        <v>1018.639455782313</v>
      </c>
      <c r="E16" s="9">
        <f>816.7/0.735</f>
        <v>1111.1564625850342</v>
      </c>
      <c r="F16" s="9">
        <f>789/0.735</f>
        <v>1073.4693877551022</v>
      </c>
      <c r="G16" s="9">
        <f>862.6/0.735</f>
        <v>1173.6054421768708</v>
      </c>
      <c r="H16" s="649">
        <f aca="true" t="shared" si="3" ref="H16:K18">D16*100/$C16</f>
        <v>83.6527433507689</v>
      </c>
      <c r="I16" s="649">
        <f t="shared" si="3"/>
        <v>91.25042806808197</v>
      </c>
      <c r="J16" s="649">
        <f t="shared" si="3"/>
        <v>88.15548885235297</v>
      </c>
      <c r="K16" s="649">
        <f t="shared" si="3"/>
        <v>96.37886525226828</v>
      </c>
    </row>
    <row r="17" spans="1:11" ht="15">
      <c r="A17" s="1793"/>
      <c r="B17" s="857">
        <v>2008</v>
      </c>
      <c r="C17" s="9">
        <v>1327.1</v>
      </c>
      <c r="D17" s="9">
        <f>915.2/0.735</f>
        <v>1245.170068027211</v>
      </c>
      <c r="E17" s="9">
        <f>892.9/0.735</f>
        <v>1214.8299319727892</v>
      </c>
      <c r="F17" s="9">
        <f>1139.1/0.735</f>
        <v>1549.7959183673468</v>
      </c>
      <c r="G17" s="9">
        <v>1530</v>
      </c>
      <c r="H17" s="649">
        <f t="shared" si="3"/>
        <v>93.82639349161414</v>
      </c>
      <c r="I17" s="649">
        <f t="shared" si="3"/>
        <v>91.5401953110383</v>
      </c>
      <c r="J17" s="649">
        <f t="shared" si="3"/>
        <v>116.78064338537766</v>
      </c>
      <c r="K17" s="649">
        <f t="shared" si="3"/>
        <v>115.28897596262529</v>
      </c>
    </row>
    <row r="18" spans="1:11" ht="15">
      <c r="A18" s="1793"/>
      <c r="B18" s="857">
        <v>2009</v>
      </c>
      <c r="C18" s="9">
        <v>1078.5</v>
      </c>
      <c r="D18" s="9">
        <v>1062.6</v>
      </c>
      <c r="E18" s="9">
        <v>1047.62</v>
      </c>
      <c r="F18" s="9">
        <f>937/0.735</f>
        <v>1274.8299319727892</v>
      </c>
      <c r="G18" s="9">
        <v>1470</v>
      </c>
      <c r="H18" s="649">
        <f t="shared" si="3"/>
        <v>98.52573018080666</v>
      </c>
      <c r="I18" s="649">
        <f t="shared" si="3"/>
        <v>97.13676402410755</v>
      </c>
      <c r="J18" s="649">
        <f t="shared" si="3"/>
        <v>118.20398071143154</v>
      </c>
      <c r="K18" s="649">
        <f t="shared" si="3"/>
        <v>136.30041724617524</v>
      </c>
    </row>
    <row r="19" spans="1:11" ht="15">
      <c r="A19" s="1794"/>
      <c r="B19" s="858" t="s">
        <v>675</v>
      </c>
      <c r="C19" s="830">
        <f>C18*100/C17</f>
        <v>81.26742521287018</v>
      </c>
      <c r="D19" s="830">
        <f>D18*100/D17</f>
        <v>85.33774038461536</v>
      </c>
      <c r="E19" s="830">
        <f>E18*100/E17</f>
        <v>86.23593907492439</v>
      </c>
      <c r="F19" s="830">
        <f>F18*100/F17</f>
        <v>82.25792292160479</v>
      </c>
      <c r="G19" s="830">
        <f>G18*100/G17</f>
        <v>96.07843137254902</v>
      </c>
      <c r="H19" s="830"/>
      <c r="I19" s="830"/>
      <c r="J19" s="830"/>
      <c r="K19" s="830"/>
    </row>
    <row r="20" spans="1:11" ht="15">
      <c r="A20" s="1792" t="s">
        <v>51</v>
      </c>
      <c r="B20" s="857">
        <v>2007</v>
      </c>
      <c r="C20" s="9">
        <v>990</v>
      </c>
      <c r="D20" s="9">
        <v>990</v>
      </c>
      <c r="E20" s="9">
        <v>1075</v>
      </c>
      <c r="F20" s="9">
        <v>1096</v>
      </c>
      <c r="G20" s="9">
        <v>1104.1</v>
      </c>
      <c r="H20" s="649">
        <f aca="true" t="shared" si="4" ref="H20:K22">D20*100/$C20</f>
        <v>100</v>
      </c>
      <c r="I20" s="649">
        <f t="shared" si="4"/>
        <v>108.58585858585859</v>
      </c>
      <c r="J20" s="649">
        <f t="shared" si="4"/>
        <v>110.70707070707071</v>
      </c>
      <c r="K20" s="649">
        <f t="shared" si="4"/>
        <v>111.52525252525251</v>
      </c>
    </row>
    <row r="21" spans="1:11" ht="15">
      <c r="A21" s="1793"/>
      <c r="B21" s="857">
        <v>2008</v>
      </c>
      <c r="C21" s="9">
        <v>1120</v>
      </c>
      <c r="D21" s="9">
        <v>1100</v>
      </c>
      <c r="E21" s="9">
        <v>1195</v>
      </c>
      <c r="F21" s="9">
        <v>1180</v>
      </c>
      <c r="G21" s="9">
        <v>1132.1</v>
      </c>
      <c r="H21" s="649">
        <f t="shared" si="4"/>
        <v>98.21428571428571</v>
      </c>
      <c r="I21" s="649">
        <f t="shared" si="4"/>
        <v>106.69642857142857</v>
      </c>
      <c r="J21" s="649">
        <f t="shared" si="4"/>
        <v>105.35714285714286</v>
      </c>
      <c r="K21" s="649">
        <f t="shared" si="4"/>
        <v>101.08035714285712</v>
      </c>
    </row>
    <row r="22" spans="1:11" ht="15">
      <c r="A22" s="1793"/>
      <c r="B22" s="857">
        <v>2009</v>
      </c>
      <c r="C22" s="9">
        <v>1169</v>
      </c>
      <c r="D22" s="9">
        <v>1042</v>
      </c>
      <c r="E22" s="9">
        <v>1175</v>
      </c>
      <c r="F22" s="9">
        <v>1149</v>
      </c>
      <c r="G22" s="9">
        <v>1198.5</v>
      </c>
      <c r="H22" s="649">
        <f t="shared" si="4"/>
        <v>89.1360136869119</v>
      </c>
      <c r="I22" s="649">
        <f t="shared" si="4"/>
        <v>100.51325919589392</v>
      </c>
      <c r="J22" s="649">
        <f t="shared" si="4"/>
        <v>98.28913601368691</v>
      </c>
      <c r="K22" s="649">
        <f t="shared" si="4"/>
        <v>102.5235243798118</v>
      </c>
    </row>
    <row r="23" spans="1:11" ht="15">
      <c r="A23" s="1794"/>
      <c r="B23" s="858" t="s">
        <v>675</v>
      </c>
      <c r="C23" s="830">
        <f>C22*100/C21</f>
        <v>104.375</v>
      </c>
      <c r="D23" s="830">
        <f>D22*100/D21</f>
        <v>94.72727272727273</v>
      </c>
      <c r="E23" s="830">
        <f>E22*100/E21</f>
        <v>98.32635983263599</v>
      </c>
      <c r="F23" s="830">
        <f>F22*100/F21</f>
        <v>97.37288135593221</v>
      </c>
      <c r="G23" s="830">
        <f>G22*100/G21</f>
        <v>105.86520625386451</v>
      </c>
      <c r="H23" s="834"/>
      <c r="I23" s="834"/>
      <c r="J23" s="834"/>
      <c r="K23" s="834"/>
    </row>
    <row r="24" spans="1:11" ht="12.75">
      <c r="A24" s="4" t="s">
        <v>55</v>
      </c>
      <c r="B24" s="818"/>
      <c r="C24" s="818"/>
      <c r="D24" s="818"/>
      <c r="E24" s="818"/>
      <c r="F24" s="818"/>
      <c r="G24" s="818"/>
      <c r="H24" s="821"/>
      <c r="I24" s="821"/>
      <c r="J24" s="821"/>
      <c r="K24" s="820"/>
    </row>
    <row r="25" spans="1:11" s="844" customFormat="1" ht="12.75">
      <c r="A25" s="1790" t="s">
        <v>53</v>
      </c>
      <c r="B25" s="1790"/>
      <c r="C25" s="1790"/>
      <c r="D25" s="1790"/>
      <c r="E25" s="1790"/>
      <c r="F25" s="1790"/>
      <c r="G25" s="1790"/>
      <c r="H25" s="1790"/>
      <c r="I25" s="1790"/>
      <c r="J25" s="1790"/>
      <c r="K25" s="1790"/>
    </row>
    <row r="26" spans="1:11" ht="12.75">
      <c r="A26" s="818" t="s">
        <v>1100</v>
      </c>
      <c r="B26" s="818"/>
      <c r="C26" s="818"/>
      <c r="D26" s="818"/>
      <c r="E26" s="818"/>
      <c r="F26" s="818"/>
      <c r="G26" s="818"/>
      <c r="H26" s="821"/>
      <c r="I26" s="821"/>
      <c r="J26" s="821"/>
      <c r="K26" s="820"/>
    </row>
    <row r="27" spans="1:12" ht="12.75">
      <c r="A27" s="818" t="s">
        <v>467</v>
      </c>
      <c r="B27" s="819"/>
      <c r="C27" s="818"/>
      <c r="D27" s="818"/>
      <c r="E27" s="845"/>
      <c r="F27" s="846"/>
      <c r="G27" s="847"/>
      <c r="H27" s="821"/>
      <c r="I27" s="821"/>
      <c r="J27" s="821"/>
      <c r="K27" s="820"/>
      <c r="L27" s="848"/>
    </row>
    <row r="28" spans="1:12" ht="12.75">
      <c r="A28" s="849"/>
      <c r="B28" s="813"/>
      <c r="C28" s="848"/>
      <c r="D28" s="848"/>
      <c r="E28" s="845"/>
      <c r="F28" s="846"/>
      <c r="G28" s="847"/>
      <c r="H28" s="848"/>
      <c r="I28" s="848"/>
      <c r="J28" s="848"/>
      <c r="K28" s="848"/>
      <c r="L28" s="812"/>
    </row>
    <row r="29" spans="1:12" ht="14.25" customHeight="1">
      <c r="A29" s="817"/>
      <c r="B29" s="813"/>
      <c r="C29" s="848"/>
      <c r="D29" s="848"/>
      <c r="E29" s="1791"/>
      <c r="F29" s="1791"/>
      <c r="G29" s="1791"/>
      <c r="H29" s="1791"/>
      <c r="I29" s="1791"/>
      <c r="J29" s="1791"/>
      <c r="K29" s="1791"/>
      <c r="L29" s="812"/>
    </row>
    <row r="30" spans="1:12" ht="15.75">
      <c r="A30" s="817"/>
      <c r="B30" s="813"/>
      <c r="C30" s="811"/>
      <c r="D30" s="848"/>
      <c r="E30" s="652"/>
      <c r="F30" s="846"/>
      <c r="G30" s="850"/>
      <c r="H30" s="848"/>
      <c r="I30" s="848"/>
      <c r="J30" s="848"/>
      <c r="K30" s="848"/>
      <c r="L30" s="812"/>
    </row>
    <row r="31" spans="1:12" ht="12.75">
      <c r="A31" s="817"/>
      <c r="B31" s="813"/>
      <c r="C31" s="848"/>
      <c r="D31" s="848"/>
      <c r="E31" s="845"/>
      <c r="F31" s="846"/>
      <c r="G31" s="850"/>
      <c r="H31" s="848"/>
      <c r="I31" s="848"/>
      <c r="J31" s="848"/>
      <c r="K31" s="848"/>
      <c r="L31" s="848"/>
    </row>
    <row r="32" spans="1:12" ht="15.75">
      <c r="A32" s="652"/>
      <c r="B32" s="846"/>
      <c r="C32" s="850"/>
      <c r="D32" s="851"/>
      <c r="E32" s="852"/>
      <c r="F32" s="852"/>
      <c r="G32" s="852"/>
      <c r="H32" s="852"/>
      <c r="I32" s="852"/>
      <c r="J32" s="852"/>
      <c r="K32" s="848"/>
      <c r="L32" s="848"/>
    </row>
    <row r="33" spans="1:12" ht="12.75">
      <c r="A33" s="845"/>
      <c r="B33" s="846"/>
      <c r="C33" s="850"/>
      <c r="D33" s="850"/>
      <c r="E33" s="850"/>
      <c r="F33" s="850"/>
      <c r="G33" s="850"/>
      <c r="H33" s="850"/>
      <c r="I33" s="850"/>
      <c r="J33" s="850"/>
      <c r="K33" s="848"/>
      <c r="L33" s="848"/>
    </row>
    <row r="34" spans="1:12" ht="12.75" customHeight="1">
      <c r="A34" s="845"/>
      <c r="B34" s="846"/>
      <c r="C34" s="850"/>
      <c r="D34" s="850"/>
      <c r="E34" s="850"/>
      <c r="F34" s="850"/>
      <c r="G34" s="850"/>
      <c r="H34" s="850"/>
      <c r="I34" s="850"/>
      <c r="J34" s="850"/>
      <c r="K34" s="848"/>
      <c r="L34" s="848"/>
    </row>
    <row r="35" spans="1:12" ht="12.75" customHeight="1">
      <c r="A35" s="845"/>
      <c r="B35" s="846"/>
      <c r="C35" s="850"/>
      <c r="D35" s="850"/>
      <c r="E35" s="850"/>
      <c r="F35" s="850"/>
      <c r="G35" s="850"/>
      <c r="H35" s="850"/>
      <c r="I35" s="850"/>
      <c r="J35" s="850"/>
      <c r="K35" s="848"/>
      <c r="L35" s="848"/>
    </row>
    <row r="36" spans="1:12" ht="15.75">
      <c r="A36" s="652"/>
      <c r="B36" s="846"/>
      <c r="C36" s="850"/>
      <c r="D36" s="852"/>
      <c r="E36" s="852"/>
      <c r="F36" s="852"/>
      <c r="G36" s="852"/>
      <c r="H36" s="852"/>
      <c r="I36" s="852"/>
      <c r="J36" s="852"/>
      <c r="K36" s="848"/>
      <c r="L36" s="848"/>
    </row>
    <row r="37" spans="1:12" ht="12.75">
      <c r="A37" s="853"/>
      <c r="B37" s="853"/>
      <c r="C37" s="853"/>
      <c r="D37" s="853"/>
      <c r="E37" s="853"/>
      <c r="F37" s="853"/>
      <c r="G37" s="853"/>
      <c r="H37" s="853"/>
      <c r="I37" s="853"/>
      <c r="J37" s="853"/>
      <c r="K37" s="848"/>
      <c r="L37" s="848"/>
    </row>
    <row r="38" spans="1:12" ht="12.75">
      <c r="A38" s="854"/>
      <c r="B38" s="848"/>
      <c r="C38" s="848"/>
      <c r="D38" s="848"/>
      <c r="E38" s="848"/>
      <c r="F38" s="848"/>
      <c r="G38" s="848"/>
      <c r="H38" s="848"/>
      <c r="I38" s="848"/>
      <c r="J38" s="848"/>
      <c r="K38" s="848"/>
      <c r="L38" s="848"/>
    </row>
    <row r="39" spans="1:12" ht="12.75">
      <c r="A39" s="848"/>
      <c r="B39" s="848"/>
      <c r="C39" s="848"/>
      <c r="D39" s="848"/>
      <c r="E39" s="848"/>
      <c r="F39" s="848"/>
      <c r="G39" s="848"/>
      <c r="H39" s="848"/>
      <c r="I39" s="848"/>
      <c r="J39" s="848"/>
      <c r="K39" s="848"/>
      <c r="L39" s="848"/>
    </row>
    <row r="40" spans="1:12" ht="12.75">
      <c r="A40" s="848"/>
      <c r="B40" s="848"/>
      <c r="C40" s="848"/>
      <c r="D40" s="848"/>
      <c r="E40" s="848"/>
      <c r="F40" s="848"/>
      <c r="G40" s="848"/>
      <c r="H40" s="848"/>
      <c r="I40" s="848"/>
      <c r="J40" s="848"/>
      <c r="K40" s="848"/>
      <c r="L40" s="848"/>
    </row>
    <row r="41" spans="1:12" ht="12.75">
      <c r="A41" s="848"/>
      <c r="B41" s="848"/>
      <c r="C41" s="848"/>
      <c r="D41" s="848"/>
      <c r="E41" s="848"/>
      <c r="F41" s="848"/>
      <c r="G41" s="848"/>
      <c r="H41" s="848"/>
      <c r="I41" s="848"/>
      <c r="J41" s="848"/>
      <c r="K41" s="848"/>
      <c r="L41" s="848"/>
    </row>
    <row r="42" spans="1:12" ht="12.75">
      <c r="A42" s="848"/>
      <c r="B42" s="848"/>
      <c r="C42" s="848"/>
      <c r="D42" s="848"/>
      <c r="E42" s="848"/>
      <c r="F42" s="848"/>
      <c r="G42" s="848"/>
      <c r="H42" s="848"/>
      <c r="I42" s="848"/>
      <c r="J42" s="848"/>
      <c r="K42" s="848"/>
      <c r="L42" s="848"/>
    </row>
    <row r="43" spans="1:12" ht="12.75">
      <c r="A43" s="848"/>
      <c r="B43" s="848"/>
      <c r="C43" s="848"/>
      <c r="D43" s="848"/>
      <c r="E43" s="848"/>
      <c r="F43" s="848"/>
      <c r="G43" s="848"/>
      <c r="H43" s="848"/>
      <c r="I43" s="848"/>
      <c r="J43" s="848"/>
      <c r="K43" s="848"/>
      <c r="L43" s="848"/>
    </row>
    <row r="44" spans="1:12" ht="12.75">
      <c r="A44" s="84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</row>
    <row r="45" spans="1:12" ht="12.75">
      <c r="A45" s="848"/>
      <c r="B45" s="848"/>
      <c r="C45" s="848"/>
      <c r="D45" s="848"/>
      <c r="E45" s="848"/>
      <c r="F45" s="848"/>
      <c r="G45" s="848"/>
      <c r="H45" s="848"/>
      <c r="I45" s="848"/>
      <c r="J45" s="848"/>
      <c r="K45" s="848"/>
      <c r="L45" s="848"/>
    </row>
    <row r="46" spans="1:12" ht="12.75">
      <c r="A46" s="848"/>
      <c r="B46" s="848"/>
      <c r="C46" s="848"/>
      <c r="D46" s="848"/>
      <c r="E46" s="848"/>
      <c r="F46" s="848"/>
      <c r="G46" s="848"/>
      <c r="H46" s="848"/>
      <c r="I46" s="848"/>
      <c r="J46" s="848"/>
      <c r="K46" s="848"/>
      <c r="L46" s="848"/>
    </row>
    <row r="47" spans="1:12" ht="12.75">
      <c r="A47" s="848"/>
      <c r="B47" s="848"/>
      <c r="C47" s="848"/>
      <c r="D47" s="848"/>
      <c r="E47" s="848"/>
      <c r="F47" s="848"/>
      <c r="G47" s="848"/>
      <c r="H47" s="848"/>
      <c r="I47" s="848"/>
      <c r="J47" s="848"/>
      <c r="K47" s="848"/>
      <c r="L47" s="848"/>
    </row>
    <row r="48" spans="1:12" ht="12.75">
      <c r="A48" s="848"/>
      <c r="B48" s="848"/>
      <c r="C48" s="848"/>
      <c r="D48" s="848"/>
      <c r="E48" s="848"/>
      <c r="F48" s="848"/>
      <c r="G48" s="848"/>
      <c r="H48" s="848"/>
      <c r="I48" s="848"/>
      <c r="J48" s="848"/>
      <c r="K48" s="848"/>
      <c r="L48" s="848"/>
    </row>
    <row r="49" spans="1:12" ht="12.75">
      <c r="A49" s="848"/>
      <c r="B49" s="848"/>
      <c r="C49" s="848"/>
      <c r="D49" s="848"/>
      <c r="E49" s="848"/>
      <c r="F49" s="848"/>
      <c r="G49" s="848"/>
      <c r="H49" s="848"/>
      <c r="I49" s="848"/>
      <c r="J49" s="848"/>
      <c r="K49" s="848"/>
      <c r="L49" s="848"/>
    </row>
    <row r="50" spans="1:12" ht="12.75">
      <c r="A50" s="848"/>
      <c r="B50" s="848"/>
      <c r="C50" s="848"/>
      <c r="D50" s="848"/>
      <c r="E50" s="848"/>
      <c r="F50" s="848"/>
      <c r="G50" s="848"/>
      <c r="H50" s="848"/>
      <c r="I50" s="848"/>
      <c r="J50" s="848"/>
      <c r="K50" s="848"/>
      <c r="L50" s="848"/>
    </row>
    <row r="51" spans="1:12" ht="12.75">
      <c r="A51" s="848"/>
      <c r="B51" s="848"/>
      <c r="C51" s="848"/>
      <c r="D51" s="848"/>
      <c r="E51" s="848"/>
      <c r="F51" s="848"/>
      <c r="G51" s="848"/>
      <c r="H51" s="848"/>
      <c r="I51" s="848"/>
      <c r="J51" s="848"/>
      <c r="K51" s="848"/>
      <c r="L51" s="848"/>
    </row>
    <row r="52" spans="1:12" ht="12.75">
      <c r="A52" s="848"/>
      <c r="B52" s="848"/>
      <c r="C52" s="848"/>
      <c r="D52" s="848"/>
      <c r="E52" s="848"/>
      <c r="F52" s="848"/>
      <c r="G52" s="848"/>
      <c r="H52" s="848"/>
      <c r="I52" s="848"/>
      <c r="J52" s="848"/>
      <c r="K52" s="848"/>
      <c r="L52" s="848"/>
    </row>
    <row r="53" spans="1:12" ht="12.75">
      <c r="A53" s="848"/>
      <c r="B53" s="848"/>
      <c r="C53" s="848"/>
      <c r="D53" s="848"/>
      <c r="E53" s="848"/>
      <c r="F53" s="848"/>
      <c r="G53" s="848"/>
      <c r="H53" s="848"/>
      <c r="I53" s="848"/>
      <c r="J53" s="848"/>
      <c r="K53" s="848"/>
      <c r="L53" s="848"/>
    </row>
    <row r="54" spans="1:12" ht="12.75">
      <c r="A54" s="848"/>
      <c r="B54" s="848"/>
      <c r="C54" s="848"/>
      <c r="D54" s="848"/>
      <c r="E54" s="848"/>
      <c r="F54" s="848"/>
      <c r="G54" s="848"/>
      <c r="H54" s="848"/>
      <c r="I54" s="848"/>
      <c r="J54" s="848"/>
      <c r="K54" s="848"/>
      <c r="L54" s="848"/>
    </row>
    <row r="55" spans="1:12" ht="12.75">
      <c r="A55" s="848"/>
      <c r="B55" s="848"/>
      <c r="C55" s="848"/>
      <c r="D55" s="848"/>
      <c r="E55" s="848"/>
      <c r="F55" s="848"/>
      <c r="G55" s="848"/>
      <c r="H55" s="848"/>
      <c r="I55" s="848"/>
      <c r="J55" s="848"/>
      <c r="K55" s="848"/>
      <c r="L55" s="848"/>
    </row>
    <row r="56" spans="1:12" ht="12.75">
      <c r="A56" s="848"/>
      <c r="B56" s="848"/>
      <c r="C56" s="848"/>
      <c r="D56" s="848"/>
      <c r="E56" s="848"/>
      <c r="F56" s="848"/>
      <c r="G56" s="848"/>
      <c r="H56" s="848"/>
      <c r="I56" s="848"/>
      <c r="J56" s="848"/>
      <c r="K56" s="848"/>
      <c r="L56" s="848"/>
    </row>
    <row r="57" spans="1:12" ht="12.75">
      <c r="A57" s="848"/>
      <c r="B57" s="848"/>
      <c r="C57" s="848"/>
      <c r="D57" s="848"/>
      <c r="E57" s="848"/>
      <c r="F57" s="848"/>
      <c r="G57" s="848"/>
      <c r="H57" s="848"/>
      <c r="I57" s="848"/>
      <c r="J57" s="848"/>
      <c r="K57" s="848"/>
      <c r="L57" s="848"/>
    </row>
    <row r="58" spans="1:12" ht="12.75">
      <c r="A58" s="848"/>
      <c r="B58" s="848"/>
      <c r="C58" s="848"/>
      <c r="D58" s="848"/>
      <c r="E58" s="848"/>
      <c r="F58" s="848"/>
      <c r="G58" s="848"/>
      <c r="H58" s="848"/>
      <c r="I58" s="848"/>
      <c r="J58" s="848"/>
      <c r="K58" s="848"/>
      <c r="L58" s="848"/>
    </row>
    <row r="59" spans="1:12" ht="12.75">
      <c r="A59" s="848"/>
      <c r="B59" s="848"/>
      <c r="C59" s="848"/>
      <c r="D59" s="848"/>
      <c r="E59" s="848"/>
      <c r="F59" s="848"/>
      <c r="G59" s="848"/>
      <c r="H59" s="848"/>
      <c r="I59" s="848"/>
      <c r="J59" s="848"/>
      <c r="K59" s="848"/>
      <c r="L59" s="848"/>
    </row>
    <row r="60" spans="1:12" ht="12.75">
      <c r="A60" s="848"/>
      <c r="B60" s="848"/>
      <c r="C60" s="848"/>
      <c r="D60" s="848"/>
      <c r="E60" s="848"/>
      <c r="F60" s="848"/>
      <c r="G60" s="848"/>
      <c r="H60" s="848"/>
      <c r="I60" s="848"/>
      <c r="J60" s="848"/>
      <c r="K60" s="848"/>
      <c r="L60" s="848"/>
    </row>
    <row r="61" spans="1:12" ht="12.75">
      <c r="A61" s="848"/>
      <c r="B61" s="848"/>
      <c r="C61" s="848"/>
      <c r="D61" s="848"/>
      <c r="E61" s="848"/>
      <c r="F61" s="848"/>
      <c r="G61" s="848"/>
      <c r="H61" s="848"/>
      <c r="I61" s="848"/>
      <c r="J61" s="848"/>
      <c r="K61" s="848"/>
      <c r="L61" s="848"/>
    </row>
    <row r="62" spans="1:12" ht="12.75">
      <c r="A62" s="848"/>
      <c r="B62" s="848"/>
      <c r="C62" s="848"/>
      <c r="D62" s="848"/>
      <c r="E62" s="848"/>
      <c r="F62" s="848"/>
      <c r="G62" s="848"/>
      <c r="H62" s="848"/>
      <c r="I62" s="848"/>
      <c r="J62" s="848"/>
      <c r="K62" s="848"/>
      <c r="L62" s="848"/>
    </row>
    <row r="63" spans="1:12" ht="12.75">
      <c r="A63" s="848"/>
      <c r="B63" s="848"/>
      <c r="C63" s="848"/>
      <c r="D63" s="848"/>
      <c r="E63" s="848"/>
      <c r="F63" s="848"/>
      <c r="G63" s="848"/>
      <c r="H63" s="848"/>
      <c r="I63" s="848"/>
      <c r="J63" s="848"/>
      <c r="K63" s="848"/>
      <c r="L63" s="848"/>
    </row>
    <row r="64" spans="1:12" ht="12.75">
      <c r="A64" s="848"/>
      <c r="B64" s="848"/>
      <c r="C64" s="848"/>
      <c r="D64" s="848"/>
      <c r="E64" s="848"/>
      <c r="F64" s="848"/>
      <c r="G64" s="848"/>
      <c r="H64" s="848"/>
      <c r="I64" s="848"/>
      <c r="J64" s="848"/>
      <c r="K64" s="848"/>
      <c r="L64" s="848"/>
    </row>
    <row r="65" spans="1:2" ht="12.75">
      <c r="A65" s="848"/>
      <c r="B65" s="848"/>
    </row>
    <row r="66" spans="1:2" ht="12.75">
      <c r="A66" s="848"/>
      <c r="B66" s="848"/>
    </row>
    <row r="67" spans="1:2" ht="12.75">
      <c r="A67" s="848"/>
      <c r="B67" s="848"/>
    </row>
    <row r="68" spans="1:2" ht="12.75">
      <c r="A68" s="848"/>
      <c r="B68" s="848"/>
    </row>
    <row r="69" spans="1:2" ht="12.75">
      <c r="A69" s="848"/>
      <c r="B69" s="848"/>
    </row>
    <row r="70" spans="1:2" ht="12.75">
      <c r="A70" s="848"/>
      <c r="B70" s="848"/>
    </row>
    <row r="71" spans="1:2" ht="12.75">
      <c r="A71" s="848"/>
      <c r="B71" s="848"/>
    </row>
    <row r="72" spans="1:2" ht="12.75">
      <c r="A72" s="848"/>
      <c r="B72" s="848"/>
    </row>
    <row r="73" spans="1:2" ht="12.75">
      <c r="A73" s="848"/>
      <c r="B73" s="848"/>
    </row>
    <row r="74" spans="1:2" ht="12.75">
      <c r="A74" s="848"/>
      <c r="B74" s="848"/>
    </row>
    <row r="75" spans="1:2" ht="12.75">
      <c r="A75" s="848"/>
      <c r="B75" s="848"/>
    </row>
    <row r="76" spans="1:2" ht="12.75">
      <c r="A76" s="848"/>
      <c r="B76" s="848"/>
    </row>
    <row r="77" spans="1:2" ht="12.75">
      <c r="A77" s="848"/>
      <c r="B77" s="848"/>
    </row>
    <row r="78" spans="1:2" ht="12.75">
      <c r="A78" s="848"/>
      <c r="B78" s="848"/>
    </row>
    <row r="79" spans="1:2" ht="12.75">
      <c r="A79" s="848"/>
      <c r="B79" s="848"/>
    </row>
    <row r="80" spans="1:2" ht="12.75">
      <c r="A80" s="848"/>
      <c r="B80" s="848"/>
    </row>
    <row r="81" spans="1:2" ht="12.75">
      <c r="A81" s="848"/>
      <c r="B81" s="848"/>
    </row>
    <row r="82" spans="1:2" ht="12.75">
      <c r="A82" s="848"/>
      <c r="B82" s="848"/>
    </row>
    <row r="83" spans="1:2" ht="12.75">
      <c r="A83" s="848"/>
      <c r="B83" s="848"/>
    </row>
    <row r="84" spans="1:2" ht="12.75">
      <c r="A84" s="848"/>
      <c r="B84" s="848"/>
    </row>
    <row r="85" spans="1:2" ht="12.75">
      <c r="A85" s="848"/>
      <c r="B85" s="848"/>
    </row>
    <row r="86" spans="1:2" ht="12.75">
      <c r="A86" s="848"/>
      <c r="B86" s="848"/>
    </row>
    <row r="87" spans="1:2" ht="12.75">
      <c r="A87" s="848"/>
      <c r="B87" s="848"/>
    </row>
    <row r="88" spans="1:2" ht="12.75">
      <c r="A88" s="848"/>
      <c r="B88" s="848"/>
    </row>
    <row r="89" spans="1:2" ht="12.75">
      <c r="A89" s="848"/>
      <c r="B89" s="848"/>
    </row>
    <row r="90" spans="1:2" ht="12.75">
      <c r="A90" s="848"/>
      <c r="B90" s="848"/>
    </row>
    <row r="91" spans="1:2" ht="12.75">
      <c r="A91" s="848"/>
      <c r="B91" s="848"/>
    </row>
    <row r="92" spans="1:2" ht="12.75">
      <c r="A92" s="848"/>
      <c r="B92" s="848"/>
    </row>
    <row r="93" spans="1:2" ht="12.75">
      <c r="A93" s="848"/>
      <c r="B93" s="848"/>
    </row>
    <row r="94" spans="1:2" ht="12.75">
      <c r="A94" s="848"/>
      <c r="B94" s="848"/>
    </row>
    <row r="95" spans="1:2" ht="12.75">
      <c r="A95" s="848"/>
      <c r="B95" s="848"/>
    </row>
    <row r="96" spans="1:2" ht="12.75">
      <c r="A96" s="848"/>
      <c r="B96" s="848"/>
    </row>
    <row r="97" spans="1:2" ht="12.75">
      <c r="A97" s="848"/>
      <c r="B97" s="848"/>
    </row>
    <row r="98" spans="1:2" ht="12.75">
      <c r="A98" s="848"/>
      <c r="B98" s="848"/>
    </row>
    <row r="99" spans="1:2" ht="12.75">
      <c r="A99" s="848"/>
      <c r="B99" s="848"/>
    </row>
    <row r="100" spans="1:2" ht="12.75">
      <c r="A100" s="848"/>
      <c r="B100" s="848"/>
    </row>
    <row r="101" spans="1:2" ht="12.75">
      <c r="A101" s="848"/>
      <c r="B101" s="848"/>
    </row>
    <row r="102" spans="1:2" ht="12.75">
      <c r="A102" s="848"/>
      <c r="B102" s="848"/>
    </row>
    <row r="103" spans="1:2" ht="12.75">
      <c r="A103" s="848"/>
      <c r="B103" s="848"/>
    </row>
    <row r="104" spans="1:2" ht="12.75">
      <c r="A104" s="848"/>
      <c r="B104" s="848"/>
    </row>
    <row r="105" spans="1:2" ht="12.75">
      <c r="A105" s="848"/>
      <c r="B105" s="848"/>
    </row>
    <row r="106" spans="1:2" ht="12.75">
      <c r="A106" s="848"/>
      <c r="B106" s="848"/>
    </row>
    <row r="107" spans="1:2" ht="12.75">
      <c r="A107" s="848"/>
      <c r="B107" s="848"/>
    </row>
    <row r="108" spans="1:2" ht="12.75">
      <c r="A108" s="848"/>
      <c r="B108" s="848"/>
    </row>
    <row r="109" spans="1:2" ht="12.75">
      <c r="A109" s="848"/>
      <c r="B109" s="848"/>
    </row>
    <row r="110" spans="1:2" ht="12.75">
      <c r="A110" s="848"/>
      <c r="B110" s="848"/>
    </row>
    <row r="111" spans="1:2" ht="12.75">
      <c r="A111" s="848"/>
      <c r="B111" s="848"/>
    </row>
    <row r="112" spans="1:2" ht="12.75">
      <c r="A112" s="848"/>
      <c r="B112" s="848"/>
    </row>
    <row r="113" spans="1:2" ht="12.75">
      <c r="A113" s="848"/>
      <c r="B113" s="848"/>
    </row>
    <row r="114" spans="1:2" ht="12.75">
      <c r="A114" s="848"/>
      <c r="B114" s="848"/>
    </row>
    <row r="115" spans="1:2" ht="12.75">
      <c r="A115" s="848"/>
      <c r="B115" s="848"/>
    </row>
    <row r="116" spans="1:2" ht="12.75">
      <c r="A116" s="848"/>
      <c r="B116" s="848"/>
    </row>
    <row r="117" spans="1:2" ht="12.75">
      <c r="A117" s="848"/>
      <c r="B117" s="848"/>
    </row>
    <row r="118" spans="1:2" ht="12.75">
      <c r="A118" s="848"/>
      <c r="B118" s="848"/>
    </row>
    <row r="119" spans="1:2" ht="12.75">
      <c r="A119" s="848"/>
      <c r="B119" s="848"/>
    </row>
    <row r="120" spans="1:2" ht="12.75">
      <c r="A120" s="848"/>
      <c r="B120" s="848"/>
    </row>
    <row r="121" spans="1:2" ht="12.75">
      <c r="A121" s="848"/>
      <c r="B121" s="848"/>
    </row>
    <row r="122" spans="1:2" ht="12.75">
      <c r="A122" s="848"/>
      <c r="B122" s="848"/>
    </row>
    <row r="123" spans="1:2" ht="12.75">
      <c r="A123" s="848"/>
      <c r="B123" s="848"/>
    </row>
    <row r="124" spans="1:2" ht="12.75">
      <c r="A124" s="848"/>
      <c r="B124" s="848"/>
    </row>
  </sheetData>
  <sheetProtection/>
  <mergeCells count="13">
    <mergeCell ref="C2:G2"/>
    <mergeCell ref="H2:K2"/>
    <mergeCell ref="A20:A23"/>
    <mergeCell ref="A25:K25"/>
    <mergeCell ref="E29:K29"/>
    <mergeCell ref="A16:A19"/>
    <mergeCell ref="J1:K1"/>
    <mergeCell ref="A4:A7"/>
    <mergeCell ref="A8:A11"/>
    <mergeCell ref="A12:A15"/>
    <mergeCell ref="A2:A3"/>
    <mergeCell ref="B2:B3"/>
    <mergeCell ref="A1:I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O29" sqref="O28:O29"/>
    </sheetView>
  </sheetViews>
  <sheetFormatPr defaultColWidth="9.00390625" defaultRowHeight="12.75"/>
  <cols>
    <col min="1" max="1" width="24.75390625" style="812" customWidth="1"/>
    <col min="2" max="2" width="10.625" style="812" customWidth="1"/>
    <col min="3" max="11" width="5.875" style="812" customWidth="1"/>
    <col min="12" max="14" width="9.125" style="812" customWidth="1"/>
    <col min="15" max="15" width="34.25390625" style="812" customWidth="1"/>
    <col min="16" max="16" width="9.125" style="812" customWidth="1"/>
    <col min="17" max="18" width="9.125" style="811" customWidth="1"/>
    <col min="19" max="16384" width="9.125" style="812" customWidth="1"/>
  </cols>
  <sheetData>
    <row r="1" spans="1:11" ht="28.5" customHeight="1">
      <c r="A1" s="1801" t="s">
        <v>63</v>
      </c>
      <c r="B1" s="1801"/>
      <c r="C1" s="1801"/>
      <c r="D1" s="1801"/>
      <c r="E1" s="1801"/>
      <c r="F1" s="1801"/>
      <c r="G1" s="1801"/>
      <c r="H1" s="1801"/>
      <c r="I1" s="1801"/>
      <c r="J1" s="1802" t="s">
        <v>62</v>
      </c>
      <c r="K1" s="1802"/>
    </row>
    <row r="2" spans="1:18" ht="14.25">
      <c r="A2" s="1806" t="s">
        <v>670</v>
      </c>
      <c r="B2" s="1806" t="s">
        <v>24</v>
      </c>
      <c r="C2" s="1808" t="s">
        <v>1050</v>
      </c>
      <c r="D2" s="1808"/>
      <c r="E2" s="1808"/>
      <c r="F2" s="875"/>
      <c r="G2" s="875"/>
      <c r="H2" s="1808" t="s">
        <v>40</v>
      </c>
      <c r="I2" s="1808"/>
      <c r="J2" s="1808"/>
      <c r="K2" s="1808"/>
      <c r="O2" s="811"/>
      <c r="P2" s="814"/>
      <c r="Q2" s="814"/>
      <c r="R2" s="814"/>
    </row>
    <row r="3" spans="1:18" ht="14.25">
      <c r="A3" s="1807"/>
      <c r="B3" s="1807"/>
      <c r="C3" s="875" t="s">
        <v>27</v>
      </c>
      <c r="D3" s="875" t="s">
        <v>28</v>
      </c>
      <c r="E3" s="875" t="s">
        <v>38</v>
      </c>
      <c r="F3" s="875" t="s">
        <v>30</v>
      </c>
      <c r="G3" s="875" t="s">
        <v>45</v>
      </c>
      <c r="H3" s="875" t="s">
        <v>28</v>
      </c>
      <c r="I3" s="875" t="s">
        <v>38</v>
      </c>
      <c r="J3" s="875" t="s">
        <v>30</v>
      </c>
      <c r="K3" s="875" t="s">
        <v>45</v>
      </c>
      <c r="O3" s="810"/>
      <c r="P3" s="814"/>
      <c r="Q3" s="814"/>
      <c r="R3" s="814"/>
    </row>
    <row r="4" spans="1:18" ht="15">
      <c r="A4" s="1803" t="s">
        <v>41</v>
      </c>
      <c r="B4" s="876">
        <v>2007</v>
      </c>
      <c r="C4" s="877">
        <v>3.133135154048772</v>
      </c>
      <c r="D4" s="878">
        <v>3.03</v>
      </c>
      <c r="E4" s="879">
        <v>3.17</v>
      </c>
      <c r="F4" s="878">
        <v>2.84</v>
      </c>
      <c r="G4" s="879" t="s">
        <v>769</v>
      </c>
      <c r="H4" s="878">
        <f>D4*100/C4</f>
        <v>96.70824433106576</v>
      </c>
      <c r="I4" s="879">
        <f>E4*100/C4</f>
        <v>101.17661205593348</v>
      </c>
      <c r="J4" s="878">
        <f>F4*100/C4</f>
        <v>90.64403099017385</v>
      </c>
      <c r="K4" s="879" t="s">
        <v>769</v>
      </c>
      <c r="O4" s="811"/>
      <c r="P4" s="815"/>
      <c r="Q4" s="816"/>
      <c r="R4" s="816"/>
    </row>
    <row r="5" spans="1:18" ht="15">
      <c r="A5" s="1804"/>
      <c r="B5" s="876">
        <v>2008</v>
      </c>
      <c r="C5" s="880">
        <v>3.559170368476559</v>
      </c>
      <c r="D5" s="881">
        <v>3.32</v>
      </c>
      <c r="E5" s="647">
        <v>3.4</v>
      </c>
      <c r="F5" s="861">
        <v>3.0558009950248755</v>
      </c>
      <c r="G5" s="647" t="s">
        <v>769</v>
      </c>
      <c r="H5" s="881">
        <f>D5*100/C5</f>
        <v>93.28016521504892</v>
      </c>
      <c r="I5" s="647">
        <f>E5*100/C5</f>
        <v>95.52788003950793</v>
      </c>
      <c r="J5" s="881">
        <f>F5*100/C5</f>
        <v>85.85711496392508</v>
      </c>
      <c r="K5" s="647" t="s">
        <v>769</v>
      </c>
      <c r="O5" s="811"/>
      <c r="P5" s="815"/>
      <c r="Q5" s="816"/>
      <c r="R5" s="816"/>
    </row>
    <row r="6" spans="1:18" ht="15">
      <c r="A6" s="1804"/>
      <c r="B6" s="882">
        <v>2009</v>
      </c>
      <c r="C6" s="880">
        <v>3.11</v>
      </c>
      <c r="D6" s="881">
        <v>2.97</v>
      </c>
      <c r="E6" s="647">
        <v>3.88</v>
      </c>
      <c r="F6" s="861">
        <v>2.6</v>
      </c>
      <c r="G6" s="647" t="s">
        <v>769</v>
      </c>
      <c r="H6" s="881">
        <f>D6*100/C6</f>
        <v>95.4983922829582</v>
      </c>
      <c r="I6" s="647">
        <f>E6*100/C6</f>
        <v>124.7588424437299</v>
      </c>
      <c r="J6" s="881">
        <f>F6*100/C6</f>
        <v>83.60128617363344</v>
      </c>
      <c r="K6" s="647" t="s">
        <v>769</v>
      </c>
      <c r="O6" s="811"/>
      <c r="P6" s="815"/>
      <c r="Q6" s="816"/>
      <c r="R6" s="816"/>
    </row>
    <row r="7" spans="1:18" ht="15">
      <c r="A7" s="1805"/>
      <c r="B7" s="883" t="s">
        <v>675</v>
      </c>
      <c r="C7" s="884">
        <f>C6*100/C5</f>
        <v>87.37991380084402</v>
      </c>
      <c r="D7" s="885">
        <f>D6*100/D5</f>
        <v>89.45783132530121</v>
      </c>
      <c r="E7" s="884">
        <f>E6*100/E5</f>
        <v>114.11764705882354</v>
      </c>
      <c r="F7" s="885">
        <f>F6*100/F5</f>
        <v>85.08407465777512</v>
      </c>
      <c r="G7" s="884"/>
      <c r="H7" s="885"/>
      <c r="I7" s="884"/>
      <c r="J7" s="885"/>
      <c r="K7" s="884"/>
      <c r="O7" s="862"/>
      <c r="P7" s="863"/>
      <c r="Q7" s="816"/>
      <c r="R7" s="816"/>
    </row>
    <row r="8" spans="1:18" ht="15">
      <c r="A8" s="1803" t="s">
        <v>42</v>
      </c>
      <c r="B8" s="876">
        <v>2007</v>
      </c>
      <c r="C8" s="877">
        <v>5.017042194899716</v>
      </c>
      <c r="D8" s="878">
        <v>4.9</v>
      </c>
      <c r="E8" s="879">
        <v>4.18</v>
      </c>
      <c r="F8" s="878">
        <v>3.161</v>
      </c>
      <c r="G8" s="879" t="s">
        <v>769</v>
      </c>
      <c r="H8" s="878">
        <f>D8*100/C8</f>
        <v>97.66710762331839</v>
      </c>
      <c r="I8" s="879">
        <f>E8*100/C8</f>
        <v>83.31602242152465</v>
      </c>
      <c r="J8" s="878">
        <f>F8*100/C8</f>
        <v>63.005250448430495</v>
      </c>
      <c r="K8" s="879" t="s">
        <v>769</v>
      </c>
      <c r="O8" s="864"/>
      <c r="P8" s="865"/>
      <c r="Q8" s="816"/>
      <c r="R8" s="816"/>
    </row>
    <row r="9" spans="1:18" ht="15">
      <c r="A9" s="1804"/>
      <c r="B9" s="876">
        <v>2008</v>
      </c>
      <c r="C9" s="880">
        <v>5.423284650538493</v>
      </c>
      <c r="D9" s="881">
        <v>5.53</v>
      </c>
      <c r="E9" s="647">
        <v>5.3</v>
      </c>
      <c r="F9" s="861">
        <v>3.202905472636816</v>
      </c>
      <c r="G9" s="647" t="s">
        <v>769</v>
      </c>
      <c r="H9" s="881">
        <f>D9*100/C9</f>
        <v>101.96772539776076</v>
      </c>
      <c r="I9" s="647">
        <f>E9*100/C9</f>
        <v>97.72675309369477</v>
      </c>
      <c r="J9" s="881">
        <f>F9*100/C9</f>
        <v>59.05840609562676</v>
      </c>
      <c r="K9" s="647" t="s">
        <v>769</v>
      </c>
      <c r="O9" s="864"/>
      <c r="P9" s="865"/>
      <c r="Q9" s="816"/>
      <c r="R9" s="816"/>
    </row>
    <row r="10" spans="1:18" ht="15">
      <c r="A10" s="1804"/>
      <c r="B10" s="876">
        <v>2009</v>
      </c>
      <c r="C10" s="880">
        <v>5.62</v>
      </c>
      <c r="D10" s="881">
        <v>5.39</v>
      </c>
      <c r="E10" s="647">
        <v>4.66</v>
      </c>
      <c r="F10" s="861">
        <v>3</v>
      </c>
      <c r="G10" s="647" t="s">
        <v>769</v>
      </c>
      <c r="H10" s="881">
        <f>D10*100/C10</f>
        <v>95.90747330960853</v>
      </c>
      <c r="I10" s="647">
        <f>E10*100/C10</f>
        <v>82.91814946619218</v>
      </c>
      <c r="J10" s="881">
        <f>F10*100/C10</f>
        <v>53.380782918149464</v>
      </c>
      <c r="K10" s="647" t="s">
        <v>769</v>
      </c>
      <c r="O10" s="864"/>
      <c r="P10" s="865"/>
      <c r="Q10" s="816"/>
      <c r="R10" s="816"/>
    </row>
    <row r="11" spans="1:18" ht="15">
      <c r="A11" s="1805"/>
      <c r="B11" s="886" t="s">
        <v>675</v>
      </c>
      <c r="C11" s="884">
        <f>C10*100/C9</f>
        <v>103.62723629935181</v>
      </c>
      <c r="D11" s="885">
        <f>D10*100/D9</f>
        <v>97.46835443037975</v>
      </c>
      <c r="E11" s="884">
        <f>E10*100/E9</f>
        <v>87.9245283018868</v>
      </c>
      <c r="F11" s="885">
        <f>F10*100/F9</f>
        <v>93.66495594795771</v>
      </c>
      <c r="G11" s="884"/>
      <c r="H11" s="885"/>
      <c r="I11" s="884"/>
      <c r="J11" s="885"/>
      <c r="K11" s="884"/>
      <c r="O11" s="864"/>
      <c r="P11" s="865"/>
      <c r="Q11" s="816"/>
      <c r="R11" s="816"/>
    </row>
    <row r="12" spans="1:18" ht="15">
      <c r="A12" s="1803" t="s">
        <v>59</v>
      </c>
      <c r="B12" s="876">
        <v>2007</v>
      </c>
      <c r="C12" s="877">
        <v>1.78</v>
      </c>
      <c r="D12" s="878">
        <v>1.58</v>
      </c>
      <c r="E12" s="879">
        <v>1.34</v>
      </c>
      <c r="F12" s="878">
        <v>1.81</v>
      </c>
      <c r="G12" s="879">
        <v>1.76</v>
      </c>
      <c r="H12" s="887">
        <f>D12*100/C12</f>
        <v>88.76404494382022</v>
      </c>
      <c r="I12" s="879">
        <f>E12*100/C12</f>
        <v>75.28089887640449</v>
      </c>
      <c r="J12" s="878">
        <f>F12*100/C12</f>
        <v>101.68539325842697</v>
      </c>
      <c r="K12" s="879">
        <f>G12*100/C12</f>
        <v>98.87640449438202</v>
      </c>
      <c r="O12" s="864"/>
      <c r="P12" s="865"/>
      <c r="Q12" s="816"/>
      <c r="R12" s="816"/>
    </row>
    <row r="13" spans="1:18" ht="15">
      <c r="A13" s="1804"/>
      <c r="B13" s="876">
        <v>2008</v>
      </c>
      <c r="C13" s="880">
        <v>1.83</v>
      </c>
      <c r="D13" s="881">
        <v>1.99</v>
      </c>
      <c r="E13" s="647">
        <v>1.4</v>
      </c>
      <c r="F13" s="861">
        <v>1.9</v>
      </c>
      <c r="G13" s="647">
        <v>1.81</v>
      </c>
      <c r="H13" s="648">
        <f>D13*100/C13</f>
        <v>108.7431693989071</v>
      </c>
      <c r="I13" s="647">
        <f>E13*100/C13</f>
        <v>76.50273224043715</v>
      </c>
      <c r="J13" s="881">
        <f>F13*100/C13</f>
        <v>103.82513661202185</v>
      </c>
      <c r="K13" s="647">
        <f>G13*100/C13</f>
        <v>98.9071038251366</v>
      </c>
      <c r="O13" s="864"/>
      <c r="P13" s="865"/>
      <c r="Q13" s="816"/>
      <c r="R13" s="816"/>
    </row>
    <row r="14" spans="1:18" ht="15">
      <c r="A14" s="1804"/>
      <c r="B14" s="882">
        <v>2009</v>
      </c>
      <c r="C14" s="880">
        <v>1.72</v>
      </c>
      <c r="D14" s="881">
        <v>1.73</v>
      </c>
      <c r="E14" s="647">
        <v>1.24</v>
      </c>
      <c r="F14" s="861">
        <v>1.7</v>
      </c>
      <c r="G14" s="647">
        <v>1.7</v>
      </c>
      <c r="H14" s="648">
        <f>D14*100/C14</f>
        <v>100.5813953488372</v>
      </c>
      <c r="I14" s="647">
        <f>E14*100/C14</f>
        <v>72.09302325581396</v>
      </c>
      <c r="J14" s="881">
        <f>F14*100/C14</f>
        <v>98.83720930232559</v>
      </c>
      <c r="K14" s="647">
        <f>G14*100/C14</f>
        <v>98.83720930232559</v>
      </c>
      <c r="O14" s="864"/>
      <c r="P14" s="865"/>
      <c r="Q14" s="866"/>
      <c r="R14" s="816"/>
    </row>
    <row r="15" spans="1:18" ht="15">
      <c r="A15" s="1805"/>
      <c r="B15" s="883" t="s">
        <v>675</v>
      </c>
      <c r="C15" s="884">
        <f>C14*100/C13</f>
        <v>93.98907103825137</v>
      </c>
      <c r="D15" s="885">
        <f>D14*100/D13</f>
        <v>86.93467336683418</v>
      </c>
      <c r="E15" s="884">
        <f>E14*100/E13</f>
        <v>88.57142857142858</v>
      </c>
      <c r="F15" s="885">
        <f>F14*100/F13</f>
        <v>89.47368421052632</v>
      </c>
      <c r="G15" s="884">
        <f>G14*100/G13</f>
        <v>93.92265193370166</v>
      </c>
      <c r="H15" s="888"/>
      <c r="I15" s="884"/>
      <c r="J15" s="885"/>
      <c r="K15" s="884"/>
      <c r="O15" s="864"/>
      <c r="P15" s="865"/>
      <c r="Q15" s="866"/>
      <c r="R15" s="816"/>
    </row>
    <row r="16" spans="1:18" ht="15">
      <c r="A16" s="1803" t="s">
        <v>32</v>
      </c>
      <c r="B16" s="876">
        <v>2007</v>
      </c>
      <c r="C16" s="877">
        <v>3.560300122613812</v>
      </c>
      <c r="D16" s="881">
        <v>3.29</v>
      </c>
      <c r="E16" s="879">
        <v>2.7</v>
      </c>
      <c r="F16" s="881">
        <v>4.01</v>
      </c>
      <c r="G16" s="879">
        <v>3.229</v>
      </c>
      <c r="H16" s="889">
        <f>D16*100/C16</f>
        <v>92.40793996840442</v>
      </c>
      <c r="I16" s="648">
        <f>E16*100/C16</f>
        <v>75.83630331753554</v>
      </c>
      <c r="J16" s="647">
        <f>F16*100/C16</f>
        <v>112.63095418641389</v>
      </c>
      <c r="K16" s="889">
        <f>G16*100/C16</f>
        <v>90.69460126382306</v>
      </c>
      <c r="O16" s="864"/>
      <c r="P16" s="865"/>
      <c r="Q16" s="816"/>
      <c r="R16" s="816"/>
    </row>
    <row r="17" spans="1:18" ht="15">
      <c r="A17" s="1804"/>
      <c r="B17" s="876">
        <v>2008</v>
      </c>
      <c r="C17" s="880">
        <v>3.8560608481672043</v>
      </c>
      <c r="D17" s="881">
        <v>3.42</v>
      </c>
      <c r="E17" s="647">
        <v>2.42</v>
      </c>
      <c r="F17" s="861">
        <v>4.30865671641791</v>
      </c>
      <c r="G17" s="647">
        <v>2.6</v>
      </c>
      <c r="H17" s="889">
        <f>D17*100/C17</f>
        <v>88.69154649428145</v>
      </c>
      <c r="I17" s="881">
        <f>E17*100/C17</f>
        <v>62.758345764959394</v>
      </c>
      <c r="J17" s="647">
        <f>F17*100/C17</f>
        <v>111.73725950060735</v>
      </c>
      <c r="K17" s="889">
        <f>G17*100/C17</f>
        <v>67.42632189623737</v>
      </c>
      <c r="O17" s="867"/>
      <c r="P17" s="865"/>
      <c r="Q17" s="816"/>
      <c r="R17" s="816"/>
    </row>
    <row r="18" spans="1:18" ht="15">
      <c r="A18" s="1804"/>
      <c r="B18" s="882">
        <v>2009</v>
      </c>
      <c r="C18" s="880">
        <v>3.55</v>
      </c>
      <c r="D18" s="881">
        <v>2.83</v>
      </c>
      <c r="E18" s="647">
        <v>2.7</v>
      </c>
      <c r="F18" s="861">
        <v>3.6</v>
      </c>
      <c r="G18" s="647">
        <v>2.45</v>
      </c>
      <c r="H18" s="889">
        <f>D18*100/C18</f>
        <v>79.71830985915493</v>
      </c>
      <c r="I18" s="881">
        <f>E18*100/C18</f>
        <v>76.05633802816902</v>
      </c>
      <c r="J18" s="647">
        <f>F18*100/C18</f>
        <v>101.40845070422536</v>
      </c>
      <c r="K18" s="889">
        <f>G18*100/C18</f>
        <v>69.01408450704227</v>
      </c>
      <c r="O18" s="811"/>
      <c r="P18" s="815"/>
      <c r="Q18" s="816"/>
      <c r="R18" s="816"/>
    </row>
    <row r="19" spans="1:18" ht="15">
      <c r="A19" s="1805"/>
      <c r="B19" s="882" t="s">
        <v>675</v>
      </c>
      <c r="C19" s="884">
        <f>C18*100/C17</f>
        <v>92.06286258909333</v>
      </c>
      <c r="D19" s="885">
        <f>D18*100/D17</f>
        <v>82.74853801169591</v>
      </c>
      <c r="E19" s="884">
        <f>E18*100/E17</f>
        <v>111.5702479338843</v>
      </c>
      <c r="F19" s="885">
        <f>F18*100/F17</f>
        <v>83.55272273797978</v>
      </c>
      <c r="G19" s="884">
        <f>G18*100/G17</f>
        <v>94.23076923076924</v>
      </c>
      <c r="H19" s="890"/>
      <c r="I19" s="885"/>
      <c r="J19" s="884"/>
      <c r="K19" s="890"/>
      <c r="O19" s="811"/>
      <c r="P19" s="816"/>
      <c r="Q19" s="816"/>
      <c r="R19" s="816"/>
    </row>
    <row r="20" spans="1:18" ht="15">
      <c r="A20" s="1803" t="s">
        <v>46</v>
      </c>
      <c r="B20" s="891">
        <v>2007</v>
      </c>
      <c r="C20" s="877">
        <v>3.4901420508536494</v>
      </c>
      <c r="D20" s="878">
        <v>3.64</v>
      </c>
      <c r="E20" s="879">
        <v>2.93</v>
      </c>
      <c r="F20" s="878">
        <v>3.915</v>
      </c>
      <c r="G20" s="879">
        <v>3.001</v>
      </c>
      <c r="H20" s="892">
        <f>D20*100/C20</f>
        <v>104.29374927905003</v>
      </c>
      <c r="I20" s="887">
        <f>E20*100/C20</f>
        <v>83.95073774385071</v>
      </c>
      <c r="J20" s="879">
        <f>F20*100/C20</f>
        <v>112.17308473282442</v>
      </c>
      <c r="K20" s="892">
        <f>G20*100/C20</f>
        <v>85.98503889737064</v>
      </c>
      <c r="O20" s="810"/>
      <c r="P20" s="811"/>
      <c r="Q20" s="868"/>
      <c r="R20" s="816"/>
    </row>
    <row r="21" spans="1:18" ht="15">
      <c r="A21" s="1804"/>
      <c r="B21" s="882">
        <v>2008</v>
      </c>
      <c r="C21" s="880">
        <v>3.7710523792783865</v>
      </c>
      <c r="D21" s="881">
        <v>4.31</v>
      </c>
      <c r="E21" s="647">
        <v>2.83</v>
      </c>
      <c r="F21" s="861">
        <v>4.098905472636815</v>
      </c>
      <c r="G21" s="647">
        <v>4.06</v>
      </c>
      <c r="H21" s="889">
        <f>D21*100/C21</f>
        <v>114.2917033898305</v>
      </c>
      <c r="I21" s="881">
        <f>E21*100/C21</f>
        <v>75.04536440677967</v>
      </c>
      <c r="J21" s="647">
        <f>F21*100/C21</f>
        <v>108.69394164769372</v>
      </c>
      <c r="K21" s="889">
        <f>G21*100/C21</f>
        <v>107.66225423728812</v>
      </c>
      <c r="O21" s="810"/>
      <c r="P21" s="811"/>
      <c r="Q21" s="868"/>
      <c r="R21" s="816"/>
    </row>
    <row r="22" spans="1:18" ht="15">
      <c r="A22" s="1804"/>
      <c r="B22" s="882">
        <v>2009</v>
      </c>
      <c r="C22" s="880">
        <v>3.38</v>
      </c>
      <c r="D22" s="881">
        <v>3.14</v>
      </c>
      <c r="E22" s="647">
        <v>2.53</v>
      </c>
      <c r="F22" s="861">
        <v>2.9</v>
      </c>
      <c r="G22" s="647">
        <v>3.3</v>
      </c>
      <c r="H22" s="889">
        <f>D22*100/C22</f>
        <v>92.89940828402368</v>
      </c>
      <c r="I22" s="881">
        <f>E22*100/C22</f>
        <v>74.85207100591715</v>
      </c>
      <c r="J22" s="647">
        <f>F22*100/C22</f>
        <v>85.79881656804734</v>
      </c>
      <c r="K22" s="889">
        <f>G22*100/C22</f>
        <v>97.63313609467455</v>
      </c>
      <c r="O22" s="811"/>
      <c r="P22" s="814"/>
      <c r="Q22" s="868"/>
      <c r="R22" s="816"/>
    </row>
    <row r="23" spans="1:18" ht="15">
      <c r="A23" s="1805"/>
      <c r="B23" s="883" t="s">
        <v>675</v>
      </c>
      <c r="C23" s="884">
        <f>C22*100/C21</f>
        <v>89.63015254237288</v>
      </c>
      <c r="D23" s="885">
        <f>D22*100/D21</f>
        <v>72.8538283062645</v>
      </c>
      <c r="E23" s="884">
        <f>E22*100/E21</f>
        <v>89.39929328621906</v>
      </c>
      <c r="F23" s="885">
        <f>F22*100/F21</f>
        <v>70.75059474680779</v>
      </c>
      <c r="G23" s="884">
        <f>G22*100/G21</f>
        <v>81.28078817733991</v>
      </c>
      <c r="H23" s="890"/>
      <c r="I23" s="885"/>
      <c r="J23" s="884"/>
      <c r="K23" s="890"/>
      <c r="O23" s="810"/>
      <c r="P23" s="814"/>
      <c r="Q23" s="868"/>
      <c r="R23" s="816"/>
    </row>
    <row r="24" spans="1:18" ht="15">
      <c r="A24" s="1803" t="s">
        <v>44</v>
      </c>
      <c r="B24" s="876">
        <v>2007</v>
      </c>
      <c r="C24" s="880">
        <v>0.40585112397967377</v>
      </c>
      <c r="D24" s="881">
        <v>0.44</v>
      </c>
      <c r="E24" s="647">
        <v>0.43</v>
      </c>
      <c r="F24" s="889">
        <v>0.445</v>
      </c>
      <c r="G24" s="889" t="s">
        <v>769</v>
      </c>
      <c r="H24" s="878">
        <f>D24*100/C24</f>
        <v>108.41413858497445</v>
      </c>
      <c r="I24" s="879">
        <f>E24*100/C24</f>
        <v>105.9501808898614</v>
      </c>
      <c r="J24" s="879">
        <f>F24*100/C24</f>
        <v>109.64611743253099</v>
      </c>
      <c r="K24" s="889" t="s">
        <v>769</v>
      </c>
      <c r="O24" s="811"/>
      <c r="P24" s="869"/>
      <c r="Q24" s="868"/>
      <c r="R24" s="816"/>
    </row>
    <row r="25" spans="1:18" ht="15">
      <c r="A25" s="1804"/>
      <c r="B25" s="882">
        <v>2008</v>
      </c>
      <c r="C25" s="880">
        <v>0.48863890575564856</v>
      </c>
      <c r="D25" s="881">
        <v>0.58</v>
      </c>
      <c r="E25" s="647">
        <v>0.5</v>
      </c>
      <c r="F25" s="870">
        <v>0.5138308457711442</v>
      </c>
      <c r="G25" s="889" t="s">
        <v>769</v>
      </c>
      <c r="H25" s="881">
        <f>D25*100/C25</f>
        <v>118.6970568999346</v>
      </c>
      <c r="I25" s="647">
        <f>E25*100/C25</f>
        <v>102.32504905166776</v>
      </c>
      <c r="J25" s="647">
        <f>F25*100/C25</f>
        <v>105.15553299558454</v>
      </c>
      <c r="K25" s="889" t="s">
        <v>769</v>
      </c>
      <c r="O25" s="811"/>
      <c r="P25" s="869"/>
      <c r="Q25" s="868"/>
      <c r="R25" s="816"/>
    </row>
    <row r="26" spans="1:18" ht="15">
      <c r="A26" s="1804"/>
      <c r="B26" s="882">
        <v>2009</v>
      </c>
      <c r="C26" s="880">
        <v>0.36</v>
      </c>
      <c r="D26" s="881">
        <v>0.43</v>
      </c>
      <c r="E26" s="647">
        <v>0.39</v>
      </c>
      <c r="F26" s="870">
        <v>0.5</v>
      </c>
      <c r="G26" s="889" t="s">
        <v>769</v>
      </c>
      <c r="H26" s="881">
        <f>D26*100/C26</f>
        <v>119.44444444444444</v>
      </c>
      <c r="I26" s="647">
        <f>E26*100/C26</f>
        <v>108.33333333333334</v>
      </c>
      <c r="J26" s="647">
        <f>F26*100/C26</f>
        <v>138.88888888888889</v>
      </c>
      <c r="K26" s="889" t="s">
        <v>769</v>
      </c>
      <c r="O26" s="871"/>
      <c r="P26" s="872"/>
      <c r="Q26" s="868"/>
      <c r="R26" s="816"/>
    </row>
    <row r="27" spans="1:18" ht="12" customHeight="1">
      <c r="A27" s="1805"/>
      <c r="B27" s="882" t="s">
        <v>675</v>
      </c>
      <c r="C27" s="884">
        <f>C26*100/C25</f>
        <v>73.67403531720079</v>
      </c>
      <c r="D27" s="885">
        <f>D26*100/D25</f>
        <v>74.13793103448276</v>
      </c>
      <c r="E27" s="884">
        <f>E26*100/E25</f>
        <v>78</v>
      </c>
      <c r="F27" s="885">
        <f>F26*100/F25</f>
        <v>97.30828814872193</v>
      </c>
      <c r="G27" s="884"/>
      <c r="H27" s="881"/>
      <c r="I27" s="884"/>
      <c r="J27" s="884"/>
      <c r="K27" s="870"/>
      <c r="O27" s="811"/>
      <c r="P27" s="869"/>
      <c r="Q27" s="868"/>
      <c r="R27" s="816"/>
    </row>
    <row r="28" spans="1:18" ht="15">
      <c r="A28" s="1803" t="s">
        <v>47</v>
      </c>
      <c r="B28" s="893">
        <v>2007</v>
      </c>
      <c r="C28" s="877">
        <v>2.9886746518590708</v>
      </c>
      <c r="D28" s="878" t="s">
        <v>769</v>
      </c>
      <c r="E28" s="879">
        <v>2.59</v>
      </c>
      <c r="F28" s="878">
        <v>2.841</v>
      </c>
      <c r="G28" s="879">
        <v>3.181</v>
      </c>
      <c r="H28" s="892" t="s">
        <v>769</v>
      </c>
      <c r="I28" s="887">
        <f>E28*100/C28</f>
        <v>86.6604867274168</v>
      </c>
      <c r="J28" s="887">
        <f>F28*100/C28</f>
        <v>95.05885822107766</v>
      </c>
      <c r="K28" s="879">
        <f>G28*100/C28</f>
        <v>106.43513833201267</v>
      </c>
      <c r="O28" s="811"/>
      <c r="P28" s="869"/>
      <c r="Q28" s="868"/>
      <c r="R28" s="816"/>
    </row>
    <row r="29" spans="1:18" ht="15">
      <c r="A29" s="1804"/>
      <c r="B29" s="882">
        <v>2008</v>
      </c>
      <c r="C29" s="880">
        <v>2.8995557828129495</v>
      </c>
      <c r="D29" s="881" t="s">
        <v>769</v>
      </c>
      <c r="E29" s="647">
        <v>1.98</v>
      </c>
      <c r="F29" s="861">
        <v>2.255084577114428</v>
      </c>
      <c r="G29" s="647">
        <v>2.1</v>
      </c>
      <c r="H29" s="889" t="s">
        <v>769</v>
      </c>
      <c r="I29" s="881">
        <f>E29*100/C29</f>
        <v>68.28632205444725</v>
      </c>
      <c r="J29" s="648">
        <f>F29*100/C29</f>
        <v>77.77345034992567</v>
      </c>
      <c r="K29" s="647">
        <f>G29*100/C29</f>
        <v>72.42488702744406</v>
      </c>
      <c r="O29" s="873"/>
      <c r="P29" s="872"/>
      <c r="Q29" s="868"/>
      <c r="R29" s="816"/>
    </row>
    <row r="30" spans="1:18" ht="15">
      <c r="A30" s="1804"/>
      <c r="B30" s="882">
        <v>2009</v>
      </c>
      <c r="C30" s="880">
        <v>1.87</v>
      </c>
      <c r="D30" s="881" t="s">
        <v>769</v>
      </c>
      <c r="E30" s="647">
        <v>1.62</v>
      </c>
      <c r="F30" s="861">
        <v>2</v>
      </c>
      <c r="G30" s="647">
        <v>1.64</v>
      </c>
      <c r="H30" s="889"/>
      <c r="I30" s="881">
        <f>E30*100/C30</f>
        <v>86.63101604278074</v>
      </c>
      <c r="J30" s="648">
        <f>F30*100/C30</f>
        <v>106.951871657754</v>
      </c>
      <c r="K30" s="647">
        <f>G30*100/C30</f>
        <v>87.70053475935828</v>
      </c>
      <c r="O30" s="811"/>
      <c r="P30" s="869"/>
      <c r="Q30" s="812"/>
      <c r="R30" s="812"/>
    </row>
    <row r="31" spans="1:18" ht="15">
      <c r="A31" s="1805"/>
      <c r="B31" s="883" t="s">
        <v>675</v>
      </c>
      <c r="C31" s="884">
        <f>C30*100/C29</f>
        <v>64.49263749586686</v>
      </c>
      <c r="D31" s="885"/>
      <c r="E31" s="884">
        <f>E30*100/E29</f>
        <v>81.81818181818181</v>
      </c>
      <c r="F31" s="885">
        <f>F30*100/F29</f>
        <v>88.68846961647752</v>
      </c>
      <c r="G31" s="884">
        <f>G30*100/G29</f>
        <v>78.09523809523809</v>
      </c>
      <c r="H31" s="890"/>
      <c r="I31" s="885"/>
      <c r="J31" s="888"/>
      <c r="K31" s="884"/>
      <c r="O31" s="811"/>
      <c r="P31" s="869"/>
      <c r="Q31" s="812"/>
      <c r="R31" s="812"/>
    </row>
    <row r="32" spans="1:18" ht="12.75">
      <c r="A32" s="812" t="s">
        <v>48</v>
      </c>
      <c r="O32" s="873"/>
      <c r="P32" s="872"/>
      <c r="Q32" s="812"/>
      <c r="R32" s="812"/>
    </row>
    <row r="33" spans="1:18" ht="12.75">
      <c r="A33" s="1809" t="s">
        <v>749</v>
      </c>
      <c r="B33" s="1809"/>
      <c r="C33" s="1809"/>
      <c r="D33" s="1809"/>
      <c r="E33" s="1809"/>
      <c r="F33" s="1809"/>
      <c r="G33" s="1809"/>
      <c r="H33" s="1809"/>
      <c r="I33" s="1809"/>
      <c r="J33" s="1809"/>
      <c r="K33" s="1809"/>
      <c r="O33" s="873"/>
      <c r="P33" s="874"/>
      <c r="Q33" s="812"/>
      <c r="R33" s="812"/>
    </row>
    <row r="34" spans="1:18" ht="12.75">
      <c r="A34" s="812" t="s">
        <v>1101</v>
      </c>
      <c r="O34" s="873"/>
      <c r="P34" s="872"/>
      <c r="Q34" s="812"/>
      <c r="R34" s="812"/>
    </row>
    <row r="35" spans="1:17" ht="12.75">
      <c r="A35" s="812" t="s">
        <v>467</v>
      </c>
      <c r="O35" s="811"/>
      <c r="P35" s="869"/>
      <c r="Q35" s="868"/>
    </row>
    <row r="36" spans="15:17" ht="12.75">
      <c r="O36" s="811"/>
      <c r="P36" s="868"/>
      <c r="Q36" s="868"/>
    </row>
    <row r="37" spans="15:17" ht="12.75">
      <c r="O37" s="868"/>
      <c r="P37" s="868"/>
      <c r="Q37" s="868"/>
    </row>
  </sheetData>
  <sheetProtection/>
  <mergeCells count="14">
    <mergeCell ref="A28:A31"/>
    <mergeCell ref="A33:K33"/>
    <mergeCell ref="A4:A7"/>
    <mergeCell ref="A8:A11"/>
    <mergeCell ref="A12:A15"/>
    <mergeCell ref="A16:A19"/>
    <mergeCell ref="A1:I1"/>
    <mergeCell ref="J1:K1"/>
    <mergeCell ref="A20:A23"/>
    <mergeCell ref="A24:A27"/>
    <mergeCell ref="A2:A3"/>
    <mergeCell ref="B2:B3"/>
    <mergeCell ref="C2:E2"/>
    <mergeCell ref="H2:K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N27" sqref="N27"/>
    </sheetView>
  </sheetViews>
  <sheetFormatPr defaultColWidth="9.00390625" defaultRowHeight="12.75"/>
  <cols>
    <col min="1" max="1" width="24.125" style="812" customWidth="1"/>
    <col min="2" max="2" width="10.875" style="812" customWidth="1"/>
    <col min="3" max="5" width="7.375" style="812" customWidth="1"/>
    <col min="6" max="6" width="7.375" style="811" customWidth="1"/>
    <col min="7" max="9" width="7.375" style="812" customWidth="1"/>
    <col min="10" max="16384" width="9.125" style="812" customWidth="1"/>
  </cols>
  <sheetData>
    <row r="1" spans="1:9" ht="31.5" customHeight="1">
      <c r="A1" s="1811" t="s">
        <v>65</v>
      </c>
      <c r="B1" s="1811"/>
      <c r="C1" s="1811"/>
      <c r="D1" s="1811"/>
      <c r="E1" s="1811"/>
      <c r="F1" s="1801"/>
      <c r="G1" s="1801"/>
      <c r="H1" s="1810" t="s">
        <v>64</v>
      </c>
      <c r="I1" s="1810"/>
    </row>
    <row r="2" spans="1:9" ht="14.25">
      <c r="A2" s="1785" t="s">
        <v>670</v>
      </c>
      <c r="B2" s="1785" t="s">
        <v>24</v>
      </c>
      <c r="C2" s="1789" t="s">
        <v>1050</v>
      </c>
      <c r="D2" s="1815"/>
      <c r="E2" s="1815"/>
      <c r="F2" s="1815"/>
      <c r="G2" s="1787" t="s">
        <v>39</v>
      </c>
      <c r="H2" s="1788"/>
      <c r="I2" s="1789"/>
    </row>
    <row r="3" spans="1:9" ht="14.25">
      <c r="A3" s="1786"/>
      <c r="B3" s="1786"/>
      <c r="C3" s="825" t="s">
        <v>27</v>
      </c>
      <c r="D3" s="856" t="s">
        <v>28</v>
      </c>
      <c r="E3" s="895" t="s">
        <v>38</v>
      </c>
      <c r="F3" s="856" t="s">
        <v>30</v>
      </c>
      <c r="G3" s="855" t="s">
        <v>28</v>
      </c>
      <c r="H3" s="856" t="s">
        <v>38</v>
      </c>
      <c r="I3" s="856" t="s">
        <v>30</v>
      </c>
    </row>
    <row r="4" spans="1:9" ht="15">
      <c r="A4" s="1812" t="s">
        <v>41</v>
      </c>
      <c r="B4" s="740">
        <v>2007</v>
      </c>
      <c r="C4" s="896">
        <v>4.82</v>
      </c>
      <c r="D4" s="832">
        <v>3.84</v>
      </c>
      <c r="E4" s="897">
        <v>3.54</v>
      </c>
      <c r="F4" s="832">
        <v>3.896</v>
      </c>
      <c r="G4" s="898">
        <f>D4*100/C4</f>
        <v>79.66804979253112</v>
      </c>
      <c r="H4" s="832">
        <f>E4*100/C4</f>
        <v>73.44398340248962</v>
      </c>
      <c r="I4" s="832">
        <f>F4*100/C4</f>
        <v>80.82987551867218</v>
      </c>
    </row>
    <row r="5" spans="1:9" ht="15">
      <c r="A5" s="1813"/>
      <c r="B5" s="857">
        <v>2008</v>
      </c>
      <c r="C5" s="826">
        <v>4.95</v>
      </c>
      <c r="D5" s="649">
        <v>4.4</v>
      </c>
      <c r="E5" s="837">
        <v>3.7</v>
      </c>
      <c r="F5" s="649">
        <v>4.322388059701493</v>
      </c>
      <c r="G5" s="827">
        <f>D5*100/C5</f>
        <v>88.8888888888889</v>
      </c>
      <c r="H5" s="649">
        <f>E5*100/C5</f>
        <v>74.74747474747474</v>
      </c>
      <c r="I5" s="649">
        <f>F5*100/C5</f>
        <v>87.32097090306046</v>
      </c>
    </row>
    <row r="6" spans="1:9" ht="15">
      <c r="A6" s="1813"/>
      <c r="B6" s="857">
        <v>2009</v>
      </c>
      <c r="C6" s="826">
        <v>4.4</v>
      </c>
      <c r="D6" s="649">
        <v>4.15</v>
      </c>
      <c r="E6" s="837">
        <v>3.51</v>
      </c>
      <c r="F6" s="649">
        <v>4.1</v>
      </c>
      <c r="G6" s="827">
        <f>D6*100/C6</f>
        <v>94.31818181818183</v>
      </c>
      <c r="H6" s="649">
        <f>E6*100/C6</f>
        <v>79.77272727272727</v>
      </c>
      <c r="I6" s="649">
        <f>F6*100/C6</f>
        <v>93.18181818181816</v>
      </c>
    </row>
    <row r="7" spans="1:9" ht="15">
      <c r="A7" s="1814"/>
      <c r="B7" s="858" t="s">
        <v>675</v>
      </c>
      <c r="C7" s="830">
        <f>C6*100/C5</f>
        <v>88.8888888888889</v>
      </c>
      <c r="D7" s="830">
        <f>D6*100/D5</f>
        <v>94.31818181818183</v>
      </c>
      <c r="E7" s="831">
        <f>E6*100/E5</f>
        <v>94.86486486486486</v>
      </c>
      <c r="F7" s="831">
        <f>F6*100/F5</f>
        <v>94.8549723756906</v>
      </c>
      <c r="G7" s="831"/>
      <c r="H7" s="830"/>
      <c r="I7" s="830"/>
    </row>
    <row r="8" spans="1:9" ht="15">
      <c r="A8" s="1812" t="s">
        <v>42</v>
      </c>
      <c r="B8" s="857">
        <v>2007</v>
      </c>
      <c r="C8" s="896">
        <v>7.02</v>
      </c>
      <c r="D8" s="827">
        <v>6.01</v>
      </c>
      <c r="E8" s="650">
        <v>4.61</v>
      </c>
      <c r="F8" s="649">
        <v>4.894</v>
      </c>
      <c r="G8" s="898">
        <f>D8*100/C8</f>
        <v>85.61253561253562</v>
      </c>
      <c r="H8" s="832">
        <f>E8*100/C8</f>
        <v>65.66951566951568</v>
      </c>
      <c r="I8" s="832">
        <f>F8*100/C8</f>
        <v>69.71509971509973</v>
      </c>
    </row>
    <row r="9" spans="1:9" ht="15">
      <c r="A9" s="1813"/>
      <c r="B9" s="857">
        <v>2008</v>
      </c>
      <c r="C9" s="826">
        <v>7.18</v>
      </c>
      <c r="D9" s="827">
        <v>7</v>
      </c>
      <c r="E9" s="837">
        <v>5.8</v>
      </c>
      <c r="F9" s="841">
        <v>5.102487562189054</v>
      </c>
      <c r="G9" s="827">
        <f>D9*100/C9</f>
        <v>97.49303621169916</v>
      </c>
      <c r="H9" s="649">
        <f>E9*100/C9</f>
        <v>80.7799442896936</v>
      </c>
      <c r="I9" s="649">
        <f>F9*100/C9</f>
        <v>71.06528638146315</v>
      </c>
    </row>
    <row r="10" spans="1:9" ht="15">
      <c r="A10" s="1813"/>
      <c r="B10" s="857">
        <v>2009</v>
      </c>
      <c r="C10" s="826">
        <v>7.27</v>
      </c>
      <c r="D10" s="827">
        <v>6.72</v>
      </c>
      <c r="E10" s="837">
        <v>6</v>
      </c>
      <c r="F10" s="841">
        <v>5</v>
      </c>
      <c r="G10" s="827">
        <f>D10*100/C10</f>
        <v>92.43466299862449</v>
      </c>
      <c r="H10" s="649">
        <f>E10*100/C10</f>
        <v>82.53094910591473</v>
      </c>
      <c r="I10" s="649">
        <f>F10*100/C10</f>
        <v>68.7757909215956</v>
      </c>
    </row>
    <row r="11" spans="1:19" ht="15">
      <c r="A11" s="1814"/>
      <c r="B11" s="857" t="s">
        <v>675</v>
      </c>
      <c r="C11" s="830">
        <f>C10*100/C9</f>
        <v>101.25348189415043</v>
      </c>
      <c r="D11" s="830">
        <f>D10*100/D9</f>
        <v>96</v>
      </c>
      <c r="E11" s="831">
        <f>E10*100/E9</f>
        <v>103.44827586206897</v>
      </c>
      <c r="F11" s="831">
        <f>F10*100/F9</f>
        <v>97.99141965678628</v>
      </c>
      <c r="G11" s="827"/>
      <c r="H11" s="649"/>
      <c r="I11" s="649"/>
      <c r="L11" s="811"/>
      <c r="M11" s="811"/>
      <c r="N11" s="811"/>
      <c r="O11" s="811"/>
      <c r="P11" s="811"/>
      <c r="Q11" s="811"/>
      <c r="R11" s="811"/>
      <c r="S11" s="811"/>
    </row>
    <row r="12" spans="1:19" ht="15">
      <c r="A12" s="1812" t="s">
        <v>43</v>
      </c>
      <c r="B12" s="740">
        <v>2007</v>
      </c>
      <c r="C12" s="896">
        <v>2.33</v>
      </c>
      <c r="D12" s="898">
        <v>1.91</v>
      </c>
      <c r="E12" s="899">
        <v>1.68</v>
      </c>
      <c r="F12" s="832">
        <v>2.491</v>
      </c>
      <c r="G12" s="898">
        <f>D12*100/C12</f>
        <v>81.97424892703863</v>
      </c>
      <c r="H12" s="832">
        <f>E12*100/C12</f>
        <v>72.1030042918455</v>
      </c>
      <c r="I12" s="832">
        <f>F12*100/C12</f>
        <v>106.9098712446352</v>
      </c>
      <c r="L12" s="811"/>
      <c r="M12" s="868"/>
      <c r="N12" s="868"/>
      <c r="O12" s="868"/>
      <c r="P12" s="868"/>
      <c r="Q12" s="868"/>
      <c r="R12" s="811"/>
      <c r="S12" s="811"/>
    </row>
    <row r="13" spans="1:19" ht="15">
      <c r="A13" s="1813"/>
      <c r="B13" s="857">
        <v>2008</v>
      </c>
      <c r="C13" s="826">
        <v>2.51</v>
      </c>
      <c r="D13" s="827">
        <v>2.43</v>
      </c>
      <c r="E13" s="828">
        <v>1.4</v>
      </c>
      <c r="F13" s="841">
        <v>2.809950248756219</v>
      </c>
      <c r="G13" s="827">
        <f>D13*100/C13</f>
        <v>96.81274900398408</v>
      </c>
      <c r="H13" s="649">
        <f>E13*100/C13</f>
        <v>55.77689243027889</v>
      </c>
      <c r="I13" s="649">
        <f>F13*100/C13</f>
        <v>111.95020911379359</v>
      </c>
      <c r="L13" s="811"/>
      <c r="M13" s="868"/>
      <c r="N13" s="894"/>
      <c r="O13" s="894"/>
      <c r="P13" s="894"/>
      <c r="Q13" s="894"/>
      <c r="R13" s="811"/>
      <c r="S13" s="811"/>
    </row>
    <row r="14" spans="1:19" ht="15">
      <c r="A14" s="1813"/>
      <c r="B14" s="857">
        <v>2009</v>
      </c>
      <c r="C14" s="826">
        <v>2.29</v>
      </c>
      <c r="D14" s="827">
        <v>2.18</v>
      </c>
      <c r="E14" s="828">
        <v>1.59</v>
      </c>
      <c r="F14" s="841">
        <v>2.6</v>
      </c>
      <c r="G14" s="827">
        <f>D14*100/C14</f>
        <v>95.19650655021834</v>
      </c>
      <c r="H14" s="649">
        <f>E14*100/C14</f>
        <v>69.43231441048034</v>
      </c>
      <c r="I14" s="649">
        <f>F14*100/C14</f>
        <v>113.53711790393012</v>
      </c>
      <c r="L14" s="811"/>
      <c r="M14" s="868"/>
      <c r="N14" s="894"/>
      <c r="O14" s="894"/>
      <c r="P14" s="894"/>
      <c r="Q14" s="894"/>
      <c r="R14" s="811"/>
      <c r="S14" s="811"/>
    </row>
    <row r="15" spans="1:19" ht="15">
      <c r="A15" s="1814"/>
      <c r="B15" s="858" t="s">
        <v>675</v>
      </c>
      <c r="C15" s="830">
        <f>C14*100/C13</f>
        <v>91.23505976095618</v>
      </c>
      <c r="D15" s="830">
        <f>D14*100/D13</f>
        <v>89.7119341563786</v>
      </c>
      <c r="E15" s="831">
        <f>E14*100/E13</f>
        <v>113.57142857142858</v>
      </c>
      <c r="F15" s="831">
        <f>F14*100/F13</f>
        <v>92.52832861189802</v>
      </c>
      <c r="G15" s="831"/>
      <c r="H15" s="830"/>
      <c r="I15" s="830"/>
      <c r="L15" s="811"/>
      <c r="M15" s="868"/>
      <c r="N15" s="894"/>
      <c r="O15" s="894"/>
      <c r="P15" s="894"/>
      <c r="Q15" s="894"/>
      <c r="R15" s="811"/>
      <c r="S15" s="811"/>
    </row>
    <row r="16" spans="1:19" ht="15">
      <c r="A16" s="1812" t="s">
        <v>32</v>
      </c>
      <c r="B16" s="857">
        <v>2007</v>
      </c>
      <c r="C16" s="840">
        <v>6.48</v>
      </c>
      <c r="D16" s="827">
        <v>4.15</v>
      </c>
      <c r="E16" s="900">
        <f>0.89*4</f>
        <v>3.56</v>
      </c>
      <c r="F16" s="649">
        <v>7</v>
      </c>
      <c r="G16" s="898">
        <f>D16*100/C16</f>
        <v>64.04320987654322</v>
      </c>
      <c r="H16" s="832">
        <f>E16*100/C16</f>
        <v>54.938271604938265</v>
      </c>
      <c r="I16" s="832">
        <f>F16*100/C16</f>
        <v>108.02469135802468</v>
      </c>
      <c r="L16" s="811"/>
      <c r="M16" s="868"/>
      <c r="N16" s="868"/>
      <c r="O16" s="868"/>
      <c r="P16" s="868"/>
      <c r="Q16" s="868"/>
      <c r="R16" s="811"/>
      <c r="S16" s="811"/>
    </row>
    <row r="17" spans="1:19" ht="15">
      <c r="A17" s="1813"/>
      <c r="B17" s="857">
        <v>2008</v>
      </c>
      <c r="C17" s="841">
        <v>6.96</v>
      </c>
      <c r="D17" s="827">
        <v>4.59</v>
      </c>
      <c r="E17" s="828">
        <v>3.52</v>
      </c>
      <c r="F17" s="841">
        <v>8.206965174129353</v>
      </c>
      <c r="G17" s="827">
        <f>D17*100/C17</f>
        <v>65.94827586206897</v>
      </c>
      <c r="H17" s="649">
        <f>E17*100/C17</f>
        <v>50.57471264367816</v>
      </c>
      <c r="I17" s="649">
        <f>F17*100/C17</f>
        <v>117.91616629496198</v>
      </c>
      <c r="L17" s="811"/>
      <c r="M17" s="868"/>
      <c r="N17" s="868"/>
      <c r="O17" s="868"/>
      <c r="P17" s="868"/>
      <c r="Q17" s="868"/>
      <c r="R17" s="811"/>
      <c r="S17" s="811"/>
    </row>
    <row r="18" spans="1:19" ht="15">
      <c r="A18" s="1813"/>
      <c r="B18" s="857">
        <v>2009</v>
      </c>
      <c r="C18" s="841">
        <v>6</v>
      </c>
      <c r="D18" s="827">
        <v>3.63</v>
      </c>
      <c r="E18" s="828">
        <v>4.08</v>
      </c>
      <c r="F18" s="841">
        <v>6.9</v>
      </c>
      <c r="G18" s="827">
        <f>D18*100/C18</f>
        <v>60.5</v>
      </c>
      <c r="H18" s="649">
        <f>E18*100/C18</f>
        <v>68</v>
      </c>
      <c r="I18" s="649">
        <f>F18*100/C18</f>
        <v>115</v>
      </c>
      <c r="L18" s="811"/>
      <c r="M18" s="868"/>
      <c r="N18" s="868"/>
      <c r="O18" s="868"/>
      <c r="P18" s="868"/>
      <c r="Q18" s="868"/>
      <c r="R18" s="811"/>
      <c r="S18" s="811"/>
    </row>
    <row r="19" spans="1:19" ht="15">
      <c r="A19" s="1814"/>
      <c r="B19" s="857" t="s">
        <v>675</v>
      </c>
      <c r="C19" s="830">
        <f>C18*100/C17</f>
        <v>86.20689655172414</v>
      </c>
      <c r="D19" s="830">
        <f>D18*100/D17</f>
        <v>79.08496732026144</v>
      </c>
      <c r="E19" s="831">
        <f>E18*100/E17</f>
        <v>115.9090909090909</v>
      </c>
      <c r="F19" s="831">
        <f>F18*100/F17</f>
        <v>84.07492725509215</v>
      </c>
      <c r="G19" s="827"/>
      <c r="H19" s="649"/>
      <c r="I19" s="649"/>
      <c r="L19" s="811"/>
      <c r="M19" s="868"/>
      <c r="N19" s="868"/>
      <c r="O19" s="868"/>
      <c r="P19" s="868"/>
      <c r="Q19" s="868"/>
      <c r="R19" s="811"/>
      <c r="S19" s="811"/>
    </row>
    <row r="20" spans="1:19" ht="15">
      <c r="A20" s="1812" t="s">
        <v>46</v>
      </c>
      <c r="B20" s="740">
        <v>2007</v>
      </c>
      <c r="C20" s="826">
        <v>5.84</v>
      </c>
      <c r="D20" s="832">
        <v>4.36</v>
      </c>
      <c r="E20" s="897">
        <v>4.58</v>
      </c>
      <c r="F20" s="832">
        <v>5.491</v>
      </c>
      <c r="G20" s="898">
        <f>D20*100/C20</f>
        <v>74.65753424657535</v>
      </c>
      <c r="H20" s="832">
        <f>E20*100/C20</f>
        <v>78.42465753424658</v>
      </c>
      <c r="I20" s="832">
        <f>F20*100/C20</f>
        <v>94.02397260273972</v>
      </c>
      <c r="L20" s="811"/>
      <c r="M20" s="868"/>
      <c r="N20" s="868"/>
      <c r="O20" s="868"/>
      <c r="P20" s="868"/>
      <c r="Q20" s="868"/>
      <c r="R20" s="811"/>
      <c r="S20" s="811"/>
    </row>
    <row r="21" spans="1:19" ht="15">
      <c r="A21" s="1813"/>
      <c r="B21" s="857">
        <v>2008</v>
      </c>
      <c r="C21" s="826">
        <v>6.3</v>
      </c>
      <c r="D21" s="649">
        <v>5.35</v>
      </c>
      <c r="E21" s="837">
        <v>4.5</v>
      </c>
      <c r="F21" s="841">
        <v>6.20497512437811</v>
      </c>
      <c r="G21" s="827">
        <f>D21*100/C21</f>
        <v>84.92063492063492</v>
      </c>
      <c r="H21" s="649">
        <f>E21*100/C21</f>
        <v>71.42857142857143</v>
      </c>
      <c r="I21" s="649">
        <f>F21*100/C21</f>
        <v>98.49166864092238</v>
      </c>
      <c r="L21" s="811"/>
      <c r="M21" s="868"/>
      <c r="N21" s="894"/>
      <c r="O21" s="894"/>
      <c r="P21" s="868"/>
      <c r="Q21" s="868"/>
      <c r="R21" s="811"/>
      <c r="S21" s="811"/>
    </row>
    <row r="22" spans="1:19" ht="15">
      <c r="A22" s="1813"/>
      <c r="B22" s="857">
        <v>2009</v>
      </c>
      <c r="C22" s="826">
        <v>4.94</v>
      </c>
      <c r="D22" s="649">
        <v>4.19</v>
      </c>
      <c r="E22" s="837">
        <v>3.87</v>
      </c>
      <c r="F22" s="841">
        <v>4.5</v>
      </c>
      <c r="G22" s="827">
        <f>D22*100/C22</f>
        <v>84.8178137651822</v>
      </c>
      <c r="H22" s="649">
        <f>E22*100/C22</f>
        <v>78.34008097165992</v>
      </c>
      <c r="I22" s="649">
        <f>F22*100/C22</f>
        <v>91.09311740890688</v>
      </c>
      <c r="L22" s="811"/>
      <c r="M22" s="868"/>
      <c r="N22" s="894"/>
      <c r="O22" s="894"/>
      <c r="P22" s="868"/>
      <c r="Q22" s="868"/>
      <c r="R22" s="811"/>
      <c r="S22" s="811"/>
    </row>
    <row r="23" spans="1:19" ht="15">
      <c r="A23" s="1814"/>
      <c r="B23" s="858" t="s">
        <v>675</v>
      </c>
      <c r="C23" s="830">
        <f>C22*100/C21</f>
        <v>78.41269841269842</v>
      </c>
      <c r="D23" s="830">
        <f>D22*100/D21</f>
        <v>78.31775700934581</v>
      </c>
      <c r="E23" s="831">
        <f>E22*100/E21</f>
        <v>86</v>
      </c>
      <c r="F23" s="831">
        <f>F22*100/F21</f>
        <v>72.52245028864657</v>
      </c>
      <c r="G23" s="831"/>
      <c r="H23" s="830"/>
      <c r="I23" s="830"/>
      <c r="L23" s="811"/>
      <c r="M23" s="868"/>
      <c r="N23" s="894"/>
      <c r="O23" s="894"/>
      <c r="P23" s="868"/>
      <c r="Q23" s="868"/>
      <c r="R23" s="811"/>
      <c r="S23" s="811"/>
    </row>
    <row r="24" spans="1:19" ht="15">
      <c r="A24" s="1812" t="s">
        <v>44</v>
      </c>
      <c r="B24" s="857">
        <v>2007</v>
      </c>
      <c r="C24" s="896">
        <v>0.66</v>
      </c>
      <c r="D24" s="832">
        <v>0.55</v>
      </c>
      <c r="E24" s="897">
        <v>0.45</v>
      </c>
      <c r="F24" s="832">
        <v>0.744</v>
      </c>
      <c r="G24" s="898">
        <f>D24*100/C24</f>
        <v>83.33333333333334</v>
      </c>
      <c r="H24" s="832">
        <f>E24*100/C24</f>
        <v>68.18181818181817</v>
      </c>
      <c r="I24" s="832">
        <f>F24*100/C24</f>
        <v>112.72727272727273</v>
      </c>
      <c r="L24" s="811"/>
      <c r="M24" s="868"/>
      <c r="N24" s="868"/>
      <c r="O24" s="868"/>
      <c r="P24" s="868"/>
      <c r="Q24" s="868"/>
      <c r="R24" s="811"/>
      <c r="S24" s="811"/>
    </row>
    <row r="25" spans="1:19" ht="15">
      <c r="A25" s="1813"/>
      <c r="B25" s="857">
        <v>2008</v>
      </c>
      <c r="C25" s="826">
        <v>0.73</v>
      </c>
      <c r="D25" s="649">
        <v>0.71</v>
      </c>
      <c r="E25" s="837">
        <v>0.45</v>
      </c>
      <c r="F25" s="841">
        <v>0.8398009950248756</v>
      </c>
      <c r="G25" s="827">
        <f>D25*100/C25</f>
        <v>97.26027397260275</v>
      </c>
      <c r="H25" s="649">
        <f>E25*100/C25</f>
        <v>61.64383561643836</v>
      </c>
      <c r="I25" s="649">
        <f>F25*100/C25</f>
        <v>115.04123219518844</v>
      </c>
      <c r="L25" s="811"/>
      <c r="M25" s="811"/>
      <c r="N25" s="811"/>
      <c r="O25" s="811"/>
      <c r="P25" s="811"/>
      <c r="Q25" s="811"/>
      <c r="R25" s="811"/>
      <c r="S25" s="811"/>
    </row>
    <row r="26" spans="1:19" ht="15">
      <c r="A26" s="1813"/>
      <c r="B26" s="857">
        <v>2009</v>
      </c>
      <c r="C26" s="826">
        <v>0.6</v>
      </c>
      <c r="D26" s="649">
        <v>0.59</v>
      </c>
      <c r="E26" s="837">
        <v>0.63</v>
      </c>
      <c r="F26" s="841">
        <v>0.7</v>
      </c>
      <c r="G26" s="827">
        <f>D26*100/C26</f>
        <v>98.33333333333334</v>
      </c>
      <c r="H26" s="649">
        <f>E26*100/C26</f>
        <v>105</v>
      </c>
      <c r="I26" s="649">
        <f>F26*100/C26</f>
        <v>116.66666666666667</v>
      </c>
      <c r="L26" s="811"/>
      <c r="M26" s="811"/>
      <c r="N26" s="811"/>
      <c r="O26" s="811"/>
      <c r="P26" s="811"/>
      <c r="Q26" s="811"/>
      <c r="R26" s="811"/>
      <c r="S26" s="811"/>
    </row>
    <row r="27" spans="1:9" ht="15">
      <c r="A27" s="1814"/>
      <c r="B27" s="858" t="s">
        <v>675</v>
      </c>
      <c r="C27" s="830">
        <f>C26*100/C25</f>
        <v>82.19178082191782</v>
      </c>
      <c r="D27" s="830">
        <f>D26*100/D25</f>
        <v>83.09859154929578</v>
      </c>
      <c r="E27" s="831">
        <f>E26*100/E25</f>
        <v>140</v>
      </c>
      <c r="F27" s="831">
        <f>F26*100/F25</f>
        <v>83.35308056872039</v>
      </c>
      <c r="G27" s="831"/>
      <c r="H27" s="830"/>
      <c r="I27" s="830"/>
    </row>
    <row r="28" spans="1:10" ht="12.75">
      <c r="A28" s="4" t="s">
        <v>52</v>
      </c>
      <c r="B28" s="4"/>
      <c r="C28" s="4"/>
      <c r="D28" s="4"/>
      <c r="E28" s="4"/>
      <c r="F28" s="818"/>
      <c r="G28" s="4"/>
      <c r="H28" s="4"/>
      <c r="I28" s="4"/>
      <c r="J28" s="4"/>
    </row>
    <row r="29" spans="1:10" ht="12.75">
      <c r="A29" s="818" t="s">
        <v>467</v>
      </c>
      <c r="B29" s="4"/>
      <c r="C29" s="4"/>
      <c r="D29" s="4"/>
      <c r="E29" s="4"/>
      <c r="F29" s="818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818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818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818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818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818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818"/>
      <c r="G35" s="4"/>
      <c r="H35" s="4"/>
      <c r="I35" s="4"/>
      <c r="J35" s="4"/>
    </row>
    <row r="36" spans="1:10" ht="12.75">
      <c r="A36" s="4"/>
      <c r="B36" s="4"/>
      <c r="C36" s="4"/>
      <c r="D36" s="4"/>
      <c r="E36" s="4"/>
      <c r="F36" s="818"/>
      <c r="G36" s="4"/>
      <c r="H36" s="4"/>
      <c r="I36" s="4"/>
      <c r="J36" s="4"/>
    </row>
    <row r="37" spans="1:10" ht="12.75">
      <c r="A37" s="4"/>
      <c r="B37" s="4"/>
      <c r="C37" s="4"/>
      <c r="D37" s="4"/>
      <c r="E37" s="4"/>
      <c r="F37" s="818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818"/>
      <c r="G38" s="4"/>
      <c r="H38" s="4"/>
      <c r="I38" s="4"/>
      <c r="J38" s="4"/>
    </row>
    <row r="39" spans="1:10" ht="12.75">
      <c r="A39" s="4"/>
      <c r="B39" s="4"/>
      <c r="C39" s="4"/>
      <c r="D39" s="4"/>
      <c r="E39" s="4"/>
      <c r="F39" s="818"/>
      <c r="G39" s="4"/>
      <c r="H39" s="4"/>
      <c r="I39" s="4"/>
      <c r="J39" s="4"/>
    </row>
  </sheetData>
  <sheetProtection/>
  <mergeCells count="12">
    <mergeCell ref="A20:A23"/>
    <mergeCell ref="A24:A27"/>
    <mergeCell ref="A12:A15"/>
    <mergeCell ref="A16:A19"/>
    <mergeCell ref="H1:I1"/>
    <mergeCell ref="A1:G1"/>
    <mergeCell ref="A4:A7"/>
    <mergeCell ref="A8:A11"/>
    <mergeCell ref="A2:A3"/>
    <mergeCell ref="B2:B3"/>
    <mergeCell ref="C2:F2"/>
    <mergeCell ref="G2:I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J25" sqref="J25"/>
    </sheetView>
  </sheetViews>
  <sheetFormatPr defaultColWidth="9.00390625" defaultRowHeight="12.75"/>
  <cols>
    <col min="1" max="1" width="26.625" style="5" customWidth="1"/>
    <col min="2" max="2" width="13.25390625" style="5" customWidth="1"/>
    <col min="3" max="10" width="8.875" style="5" customWidth="1"/>
    <col min="11" max="12" width="8.875" style="1446" customWidth="1"/>
    <col min="13" max="13" width="9.125" style="1443" customWidth="1"/>
    <col min="14" max="16384" width="9.125" style="5" customWidth="1"/>
  </cols>
  <sheetData>
    <row r="1" spans="1:13" ht="18.75" customHeight="1" thickBot="1">
      <c r="A1" s="1816" t="s">
        <v>148</v>
      </c>
      <c r="B1" s="1816"/>
      <c r="C1" s="1816"/>
      <c r="D1" s="1816"/>
      <c r="E1" s="1816"/>
      <c r="F1" s="1817"/>
      <c r="G1" s="1817"/>
      <c r="H1" s="761"/>
      <c r="I1" s="16"/>
      <c r="J1" s="16"/>
      <c r="K1" s="1818" t="s">
        <v>147</v>
      </c>
      <c r="L1" s="1818"/>
      <c r="M1" s="1438"/>
    </row>
    <row r="2" spans="1:13" ht="18.75" customHeight="1">
      <c r="A2" s="502" t="s">
        <v>472</v>
      </c>
      <c r="B2" s="1418" t="s">
        <v>622</v>
      </c>
      <c r="C2" s="984"/>
      <c r="D2" s="982"/>
      <c r="E2" s="982"/>
      <c r="F2" s="1470"/>
      <c r="G2" s="1471"/>
      <c r="H2" s="1472"/>
      <c r="I2" s="982"/>
      <c r="J2" s="982"/>
      <c r="K2" s="1469"/>
      <c r="L2" s="1453"/>
      <c r="M2" s="1452"/>
    </row>
    <row r="3" spans="1:13" ht="18.75" customHeight="1" thickBot="1">
      <c r="A3" s="519"/>
      <c r="B3" s="1468" t="s">
        <v>673</v>
      </c>
      <c r="C3" s="206">
        <v>2000</v>
      </c>
      <c r="D3" s="206">
        <v>2001</v>
      </c>
      <c r="E3" s="206">
        <v>2002</v>
      </c>
      <c r="F3" s="206">
        <v>2003</v>
      </c>
      <c r="G3" s="206">
        <v>2004</v>
      </c>
      <c r="H3" s="206">
        <v>2005</v>
      </c>
      <c r="I3" s="206">
        <v>2006</v>
      </c>
      <c r="J3" s="1473">
        <v>2007</v>
      </c>
      <c r="K3" s="1474">
        <v>2008</v>
      </c>
      <c r="L3" s="1475">
        <v>2009</v>
      </c>
      <c r="M3" s="1452"/>
    </row>
    <row r="4" spans="1:13" ht="18.75" customHeight="1" thickTop="1">
      <c r="A4" s="1068" t="s">
        <v>66</v>
      </c>
      <c r="B4" s="1459" t="s">
        <v>695</v>
      </c>
      <c r="C4" s="37">
        <v>101329</v>
      </c>
      <c r="D4" s="37">
        <v>111188</v>
      </c>
      <c r="E4" s="37">
        <v>124383</v>
      </c>
      <c r="F4" s="37">
        <v>117180</v>
      </c>
      <c r="G4" s="37">
        <v>111554</v>
      </c>
      <c r="H4" s="37">
        <v>116548</v>
      </c>
      <c r="I4" s="37">
        <v>111981</v>
      </c>
      <c r="J4" s="32">
        <v>126475</v>
      </c>
      <c r="K4" s="901">
        <v>123863</v>
      </c>
      <c r="L4" s="1454">
        <v>103767</v>
      </c>
      <c r="M4" s="1439"/>
    </row>
    <row r="5" spans="1:13" ht="18.75" customHeight="1">
      <c r="A5" s="515" t="s">
        <v>68</v>
      </c>
      <c r="B5" s="1460"/>
      <c r="C5" s="32"/>
      <c r="D5" s="32"/>
      <c r="E5" s="37"/>
      <c r="F5" s="37"/>
      <c r="G5" s="32"/>
      <c r="H5" s="32"/>
      <c r="I5" s="37"/>
      <c r="J5" s="32"/>
      <c r="K5" s="901"/>
      <c r="L5" s="1454"/>
      <c r="M5" s="1439"/>
    </row>
    <row r="6" spans="1:13" ht="18.75" customHeight="1">
      <c r="A6" s="515" t="s">
        <v>69</v>
      </c>
      <c r="B6" s="1460" t="s">
        <v>695</v>
      </c>
      <c r="C6" s="32">
        <v>72653</v>
      </c>
      <c r="D6" s="32">
        <v>76032</v>
      </c>
      <c r="E6" s="32">
        <v>88259</v>
      </c>
      <c r="F6" s="32">
        <v>81299.58</v>
      </c>
      <c r="G6" s="32">
        <v>79911</v>
      </c>
      <c r="H6" s="32">
        <v>81317</v>
      </c>
      <c r="I6" s="32">
        <v>78681</v>
      </c>
      <c r="J6" s="32">
        <v>88935</v>
      </c>
      <c r="K6" s="901">
        <v>87737</v>
      </c>
      <c r="L6" s="1454">
        <v>77058</v>
      </c>
      <c r="M6" s="1439"/>
    </row>
    <row r="7" spans="1:13" ht="18.75" customHeight="1">
      <c r="A7" s="515" t="s">
        <v>70</v>
      </c>
      <c r="B7" s="1460" t="s">
        <v>695</v>
      </c>
      <c r="C7" s="32">
        <v>15731</v>
      </c>
      <c r="D7" s="32">
        <v>17559</v>
      </c>
      <c r="E7" s="32">
        <v>18526</v>
      </c>
      <c r="F7" s="32">
        <v>17746.84</v>
      </c>
      <c r="G7" s="32">
        <v>16229</v>
      </c>
      <c r="H7" s="32">
        <v>18053</v>
      </c>
      <c r="I7" s="32">
        <v>16850</v>
      </c>
      <c r="J7" s="32">
        <v>20055</v>
      </c>
      <c r="K7" s="901">
        <v>18397</v>
      </c>
      <c r="L7" s="1454">
        <v>14732</v>
      </c>
      <c r="M7" s="1439"/>
    </row>
    <row r="8" spans="1:13" ht="18.75" customHeight="1">
      <c r="A8" s="515" t="s">
        <v>71</v>
      </c>
      <c r="B8" s="1460" t="s">
        <v>695</v>
      </c>
      <c r="C8" s="32">
        <v>12945</v>
      </c>
      <c r="D8" s="32">
        <v>17597</v>
      </c>
      <c r="E8" s="32">
        <v>17598</v>
      </c>
      <c r="F8" s="32">
        <v>18133.49</v>
      </c>
      <c r="G8" s="32">
        <v>15414</v>
      </c>
      <c r="H8" s="32">
        <v>17178</v>
      </c>
      <c r="I8" s="32">
        <v>16450</v>
      </c>
      <c r="J8" s="32">
        <v>17485</v>
      </c>
      <c r="K8" s="901">
        <v>17729</v>
      </c>
      <c r="L8" s="1454">
        <v>11977</v>
      </c>
      <c r="M8" s="1439"/>
    </row>
    <row r="9" spans="1:13" s="1400" customFormat="1" ht="18.75" customHeight="1">
      <c r="A9" s="1455" t="s">
        <v>72</v>
      </c>
      <c r="B9" s="1461" t="s">
        <v>1064</v>
      </c>
      <c r="C9" s="185">
        <v>46.55690101564241</v>
      </c>
      <c r="D9" s="39">
        <v>51.5</v>
      </c>
      <c r="E9" s="39">
        <v>58.6</v>
      </c>
      <c r="F9" s="39">
        <v>55.2000022611368</v>
      </c>
      <c r="G9" s="39">
        <v>61.35651615287812</v>
      </c>
      <c r="H9" s="39">
        <v>64.87445700455771</v>
      </c>
      <c r="I9" s="39">
        <v>62.2</v>
      </c>
      <c r="J9" s="185">
        <v>70.14924709211057</v>
      </c>
      <c r="K9" s="1462">
        <v>67.9</v>
      </c>
      <c r="L9" s="1456">
        <v>57</v>
      </c>
      <c r="M9" s="1439"/>
    </row>
    <row r="10" spans="1:13" ht="18.75" customHeight="1">
      <c r="A10" s="515" t="s">
        <v>68</v>
      </c>
      <c r="B10" s="1460"/>
      <c r="C10" s="902"/>
      <c r="D10" s="903"/>
      <c r="E10" s="39"/>
      <c r="F10" s="39"/>
      <c r="G10" s="39"/>
      <c r="H10" s="185"/>
      <c r="I10" s="34"/>
      <c r="J10" s="180"/>
      <c r="K10" s="901"/>
      <c r="L10" s="1454"/>
      <c r="M10" s="1439"/>
    </row>
    <row r="11" spans="1:14" ht="18.75" customHeight="1">
      <c r="A11" s="515" t="s">
        <v>69</v>
      </c>
      <c r="B11" s="1460" t="s">
        <v>1065</v>
      </c>
      <c r="C11" s="180">
        <v>33.3</v>
      </c>
      <c r="D11" s="180">
        <v>35.2</v>
      </c>
      <c r="E11" s="34">
        <v>41.6</v>
      </c>
      <c r="F11" s="34">
        <v>38.297806791512826</v>
      </c>
      <c r="G11" s="34">
        <v>43.95235098958929</v>
      </c>
      <c r="H11" s="34">
        <v>45.26372155883944</v>
      </c>
      <c r="I11" s="34">
        <v>43.7</v>
      </c>
      <c r="J11" s="180">
        <v>49.32771923413207</v>
      </c>
      <c r="K11" s="904">
        <v>48.1</v>
      </c>
      <c r="L11" s="1457">
        <v>42.3</v>
      </c>
      <c r="M11" s="1439"/>
      <c r="N11" s="1440"/>
    </row>
    <row r="12" spans="1:14" ht="18.75" customHeight="1">
      <c r="A12" s="515" t="s">
        <v>70</v>
      </c>
      <c r="B12" s="1460" t="s">
        <v>1066</v>
      </c>
      <c r="C12" s="180">
        <v>7.2</v>
      </c>
      <c r="D12" s="180">
        <v>8.1</v>
      </c>
      <c r="E12" s="34">
        <v>8.7</v>
      </c>
      <c r="F12" s="34">
        <v>8.360006896467256</v>
      </c>
      <c r="G12" s="34">
        <v>8.926214215940792</v>
      </c>
      <c r="H12" s="34">
        <v>10.048894638288777</v>
      </c>
      <c r="I12" s="34">
        <v>9.4</v>
      </c>
      <c r="J12" s="180">
        <v>11.123488044532733</v>
      </c>
      <c r="K12" s="904">
        <v>10.1</v>
      </c>
      <c r="L12" s="1457">
        <v>8.1</v>
      </c>
      <c r="M12" s="1439"/>
      <c r="N12" s="1440"/>
    </row>
    <row r="13" spans="1:14" ht="18.75" customHeight="1">
      <c r="A13" s="515" t="s">
        <v>71</v>
      </c>
      <c r="B13" s="1460" t="s">
        <v>1066</v>
      </c>
      <c r="C13" s="180">
        <v>6</v>
      </c>
      <c r="D13" s="180">
        <v>8.2</v>
      </c>
      <c r="E13" s="34">
        <v>8.3</v>
      </c>
      <c r="F13" s="34">
        <v>8.542146176841625</v>
      </c>
      <c r="G13" s="34">
        <v>8.477950947348042</v>
      </c>
      <c r="H13" s="34">
        <v>9.56184080742949</v>
      </c>
      <c r="I13" s="34">
        <v>9.1</v>
      </c>
      <c r="J13" s="180">
        <v>9.698039813445767</v>
      </c>
      <c r="K13" s="904">
        <v>9.7</v>
      </c>
      <c r="L13" s="1457">
        <v>6.6</v>
      </c>
      <c r="M13" s="1439"/>
      <c r="N13" s="1441"/>
    </row>
    <row r="14" spans="1:14" s="1400" customFormat="1" ht="18.75" customHeight="1">
      <c r="A14" s="1455" t="s">
        <v>73</v>
      </c>
      <c r="B14" s="1461" t="s">
        <v>1067</v>
      </c>
      <c r="C14" s="185">
        <v>83.0744660529278</v>
      </c>
      <c r="D14" s="185">
        <v>91.1573560529852</v>
      </c>
      <c r="E14" s="185">
        <v>92.60116794668302</v>
      </c>
      <c r="F14" s="185">
        <v>87.23864885066541</v>
      </c>
      <c r="G14" s="185">
        <v>85.94769051311744</v>
      </c>
      <c r="H14" s="185">
        <v>90.87584610334372</v>
      </c>
      <c r="I14" s="39">
        <v>88.2</v>
      </c>
      <c r="J14" s="185">
        <v>98.97248290301712</v>
      </c>
      <c r="K14" s="1462">
        <v>96.9</v>
      </c>
      <c r="L14" s="1456">
        <v>81.19998215849361</v>
      </c>
      <c r="M14" s="1439"/>
      <c r="N14" s="1442"/>
    </row>
    <row r="15" spans="1:13" ht="18.75" customHeight="1">
      <c r="A15" s="515" t="s">
        <v>68</v>
      </c>
      <c r="B15" s="1460"/>
      <c r="C15" s="185"/>
      <c r="D15" s="180"/>
      <c r="E15" s="39"/>
      <c r="F15" s="39"/>
      <c r="G15" s="39"/>
      <c r="H15" s="185"/>
      <c r="I15" s="39"/>
      <c r="J15" s="180"/>
      <c r="K15" s="904"/>
      <c r="L15" s="1457"/>
      <c r="M15" s="1439"/>
    </row>
    <row r="16" spans="1:14" ht="18.75" customHeight="1">
      <c r="A16" s="515" t="s">
        <v>69</v>
      </c>
      <c r="B16" s="1463" t="s">
        <v>1068</v>
      </c>
      <c r="C16" s="180">
        <v>59.564479883778226</v>
      </c>
      <c r="D16" s="180">
        <v>62.3347492123302</v>
      </c>
      <c r="E16" s="180">
        <v>65.70742369782283</v>
      </c>
      <c r="F16" s="180">
        <v>60.52624604306692</v>
      </c>
      <c r="G16" s="180">
        <v>61.5680826917343</v>
      </c>
      <c r="H16" s="180">
        <v>63.405216542416866</v>
      </c>
      <c r="I16" s="34">
        <v>62</v>
      </c>
      <c r="J16" s="180">
        <v>69.59571272567565</v>
      </c>
      <c r="K16" s="904">
        <v>68.7</v>
      </c>
      <c r="L16" s="1457">
        <v>60.29959645329634</v>
      </c>
      <c r="M16" s="1439"/>
      <c r="N16" s="1440"/>
    </row>
    <row r="17" spans="1:14" ht="18.75" customHeight="1">
      <c r="A17" s="515" t="s">
        <v>70</v>
      </c>
      <c r="B17" s="1463" t="s">
        <v>1068</v>
      </c>
      <c r="C17" s="180">
        <v>12.897042559174642</v>
      </c>
      <c r="D17" s="180">
        <v>14.395726291815366</v>
      </c>
      <c r="E17" s="180">
        <v>13.792312754799688</v>
      </c>
      <c r="F17" s="180">
        <v>13.212240510060958</v>
      </c>
      <c r="G17" s="180">
        <v>12.503765614297855</v>
      </c>
      <c r="H17" s="180">
        <v>14.076446182720115</v>
      </c>
      <c r="I17" s="34">
        <v>13.3</v>
      </c>
      <c r="J17" s="180">
        <v>15.693956470606906</v>
      </c>
      <c r="K17" s="904">
        <v>14.4</v>
      </c>
      <c r="L17" s="1457">
        <v>11.528117196786338</v>
      </c>
      <c r="M17" s="1439"/>
      <c r="N17" s="1440"/>
    </row>
    <row r="18" spans="1:14" ht="18.75" customHeight="1">
      <c r="A18" s="515" t="s">
        <v>71</v>
      </c>
      <c r="B18" s="1463" t="s">
        <v>1068</v>
      </c>
      <c r="C18" s="180">
        <v>10.612943609974938</v>
      </c>
      <c r="D18" s="180">
        <v>14.426880548839627</v>
      </c>
      <c r="E18" s="180">
        <v>13.101431494060506</v>
      </c>
      <c r="F18" s="180">
        <v>13.500095293966998</v>
      </c>
      <c r="G18" s="180">
        <v>11.875842207085288</v>
      </c>
      <c r="H18" s="180">
        <v>13.394183378206733</v>
      </c>
      <c r="I18" s="34">
        <v>13</v>
      </c>
      <c r="J18" s="180">
        <v>13.682813706734567</v>
      </c>
      <c r="K18" s="904">
        <v>13.9</v>
      </c>
      <c r="L18" s="1457">
        <v>9.37226850841094</v>
      </c>
      <c r="M18" s="1439"/>
      <c r="N18" s="1440"/>
    </row>
    <row r="19" spans="1:14" s="1400" customFormat="1" ht="18.75" customHeight="1" thickBot="1">
      <c r="A19" s="1348" t="s">
        <v>146</v>
      </c>
      <c r="B19" s="1464" t="s">
        <v>1069</v>
      </c>
      <c r="C19" s="1465">
        <v>3.2</v>
      </c>
      <c r="D19" s="1465">
        <v>3.5</v>
      </c>
      <c r="E19" s="1466">
        <v>2.7</v>
      </c>
      <c r="F19" s="1466">
        <v>2.7</v>
      </c>
      <c r="G19" s="1465">
        <v>2.4</v>
      </c>
      <c r="H19" s="1465">
        <v>2.6</v>
      </c>
      <c r="I19" s="1466">
        <v>2.8</v>
      </c>
      <c r="J19" s="1465">
        <v>2.7</v>
      </c>
      <c r="K19" s="1467">
        <v>2.3</v>
      </c>
      <c r="L19" s="1458">
        <v>2.5</v>
      </c>
      <c r="M19" s="1439"/>
      <c r="N19" s="1442"/>
    </row>
    <row r="20" spans="1:12" ht="15">
      <c r="A20" s="654" t="s">
        <v>849</v>
      </c>
      <c r="B20" s="16"/>
      <c r="C20" s="16"/>
      <c r="D20" s="16"/>
      <c r="E20" s="16"/>
      <c r="F20" s="16"/>
      <c r="G20" s="16"/>
      <c r="H20" s="16"/>
      <c r="I20" s="906"/>
      <c r="J20" s="338"/>
      <c r="K20" s="905"/>
      <c r="L20" s="905"/>
    </row>
    <row r="21" spans="1:12" ht="15">
      <c r="A21" s="654" t="s">
        <v>467</v>
      </c>
      <c r="B21" s="16"/>
      <c r="C21" s="16"/>
      <c r="D21" s="16"/>
      <c r="E21" s="16"/>
      <c r="F21" s="16"/>
      <c r="G21" s="16"/>
      <c r="H21" s="16"/>
      <c r="I21" s="906"/>
      <c r="J21" s="338"/>
      <c r="K21" s="905"/>
      <c r="L21" s="905"/>
    </row>
    <row r="22" spans="1:12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907"/>
      <c r="L22" s="907"/>
    </row>
    <row r="23" spans="1:12" ht="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907"/>
      <c r="L23" s="907"/>
    </row>
    <row r="24" spans="1:2" ht="15">
      <c r="A24" s="1444"/>
      <c r="B24" s="1445"/>
    </row>
    <row r="25" spans="1:12" ht="15">
      <c r="A25" s="1447"/>
      <c r="B25" s="1448"/>
      <c r="K25" s="1449"/>
      <c r="L25" s="1450"/>
    </row>
    <row r="26" spans="1:2" ht="15">
      <c r="A26" s="1447"/>
      <c r="B26" s="1448"/>
    </row>
    <row r="27" spans="1:2" ht="15">
      <c r="A27" s="1447"/>
      <c r="B27" s="1448"/>
    </row>
    <row r="29" spans="10:12" ht="15">
      <c r="J29" s="1440"/>
      <c r="K29" s="1451"/>
      <c r="L29" s="1451"/>
    </row>
    <row r="30" ht="15">
      <c r="J30" s="1440"/>
    </row>
    <row r="31" ht="15">
      <c r="J31" s="1440"/>
    </row>
    <row r="32" ht="15">
      <c r="J32" s="1440"/>
    </row>
    <row r="33" ht="15">
      <c r="J33" s="1440"/>
    </row>
  </sheetData>
  <sheetProtection/>
  <mergeCells count="2">
    <mergeCell ref="A1:G1"/>
    <mergeCell ref="K1:L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K33" sqref="K32:K33"/>
    </sheetView>
  </sheetViews>
  <sheetFormatPr defaultColWidth="9.00390625" defaultRowHeight="12.75"/>
  <cols>
    <col min="1" max="1" width="46.375" style="16" customWidth="1"/>
    <col min="2" max="7" width="11.125" style="16" customWidth="1"/>
    <col min="8" max="12" width="8.00390625" style="16" customWidth="1"/>
    <col min="13" max="13" width="10.875" style="16" customWidth="1"/>
    <col min="14" max="14" width="13.625" style="16" bestFit="1" customWidth="1"/>
    <col min="15" max="16384" width="9.125" style="16" customWidth="1"/>
  </cols>
  <sheetData>
    <row r="1" spans="1:13" s="1181" customFormat="1" ht="16.5" customHeight="1" thickBot="1">
      <c r="A1" s="2" t="s">
        <v>140</v>
      </c>
      <c r="F1" s="1396"/>
      <c r="G1" s="1396"/>
      <c r="L1" s="1623" t="s">
        <v>141</v>
      </c>
      <c r="M1" s="1623"/>
    </row>
    <row r="2" spans="1:13" s="1181" customFormat="1" ht="15">
      <c r="A2" s="1182" t="s">
        <v>126</v>
      </c>
      <c r="B2" s="1183"/>
      <c r="C2" s="1183"/>
      <c r="D2" s="1183"/>
      <c r="E2" s="1183"/>
      <c r="F2" s="1183"/>
      <c r="G2" s="1183"/>
      <c r="H2" s="1183"/>
      <c r="I2" s="1183"/>
      <c r="J2" s="1183"/>
      <c r="K2" s="1183"/>
      <c r="L2" s="1183"/>
      <c r="M2" s="1184"/>
    </row>
    <row r="3" spans="1:13" s="1181" customFormat="1" ht="15">
      <c r="A3" s="1819" t="s">
        <v>127</v>
      </c>
      <c r="B3" s="1821" t="s">
        <v>291</v>
      </c>
      <c r="C3" s="1821"/>
      <c r="D3" s="1821"/>
      <c r="E3" s="1821"/>
      <c r="F3" s="1821"/>
      <c r="G3" s="1675"/>
      <c r="H3" s="1821" t="s">
        <v>128</v>
      </c>
      <c r="I3" s="1821"/>
      <c r="J3" s="1821"/>
      <c r="K3" s="1821"/>
      <c r="L3" s="1821"/>
      <c r="M3" s="1676"/>
    </row>
    <row r="4" spans="1:14" s="1181" customFormat="1" ht="15.75" thickBot="1">
      <c r="A4" s="1820"/>
      <c r="B4" s="1191">
        <v>2005</v>
      </c>
      <c r="C4" s="1191">
        <v>2006</v>
      </c>
      <c r="D4" s="1191" t="s">
        <v>142</v>
      </c>
      <c r="E4" s="1191" t="s">
        <v>143</v>
      </c>
      <c r="F4" s="1191" t="s">
        <v>144</v>
      </c>
      <c r="G4" s="1191" t="s">
        <v>476</v>
      </c>
      <c r="H4" s="1191">
        <v>2005</v>
      </c>
      <c r="I4" s="1191">
        <v>2006</v>
      </c>
      <c r="J4" s="1191">
        <v>2007</v>
      </c>
      <c r="K4" s="1191">
        <v>2008</v>
      </c>
      <c r="L4" s="1191" t="s">
        <v>145</v>
      </c>
      <c r="M4" s="1476" t="s">
        <v>476</v>
      </c>
      <c r="N4" s="1419"/>
    </row>
    <row r="5" spans="1:13" s="1181" customFormat="1" ht="15.75" thickTop="1">
      <c r="A5" s="215" t="s">
        <v>129</v>
      </c>
      <c r="B5" s="36">
        <v>6838312.421164443</v>
      </c>
      <c r="C5" s="36">
        <v>6924981.743344619</v>
      </c>
      <c r="D5" s="36">
        <v>7063499.966806081</v>
      </c>
      <c r="E5" s="36">
        <v>7395638.319059948</v>
      </c>
      <c r="F5" s="36">
        <v>7520756.886059948</v>
      </c>
      <c r="G5" s="1192">
        <v>101.69178861380423</v>
      </c>
      <c r="H5" s="1193" t="s">
        <v>571</v>
      </c>
      <c r="I5" s="1193" t="s">
        <v>571</v>
      </c>
      <c r="J5" s="1193" t="s">
        <v>571</v>
      </c>
      <c r="K5" s="1193" t="s">
        <v>571</v>
      </c>
      <c r="L5" s="1194"/>
      <c r="M5" s="1195" t="s">
        <v>571</v>
      </c>
    </row>
    <row r="6" spans="1:13" s="1185" customFormat="1" ht="15">
      <c r="A6" s="215" t="s">
        <v>130</v>
      </c>
      <c r="B6" s="1196">
        <v>2700458.076080462</v>
      </c>
      <c r="C6" s="36">
        <v>2745900.551019053</v>
      </c>
      <c r="D6" s="36">
        <v>2842526.744435393</v>
      </c>
      <c r="E6" s="36">
        <v>2882267.644445891</v>
      </c>
      <c r="F6" s="36">
        <v>2919160.6702947984</v>
      </c>
      <c r="G6" s="1192">
        <v>101.28</v>
      </c>
      <c r="H6" s="1193" t="s">
        <v>571</v>
      </c>
      <c r="I6" s="1193" t="s">
        <v>571</v>
      </c>
      <c r="J6" s="1193" t="s">
        <v>571</v>
      </c>
      <c r="K6" s="1193" t="s">
        <v>571</v>
      </c>
      <c r="L6" s="1194"/>
      <c r="M6" s="1195" t="s">
        <v>571</v>
      </c>
    </row>
    <row r="7" spans="1:13" s="1185" customFormat="1" ht="15">
      <c r="A7" s="215" t="s">
        <v>131</v>
      </c>
      <c r="B7" s="1196">
        <v>405895.23999203346</v>
      </c>
      <c r="C7" s="36">
        <v>299940.25094602664</v>
      </c>
      <c r="D7" s="36">
        <v>334096.79346743674</v>
      </c>
      <c r="E7" s="36">
        <v>650235.6768240059</v>
      </c>
      <c r="F7" s="36">
        <v>568786</v>
      </c>
      <c r="G7" s="1192">
        <v>87.4738222267599</v>
      </c>
      <c r="H7" s="36">
        <v>5311.027019849964</v>
      </c>
      <c r="I7" s="36">
        <v>2423.156077806546</v>
      </c>
      <c r="J7" s="36">
        <v>2456.349996680608</v>
      </c>
      <c r="K7" s="36">
        <v>2522.7378344287326</v>
      </c>
      <c r="L7" s="36">
        <v>3858.853</v>
      </c>
      <c r="M7" s="1195">
        <v>152.96290194473684</v>
      </c>
    </row>
    <row r="8" spans="1:13" s="1185" customFormat="1" ht="15">
      <c r="A8" s="215" t="s">
        <v>132</v>
      </c>
      <c r="B8" s="1196">
        <v>82420.50056429661</v>
      </c>
      <c r="C8" s="36">
        <v>158899.2896501361</v>
      </c>
      <c r="D8" s="36">
        <v>168824.2713934807</v>
      </c>
      <c r="E8" s="36">
        <v>166035.98220805946</v>
      </c>
      <c r="F8" s="36">
        <v>166257.78842624673</v>
      </c>
      <c r="G8" s="1192">
        <v>100.13358924688345</v>
      </c>
      <c r="H8" s="35">
        <v>464.7148642368718</v>
      </c>
      <c r="I8" s="35">
        <v>896.2358095996813</v>
      </c>
      <c r="J8" s="35">
        <v>1161.7871605921794</v>
      </c>
      <c r="K8" s="35">
        <v>1228.174998340304</v>
      </c>
      <c r="L8" s="1197">
        <v>1121.862</v>
      </c>
      <c r="M8" s="1195">
        <v>91.34382327567569</v>
      </c>
    </row>
    <row r="9" spans="1:13" s="1185" customFormat="1" ht="15">
      <c r="A9" s="215" t="s">
        <v>133</v>
      </c>
      <c r="B9" s="1196">
        <v>202748.45648277237</v>
      </c>
      <c r="C9" s="36">
        <v>90586.20460731593</v>
      </c>
      <c r="D9" s="36">
        <v>98320.38770497244</v>
      </c>
      <c r="E9" s="36">
        <v>335125.8049525327</v>
      </c>
      <c r="F9" s="36">
        <v>239651.642492754</v>
      </c>
      <c r="G9" s="1192">
        <v>71.51094870975344</v>
      </c>
      <c r="H9" s="35">
        <v>3219.81013078404</v>
      </c>
      <c r="I9" s="35">
        <v>763.4601341034323</v>
      </c>
      <c r="J9" s="35">
        <v>1029.0114850959305</v>
      </c>
      <c r="K9" s="35">
        <v>697.0722963553077</v>
      </c>
      <c r="L9" s="1197">
        <v>1819.604</v>
      </c>
      <c r="M9" s="1195">
        <v>261.03519097142856</v>
      </c>
    </row>
    <row r="10" spans="1:13" s="1185" customFormat="1" ht="15">
      <c r="A10" s="215" t="s">
        <v>134</v>
      </c>
      <c r="B10" s="1196">
        <v>61176.392484896765</v>
      </c>
      <c r="C10" s="36">
        <v>31401.44725486291</v>
      </c>
      <c r="D10" s="36">
        <v>34023.76684591383</v>
      </c>
      <c r="E10" s="36">
        <v>120659.89510721636</v>
      </c>
      <c r="F10" s="36">
        <v>109457.1320897569</v>
      </c>
      <c r="G10" s="1192">
        <v>90.71542121969783</v>
      </c>
      <c r="H10" s="35">
        <v>1228.174998340304</v>
      </c>
      <c r="I10" s="35">
        <v>66.38783774812454</v>
      </c>
      <c r="J10" s="35">
        <v>33.19391887406227</v>
      </c>
      <c r="K10" s="35">
        <v>165.96959437031137</v>
      </c>
      <c r="L10" s="1197">
        <v>209.842</v>
      </c>
      <c r="M10" s="1195">
        <v>126.43400184</v>
      </c>
    </row>
    <row r="11" spans="1:13" s="1185" customFormat="1" ht="15">
      <c r="A11" s="215" t="s">
        <v>135</v>
      </c>
      <c r="B11" s="1196">
        <v>56363.27424815774</v>
      </c>
      <c r="C11" s="36">
        <v>6439.62026156808</v>
      </c>
      <c r="D11" s="36">
        <v>10522.47228307774</v>
      </c>
      <c r="E11" s="36">
        <v>10356.502688707427</v>
      </c>
      <c r="F11" s="36">
        <v>14128.417117484001</v>
      </c>
      <c r="G11" s="1192">
        <v>136.42073528247533</v>
      </c>
      <c r="H11" s="35">
        <v>199.16351324437363</v>
      </c>
      <c r="I11" s="35">
        <v>33.19391887406227</v>
      </c>
      <c r="J11" s="35">
        <v>99.58175662218682</v>
      </c>
      <c r="K11" s="35">
        <v>0</v>
      </c>
      <c r="L11" s="1197">
        <v>323.945</v>
      </c>
      <c r="M11" s="1195" t="s">
        <v>571</v>
      </c>
    </row>
    <row r="12" spans="1:13" s="1185" customFormat="1" ht="15">
      <c r="A12" s="215" t="s">
        <v>136</v>
      </c>
      <c r="B12" s="1198">
        <v>39.49007468711073</v>
      </c>
      <c r="C12" s="1192">
        <v>39.65188364329995</v>
      </c>
      <c r="D12" s="1192">
        <v>40.24246843340334</v>
      </c>
      <c r="E12" s="1192">
        <v>38.97253381114847</v>
      </c>
      <c r="F12" s="1192">
        <v>38.814719243293055</v>
      </c>
      <c r="G12" s="1192">
        <v>99.5950620798223</v>
      </c>
      <c r="H12" s="1193" t="s">
        <v>571</v>
      </c>
      <c r="I12" s="1193" t="s">
        <v>571</v>
      </c>
      <c r="J12" s="1193" t="s">
        <v>571</v>
      </c>
      <c r="K12" s="1193" t="s">
        <v>571</v>
      </c>
      <c r="L12" s="1194"/>
      <c r="M12" s="1195" t="s">
        <v>571</v>
      </c>
    </row>
    <row r="13" spans="1:13" s="1181" customFormat="1" ht="15">
      <c r="A13" s="1004" t="s">
        <v>137</v>
      </c>
      <c r="B13" s="1199">
        <v>4137854.345083981</v>
      </c>
      <c r="C13" s="1199">
        <v>4179081.192325566</v>
      </c>
      <c r="D13" s="1199">
        <v>4220973.222370688</v>
      </c>
      <c r="E13" s="1199">
        <v>4513370.674614057</v>
      </c>
      <c r="F13" s="1199">
        <v>4601596.21576515</v>
      </c>
      <c r="G13" s="1200">
        <v>101.95475948047714</v>
      </c>
      <c r="H13" s="1201" t="s">
        <v>571</v>
      </c>
      <c r="I13" s="1201" t="s">
        <v>571</v>
      </c>
      <c r="J13" s="1201" t="s">
        <v>571</v>
      </c>
      <c r="K13" s="1201" t="s">
        <v>571</v>
      </c>
      <c r="L13" s="1202"/>
      <c r="M13" s="1203" t="s">
        <v>571</v>
      </c>
    </row>
    <row r="14" spans="1:13" ht="15">
      <c r="A14" s="1186" t="s">
        <v>138</v>
      </c>
      <c r="B14" s="222"/>
      <c r="C14" s="1187"/>
      <c r="D14" s="1187"/>
      <c r="E14" s="1187"/>
      <c r="F14" s="222"/>
      <c r="G14" s="1188"/>
      <c r="H14" s="222"/>
      <c r="I14" s="222"/>
      <c r="J14" s="222"/>
      <c r="K14" s="222"/>
      <c r="L14" s="222"/>
      <c r="M14" s="1189"/>
    </row>
    <row r="15" spans="1:13" ht="15">
      <c r="A15" s="1819" t="s">
        <v>472</v>
      </c>
      <c r="B15" s="1821" t="s">
        <v>291</v>
      </c>
      <c r="C15" s="1821"/>
      <c r="D15" s="1821"/>
      <c r="E15" s="1821"/>
      <c r="F15" s="1821"/>
      <c r="G15" s="1675"/>
      <c r="H15" s="1821" t="s">
        <v>128</v>
      </c>
      <c r="I15" s="1821"/>
      <c r="J15" s="1821"/>
      <c r="K15" s="1821"/>
      <c r="L15" s="1821"/>
      <c r="M15" s="1676"/>
    </row>
    <row r="16" spans="1:13" ht="15.75" thickBot="1">
      <c r="A16" s="1820"/>
      <c r="B16" s="1191">
        <v>2005</v>
      </c>
      <c r="C16" s="1191">
        <v>2006</v>
      </c>
      <c r="D16" s="1191" t="s">
        <v>142</v>
      </c>
      <c r="E16" s="1191" t="s">
        <v>143</v>
      </c>
      <c r="F16" s="1191" t="s">
        <v>144</v>
      </c>
      <c r="G16" s="1191" t="s">
        <v>476</v>
      </c>
      <c r="H16" s="1191">
        <v>2005</v>
      </c>
      <c r="I16" s="1191">
        <v>2006</v>
      </c>
      <c r="J16" s="1191">
        <v>2007</v>
      </c>
      <c r="K16" s="1191">
        <v>2008</v>
      </c>
      <c r="L16" s="1191" t="s">
        <v>145</v>
      </c>
      <c r="M16" s="1476" t="s">
        <v>476</v>
      </c>
    </row>
    <row r="17" spans="1:13" ht="15.75" thickTop="1">
      <c r="A17" s="215" t="s">
        <v>129</v>
      </c>
      <c r="B17" s="36">
        <v>3154484.4984398857</v>
      </c>
      <c r="C17" s="36">
        <v>3245004.3152094535</v>
      </c>
      <c r="D17" s="36">
        <v>3419139.613622784</v>
      </c>
      <c r="E17" s="36">
        <v>3641472.4822412534</v>
      </c>
      <c r="F17" s="36">
        <v>3723357.9154132074</v>
      </c>
      <c r="G17" s="1192">
        <v>102.2486901540872</v>
      </c>
      <c r="H17" s="857" t="s">
        <v>571</v>
      </c>
      <c r="I17" s="857" t="s">
        <v>571</v>
      </c>
      <c r="J17" s="857" t="s">
        <v>571</v>
      </c>
      <c r="K17" s="857" t="s">
        <v>571</v>
      </c>
      <c r="L17" s="738" t="s">
        <v>571</v>
      </c>
      <c r="M17" s="651" t="s">
        <v>571</v>
      </c>
    </row>
    <row r="18" spans="1:13" s="332" customFormat="1" ht="15">
      <c r="A18" s="215" t="s">
        <v>130</v>
      </c>
      <c r="B18" s="36">
        <v>1573790.0816570404</v>
      </c>
      <c r="C18" s="36">
        <v>1664687.2137024496</v>
      </c>
      <c r="D18" s="36">
        <v>1667759.3835964182</v>
      </c>
      <c r="E18" s="36">
        <v>1727352.6202954573</v>
      </c>
      <c r="F18" s="36">
        <v>1757358.147981499</v>
      </c>
      <c r="G18" s="1192">
        <v>101.73708178246255</v>
      </c>
      <c r="H18" s="857" t="s">
        <v>571</v>
      </c>
      <c r="I18" s="857" t="s">
        <v>571</v>
      </c>
      <c r="J18" s="857" t="s">
        <v>571</v>
      </c>
      <c r="K18" s="857" t="s">
        <v>571</v>
      </c>
      <c r="L18" s="738" t="s">
        <v>571</v>
      </c>
      <c r="M18" s="651" t="s">
        <v>571</v>
      </c>
    </row>
    <row r="19" spans="1:14" s="332" customFormat="1" ht="15">
      <c r="A19" s="215" t="s">
        <v>139</v>
      </c>
      <c r="B19" s="36">
        <v>355307.7076279625</v>
      </c>
      <c r="C19" s="36">
        <v>217187.81119298944</v>
      </c>
      <c r="D19" s="36">
        <v>450242.31560778065</v>
      </c>
      <c r="E19" s="36">
        <v>353714.39952200756</v>
      </c>
      <c r="F19" s="36">
        <v>402520</v>
      </c>
      <c r="G19" s="1192">
        <v>113.79802477477479</v>
      </c>
      <c r="H19" s="36">
        <v>1759.2777003253004</v>
      </c>
      <c r="I19" s="36">
        <v>663.8783774812455</v>
      </c>
      <c r="J19" s="36">
        <v>265.55135099249816</v>
      </c>
      <c r="K19" s="36">
        <v>1460.53243045874</v>
      </c>
      <c r="L19" s="1116">
        <v>8183.925</v>
      </c>
      <c r="M19" s="1195">
        <v>560.3384648863636</v>
      </c>
      <c r="N19" s="1190"/>
    </row>
    <row r="20" spans="1:14" s="332" customFormat="1" ht="15">
      <c r="A20" s="215" t="s">
        <v>132</v>
      </c>
      <c r="B20" s="36">
        <v>110867.689039368</v>
      </c>
      <c r="C20" s="36">
        <v>125539.4011817035</v>
      </c>
      <c r="D20" s="36">
        <v>172608.3781451238</v>
      </c>
      <c r="E20" s="36">
        <v>169853.28287857663</v>
      </c>
      <c r="F20" s="36">
        <v>118820.4238374859</v>
      </c>
      <c r="G20" s="1192">
        <v>69.95474083502248</v>
      </c>
      <c r="H20" s="36">
        <v>199.16351324437363</v>
      </c>
      <c r="I20" s="36">
        <v>365.133107614685</v>
      </c>
      <c r="J20" s="36">
        <v>0</v>
      </c>
      <c r="K20" s="36">
        <v>0</v>
      </c>
      <c r="L20" s="1116">
        <v>295.342</v>
      </c>
      <c r="M20" s="1195" t="s">
        <v>571</v>
      </c>
      <c r="N20" s="1190"/>
    </row>
    <row r="21" spans="1:14" s="332" customFormat="1" ht="15">
      <c r="A21" s="215" t="s">
        <v>133</v>
      </c>
      <c r="B21" s="36">
        <v>183263.62610369778</v>
      </c>
      <c r="C21" s="36">
        <v>51815.7073624112</v>
      </c>
      <c r="D21" s="36">
        <v>154949.21330412268</v>
      </c>
      <c r="E21" s="36">
        <v>94403.50527783309</v>
      </c>
      <c r="F21" s="36">
        <v>197873.63349450222</v>
      </c>
      <c r="G21" s="1192">
        <v>209.60411683035778</v>
      </c>
      <c r="H21" s="36">
        <v>1427.3385115846777</v>
      </c>
      <c r="I21" s="36">
        <v>265.55135099249816</v>
      </c>
      <c r="J21" s="36">
        <v>33.19391887406227</v>
      </c>
      <c r="K21" s="36">
        <v>464.7148642368718</v>
      </c>
      <c r="L21" s="1116">
        <v>7041.371</v>
      </c>
      <c r="M21" s="1195">
        <v>1515.2024481857143</v>
      </c>
      <c r="N21" s="1190"/>
    </row>
    <row r="22" spans="1:14" s="332" customFormat="1" ht="15">
      <c r="A22" s="215" t="s">
        <v>134</v>
      </c>
      <c r="B22" s="36">
        <v>37243.57697669787</v>
      </c>
      <c r="C22" s="36">
        <v>24829.051317798578</v>
      </c>
      <c r="D22" s="36">
        <v>40098.25399986722</v>
      </c>
      <c r="E22" s="36">
        <v>21410.077673770164</v>
      </c>
      <c r="F22" s="36">
        <v>38681.03578654881</v>
      </c>
      <c r="G22" s="1192">
        <v>180.66742389233636</v>
      </c>
      <c r="H22" s="36">
        <v>0</v>
      </c>
      <c r="I22" s="36">
        <v>0</v>
      </c>
      <c r="J22" s="36">
        <v>232.3574321184359</v>
      </c>
      <c r="K22" s="36">
        <v>995.8175662218681</v>
      </c>
      <c r="L22" s="1116">
        <v>71.802</v>
      </c>
      <c r="M22" s="1195">
        <v>7.210356840000001</v>
      </c>
      <c r="N22" s="1190"/>
    </row>
    <row r="23" spans="1:14" s="332" customFormat="1" ht="15">
      <c r="A23" s="215" t="s">
        <v>136</v>
      </c>
      <c r="B23" s="1192">
        <v>49.890451702255675</v>
      </c>
      <c r="C23" s="1192">
        <v>51.3</v>
      </c>
      <c r="D23" s="1192">
        <v>48.7771653708322</v>
      </c>
      <c r="E23" s="1192">
        <v>47.435553302116574</v>
      </c>
      <c r="F23" s="1192">
        <v>47.19820624030641</v>
      </c>
      <c r="G23" s="1192">
        <v>99.49964310461712</v>
      </c>
      <c r="H23" s="857" t="s">
        <v>571</v>
      </c>
      <c r="I23" s="857" t="s">
        <v>571</v>
      </c>
      <c r="J23" s="857" t="s">
        <v>571</v>
      </c>
      <c r="K23" s="857" t="s">
        <v>571</v>
      </c>
      <c r="L23" s="738" t="s">
        <v>571</v>
      </c>
      <c r="M23" s="651" t="s">
        <v>571</v>
      </c>
      <c r="N23" s="1190"/>
    </row>
    <row r="24" spans="1:13" ht="15.75" thickBot="1">
      <c r="A24" s="232" t="s">
        <v>137</v>
      </c>
      <c r="B24" s="701">
        <v>1580694.4167828453</v>
      </c>
      <c r="C24" s="701">
        <v>1580329.2836752308</v>
      </c>
      <c r="D24" s="701">
        <v>1751380.2300263657</v>
      </c>
      <c r="E24" s="701">
        <v>1914119.861945796</v>
      </c>
      <c r="F24" s="701">
        <v>1965999.7674317083</v>
      </c>
      <c r="G24" s="1204">
        <v>102.71037914173115</v>
      </c>
      <c r="H24" s="743" t="s">
        <v>571</v>
      </c>
      <c r="I24" s="743" t="s">
        <v>571</v>
      </c>
      <c r="J24" s="743" t="s">
        <v>571</v>
      </c>
      <c r="K24" s="743" t="s">
        <v>571</v>
      </c>
      <c r="L24" s="1205" t="s">
        <v>571</v>
      </c>
      <c r="M24" s="653" t="s">
        <v>571</v>
      </c>
    </row>
    <row r="25" ht="16.5" customHeight="1">
      <c r="A25" s="1" t="s">
        <v>849</v>
      </c>
    </row>
    <row r="26" ht="15">
      <c r="A26" s="1" t="s">
        <v>1102</v>
      </c>
    </row>
    <row r="27" ht="15">
      <c r="A27" s="1" t="s">
        <v>1103</v>
      </c>
    </row>
    <row r="28" ht="15">
      <c r="A28" s="1" t="s">
        <v>1104</v>
      </c>
    </row>
    <row r="29" ht="15">
      <c r="A29" s="1" t="s">
        <v>1105</v>
      </c>
    </row>
    <row r="30" ht="15">
      <c r="A30" s="1" t="s">
        <v>1106</v>
      </c>
    </row>
    <row r="31" ht="15">
      <c r="A31" s="1" t="s">
        <v>1107</v>
      </c>
    </row>
    <row r="32" ht="15">
      <c r="A32" s="1" t="s">
        <v>1108</v>
      </c>
    </row>
    <row r="33" ht="15">
      <c r="A33" s="1" t="s">
        <v>1109</v>
      </c>
    </row>
    <row r="34" ht="15">
      <c r="A34" s="1" t="s">
        <v>467</v>
      </c>
    </row>
  </sheetData>
  <sheetProtection/>
  <mergeCells count="7">
    <mergeCell ref="A15:A16"/>
    <mergeCell ref="B15:G15"/>
    <mergeCell ref="H15:M15"/>
    <mergeCell ref="L1:M1"/>
    <mergeCell ref="A3:A4"/>
    <mergeCell ref="B3:G3"/>
    <mergeCell ref="H3:M3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9" sqref="B39"/>
    </sheetView>
  </sheetViews>
  <sheetFormatPr defaultColWidth="9.00390625" defaultRowHeight="12.75"/>
  <cols>
    <col min="1" max="1" width="34.875" style="912" customWidth="1"/>
    <col min="2" max="2" width="10.875" style="912" customWidth="1"/>
    <col min="3" max="3" width="11.25390625" style="912" customWidth="1"/>
    <col min="4" max="4" width="10.625" style="912" customWidth="1"/>
    <col min="5" max="5" width="9.00390625" style="912" customWidth="1"/>
    <col min="6" max="6" width="15.125" style="912" customWidth="1"/>
    <col min="7" max="16384" width="9.125" style="912" customWidth="1"/>
  </cols>
  <sheetData>
    <row r="1" spans="1:7" ht="16.5" thickBot="1">
      <c r="A1" s="908" t="s">
        <v>193</v>
      </c>
      <c r="B1" s="909"/>
      <c r="C1" s="910"/>
      <c r="D1" s="910"/>
      <c r="E1" s="911"/>
      <c r="F1" s="1409" t="s">
        <v>149</v>
      </c>
      <c r="G1" s="1395"/>
    </row>
    <row r="2" spans="1:7" s="917" customFormat="1" ht="15.75">
      <c r="A2" s="1822" t="s">
        <v>670</v>
      </c>
      <c r="B2" s="913" t="s">
        <v>622</v>
      </c>
      <c r="C2" s="1824" t="s">
        <v>150</v>
      </c>
      <c r="D2" s="1824" t="s">
        <v>479</v>
      </c>
      <c r="E2" s="914" t="s">
        <v>1368</v>
      </c>
      <c r="F2" s="915" t="s">
        <v>151</v>
      </c>
      <c r="G2" s="916"/>
    </row>
    <row r="3" spans="1:7" s="917" customFormat="1" ht="30.75" thickBot="1">
      <c r="A3" s="1823"/>
      <c r="B3" s="918" t="s">
        <v>673</v>
      </c>
      <c r="C3" s="1825"/>
      <c r="D3" s="1825"/>
      <c r="E3" s="919" t="s">
        <v>152</v>
      </c>
      <c r="F3" s="920" t="s">
        <v>153</v>
      </c>
      <c r="G3" s="916"/>
    </row>
    <row r="4" spans="1:7" ht="16.5" thickTop="1">
      <c r="A4" s="921" t="s">
        <v>154</v>
      </c>
      <c r="B4" s="922" t="s">
        <v>155</v>
      </c>
      <c r="C4" s="24">
        <v>1183199</v>
      </c>
      <c r="D4" s="24">
        <v>676198</v>
      </c>
      <c r="E4" s="828">
        <v>57.14998068794852</v>
      </c>
      <c r="F4" s="923">
        <v>-4.38877263203392</v>
      </c>
      <c r="G4" s="910"/>
    </row>
    <row r="5" spans="1:7" s="928" customFormat="1" ht="15.75">
      <c r="A5" s="924" t="s">
        <v>156</v>
      </c>
      <c r="B5" s="925" t="s">
        <v>155</v>
      </c>
      <c r="C5" s="179">
        <v>457253</v>
      </c>
      <c r="D5" s="179">
        <v>225053</v>
      </c>
      <c r="E5" s="828">
        <v>49.21848517122906</v>
      </c>
      <c r="F5" s="926">
        <v>5.180176010792231</v>
      </c>
      <c r="G5" s="927"/>
    </row>
    <row r="6" spans="1:7" s="928" customFormat="1" ht="15.75">
      <c r="A6" s="924" t="s">
        <v>157</v>
      </c>
      <c r="B6" s="925" t="s">
        <v>155</v>
      </c>
      <c r="C6" s="179">
        <v>58380</v>
      </c>
      <c r="D6" s="179">
        <v>39002</v>
      </c>
      <c r="E6" s="828">
        <v>66.80712572798903</v>
      </c>
      <c r="F6" s="926">
        <v>-3.926910557336342</v>
      </c>
      <c r="G6" s="927"/>
    </row>
    <row r="7" spans="1:7" s="928" customFormat="1" ht="15.75">
      <c r="A7" s="924" t="s">
        <v>158</v>
      </c>
      <c r="B7" s="925" t="s">
        <v>155</v>
      </c>
      <c r="C7" s="179">
        <v>23651</v>
      </c>
      <c r="D7" s="179">
        <v>11567</v>
      </c>
      <c r="E7" s="828">
        <v>48.90702295886009</v>
      </c>
      <c r="F7" s="926">
        <v>-6.267239775724356</v>
      </c>
      <c r="G7" s="927"/>
    </row>
    <row r="8" spans="1:7" s="928" customFormat="1" ht="15.75">
      <c r="A8" s="924" t="s">
        <v>159</v>
      </c>
      <c r="B8" s="925" t="s">
        <v>155</v>
      </c>
      <c r="C8" s="179">
        <v>68575</v>
      </c>
      <c r="D8" s="179">
        <v>3323</v>
      </c>
      <c r="E8" s="828">
        <v>4.845789281808239</v>
      </c>
      <c r="F8" s="926">
        <v>-26.543548359548794</v>
      </c>
      <c r="G8" s="927"/>
    </row>
    <row r="9" spans="1:7" s="928" customFormat="1" ht="15.75">
      <c r="A9" s="924" t="s">
        <v>160</v>
      </c>
      <c r="B9" s="925" t="s">
        <v>155</v>
      </c>
      <c r="C9" s="179">
        <v>236412</v>
      </c>
      <c r="D9" s="179">
        <v>54073</v>
      </c>
      <c r="E9" s="828">
        <v>22.872358425122243</v>
      </c>
      <c r="F9" s="926">
        <v>-5.732346312891938</v>
      </c>
      <c r="G9" s="927"/>
    </row>
    <row r="10" spans="1:7" s="928" customFormat="1" ht="15.75">
      <c r="A10" s="924" t="s">
        <v>161</v>
      </c>
      <c r="B10" s="925" t="s">
        <v>155</v>
      </c>
      <c r="C10" s="179">
        <v>26631</v>
      </c>
      <c r="D10" s="179">
        <v>6906</v>
      </c>
      <c r="E10" s="828">
        <v>25.932184296496562</v>
      </c>
      <c r="F10" s="926">
        <v>-12.028495007287528</v>
      </c>
      <c r="G10" s="927"/>
    </row>
    <row r="11" spans="1:7" s="928" customFormat="1" ht="15.75">
      <c r="A11" s="924" t="s">
        <v>162</v>
      </c>
      <c r="B11" s="925" t="s">
        <v>163</v>
      </c>
      <c r="C11" s="179">
        <v>90770</v>
      </c>
      <c r="D11" s="179">
        <v>82880</v>
      </c>
      <c r="E11" s="828">
        <v>91.30770078219676</v>
      </c>
      <c r="F11" s="926">
        <v>16.274513173164166</v>
      </c>
      <c r="G11" s="927"/>
    </row>
    <row r="12" spans="1:7" s="928" customFormat="1" ht="15.75">
      <c r="A12" s="924" t="s">
        <v>164</v>
      </c>
      <c r="B12" s="925" t="s">
        <v>155</v>
      </c>
      <c r="C12" s="179">
        <v>9464</v>
      </c>
      <c r="D12" s="179">
        <v>7538</v>
      </c>
      <c r="E12" s="828">
        <v>79.64919695688927</v>
      </c>
      <c r="F12" s="926">
        <v>9.824663795266602</v>
      </c>
      <c r="G12" s="927"/>
    </row>
    <row r="13" spans="1:7" s="928" customFormat="1" ht="15.75">
      <c r="A13" s="924" t="s">
        <v>165</v>
      </c>
      <c r="B13" s="925" t="s">
        <v>163</v>
      </c>
      <c r="C13" s="179">
        <v>68578</v>
      </c>
      <c r="D13" s="179">
        <v>19528</v>
      </c>
      <c r="E13" s="828">
        <v>28.475604421242963</v>
      </c>
      <c r="F13" s="926">
        <v>-5.615208672738028</v>
      </c>
      <c r="G13" s="927"/>
    </row>
    <row r="14" spans="1:7" s="928" customFormat="1" ht="15.75">
      <c r="A14" s="924" t="s">
        <v>166</v>
      </c>
      <c r="B14" s="925" t="s">
        <v>163</v>
      </c>
      <c r="C14" s="179">
        <v>289671</v>
      </c>
      <c r="D14" s="179">
        <v>76082</v>
      </c>
      <c r="E14" s="828">
        <v>26.264969568924744</v>
      </c>
      <c r="F14" s="926">
        <v>-13.242169429956665</v>
      </c>
      <c r="G14" s="927"/>
    </row>
    <row r="15" spans="1:7" s="928" customFormat="1" ht="15.75">
      <c r="A15" s="929" t="s">
        <v>167</v>
      </c>
      <c r="B15" s="925" t="s">
        <v>155</v>
      </c>
      <c r="C15" s="179">
        <v>116851</v>
      </c>
      <c r="D15" s="179">
        <v>87834</v>
      </c>
      <c r="E15" s="828">
        <v>75.16752103105665</v>
      </c>
      <c r="F15" s="926">
        <v>-0.9654408488208475</v>
      </c>
      <c r="G15" s="927"/>
    </row>
    <row r="16" spans="1:7" s="928" customFormat="1" ht="15.75">
      <c r="A16" s="924" t="s">
        <v>168</v>
      </c>
      <c r="B16" s="925" t="s">
        <v>155</v>
      </c>
      <c r="C16" s="35">
        <v>771294</v>
      </c>
      <c r="D16" s="35">
        <v>479334</v>
      </c>
      <c r="E16" s="828">
        <v>62.14673004068487</v>
      </c>
      <c r="F16" s="926">
        <v>-10.921814624846732</v>
      </c>
      <c r="G16" s="927"/>
    </row>
    <row r="17" spans="1:7" s="928" customFormat="1" ht="15.75">
      <c r="A17" s="924" t="s">
        <v>169</v>
      </c>
      <c r="B17" s="925" t="s">
        <v>155</v>
      </c>
      <c r="C17" s="35">
        <v>131624</v>
      </c>
      <c r="D17" s="35">
        <v>30722</v>
      </c>
      <c r="E17" s="828">
        <v>23.340728134686685</v>
      </c>
      <c r="F17" s="926">
        <v>-8.97160235194277</v>
      </c>
      <c r="G17" s="927"/>
    </row>
    <row r="18" spans="1:7" s="928" customFormat="1" ht="15.75">
      <c r="A18" s="924" t="s">
        <v>170</v>
      </c>
      <c r="B18" s="925" t="s">
        <v>155</v>
      </c>
      <c r="C18" s="35">
        <v>215336</v>
      </c>
      <c r="D18" s="35">
        <v>104765</v>
      </c>
      <c r="E18" s="828">
        <v>48.651874280194676</v>
      </c>
      <c r="F18" s="926">
        <v>4.584627070480799</v>
      </c>
      <c r="G18" s="927"/>
    </row>
    <row r="19" spans="1:7" s="928" customFormat="1" ht="15.75">
      <c r="A19" s="924" t="s">
        <v>171</v>
      </c>
      <c r="B19" s="925" t="s">
        <v>155</v>
      </c>
      <c r="C19" s="35">
        <v>134196</v>
      </c>
      <c r="D19" s="35">
        <v>79034</v>
      </c>
      <c r="E19" s="828">
        <v>58.89445288980297</v>
      </c>
      <c r="F19" s="926">
        <v>1.3540827513286615</v>
      </c>
      <c r="G19" s="927"/>
    </row>
    <row r="20" spans="1:7" s="928" customFormat="1" ht="15.75">
      <c r="A20" s="924" t="s">
        <v>172</v>
      </c>
      <c r="B20" s="925" t="s">
        <v>155</v>
      </c>
      <c r="C20" s="179">
        <v>19155</v>
      </c>
      <c r="D20" s="179">
        <v>14908</v>
      </c>
      <c r="E20" s="828">
        <v>77.82824327851736</v>
      </c>
      <c r="F20" s="926">
        <v>-11.720958991532967</v>
      </c>
      <c r="G20" s="927"/>
    </row>
    <row r="21" spans="1:7" s="928" customFormat="1" ht="18" customHeight="1">
      <c r="A21" s="924" t="s">
        <v>173</v>
      </c>
      <c r="B21" s="925" t="s">
        <v>155</v>
      </c>
      <c r="C21" s="179">
        <v>292064</v>
      </c>
      <c r="D21" s="179">
        <v>215411</v>
      </c>
      <c r="E21" s="828">
        <v>73.75472499178262</v>
      </c>
      <c r="F21" s="926">
        <v>13.862083178371996</v>
      </c>
      <c r="G21" s="927"/>
    </row>
    <row r="22" spans="1:7" s="931" customFormat="1" ht="20.25" customHeight="1">
      <c r="A22" s="930" t="s">
        <v>174</v>
      </c>
      <c r="B22" s="925" t="s">
        <v>175</v>
      </c>
      <c r="C22" s="179">
        <v>5343600</v>
      </c>
      <c r="D22" s="179">
        <v>3506990</v>
      </c>
      <c r="E22" s="828">
        <v>65.62972527883824</v>
      </c>
      <c r="F22" s="926">
        <v>-4.487589627380913</v>
      </c>
      <c r="G22" s="927"/>
    </row>
    <row r="23" spans="1:7" s="931" customFormat="1" ht="15.75">
      <c r="A23" s="930" t="s">
        <v>176</v>
      </c>
      <c r="B23" s="925" t="s">
        <v>175</v>
      </c>
      <c r="C23" s="179">
        <v>884584</v>
      </c>
      <c r="D23" s="179">
        <v>321106</v>
      </c>
      <c r="E23" s="828">
        <v>36.300226999357896</v>
      </c>
      <c r="F23" s="926">
        <v>-12.325648317430293</v>
      </c>
      <c r="G23" s="927"/>
    </row>
    <row r="24" spans="1:7" s="931" customFormat="1" ht="15.75">
      <c r="A24" s="924" t="s">
        <v>177</v>
      </c>
      <c r="B24" s="925" t="s">
        <v>175</v>
      </c>
      <c r="C24" s="179">
        <v>10367357</v>
      </c>
      <c r="D24" s="179">
        <v>4233569</v>
      </c>
      <c r="E24" s="828">
        <v>40.83556686627074</v>
      </c>
      <c r="F24" s="926">
        <v>-4.522766385489994</v>
      </c>
      <c r="G24" s="927"/>
    </row>
    <row r="25" spans="1:7" s="931" customFormat="1" ht="15.75">
      <c r="A25" s="924" t="s">
        <v>178</v>
      </c>
      <c r="B25" s="925" t="s">
        <v>175</v>
      </c>
      <c r="C25" s="179">
        <v>6229191</v>
      </c>
      <c r="D25" s="179">
        <v>2266772</v>
      </c>
      <c r="E25" s="828">
        <v>36.389508685798845</v>
      </c>
      <c r="F25" s="926">
        <v>-0.6877315587896575</v>
      </c>
      <c r="G25" s="927"/>
    </row>
    <row r="26" spans="1:7" s="931" customFormat="1" ht="15.75">
      <c r="A26" s="924" t="s">
        <v>179</v>
      </c>
      <c r="B26" s="925" t="s">
        <v>155</v>
      </c>
      <c r="C26" s="179">
        <v>214980</v>
      </c>
      <c r="D26" s="179">
        <v>196967</v>
      </c>
      <c r="E26" s="828">
        <v>91.62108103079356</v>
      </c>
      <c r="F26" s="926">
        <v>1.435084228034583</v>
      </c>
      <c r="G26" s="927"/>
    </row>
    <row r="27" spans="1:7" s="931" customFormat="1" ht="15.75">
      <c r="A27" s="924" t="s">
        <v>180</v>
      </c>
      <c r="B27" s="925" t="s">
        <v>155</v>
      </c>
      <c r="C27" s="179">
        <v>58745</v>
      </c>
      <c r="D27" s="179">
        <v>32911</v>
      </c>
      <c r="E27" s="828">
        <v>56.023491360966894</v>
      </c>
      <c r="F27" s="926">
        <v>22.592637827020575</v>
      </c>
      <c r="G27" s="927"/>
    </row>
    <row r="28" spans="1:7" s="931" customFormat="1" ht="15.75">
      <c r="A28" s="924" t="s">
        <v>181</v>
      </c>
      <c r="B28" s="925" t="s">
        <v>155</v>
      </c>
      <c r="C28" s="179">
        <v>2628</v>
      </c>
      <c r="D28" s="179">
        <v>2147</v>
      </c>
      <c r="E28" s="828">
        <v>81.69710806697108</v>
      </c>
      <c r="F28" s="926">
        <v>-9.347113412032996</v>
      </c>
      <c r="G28" s="927"/>
    </row>
    <row r="29" spans="1:7" s="928" customFormat="1" ht="15.75">
      <c r="A29" s="924" t="s">
        <v>182</v>
      </c>
      <c r="B29" s="925" t="s">
        <v>155</v>
      </c>
      <c r="C29" s="179">
        <v>32211</v>
      </c>
      <c r="D29" s="179">
        <v>29503</v>
      </c>
      <c r="E29" s="828">
        <v>91.59293409083853</v>
      </c>
      <c r="F29" s="926">
        <v>-3.981488998046217</v>
      </c>
      <c r="G29" s="927"/>
    </row>
    <row r="30" spans="1:7" s="928" customFormat="1" ht="15.75">
      <c r="A30" s="924" t="s">
        <v>183</v>
      </c>
      <c r="B30" s="925" t="s">
        <v>155</v>
      </c>
      <c r="C30" s="179">
        <v>3950</v>
      </c>
      <c r="D30" s="179">
        <v>1738</v>
      </c>
      <c r="E30" s="828">
        <v>44</v>
      </c>
      <c r="F30" s="926">
        <v>4.348623853211009</v>
      </c>
      <c r="G30" s="927"/>
    </row>
    <row r="31" spans="1:7" s="928" customFormat="1" ht="15.75">
      <c r="A31" s="924" t="s">
        <v>184</v>
      </c>
      <c r="B31" s="925" t="s">
        <v>155</v>
      </c>
      <c r="C31" s="179">
        <v>13540</v>
      </c>
      <c r="D31" s="179">
        <v>13175</v>
      </c>
      <c r="E31" s="828">
        <v>97.30428360413589</v>
      </c>
      <c r="F31" s="926">
        <v>-0.583869449580078</v>
      </c>
      <c r="G31" s="927"/>
    </row>
    <row r="32" spans="1:7" s="928" customFormat="1" ht="15.75">
      <c r="A32" s="924" t="s">
        <v>185</v>
      </c>
      <c r="B32" s="925" t="s">
        <v>155</v>
      </c>
      <c r="C32" s="179">
        <v>30340</v>
      </c>
      <c r="D32" s="179">
        <v>20237</v>
      </c>
      <c r="E32" s="828">
        <v>66.70072511535926</v>
      </c>
      <c r="F32" s="926">
        <v>2.7045386225557166</v>
      </c>
      <c r="G32" s="927"/>
    </row>
    <row r="33" spans="1:7" s="928" customFormat="1" ht="15.75">
      <c r="A33" s="924" t="s">
        <v>186</v>
      </c>
      <c r="B33" s="925" t="s">
        <v>175</v>
      </c>
      <c r="C33" s="179">
        <v>156950</v>
      </c>
      <c r="D33" s="179">
        <v>25079</v>
      </c>
      <c r="E33" s="828">
        <v>15.978974195603696</v>
      </c>
      <c r="F33" s="926">
        <v>-5.109270468302006</v>
      </c>
      <c r="G33" s="932"/>
    </row>
    <row r="34" spans="1:6" s="928" customFormat="1" ht="15.75">
      <c r="A34" s="924" t="s">
        <v>187</v>
      </c>
      <c r="B34" s="925" t="s">
        <v>188</v>
      </c>
      <c r="C34" s="179">
        <v>18475500</v>
      </c>
      <c r="D34" s="179">
        <v>19079184</v>
      </c>
      <c r="E34" s="828">
        <v>103.26748396525127</v>
      </c>
      <c r="F34" s="926">
        <v>50.985490863054864</v>
      </c>
    </row>
    <row r="35" spans="1:6" s="928" customFormat="1" ht="15.75">
      <c r="A35" s="924" t="s">
        <v>189</v>
      </c>
      <c r="B35" s="925" t="s">
        <v>190</v>
      </c>
      <c r="C35" s="179">
        <v>37154144</v>
      </c>
      <c r="D35" s="179">
        <v>15843803</v>
      </c>
      <c r="E35" s="828">
        <v>42.643434336692025</v>
      </c>
      <c r="F35" s="926">
        <v>-3.96161854354861</v>
      </c>
    </row>
    <row r="36" spans="1:6" ht="16.5" thickBot="1">
      <c r="A36" s="933" t="s">
        <v>191</v>
      </c>
      <c r="B36" s="934" t="s">
        <v>155</v>
      </c>
      <c r="C36" s="730">
        <v>16500</v>
      </c>
      <c r="D36" s="730">
        <v>9005</v>
      </c>
      <c r="E36" s="935">
        <v>54.57575757575758</v>
      </c>
      <c r="F36" s="936">
        <v>-37.11878787878787</v>
      </c>
    </row>
    <row r="37" s="917" customFormat="1" ht="14.25" customHeight="1">
      <c r="A37" s="937" t="s">
        <v>192</v>
      </c>
    </row>
    <row r="38" s="917" customFormat="1" ht="14.25" customHeight="1">
      <c r="A38" s="937" t="s">
        <v>467</v>
      </c>
    </row>
  </sheetData>
  <sheetProtection/>
  <mergeCells count="3">
    <mergeCell ref="A2:A3"/>
    <mergeCell ref="C2:C3"/>
    <mergeCell ref="D2:D3"/>
  </mergeCells>
  <printOptions/>
  <pageMargins left="0.75" right="0.75" top="1" bottom="1" header="0.4921259845" footer="0.4921259845"/>
  <pageSetup horizontalDpi="600" verticalDpi="600" orientation="portrait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108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1.625" style="789" customWidth="1"/>
    <col min="2" max="2" width="69.75390625" style="789" bestFit="1" customWidth="1"/>
    <col min="3" max="3" width="8.00390625" style="939" customWidth="1"/>
    <col min="4" max="4" width="7.625" style="940" customWidth="1"/>
    <col min="5" max="6" width="8.00390625" style="941" customWidth="1"/>
    <col min="7" max="8" width="8.00390625" style="940" customWidth="1"/>
    <col min="9" max="9" width="8.00390625" style="16" customWidth="1"/>
    <col min="10" max="10" width="5.875" style="940" bestFit="1" customWidth="1"/>
    <col min="11" max="16384" width="9.125" style="16" customWidth="1"/>
  </cols>
  <sheetData>
    <row r="1" spans="1:10" ht="15">
      <c r="A1" s="1826" t="s">
        <v>234</v>
      </c>
      <c r="B1" s="1826"/>
      <c r="C1" s="1826"/>
      <c r="D1" s="1826"/>
      <c r="F1" s="1393"/>
      <c r="G1" s="1394"/>
      <c r="I1" s="1818" t="s">
        <v>235</v>
      </c>
      <c r="J1" s="1818"/>
    </row>
    <row r="2" spans="1:10" s="45" customFormat="1" ht="15">
      <c r="A2" s="963" t="s">
        <v>194</v>
      </c>
      <c r="B2" s="963"/>
      <c r="C2" s="1251">
        <v>2003</v>
      </c>
      <c r="D2" s="1251">
        <v>2004</v>
      </c>
      <c r="E2" s="1252">
        <v>2005</v>
      </c>
      <c r="F2" s="1252">
        <v>2006</v>
      </c>
      <c r="G2" s="1253">
        <v>2007</v>
      </c>
      <c r="H2" s="1254">
        <v>2008</v>
      </c>
      <c r="I2" s="955">
        <v>2009</v>
      </c>
      <c r="J2" s="1253" t="s">
        <v>195</v>
      </c>
    </row>
    <row r="3" spans="1:10" ht="15">
      <c r="A3" s="942" t="s">
        <v>196</v>
      </c>
      <c r="B3" s="942"/>
      <c r="C3" s="943">
        <v>3525</v>
      </c>
      <c r="D3" s="944">
        <v>3525</v>
      </c>
      <c r="E3" s="945">
        <v>3525</v>
      </c>
      <c r="F3" s="945">
        <v>3525</v>
      </c>
      <c r="G3" s="946">
        <v>3525</v>
      </c>
      <c r="H3" s="947">
        <v>3525</v>
      </c>
      <c r="I3" s="948">
        <v>3525</v>
      </c>
      <c r="J3" s="946">
        <v>0</v>
      </c>
    </row>
    <row r="4" spans="1:10" ht="15">
      <c r="A4" s="942" t="s">
        <v>197</v>
      </c>
      <c r="B4" s="942"/>
      <c r="C4" s="943">
        <v>1195</v>
      </c>
      <c r="D4" s="944">
        <v>1195</v>
      </c>
      <c r="E4" s="945">
        <v>1317</v>
      </c>
      <c r="F4" s="945">
        <v>1317</v>
      </c>
      <c r="G4" s="946">
        <v>1317</v>
      </c>
      <c r="H4" s="947">
        <v>1317</v>
      </c>
      <c r="I4" s="948">
        <v>1317</v>
      </c>
      <c r="J4" s="946">
        <v>0</v>
      </c>
    </row>
    <row r="5" spans="1:10" ht="15">
      <c r="A5" s="949" t="s">
        <v>198</v>
      </c>
      <c r="B5" s="949"/>
      <c r="C5" s="943">
        <v>759</v>
      </c>
      <c r="D5" s="944">
        <v>759</v>
      </c>
      <c r="E5" s="945">
        <v>759</v>
      </c>
      <c r="F5" s="945">
        <v>759</v>
      </c>
      <c r="G5" s="946">
        <v>759</v>
      </c>
      <c r="H5" s="947">
        <v>759</v>
      </c>
      <c r="I5" s="948">
        <v>759</v>
      </c>
      <c r="J5" s="946">
        <v>0</v>
      </c>
    </row>
    <row r="6" spans="1:10" ht="15">
      <c r="A6" s="949" t="s">
        <v>199</v>
      </c>
      <c r="B6" s="949"/>
      <c r="C6" s="943"/>
      <c r="D6" s="944"/>
      <c r="E6" s="945"/>
      <c r="F6" s="945"/>
      <c r="G6" s="946"/>
      <c r="H6" s="947"/>
      <c r="I6" s="948"/>
      <c r="J6" s="946">
        <v>0</v>
      </c>
    </row>
    <row r="7" spans="1:10" ht="15">
      <c r="A7" s="942" t="s">
        <v>571</v>
      </c>
      <c r="B7" s="950" t="s">
        <v>200</v>
      </c>
      <c r="C7" s="943">
        <v>554</v>
      </c>
      <c r="D7" s="944">
        <v>554</v>
      </c>
      <c r="E7" s="945">
        <v>676</v>
      </c>
      <c r="F7" s="945">
        <v>676</v>
      </c>
      <c r="G7" s="946">
        <v>676</v>
      </c>
      <c r="H7" s="947">
        <v>676</v>
      </c>
      <c r="I7" s="948">
        <v>676</v>
      </c>
      <c r="J7" s="946">
        <v>0</v>
      </c>
    </row>
    <row r="8" spans="1:10" ht="45">
      <c r="A8" s="951" t="s">
        <v>571</v>
      </c>
      <c r="B8" s="952" t="s">
        <v>201</v>
      </c>
      <c r="C8" s="943">
        <v>641</v>
      </c>
      <c r="D8" s="944">
        <v>641</v>
      </c>
      <c r="E8" s="945">
        <v>641</v>
      </c>
      <c r="F8" s="945">
        <v>641</v>
      </c>
      <c r="G8" s="946">
        <v>641</v>
      </c>
      <c r="H8" s="947">
        <v>641</v>
      </c>
      <c r="I8" s="942">
        <v>641</v>
      </c>
      <c r="J8" s="946">
        <v>0</v>
      </c>
    </row>
    <row r="9" spans="1:10" ht="15">
      <c r="A9" s="953" t="s">
        <v>202</v>
      </c>
      <c r="B9" s="953"/>
      <c r="C9" s="943">
        <v>1251</v>
      </c>
      <c r="D9" s="944">
        <v>1722</v>
      </c>
      <c r="E9" s="945">
        <v>1884</v>
      </c>
      <c r="F9" s="945">
        <v>2053</v>
      </c>
      <c r="G9" s="944">
        <v>2060</v>
      </c>
      <c r="H9" s="954"/>
      <c r="I9" s="948"/>
      <c r="J9" s="944"/>
    </row>
    <row r="10" spans="1:10" ht="15">
      <c r="A10" s="953" t="s">
        <v>236</v>
      </c>
      <c r="B10" s="953"/>
      <c r="C10" s="943">
        <v>1162</v>
      </c>
      <c r="D10" s="944">
        <v>1520</v>
      </c>
      <c r="E10" s="945">
        <v>1702</v>
      </c>
      <c r="F10" s="945">
        <v>2007</v>
      </c>
      <c r="G10" s="944">
        <v>2037</v>
      </c>
      <c r="H10" s="954">
        <v>2240</v>
      </c>
      <c r="I10" s="948">
        <v>2410</v>
      </c>
      <c r="J10" s="944">
        <v>170</v>
      </c>
    </row>
    <row r="11" spans="1:10" ht="15">
      <c r="A11" s="953" t="s">
        <v>203</v>
      </c>
      <c r="B11" s="953"/>
      <c r="C11" s="943">
        <v>356</v>
      </c>
      <c r="D11" s="944">
        <v>439</v>
      </c>
      <c r="E11" s="945">
        <v>518</v>
      </c>
      <c r="F11" s="945">
        <v>551</v>
      </c>
      <c r="G11" s="944">
        <v>562</v>
      </c>
      <c r="H11" s="954">
        <v>562</v>
      </c>
      <c r="I11" s="948">
        <v>562</v>
      </c>
      <c r="J11" s="944">
        <v>0</v>
      </c>
    </row>
    <row r="12" spans="1:10" ht="15">
      <c r="A12" s="953"/>
      <c r="B12" s="953"/>
      <c r="C12" s="943"/>
      <c r="D12" s="944"/>
      <c r="E12" s="945"/>
      <c r="F12" s="945"/>
      <c r="G12" s="944"/>
      <c r="H12" s="954"/>
      <c r="I12" s="948"/>
      <c r="J12" s="944"/>
    </row>
    <row r="13" spans="1:10" s="45" customFormat="1" ht="15">
      <c r="A13" s="963" t="s">
        <v>204</v>
      </c>
      <c r="B13" s="963"/>
      <c r="C13" s="1251">
        <v>2003</v>
      </c>
      <c r="D13" s="1251">
        <v>2004</v>
      </c>
      <c r="E13" s="1252">
        <v>2005</v>
      </c>
      <c r="F13" s="1252">
        <v>2006</v>
      </c>
      <c r="G13" s="1255">
        <v>2007</v>
      </c>
      <c r="H13" s="1256">
        <v>2008</v>
      </c>
      <c r="I13" s="955">
        <v>2009</v>
      </c>
      <c r="J13" s="1255" t="s">
        <v>195</v>
      </c>
    </row>
    <row r="14" spans="1:10" ht="27" customHeight="1">
      <c r="A14" s="1831" t="s">
        <v>205</v>
      </c>
      <c r="B14" s="1832"/>
      <c r="C14" s="1832"/>
      <c r="D14" s="1832"/>
      <c r="E14" s="1833"/>
      <c r="F14" s="955"/>
      <c r="G14" s="948"/>
      <c r="H14" s="956"/>
      <c r="I14" s="948"/>
      <c r="J14" s="948"/>
    </row>
    <row r="15" spans="1:10" ht="15">
      <c r="A15" s="942" t="s">
        <v>571</v>
      </c>
      <c r="B15" s="942" t="s">
        <v>206</v>
      </c>
      <c r="C15" s="943">
        <v>36780</v>
      </c>
      <c r="D15" s="944">
        <v>37607</v>
      </c>
      <c r="E15" s="945">
        <v>38141</v>
      </c>
      <c r="F15" s="945">
        <v>38940</v>
      </c>
      <c r="G15" s="944">
        <v>40121</v>
      </c>
      <c r="H15" s="954">
        <v>41218</v>
      </c>
      <c r="I15" s="942">
        <v>42063</v>
      </c>
      <c r="J15" s="944">
        <v>845</v>
      </c>
    </row>
    <row r="16" spans="1:10" ht="15">
      <c r="A16" s="942" t="s">
        <v>571</v>
      </c>
      <c r="B16" s="942" t="s">
        <v>207</v>
      </c>
      <c r="C16" s="943">
        <v>204121</v>
      </c>
      <c r="D16" s="944">
        <v>204610</v>
      </c>
      <c r="E16" s="945">
        <v>204720</v>
      </c>
      <c r="F16" s="945">
        <v>204800</v>
      </c>
      <c r="G16" s="944">
        <v>204850</v>
      </c>
      <c r="H16" s="954">
        <v>205265</v>
      </c>
      <c r="I16" s="957">
        <v>206345</v>
      </c>
      <c r="J16" s="944">
        <v>1090</v>
      </c>
    </row>
    <row r="17" spans="1:10" ht="37.5" customHeight="1">
      <c r="A17" s="951" t="s">
        <v>571</v>
      </c>
      <c r="B17" s="952" t="s">
        <v>208</v>
      </c>
      <c r="C17" s="943">
        <v>30084</v>
      </c>
      <c r="D17" s="958">
        <v>30444</v>
      </c>
      <c r="E17" s="959">
        <v>30648</v>
      </c>
      <c r="F17" s="959">
        <v>30703</v>
      </c>
      <c r="G17" s="944">
        <v>31107</v>
      </c>
      <c r="H17" s="954">
        <v>31224</v>
      </c>
      <c r="I17" s="957">
        <v>31305</v>
      </c>
      <c r="J17" s="944">
        <v>81</v>
      </c>
    </row>
    <row r="18" spans="1:10" ht="19.5" customHeight="1">
      <c r="A18" s="953" t="s">
        <v>237</v>
      </c>
      <c r="B18" s="953"/>
      <c r="C18" s="943">
        <v>10740</v>
      </c>
      <c r="D18" s="944">
        <v>10892</v>
      </c>
      <c r="E18" s="945">
        <v>10980</v>
      </c>
      <c r="F18" s="945">
        <v>11072</v>
      </c>
      <c r="G18" s="944">
        <v>11282</v>
      </c>
      <c r="H18" s="954">
        <v>11389</v>
      </c>
      <c r="I18" s="957">
        <v>11523</v>
      </c>
      <c r="J18" s="944">
        <v>134</v>
      </c>
    </row>
    <row r="19" spans="1:10" ht="15">
      <c r="A19" s="942" t="s">
        <v>571</v>
      </c>
      <c r="B19" s="942" t="s">
        <v>207</v>
      </c>
      <c r="C19" s="943">
        <v>116370</v>
      </c>
      <c r="D19" s="944">
        <v>117520</v>
      </c>
      <c r="E19" s="945">
        <v>119388</v>
      </c>
      <c r="F19" s="945">
        <v>120066</v>
      </c>
      <c r="G19" s="944">
        <v>120765</v>
      </c>
      <c r="H19" s="954">
        <v>122131</v>
      </c>
      <c r="I19" s="957">
        <v>122770</v>
      </c>
      <c r="J19" s="944">
        <v>649</v>
      </c>
    </row>
    <row r="20" spans="1:10" ht="24.75" customHeight="1">
      <c r="A20" s="942" t="s">
        <v>571</v>
      </c>
      <c r="B20" s="952" t="s">
        <v>209</v>
      </c>
      <c r="C20" s="943">
        <v>15890</v>
      </c>
      <c r="D20" s="944">
        <v>15968</v>
      </c>
      <c r="E20" s="945">
        <v>15993</v>
      </c>
      <c r="F20" s="945">
        <v>16058</v>
      </c>
      <c r="G20" s="944">
        <v>16176</v>
      </c>
      <c r="H20" s="954">
        <v>17033</v>
      </c>
      <c r="I20" s="957">
        <v>17071</v>
      </c>
      <c r="J20" s="944">
        <v>38</v>
      </c>
    </row>
    <row r="21" spans="1:10" ht="30" customHeight="1">
      <c r="A21" s="1834" t="s">
        <v>210</v>
      </c>
      <c r="B21" s="1834"/>
      <c r="C21" s="1834"/>
      <c r="D21" s="1834"/>
      <c r="E21" s="1834"/>
      <c r="F21" s="955"/>
      <c r="G21" s="948"/>
      <c r="H21" s="956"/>
      <c r="I21" s="942"/>
      <c r="J21" s="948"/>
    </row>
    <row r="22" spans="1:10" ht="15">
      <c r="A22" s="942" t="s">
        <v>571</v>
      </c>
      <c r="B22" s="942" t="s">
        <v>206</v>
      </c>
      <c r="C22" s="960" t="s">
        <v>769</v>
      </c>
      <c r="D22" s="944">
        <v>1402</v>
      </c>
      <c r="E22" s="945">
        <v>6719</v>
      </c>
      <c r="F22" s="945">
        <v>11266</v>
      </c>
      <c r="G22" s="961">
        <v>14926</v>
      </c>
      <c r="H22" s="962">
        <v>18481</v>
      </c>
      <c r="I22" s="957">
        <v>21498</v>
      </c>
      <c r="J22" s="961">
        <v>3017</v>
      </c>
    </row>
    <row r="23" spans="1:10" ht="15">
      <c r="A23" s="942" t="s">
        <v>571</v>
      </c>
      <c r="B23" s="942" t="s">
        <v>211</v>
      </c>
      <c r="C23" s="960" t="s">
        <v>769</v>
      </c>
      <c r="D23" s="944">
        <v>730</v>
      </c>
      <c r="E23" s="945">
        <v>3863</v>
      </c>
      <c r="F23" s="945">
        <v>6705</v>
      </c>
      <c r="G23" s="961">
        <v>8535</v>
      </c>
      <c r="H23" s="962">
        <v>9540</v>
      </c>
      <c r="I23" s="957">
        <v>10340</v>
      </c>
      <c r="J23" s="961">
        <v>800</v>
      </c>
    </row>
    <row r="24" spans="1:10" ht="15">
      <c r="A24" s="942" t="s">
        <v>571</v>
      </c>
      <c r="B24" s="942" t="s">
        <v>212</v>
      </c>
      <c r="C24" s="960" t="s">
        <v>769</v>
      </c>
      <c r="D24" s="944">
        <v>599</v>
      </c>
      <c r="E24" s="945">
        <v>3406</v>
      </c>
      <c r="F24" s="945">
        <v>5647</v>
      </c>
      <c r="G24" s="961">
        <v>7565</v>
      </c>
      <c r="H24" s="962">
        <v>8129</v>
      </c>
      <c r="I24" s="957">
        <v>8622</v>
      </c>
      <c r="J24" s="961">
        <v>493</v>
      </c>
    </row>
    <row r="25" spans="1:10" ht="19.5" customHeight="1">
      <c r="A25" s="953" t="s">
        <v>237</v>
      </c>
      <c r="B25" s="953"/>
      <c r="C25" s="960" t="s">
        <v>769</v>
      </c>
      <c r="D25" s="944">
        <v>126</v>
      </c>
      <c r="E25" s="945">
        <v>737</v>
      </c>
      <c r="F25" s="945">
        <v>1947</v>
      </c>
      <c r="G25" s="961">
        <v>2797</v>
      </c>
      <c r="H25" s="962">
        <v>3607</v>
      </c>
      <c r="I25" s="957">
        <v>4084</v>
      </c>
      <c r="J25" s="961">
        <v>477</v>
      </c>
    </row>
    <row r="26" spans="1:10" ht="15">
      <c r="A26" s="942" t="s">
        <v>571</v>
      </c>
      <c r="B26" s="942" t="s">
        <v>211</v>
      </c>
      <c r="C26" s="960" t="s">
        <v>769</v>
      </c>
      <c r="D26" s="944">
        <v>293</v>
      </c>
      <c r="E26" s="945">
        <v>1155</v>
      </c>
      <c r="F26" s="945">
        <v>2777</v>
      </c>
      <c r="G26" s="961">
        <v>4064</v>
      </c>
      <c r="H26" s="962">
        <v>5695</v>
      </c>
      <c r="I26" s="957">
        <v>7183</v>
      </c>
      <c r="J26" s="961">
        <v>1488</v>
      </c>
    </row>
    <row r="27" spans="1:10" ht="15">
      <c r="A27" s="942" t="s">
        <v>571</v>
      </c>
      <c r="B27" s="942" t="s">
        <v>213</v>
      </c>
      <c r="C27" s="960" t="s">
        <v>769</v>
      </c>
      <c r="D27" s="944">
        <v>56</v>
      </c>
      <c r="E27" s="945">
        <v>376</v>
      </c>
      <c r="F27" s="945">
        <v>1217</v>
      </c>
      <c r="G27" s="961">
        <v>1261</v>
      </c>
      <c r="H27" s="962">
        <v>1750</v>
      </c>
      <c r="I27" s="957">
        <v>1869</v>
      </c>
      <c r="J27" s="961">
        <v>119</v>
      </c>
    </row>
    <row r="28" spans="1:10" ht="30.75" customHeight="1">
      <c r="A28" s="942"/>
      <c r="B28" s="942"/>
      <c r="C28" s="943"/>
      <c r="D28" s="944"/>
      <c r="E28" s="945"/>
      <c r="F28" s="945"/>
      <c r="G28" s="944"/>
      <c r="H28" s="954"/>
      <c r="I28" s="942"/>
      <c r="J28" s="944"/>
    </row>
    <row r="29" spans="1:10" s="45" customFormat="1" ht="15">
      <c r="A29" s="963" t="s">
        <v>214</v>
      </c>
      <c r="B29" s="963"/>
      <c r="C29" s="1251">
        <v>2003</v>
      </c>
      <c r="D29" s="1251">
        <v>2004</v>
      </c>
      <c r="E29" s="1252">
        <v>2005</v>
      </c>
      <c r="F29" s="1252">
        <v>2006</v>
      </c>
      <c r="G29" s="1255">
        <v>2007</v>
      </c>
      <c r="H29" s="1256">
        <v>2008</v>
      </c>
      <c r="I29" s="955">
        <v>2009</v>
      </c>
      <c r="J29" s="1255" t="s">
        <v>195</v>
      </c>
    </row>
    <row r="30" spans="1:10" s="45" customFormat="1" ht="21" customHeight="1">
      <c r="A30" s="1835" t="s">
        <v>215</v>
      </c>
      <c r="B30" s="1835"/>
      <c r="C30" s="1257"/>
      <c r="D30" s="945"/>
      <c r="E30" s="945"/>
      <c r="F30" s="945"/>
      <c r="G30" s="945"/>
      <c r="H30" s="1258"/>
      <c r="I30" s="955"/>
      <c r="J30" s="945"/>
    </row>
    <row r="31" spans="1:10" ht="15">
      <c r="A31" s="942"/>
      <c r="B31" s="942" t="s">
        <v>216</v>
      </c>
      <c r="C31" s="943"/>
      <c r="D31" s="944"/>
      <c r="E31" s="945"/>
      <c r="F31" s="945"/>
      <c r="G31" s="944"/>
      <c r="H31" s="954"/>
      <c r="I31" s="948"/>
      <c r="J31" s="944"/>
    </row>
    <row r="32" spans="1:10" ht="15">
      <c r="A32" s="942"/>
      <c r="B32" s="942" t="s">
        <v>217</v>
      </c>
      <c r="C32" s="943">
        <v>28</v>
      </c>
      <c r="D32" s="944">
        <v>28</v>
      </c>
      <c r="E32" s="945">
        <v>27</v>
      </c>
      <c r="F32" s="945">
        <v>25</v>
      </c>
      <c r="G32" s="944">
        <v>23</v>
      </c>
      <c r="H32" s="954">
        <v>21</v>
      </c>
      <c r="I32" s="948">
        <v>21</v>
      </c>
      <c r="J32" s="944">
        <v>0</v>
      </c>
    </row>
    <row r="33" spans="1:10" ht="15">
      <c r="A33" s="942"/>
      <c r="B33" s="942" t="s">
        <v>218</v>
      </c>
      <c r="C33" s="943">
        <v>56</v>
      </c>
      <c r="D33" s="944">
        <v>55</v>
      </c>
      <c r="E33" s="945">
        <v>55</v>
      </c>
      <c r="F33" s="945">
        <v>55</v>
      </c>
      <c r="G33" s="944">
        <v>54</v>
      </c>
      <c r="H33" s="954">
        <v>53</v>
      </c>
      <c r="I33" s="948">
        <v>53</v>
      </c>
      <c r="J33" s="944">
        <v>0</v>
      </c>
    </row>
    <row r="34" spans="1:10" ht="15">
      <c r="A34" s="942"/>
      <c r="B34" s="942" t="s">
        <v>683</v>
      </c>
      <c r="C34" s="943">
        <v>10</v>
      </c>
      <c r="D34" s="944">
        <v>9</v>
      </c>
      <c r="E34" s="945">
        <v>6</v>
      </c>
      <c r="F34" s="945">
        <v>6</v>
      </c>
      <c r="G34" s="944">
        <v>5</v>
      </c>
      <c r="H34" s="954">
        <v>5</v>
      </c>
      <c r="I34" s="948">
        <v>5</v>
      </c>
      <c r="J34" s="944">
        <v>0</v>
      </c>
    </row>
    <row r="35" spans="1:10" ht="24.75" customHeight="1">
      <c r="A35" s="1836" t="s">
        <v>219</v>
      </c>
      <c r="B35" s="1836"/>
      <c r="C35" s="943">
        <v>12</v>
      </c>
      <c r="D35" s="944">
        <v>14</v>
      </c>
      <c r="E35" s="945">
        <v>18</v>
      </c>
      <c r="F35" s="945">
        <v>20</v>
      </c>
      <c r="G35" s="944">
        <v>24</v>
      </c>
      <c r="H35" s="954">
        <v>27</v>
      </c>
      <c r="I35" s="942">
        <v>27</v>
      </c>
      <c r="J35" s="944">
        <v>0</v>
      </c>
    </row>
    <row r="36" spans="1:10" ht="24.75" customHeight="1">
      <c r="A36" s="1837" t="s">
        <v>220</v>
      </c>
      <c r="B36" s="1838"/>
      <c r="C36" s="943">
        <v>106</v>
      </c>
      <c r="D36" s="944">
        <v>106</v>
      </c>
      <c r="E36" s="945">
        <v>106</v>
      </c>
      <c r="F36" s="945">
        <v>106</v>
      </c>
      <c r="G36" s="944">
        <v>106</v>
      </c>
      <c r="H36" s="954">
        <v>106</v>
      </c>
      <c r="I36" s="942">
        <v>106</v>
      </c>
      <c r="J36" s="944">
        <v>0</v>
      </c>
    </row>
    <row r="37" spans="1:10" ht="21" customHeight="1">
      <c r="A37" s="1839" t="s">
        <v>221</v>
      </c>
      <c r="B37" s="1839"/>
      <c r="C37" s="943"/>
      <c r="D37" s="944"/>
      <c r="E37" s="945"/>
      <c r="F37" s="945"/>
      <c r="G37" s="944"/>
      <c r="H37" s="954"/>
      <c r="I37" s="948"/>
      <c r="J37" s="944"/>
    </row>
    <row r="38" spans="1:10" ht="15">
      <c r="A38" s="942" t="s">
        <v>571</v>
      </c>
      <c r="B38" s="942" t="s">
        <v>222</v>
      </c>
      <c r="C38" s="943">
        <v>0</v>
      </c>
      <c r="D38" s="944">
        <v>110</v>
      </c>
      <c r="E38" s="945">
        <v>110</v>
      </c>
      <c r="F38" s="945">
        <v>0</v>
      </c>
      <c r="G38" s="944">
        <v>0</v>
      </c>
      <c r="H38" s="954">
        <v>0</v>
      </c>
      <c r="I38" s="948">
        <v>0</v>
      </c>
      <c r="J38" s="944">
        <v>0</v>
      </c>
    </row>
    <row r="39" spans="1:10" ht="15">
      <c r="A39" s="942" t="s">
        <v>571</v>
      </c>
      <c r="B39" s="942" t="s">
        <v>223</v>
      </c>
      <c r="C39" s="943">
        <v>0</v>
      </c>
      <c r="D39" s="944">
        <v>62</v>
      </c>
      <c r="E39" s="945">
        <v>81</v>
      </c>
      <c r="F39" s="945">
        <v>237</v>
      </c>
      <c r="G39" s="944">
        <v>234</v>
      </c>
      <c r="H39" s="954">
        <v>0</v>
      </c>
      <c r="I39" s="948">
        <v>0</v>
      </c>
      <c r="J39" s="944">
        <v>0</v>
      </c>
    </row>
    <row r="40" spans="1:10" ht="15">
      <c r="A40" s="942"/>
      <c r="B40" s="942" t="s">
        <v>224</v>
      </c>
      <c r="C40" s="943"/>
      <c r="D40" s="944"/>
      <c r="E40" s="945"/>
      <c r="F40" s="945"/>
      <c r="G40" s="944"/>
      <c r="H40" s="954">
        <v>212</v>
      </c>
      <c r="I40" s="948">
        <v>271</v>
      </c>
      <c r="J40" s="944">
        <v>59</v>
      </c>
    </row>
    <row r="41" spans="1:10" ht="15">
      <c r="A41" s="1840" t="s">
        <v>225</v>
      </c>
      <c r="B41" s="1841"/>
      <c r="C41" s="943"/>
      <c r="D41" s="944"/>
      <c r="E41" s="945"/>
      <c r="F41" s="945"/>
      <c r="G41" s="944">
        <v>3</v>
      </c>
      <c r="H41" s="954">
        <v>25</v>
      </c>
      <c r="I41" s="948">
        <v>45</v>
      </c>
      <c r="J41" s="944">
        <v>20</v>
      </c>
    </row>
    <row r="42" spans="1:10" ht="15">
      <c r="A42" s="1840" t="s">
        <v>226</v>
      </c>
      <c r="B42" s="1842"/>
      <c r="C42" s="942"/>
      <c r="D42" s="944">
        <v>172</v>
      </c>
      <c r="E42" s="945">
        <v>191</v>
      </c>
      <c r="F42" s="945">
        <v>237</v>
      </c>
      <c r="G42" s="944">
        <v>237</v>
      </c>
      <c r="H42" s="954">
        <v>237</v>
      </c>
      <c r="I42" s="948">
        <v>316</v>
      </c>
      <c r="J42" s="944">
        <v>79</v>
      </c>
    </row>
    <row r="43" spans="1:10" ht="21" customHeight="1">
      <c r="A43" s="1827" t="s">
        <v>227</v>
      </c>
      <c r="B43" s="1828"/>
      <c r="C43" s="964">
        <v>94</v>
      </c>
      <c r="D43" s="965">
        <v>264</v>
      </c>
      <c r="E43" s="965">
        <v>279</v>
      </c>
      <c r="F43" s="965">
        <v>323</v>
      </c>
      <c r="G43" s="965">
        <v>316</v>
      </c>
      <c r="H43" s="966">
        <v>291</v>
      </c>
      <c r="I43" s="967">
        <v>350</v>
      </c>
      <c r="J43" s="965">
        <v>59</v>
      </c>
    </row>
    <row r="44" spans="1:10" ht="21" customHeight="1">
      <c r="A44" s="1829" t="s">
        <v>228</v>
      </c>
      <c r="B44" s="1830"/>
      <c r="C44" s="968">
        <v>12</v>
      </c>
      <c r="D44" s="965">
        <v>14</v>
      </c>
      <c r="E44" s="965">
        <v>18</v>
      </c>
      <c r="F44" s="965">
        <v>20</v>
      </c>
      <c r="G44" s="965">
        <v>27</v>
      </c>
      <c r="H44" s="966">
        <v>52</v>
      </c>
      <c r="I44" s="967">
        <v>72</v>
      </c>
      <c r="J44" s="965">
        <v>20</v>
      </c>
    </row>
    <row r="45" spans="1:10" ht="21" customHeight="1">
      <c r="A45" s="1829" t="s">
        <v>229</v>
      </c>
      <c r="B45" s="1830"/>
      <c r="C45" s="968">
        <v>106</v>
      </c>
      <c r="D45" s="965">
        <v>278</v>
      </c>
      <c r="E45" s="965">
        <v>297</v>
      </c>
      <c r="F45" s="965">
        <v>343</v>
      </c>
      <c r="G45" s="965">
        <v>343</v>
      </c>
      <c r="H45" s="966">
        <v>343</v>
      </c>
      <c r="I45" s="967">
        <v>422</v>
      </c>
      <c r="J45" s="965">
        <v>79</v>
      </c>
    </row>
    <row r="46" spans="1:10" ht="65.25" customHeight="1">
      <c r="A46" s="1836" t="s">
        <v>230</v>
      </c>
      <c r="B46" s="1836"/>
      <c r="C46" s="943">
        <v>283132</v>
      </c>
      <c r="D46" s="944">
        <v>289732</v>
      </c>
      <c r="E46" s="945">
        <v>305912</v>
      </c>
      <c r="F46" s="945">
        <v>317100</v>
      </c>
      <c r="G46" s="944">
        <v>318632</v>
      </c>
      <c r="H46" s="954">
        <v>319520</v>
      </c>
      <c r="I46" s="957">
        <v>319641</v>
      </c>
      <c r="J46" s="944">
        <v>121</v>
      </c>
    </row>
    <row r="47" spans="1:10" ht="15">
      <c r="A47" s="942"/>
      <c r="B47" s="942" t="s">
        <v>231</v>
      </c>
      <c r="C47" s="943">
        <v>41864</v>
      </c>
      <c r="D47" s="944">
        <v>42828</v>
      </c>
      <c r="E47" s="945">
        <v>46140</v>
      </c>
      <c r="F47" s="945">
        <v>47715</v>
      </c>
      <c r="G47" s="944">
        <v>47815</v>
      </c>
      <c r="H47" s="954">
        <v>48015</v>
      </c>
      <c r="I47" s="969">
        <v>48015</v>
      </c>
      <c r="J47" s="944">
        <v>0</v>
      </c>
    </row>
    <row r="48" spans="1:10" ht="15">
      <c r="A48" s="942"/>
      <c r="B48" s="942" t="s">
        <v>232</v>
      </c>
      <c r="C48" s="943">
        <v>241268</v>
      </c>
      <c r="D48" s="944">
        <v>246904</v>
      </c>
      <c r="E48" s="945">
        <v>259772</v>
      </c>
      <c r="F48" s="945">
        <v>269385</v>
      </c>
      <c r="G48" s="944">
        <v>270817</v>
      </c>
      <c r="H48" s="954">
        <v>271505</v>
      </c>
      <c r="I48" s="969">
        <v>271626</v>
      </c>
      <c r="J48" s="944">
        <v>121</v>
      </c>
    </row>
    <row r="49" spans="1:10" s="974" customFormat="1" ht="12.75">
      <c r="A49" s="480" t="s">
        <v>233</v>
      </c>
      <c r="B49" s="970"/>
      <c r="C49" s="971"/>
      <c r="D49" s="971"/>
      <c r="E49" s="972"/>
      <c r="F49" s="973"/>
      <c r="G49" s="970"/>
      <c r="H49" s="970"/>
      <c r="J49" s="970"/>
    </row>
    <row r="50" spans="1:10" s="1" customFormat="1" ht="12.75">
      <c r="A50" s="480" t="s">
        <v>467</v>
      </c>
      <c r="B50" s="480"/>
      <c r="C50" s="975"/>
      <c r="D50" s="975"/>
      <c r="E50" s="976"/>
      <c r="F50" s="976"/>
      <c r="G50" s="977"/>
      <c r="H50" s="977"/>
      <c r="J50" s="977"/>
    </row>
    <row r="51" spans="3:6" ht="15">
      <c r="C51" s="978"/>
      <c r="D51" s="979"/>
      <c r="E51" s="980"/>
      <c r="F51" s="980"/>
    </row>
    <row r="52" spans="4:6" ht="15">
      <c r="D52" s="979"/>
      <c r="E52" s="980"/>
      <c r="F52" s="980"/>
    </row>
    <row r="53" spans="4:6" ht="15">
      <c r="D53" s="979"/>
      <c r="E53" s="980"/>
      <c r="F53" s="980"/>
    </row>
    <row r="54" spans="4:6" ht="15">
      <c r="D54" s="979"/>
      <c r="E54" s="980"/>
      <c r="F54" s="980"/>
    </row>
    <row r="55" spans="4:6" ht="15">
      <c r="D55" s="979"/>
      <c r="E55" s="980"/>
      <c r="F55" s="980"/>
    </row>
    <row r="56" spans="4:6" ht="15">
      <c r="D56" s="979"/>
      <c r="E56" s="980"/>
      <c r="F56" s="980"/>
    </row>
    <row r="57" spans="4:6" ht="15">
      <c r="D57" s="979"/>
      <c r="E57" s="980"/>
      <c r="F57" s="980"/>
    </row>
    <row r="58" spans="4:6" ht="15">
      <c r="D58" s="979"/>
      <c r="E58" s="980"/>
      <c r="F58" s="980"/>
    </row>
    <row r="59" spans="4:6" ht="15">
      <c r="D59" s="979"/>
      <c r="E59" s="980"/>
      <c r="F59" s="980"/>
    </row>
    <row r="60" spans="4:6" ht="15">
      <c r="D60" s="979"/>
      <c r="E60" s="980"/>
      <c r="F60" s="980"/>
    </row>
    <row r="61" spans="4:6" ht="15">
      <c r="D61" s="979"/>
      <c r="E61" s="980"/>
      <c r="F61" s="980"/>
    </row>
    <row r="62" spans="4:6" ht="15">
      <c r="D62" s="979"/>
      <c r="E62" s="980"/>
      <c r="F62" s="980"/>
    </row>
    <row r="63" spans="4:6" ht="15">
      <c r="D63" s="979"/>
      <c r="E63" s="980"/>
      <c r="F63" s="980"/>
    </row>
    <row r="64" spans="4:6" ht="15">
      <c r="D64" s="979"/>
      <c r="E64" s="980"/>
      <c r="F64" s="980"/>
    </row>
    <row r="65" spans="4:6" ht="15">
      <c r="D65" s="979"/>
      <c r="E65" s="980"/>
      <c r="F65" s="980"/>
    </row>
    <row r="66" spans="4:6" ht="15">
      <c r="D66" s="979"/>
      <c r="E66" s="980"/>
      <c r="F66" s="980"/>
    </row>
    <row r="67" spans="4:6" ht="15">
      <c r="D67" s="979"/>
      <c r="E67" s="980"/>
      <c r="F67" s="980"/>
    </row>
    <row r="68" spans="4:6" ht="15">
      <c r="D68" s="979"/>
      <c r="E68" s="980"/>
      <c r="F68" s="980"/>
    </row>
    <row r="69" spans="4:6" ht="15">
      <c r="D69" s="979"/>
      <c r="E69" s="980"/>
      <c r="F69" s="980"/>
    </row>
    <row r="70" spans="4:6" ht="15">
      <c r="D70" s="979"/>
      <c r="E70" s="980"/>
      <c r="F70" s="980"/>
    </row>
    <row r="71" spans="4:6" ht="15">
      <c r="D71" s="979"/>
      <c r="E71" s="980"/>
      <c r="F71" s="980"/>
    </row>
    <row r="72" spans="4:6" ht="15">
      <c r="D72" s="979"/>
      <c r="E72" s="980"/>
      <c r="F72" s="980"/>
    </row>
    <row r="73" spans="4:6" ht="15">
      <c r="D73" s="979"/>
      <c r="E73" s="980"/>
      <c r="F73" s="980"/>
    </row>
    <row r="74" spans="4:6" ht="15">
      <c r="D74" s="979"/>
      <c r="E74" s="980"/>
      <c r="F74" s="980"/>
    </row>
    <row r="75" spans="4:6" ht="15">
      <c r="D75" s="979"/>
      <c r="E75" s="980"/>
      <c r="F75" s="980"/>
    </row>
    <row r="76" spans="4:6" ht="15">
      <c r="D76" s="979"/>
      <c r="E76" s="980"/>
      <c r="F76" s="980"/>
    </row>
    <row r="77" spans="4:6" ht="15">
      <c r="D77" s="979"/>
      <c r="E77" s="980"/>
      <c r="F77" s="980"/>
    </row>
    <row r="78" spans="4:6" ht="15">
      <c r="D78" s="979"/>
      <c r="E78" s="980"/>
      <c r="F78" s="980"/>
    </row>
    <row r="79" spans="4:6" ht="15">
      <c r="D79" s="979"/>
      <c r="E79" s="980"/>
      <c r="F79" s="980"/>
    </row>
    <row r="80" spans="4:6" ht="15">
      <c r="D80" s="979"/>
      <c r="E80" s="980"/>
      <c r="F80" s="980"/>
    </row>
    <row r="81" spans="4:6" ht="15">
      <c r="D81" s="979"/>
      <c r="E81" s="980"/>
      <c r="F81" s="980"/>
    </row>
    <row r="82" spans="4:6" ht="15">
      <c r="D82" s="979"/>
      <c r="E82" s="980"/>
      <c r="F82" s="980"/>
    </row>
    <row r="83" spans="4:6" ht="15">
      <c r="D83" s="979"/>
      <c r="E83" s="980"/>
      <c r="F83" s="980"/>
    </row>
    <row r="84" spans="4:6" ht="15">
      <c r="D84" s="979"/>
      <c r="E84" s="980"/>
      <c r="F84" s="980"/>
    </row>
    <row r="85" spans="4:6" ht="15">
      <c r="D85" s="979"/>
      <c r="E85" s="980"/>
      <c r="F85" s="980"/>
    </row>
    <row r="86" spans="4:6" ht="15">
      <c r="D86" s="979"/>
      <c r="E86" s="980"/>
      <c r="F86" s="980"/>
    </row>
    <row r="87" spans="4:6" ht="15">
      <c r="D87" s="979"/>
      <c r="E87" s="980"/>
      <c r="F87" s="980"/>
    </row>
    <row r="88" spans="4:6" ht="15">
      <c r="D88" s="979"/>
      <c r="E88" s="980"/>
      <c r="F88" s="980"/>
    </row>
    <row r="89" spans="4:6" ht="15">
      <c r="D89" s="979"/>
      <c r="E89" s="980"/>
      <c r="F89" s="980"/>
    </row>
    <row r="90" spans="4:6" ht="15">
      <c r="D90" s="979"/>
      <c r="E90" s="980"/>
      <c r="F90" s="980"/>
    </row>
    <row r="91" spans="4:6" ht="15">
      <c r="D91" s="979"/>
      <c r="E91" s="980"/>
      <c r="F91" s="980"/>
    </row>
    <row r="92" spans="4:6" ht="15">
      <c r="D92" s="979"/>
      <c r="E92" s="980"/>
      <c r="F92" s="980"/>
    </row>
    <row r="93" spans="4:6" ht="15">
      <c r="D93" s="979"/>
      <c r="E93" s="980"/>
      <c r="F93" s="980"/>
    </row>
    <row r="94" spans="4:6" ht="15">
      <c r="D94" s="979"/>
      <c r="E94" s="980"/>
      <c r="F94" s="980"/>
    </row>
    <row r="95" spans="4:6" ht="15">
      <c r="D95" s="979"/>
      <c r="E95" s="980"/>
      <c r="F95" s="980"/>
    </row>
    <row r="96" spans="4:6" ht="15">
      <c r="D96" s="979"/>
      <c r="E96" s="980"/>
      <c r="F96" s="980"/>
    </row>
    <row r="97" spans="4:6" ht="15">
      <c r="D97" s="979"/>
      <c r="E97" s="980"/>
      <c r="F97" s="980"/>
    </row>
    <row r="98" spans="4:6" ht="15">
      <c r="D98" s="979"/>
      <c r="E98" s="980"/>
      <c r="F98" s="980"/>
    </row>
    <row r="99" spans="4:6" ht="15">
      <c r="D99" s="979"/>
      <c r="E99" s="980"/>
      <c r="F99" s="980"/>
    </row>
    <row r="100" spans="4:6" ht="15">
      <c r="D100" s="979"/>
      <c r="E100" s="980"/>
      <c r="F100" s="980"/>
    </row>
    <row r="101" spans="4:6" ht="15">
      <c r="D101" s="979"/>
      <c r="E101" s="980"/>
      <c r="F101" s="980"/>
    </row>
    <row r="102" spans="4:6" ht="15">
      <c r="D102" s="979"/>
      <c r="E102" s="980"/>
      <c r="F102" s="980"/>
    </row>
    <row r="103" spans="4:6" ht="15">
      <c r="D103" s="979"/>
      <c r="E103" s="980"/>
      <c r="F103" s="980"/>
    </row>
    <row r="104" spans="4:6" ht="15">
      <c r="D104" s="979"/>
      <c r="E104" s="980"/>
      <c r="F104" s="980"/>
    </row>
    <row r="105" spans="4:6" ht="15">
      <c r="D105" s="979"/>
      <c r="E105" s="980"/>
      <c r="F105" s="980"/>
    </row>
    <row r="106" spans="4:6" ht="15">
      <c r="D106" s="979"/>
      <c r="E106" s="980"/>
      <c r="F106" s="980"/>
    </row>
    <row r="107" spans="4:6" ht="15">
      <c r="D107" s="979"/>
      <c r="E107" s="980"/>
      <c r="F107" s="980"/>
    </row>
    <row r="108" spans="4:6" ht="15">
      <c r="D108" s="979"/>
      <c r="E108" s="980"/>
      <c r="F108" s="980"/>
    </row>
    <row r="109" spans="4:6" ht="15">
      <c r="D109" s="979"/>
      <c r="E109" s="980"/>
      <c r="F109" s="980"/>
    </row>
    <row r="110" spans="4:6" ht="15">
      <c r="D110" s="979"/>
      <c r="E110" s="980"/>
      <c r="F110" s="980"/>
    </row>
    <row r="111" spans="4:6" ht="15">
      <c r="D111" s="979"/>
      <c r="E111" s="980"/>
      <c r="F111" s="980"/>
    </row>
    <row r="112" spans="4:6" ht="15">
      <c r="D112" s="979"/>
      <c r="E112" s="980"/>
      <c r="F112" s="980"/>
    </row>
    <row r="113" spans="4:6" ht="15">
      <c r="D113" s="979"/>
      <c r="E113" s="980"/>
      <c r="F113" s="980"/>
    </row>
    <row r="114" spans="4:6" ht="15">
      <c r="D114" s="979"/>
      <c r="E114" s="980"/>
      <c r="F114" s="980"/>
    </row>
    <row r="115" spans="4:6" ht="15">
      <c r="D115" s="979"/>
      <c r="E115" s="980"/>
      <c r="F115" s="980"/>
    </row>
    <row r="116" spans="4:6" ht="15">
      <c r="D116" s="979"/>
      <c r="E116" s="980"/>
      <c r="F116" s="980"/>
    </row>
    <row r="117" spans="4:6" ht="15">
      <c r="D117" s="979"/>
      <c r="E117" s="980"/>
      <c r="F117" s="980"/>
    </row>
    <row r="118" spans="4:6" ht="15">
      <c r="D118" s="979"/>
      <c r="E118" s="980"/>
      <c r="F118" s="980"/>
    </row>
    <row r="119" spans="4:6" ht="15">
      <c r="D119" s="979"/>
      <c r="E119" s="980"/>
      <c r="F119" s="980"/>
    </row>
    <row r="120" spans="4:6" ht="15">
      <c r="D120" s="979"/>
      <c r="E120" s="980"/>
      <c r="F120" s="980"/>
    </row>
    <row r="121" spans="4:6" ht="15">
      <c r="D121" s="979"/>
      <c r="E121" s="980"/>
      <c r="F121" s="980"/>
    </row>
    <row r="122" spans="4:6" ht="15">
      <c r="D122" s="979"/>
      <c r="E122" s="980"/>
      <c r="F122" s="980"/>
    </row>
    <row r="123" spans="4:6" ht="15">
      <c r="D123" s="979"/>
      <c r="E123" s="980"/>
      <c r="F123" s="980"/>
    </row>
    <row r="124" spans="4:6" ht="15">
      <c r="D124" s="979"/>
      <c r="E124" s="980"/>
      <c r="F124" s="980"/>
    </row>
    <row r="125" spans="4:6" ht="15">
      <c r="D125" s="979"/>
      <c r="E125" s="980"/>
      <c r="F125" s="980"/>
    </row>
    <row r="126" spans="4:6" ht="15">
      <c r="D126" s="979"/>
      <c r="E126" s="980"/>
      <c r="F126" s="980"/>
    </row>
    <row r="127" spans="4:6" ht="15">
      <c r="D127" s="979"/>
      <c r="E127" s="980"/>
      <c r="F127" s="980"/>
    </row>
    <row r="128" spans="4:6" ht="15">
      <c r="D128" s="979"/>
      <c r="E128" s="980"/>
      <c r="F128" s="980"/>
    </row>
    <row r="129" spans="4:6" ht="15">
      <c r="D129" s="979"/>
      <c r="E129" s="980"/>
      <c r="F129" s="980"/>
    </row>
    <row r="130" spans="4:6" ht="15">
      <c r="D130" s="979"/>
      <c r="E130" s="980"/>
      <c r="F130" s="980"/>
    </row>
    <row r="131" spans="4:6" ht="15">
      <c r="D131" s="979"/>
      <c r="E131" s="980"/>
      <c r="F131" s="980"/>
    </row>
    <row r="132" spans="4:6" ht="15">
      <c r="D132" s="979"/>
      <c r="E132" s="980"/>
      <c r="F132" s="980"/>
    </row>
    <row r="133" spans="4:6" ht="15">
      <c r="D133" s="979"/>
      <c r="E133" s="980"/>
      <c r="F133" s="980"/>
    </row>
    <row r="134" spans="4:6" ht="15">
      <c r="D134" s="979"/>
      <c r="E134" s="980"/>
      <c r="F134" s="980"/>
    </row>
    <row r="135" spans="4:6" ht="15">
      <c r="D135" s="979"/>
      <c r="E135" s="980"/>
      <c r="F135" s="980"/>
    </row>
    <row r="136" spans="4:6" ht="15">
      <c r="D136" s="979"/>
      <c r="E136" s="980"/>
      <c r="F136" s="980"/>
    </row>
    <row r="137" spans="4:6" ht="15">
      <c r="D137" s="979"/>
      <c r="E137" s="980"/>
      <c r="F137" s="980"/>
    </row>
    <row r="138" spans="4:6" ht="15">
      <c r="D138" s="979"/>
      <c r="E138" s="980"/>
      <c r="F138" s="980"/>
    </row>
    <row r="139" spans="4:6" ht="15">
      <c r="D139" s="979"/>
      <c r="E139" s="980"/>
      <c r="F139" s="980"/>
    </row>
    <row r="140" spans="4:6" ht="15">
      <c r="D140" s="979"/>
      <c r="E140" s="980"/>
      <c r="F140" s="980"/>
    </row>
    <row r="141" spans="4:6" ht="15">
      <c r="D141" s="979"/>
      <c r="E141" s="980"/>
      <c r="F141" s="980"/>
    </row>
    <row r="142" spans="4:6" ht="15">
      <c r="D142" s="979"/>
      <c r="E142" s="980"/>
      <c r="F142" s="980"/>
    </row>
    <row r="143" spans="4:6" ht="15">
      <c r="D143" s="979"/>
      <c r="E143" s="980"/>
      <c r="F143" s="980"/>
    </row>
    <row r="144" spans="4:6" ht="15">
      <c r="D144" s="979"/>
      <c r="E144" s="980"/>
      <c r="F144" s="980"/>
    </row>
    <row r="145" spans="4:6" ht="15">
      <c r="D145" s="979"/>
      <c r="E145" s="980"/>
      <c r="F145" s="980"/>
    </row>
    <row r="146" spans="4:6" ht="15">
      <c r="D146" s="979"/>
      <c r="E146" s="980"/>
      <c r="F146" s="980"/>
    </row>
    <row r="147" spans="4:6" ht="15">
      <c r="D147" s="979"/>
      <c r="E147" s="980"/>
      <c r="F147" s="980"/>
    </row>
    <row r="148" spans="4:6" ht="15">
      <c r="D148" s="979"/>
      <c r="E148" s="980"/>
      <c r="F148" s="980"/>
    </row>
    <row r="149" spans="4:6" ht="15">
      <c r="D149" s="979"/>
      <c r="E149" s="980"/>
      <c r="F149" s="980"/>
    </row>
    <row r="150" spans="4:6" ht="15">
      <c r="D150" s="979"/>
      <c r="E150" s="980"/>
      <c r="F150" s="980"/>
    </row>
    <row r="151" spans="4:6" ht="15">
      <c r="D151" s="979"/>
      <c r="E151" s="980"/>
      <c r="F151" s="980"/>
    </row>
    <row r="152" spans="4:6" ht="15">
      <c r="D152" s="979"/>
      <c r="E152" s="980"/>
      <c r="F152" s="980"/>
    </row>
    <row r="153" spans="4:6" ht="15">
      <c r="D153" s="979"/>
      <c r="E153" s="980"/>
      <c r="F153" s="980"/>
    </row>
    <row r="154" spans="4:6" ht="15">
      <c r="D154" s="979"/>
      <c r="E154" s="980"/>
      <c r="F154" s="980"/>
    </row>
    <row r="155" spans="4:6" ht="15">
      <c r="D155" s="979"/>
      <c r="E155" s="980"/>
      <c r="F155" s="980"/>
    </row>
    <row r="156" spans="4:6" ht="15">
      <c r="D156" s="979"/>
      <c r="E156" s="980"/>
      <c r="F156" s="980"/>
    </row>
    <row r="157" spans="4:6" ht="15">
      <c r="D157" s="979"/>
      <c r="E157" s="980"/>
      <c r="F157" s="980"/>
    </row>
    <row r="158" spans="4:6" ht="15">
      <c r="D158" s="979"/>
      <c r="E158" s="980"/>
      <c r="F158" s="980"/>
    </row>
    <row r="159" spans="4:6" ht="15">
      <c r="D159" s="979"/>
      <c r="E159" s="980"/>
      <c r="F159" s="980"/>
    </row>
    <row r="160" spans="4:6" ht="15">
      <c r="D160" s="979"/>
      <c r="E160" s="980"/>
      <c r="F160" s="980"/>
    </row>
    <row r="161" spans="4:6" ht="15">
      <c r="D161" s="979"/>
      <c r="E161" s="980"/>
      <c r="F161" s="980"/>
    </row>
    <row r="162" spans="4:6" ht="15">
      <c r="D162" s="979"/>
      <c r="E162" s="980"/>
      <c r="F162" s="980"/>
    </row>
    <row r="163" spans="4:6" ht="15">
      <c r="D163" s="979"/>
      <c r="E163" s="980"/>
      <c r="F163" s="980"/>
    </row>
    <row r="164" spans="4:6" ht="15">
      <c r="D164" s="979"/>
      <c r="E164" s="980"/>
      <c r="F164" s="980"/>
    </row>
    <row r="165" spans="4:6" ht="15">
      <c r="D165" s="979"/>
      <c r="E165" s="980"/>
      <c r="F165" s="980"/>
    </row>
    <row r="166" spans="4:6" ht="15">
      <c r="D166" s="979"/>
      <c r="E166" s="980"/>
      <c r="F166" s="980"/>
    </row>
    <row r="167" spans="4:6" ht="15">
      <c r="D167" s="979"/>
      <c r="E167" s="980"/>
      <c r="F167" s="980"/>
    </row>
    <row r="168" spans="4:6" ht="15">
      <c r="D168" s="979"/>
      <c r="E168" s="980"/>
      <c r="F168" s="980"/>
    </row>
    <row r="169" spans="4:6" ht="15">
      <c r="D169" s="979"/>
      <c r="E169" s="980"/>
      <c r="F169" s="980"/>
    </row>
    <row r="170" spans="4:6" ht="15">
      <c r="D170" s="979"/>
      <c r="E170" s="980"/>
      <c r="F170" s="980"/>
    </row>
    <row r="171" spans="4:6" ht="15">
      <c r="D171" s="979"/>
      <c r="E171" s="980"/>
      <c r="F171" s="980"/>
    </row>
    <row r="172" spans="4:6" ht="15">
      <c r="D172" s="979"/>
      <c r="E172" s="980"/>
      <c r="F172" s="980"/>
    </row>
    <row r="173" spans="4:6" ht="15">
      <c r="D173" s="979"/>
      <c r="E173" s="980"/>
      <c r="F173" s="980"/>
    </row>
    <row r="174" spans="4:6" ht="15">
      <c r="D174" s="979"/>
      <c r="E174" s="980"/>
      <c r="F174" s="980"/>
    </row>
    <row r="175" spans="4:6" ht="15">
      <c r="D175" s="979"/>
      <c r="E175" s="980"/>
      <c r="F175" s="980"/>
    </row>
    <row r="176" spans="4:6" ht="15">
      <c r="D176" s="979"/>
      <c r="E176" s="980"/>
      <c r="F176" s="980"/>
    </row>
    <row r="177" spans="4:6" ht="15">
      <c r="D177" s="979"/>
      <c r="E177" s="980"/>
      <c r="F177" s="980"/>
    </row>
    <row r="178" spans="4:6" ht="15">
      <c r="D178" s="979"/>
      <c r="E178" s="980"/>
      <c r="F178" s="980"/>
    </row>
    <row r="179" spans="4:6" ht="15">
      <c r="D179" s="979"/>
      <c r="E179" s="980"/>
      <c r="F179" s="980"/>
    </row>
    <row r="180" spans="4:6" ht="15">
      <c r="D180" s="979"/>
      <c r="E180" s="980"/>
      <c r="F180" s="980"/>
    </row>
    <row r="181" spans="4:6" ht="15">
      <c r="D181" s="979"/>
      <c r="E181" s="980"/>
      <c r="F181" s="980"/>
    </row>
    <row r="182" spans="4:6" ht="15">
      <c r="D182" s="979"/>
      <c r="E182" s="980"/>
      <c r="F182" s="980"/>
    </row>
    <row r="183" spans="4:6" ht="15">
      <c r="D183" s="979"/>
      <c r="E183" s="980"/>
      <c r="F183" s="980"/>
    </row>
    <row r="184" spans="4:6" ht="15">
      <c r="D184" s="979"/>
      <c r="E184" s="980"/>
      <c r="F184" s="980"/>
    </row>
    <row r="185" spans="4:6" ht="15">
      <c r="D185" s="979"/>
      <c r="E185" s="980"/>
      <c r="F185" s="980"/>
    </row>
    <row r="186" spans="4:6" ht="15">
      <c r="D186" s="979"/>
      <c r="E186" s="980"/>
      <c r="F186" s="980"/>
    </row>
    <row r="187" spans="4:6" ht="15">
      <c r="D187" s="979"/>
      <c r="E187" s="980"/>
      <c r="F187" s="980"/>
    </row>
    <row r="188" spans="4:6" ht="15">
      <c r="D188" s="979"/>
      <c r="E188" s="980"/>
      <c r="F188" s="980"/>
    </row>
    <row r="189" spans="4:6" ht="15">
      <c r="D189" s="979"/>
      <c r="E189" s="980"/>
      <c r="F189" s="980"/>
    </row>
    <row r="190" spans="4:6" ht="15">
      <c r="D190" s="979"/>
      <c r="E190" s="980"/>
      <c r="F190" s="980"/>
    </row>
    <row r="191" spans="4:6" ht="15">
      <c r="D191" s="979"/>
      <c r="E191" s="980"/>
      <c r="F191" s="980"/>
    </row>
    <row r="192" spans="4:6" ht="15">
      <c r="D192" s="979"/>
      <c r="E192" s="980"/>
      <c r="F192" s="980"/>
    </row>
    <row r="193" spans="4:6" ht="15">
      <c r="D193" s="979"/>
      <c r="E193" s="980"/>
      <c r="F193" s="980"/>
    </row>
    <row r="194" spans="4:6" ht="15">
      <c r="D194" s="979"/>
      <c r="E194" s="980"/>
      <c r="F194" s="980"/>
    </row>
    <row r="195" spans="4:6" ht="15">
      <c r="D195" s="979"/>
      <c r="E195" s="980"/>
      <c r="F195" s="980"/>
    </row>
    <row r="196" spans="4:6" ht="15">
      <c r="D196" s="979"/>
      <c r="E196" s="980"/>
      <c r="F196" s="980"/>
    </row>
    <row r="197" spans="4:6" ht="15">
      <c r="D197" s="979"/>
      <c r="E197" s="980"/>
      <c r="F197" s="980"/>
    </row>
    <row r="198" spans="4:6" ht="15">
      <c r="D198" s="979"/>
      <c r="E198" s="980"/>
      <c r="F198" s="980"/>
    </row>
    <row r="199" spans="4:6" ht="15">
      <c r="D199" s="979"/>
      <c r="E199" s="980"/>
      <c r="F199" s="980"/>
    </row>
    <row r="200" spans="4:6" ht="15">
      <c r="D200" s="979"/>
      <c r="E200" s="980"/>
      <c r="F200" s="980"/>
    </row>
    <row r="201" spans="4:6" ht="15">
      <c r="D201" s="979"/>
      <c r="E201" s="980"/>
      <c r="F201" s="980"/>
    </row>
    <row r="202" spans="4:6" ht="15">
      <c r="D202" s="979"/>
      <c r="E202" s="980"/>
      <c r="F202" s="980"/>
    </row>
    <row r="203" spans="4:6" ht="15">
      <c r="D203" s="979"/>
      <c r="E203" s="980"/>
      <c r="F203" s="980"/>
    </row>
    <row r="204" spans="4:6" ht="15">
      <c r="D204" s="979"/>
      <c r="E204" s="980"/>
      <c r="F204" s="980"/>
    </row>
    <row r="205" spans="4:6" ht="15">
      <c r="D205" s="979"/>
      <c r="E205" s="980"/>
      <c r="F205" s="980"/>
    </row>
    <row r="206" spans="4:6" ht="15">
      <c r="D206" s="979"/>
      <c r="E206" s="980"/>
      <c r="F206" s="980"/>
    </row>
    <row r="207" spans="4:6" ht="15">
      <c r="D207" s="979"/>
      <c r="E207" s="980"/>
      <c r="F207" s="980"/>
    </row>
    <row r="208" spans="4:6" ht="15">
      <c r="D208" s="979"/>
      <c r="E208" s="980"/>
      <c r="F208" s="980"/>
    </row>
    <row r="209" spans="4:6" ht="15">
      <c r="D209" s="979"/>
      <c r="E209" s="980"/>
      <c r="F209" s="980"/>
    </row>
    <row r="210" spans="4:6" ht="15">
      <c r="D210" s="979"/>
      <c r="E210" s="980"/>
      <c r="F210" s="980"/>
    </row>
    <row r="211" spans="4:6" ht="15">
      <c r="D211" s="979"/>
      <c r="E211" s="980"/>
      <c r="F211" s="980"/>
    </row>
    <row r="212" spans="4:6" ht="15">
      <c r="D212" s="979"/>
      <c r="E212" s="980"/>
      <c r="F212" s="980"/>
    </row>
    <row r="213" spans="4:6" ht="15">
      <c r="D213" s="979"/>
      <c r="E213" s="980"/>
      <c r="F213" s="980"/>
    </row>
    <row r="214" spans="4:6" ht="15">
      <c r="D214" s="979"/>
      <c r="E214" s="980"/>
      <c r="F214" s="980"/>
    </row>
    <row r="215" spans="4:6" ht="15">
      <c r="D215" s="979"/>
      <c r="E215" s="980"/>
      <c r="F215" s="980"/>
    </row>
    <row r="216" spans="4:6" ht="15">
      <c r="D216" s="979"/>
      <c r="E216" s="980"/>
      <c r="F216" s="980"/>
    </row>
    <row r="217" spans="4:6" ht="15">
      <c r="D217" s="979"/>
      <c r="E217" s="980"/>
      <c r="F217" s="980"/>
    </row>
    <row r="218" spans="4:6" ht="15">
      <c r="D218" s="979"/>
      <c r="E218" s="980"/>
      <c r="F218" s="980"/>
    </row>
    <row r="219" spans="4:6" ht="15">
      <c r="D219" s="979"/>
      <c r="E219" s="980"/>
      <c r="F219" s="980"/>
    </row>
    <row r="220" spans="4:6" ht="15">
      <c r="D220" s="979"/>
      <c r="E220" s="980"/>
      <c r="F220" s="980"/>
    </row>
    <row r="221" spans="4:6" ht="15">
      <c r="D221" s="979"/>
      <c r="E221" s="980"/>
      <c r="F221" s="980"/>
    </row>
    <row r="222" spans="4:6" ht="15">
      <c r="D222" s="979"/>
      <c r="E222" s="980"/>
      <c r="F222" s="980"/>
    </row>
    <row r="223" spans="4:6" ht="15">
      <c r="D223" s="979"/>
      <c r="E223" s="980"/>
      <c r="F223" s="980"/>
    </row>
    <row r="224" spans="4:6" ht="15">
      <c r="D224" s="979"/>
      <c r="E224" s="980"/>
      <c r="F224" s="980"/>
    </row>
    <row r="225" spans="4:6" ht="15">
      <c r="D225" s="979"/>
      <c r="E225" s="980"/>
      <c r="F225" s="980"/>
    </row>
    <row r="226" spans="4:6" ht="15">
      <c r="D226" s="979"/>
      <c r="E226" s="980"/>
      <c r="F226" s="980"/>
    </row>
    <row r="227" spans="4:6" ht="15">
      <c r="D227" s="979"/>
      <c r="E227" s="980"/>
      <c r="F227" s="980"/>
    </row>
    <row r="228" spans="4:6" ht="15">
      <c r="D228" s="979"/>
      <c r="E228" s="980"/>
      <c r="F228" s="980"/>
    </row>
    <row r="229" spans="4:6" ht="15">
      <c r="D229" s="979"/>
      <c r="E229" s="980"/>
      <c r="F229" s="980"/>
    </row>
    <row r="230" spans="4:6" ht="15">
      <c r="D230" s="979"/>
      <c r="E230" s="980"/>
      <c r="F230" s="980"/>
    </row>
    <row r="231" spans="4:6" ht="15">
      <c r="D231" s="979"/>
      <c r="E231" s="980"/>
      <c r="F231" s="980"/>
    </row>
    <row r="232" spans="4:6" ht="15">
      <c r="D232" s="979"/>
      <c r="E232" s="980"/>
      <c r="F232" s="980"/>
    </row>
    <row r="233" spans="4:6" ht="15">
      <c r="D233" s="979"/>
      <c r="E233" s="980"/>
      <c r="F233" s="980"/>
    </row>
    <row r="234" spans="4:6" ht="15">
      <c r="D234" s="979"/>
      <c r="E234" s="980"/>
      <c r="F234" s="980"/>
    </row>
    <row r="235" spans="4:6" ht="15">
      <c r="D235" s="979"/>
      <c r="E235" s="980"/>
      <c r="F235" s="980"/>
    </row>
    <row r="236" spans="4:6" ht="15">
      <c r="D236" s="979"/>
      <c r="E236" s="980"/>
      <c r="F236" s="980"/>
    </row>
    <row r="237" spans="4:6" ht="15">
      <c r="D237" s="979"/>
      <c r="E237" s="980"/>
      <c r="F237" s="980"/>
    </row>
    <row r="238" spans="4:6" ht="15">
      <c r="D238" s="979"/>
      <c r="E238" s="980"/>
      <c r="F238" s="980"/>
    </row>
    <row r="239" spans="4:6" ht="15">
      <c r="D239" s="979"/>
      <c r="E239" s="980"/>
      <c r="F239" s="980"/>
    </row>
    <row r="240" spans="4:6" ht="15">
      <c r="D240" s="979"/>
      <c r="E240" s="980"/>
      <c r="F240" s="980"/>
    </row>
    <row r="241" spans="4:6" ht="15">
      <c r="D241" s="979"/>
      <c r="E241" s="980"/>
      <c r="F241" s="980"/>
    </row>
    <row r="242" spans="4:6" ht="15">
      <c r="D242" s="979"/>
      <c r="E242" s="980"/>
      <c r="F242" s="980"/>
    </row>
    <row r="243" spans="4:6" ht="15">
      <c r="D243" s="979"/>
      <c r="E243" s="980"/>
      <c r="F243" s="980"/>
    </row>
    <row r="244" spans="4:6" ht="15">
      <c r="D244" s="979"/>
      <c r="E244" s="980"/>
      <c r="F244" s="980"/>
    </row>
    <row r="245" spans="4:6" ht="15">
      <c r="D245" s="979"/>
      <c r="E245" s="980"/>
      <c r="F245" s="980"/>
    </row>
    <row r="246" spans="4:6" ht="15">
      <c r="D246" s="979"/>
      <c r="E246" s="980"/>
      <c r="F246" s="980"/>
    </row>
    <row r="247" spans="4:6" ht="15">
      <c r="D247" s="979"/>
      <c r="E247" s="980"/>
      <c r="F247" s="980"/>
    </row>
    <row r="248" spans="4:6" ht="15">
      <c r="D248" s="979"/>
      <c r="E248" s="980"/>
      <c r="F248" s="980"/>
    </row>
    <row r="249" spans="4:6" ht="15">
      <c r="D249" s="979"/>
      <c r="E249" s="980"/>
      <c r="F249" s="980"/>
    </row>
    <row r="250" spans="4:6" ht="15">
      <c r="D250" s="979"/>
      <c r="E250" s="980"/>
      <c r="F250" s="980"/>
    </row>
    <row r="251" spans="4:6" ht="15">
      <c r="D251" s="979"/>
      <c r="E251" s="980"/>
      <c r="F251" s="980"/>
    </row>
    <row r="252" spans="4:6" ht="15">
      <c r="D252" s="979"/>
      <c r="E252" s="980"/>
      <c r="F252" s="980"/>
    </row>
    <row r="253" spans="4:6" ht="15">
      <c r="D253" s="979"/>
      <c r="E253" s="980"/>
      <c r="F253" s="980"/>
    </row>
    <row r="254" spans="4:6" ht="15">
      <c r="D254" s="979"/>
      <c r="E254" s="980"/>
      <c r="F254" s="980"/>
    </row>
    <row r="255" spans="4:6" ht="15">
      <c r="D255" s="979"/>
      <c r="E255" s="980"/>
      <c r="F255" s="980"/>
    </row>
    <row r="256" spans="4:6" ht="15">
      <c r="D256" s="979"/>
      <c r="E256" s="980"/>
      <c r="F256" s="980"/>
    </row>
    <row r="257" spans="4:6" ht="15">
      <c r="D257" s="979"/>
      <c r="E257" s="980"/>
      <c r="F257" s="980"/>
    </row>
    <row r="258" spans="4:6" ht="15">
      <c r="D258" s="979"/>
      <c r="E258" s="980"/>
      <c r="F258" s="980"/>
    </row>
    <row r="259" spans="4:6" ht="15">
      <c r="D259" s="979"/>
      <c r="E259" s="980"/>
      <c r="F259" s="980"/>
    </row>
    <row r="260" spans="4:6" ht="15">
      <c r="D260" s="979"/>
      <c r="E260" s="980"/>
      <c r="F260" s="980"/>
    </row>
    <row r="261" spans="4:6" ht="15">
      <c r="D261" s="979"/>
      <c r="E261" s="980"/>
      <c r="F261" s="980"/>
    </row>
    <row r="262" spans="4:6" ht="15">
      <c r="D262" s="979"/>
      <c r="E262" s="980"/>
      <c r="F262" s="980"/>
    </row>
    <row r="263" spans="4:6" ht="15">
      <c r="D263" s="979"/>
      <c r="E263" s="980"/>
      <c r="F263" s="980"/>
    </row>
    <row r="264" spans="4:6" ht="15">
      <c r="D264" s="979"/>
      <c r="E264" s="980"/>
      <c r="F264" s="980"/>
    </row>
    <row r="265" spans="4:6" ht="15">
      <c r="D265" s="979"/>
      <c r="E265" s="980"/>
      <c r="F265" s="980"/>
    </row>
    <row r="266" spans="4:6" ht="15">
      <c r="D266" s="979"/>
      <c r="E266" s="980"/>
      <c r="F266" s="980"/>
    </row>
    <row r="267" spans="4:6" ht="15">
      <c r="D267" s="979"/>
      <c r="E267" s="980"/>
      <c r="F267" s="980"/>
    </row>
    <row r="268" spans="4:6" ht="15">
      <c r="D268" s="979"/>
      <c r="E268" s="980"/>
      <c r="F268" s="980"/>
    </row>
    <row r="269" spans="4:6" ht="15">
      <c r="D269" s="979"/>
      <c r="E269" s="980"/>
      <c r="F269" s="980"/>
    </row>
    <row r="270" spans="4:6" ht="15">
      <c r="D270" s="979"/>
      <c r="E270" s="980"/>
      <c r="F270" s="980"/>
    </row>
    <row r="271" spans="4:6" ht="15">
      <c r="D271" s="979"/>
      <c r="E271" s="980"/>
      <c r="F271" s="980"/>
    </row>
    <row r="272" spans="4:6" ht="15">
      <c r="D272" s="979"/>
      <c r="E272" s="980"/>
      <c r="F272" s="980"/>
    </row>
    <row r="273" spans="4:6" ht="15">
      <c r="D273" s="979"/>
      <c r="E273" s="980"/>
      <c r="F273" s="980"/>
    </row>
    <row r="274" spans="4:6" ht="15">
      <c r="D274" s="979"/>
      <c r="E274" s="980"/>
      <c r="F274" s="980"/>
    </row>
    <row r="275" spans="4:6" ht="15">
      <c r="D275" s="979"/>
      <c r="E275" s="980"/>
      <c r="F275" s="980"/>
    </row>
    <row r="276" spans="4:6" ht="15">
      <c r="D276" s="979"/>
      <c r="E276" s="980"/>
      <c r="F276" s="980"/>
    </row>
    <row r="277" spans="4:6" ht="15">
      <c r="D277" s="979"/>
      <c r="E277" s="980"/>
      <c r="F277" s="980"/>
    </row>
    <row r="278" spans="4:6" ht="15">
      <c r="D278" s="979"/>
      <c r="E278" s="980"/>
      <c r="F278" s="980"/>
    </row>
    <row r="279" spans="4:6" ht="15">
      <c r="D279" s="979"/>
      <c r="E279" s="980"/>
      <c r="F279" s="980"/>
    </row>
    <row r="280" spans="4:6" ht="15">
      <c r="D280" s="979"/>
      <c r="E280" s="980"/>
      <c r="F280" s="980"/>
    </row>
    <row r="281" spans="4:6" ht="15">
      <c r="D281" s="979"/>
      <c r="E281" s="980"/>
      <c r="F281" s="980"/>
    </row>
    <row r="282" spans="4:6" ht="15">
      <c r="D282" s="979"/>
      <c r="E282" s="980"/>
      <c r="F282" s="980"/>
    </row>
    <row r="283" spans="4:6" ht="15">
      <c r="D283" s="979"/>
      <c r="E283" s="980"/>
      <c r="F283" s="980"/>
    </row>
    <row r="284" spans="4:6" ht="15">
      <c r="D284" s="979"/>
      <c r="E284" s="980"/>
      <c r="F284" s="980"/>
    </row>
    <row r="285" spans="4:6" ht="15">
      <c r="D285" s="979"/>
      <c r="E285" s="980"/>
      <c r="F285" s="980"/>
    </row>
    <row r="286" spans="4:6" ht="15">
      <c r="D286" s="979"/>
      <c r="E286" s="980"/>
      <c r="F286" s="980"/>
    </row>
    <row r="287" spans="4:6" ht="15">
      <c r="D287" s="979"/>
      <c r="E287" s="980"/>
      <c r="F287" s="980"/>
    </row>
    <row r="288" spans="4:6" ht="15">
      <c r="D288" s="979"/>
      <c r="E288" s="980"/>
      <c r="F288" s="980"/>
    </row>
    <row r="289" spans="4:6" ht="15">
      <c r="D289" s="979"/>
      <c r="E289" s="980"/>
      <c r="F289" s="980"/>
    </row>
    <row r="290" spans="4:6" ht="15">
      <c r="D290" s="979"/>
      <c r="E290" s="980"/>
      <c r="F290" s="980"/>
    </row>
    <row r="291" spans="4:6" ht="15">
      <c r="D291" s="979"/>
      <c r="E291" s="980"/>
      <c r="F291" s="980"/>
    </row>
    <row r="292" spans="4:6" ht="15">
      <c r="D292" s="979"/>
      <c r="E292" s="980"/>
      <c r="F292" s="980"/>
    </row>
    <row r="293" spans="4:6" ht="15">
      <c r="D293" s="979"/>
      <c r="E293" s="980"/>
      <c r="F293" s="980"/>
    </row>
    <row r="294" spans="4:6" ht="15">
      <c r="D294" s="979"/>
      <c r="E294" s="980"/>
      <c r="F294" s="980"/>
    </row>
    <row r="295" spans="4:6" ht="15">
      <c r="D295" s="979"/>
      <c r="E295" s="980"/>
      <c r="F295" s="980"/>
    </row>
    <row r="296" spans="4:6" ht="15">
      <c r="D296" s="979"/>
      <c r="E296" s="980"/>
      <c r="F296" s="980"/>
    </row>
    <row r="297" spans="4:6" ht="15">
      <c r="D297" s="979"/>
      <c r="E297" s="980"/>
      <c r="F297" s="980"/>
    </row>
    <row r="298" spans="4:6" ht="15">
      <c r="D298" s="979"/>
      <c r="E298" s="980"/>
      <c r="F298" s="980"/>
    </row>
    <row r="299" spans="4:6" ht="15">
      <c r="D299" s="979"/>
      <c r="E299" s="980"/>
      <c r="F299" s="980"/>
    </row>
    <row r="300" spans="4:6" ht="15">
      <c r="D300" s="979"/>
      <c r="E300" s="980"/>
      <c r="F300" s="980"/>
    </row>
    <row r="301" spans="4:6" ht="15">
      <c r="D301" s="979"/>
      <c r="E301" s="980"/>
      <c r="F301" s="980"/>
    </row>
    <row r="302" spans="4:6" ht="15">
      <c r="D302" s="979"/>
      <c r="E302" s="980"/>
      <c r="F302" s="980"/>
    </row>
    <row r="303" spans="4:6" ht="15">
      <c r="D303" s="979"/>
      <c r="E303" s="980"/>
      <c r="F303" s="980"/>
    </row>
    <row r="304" spans="4:6" ht="15">
      <c r="D304" s="979"/>
      <c r="E304" s="980"/>
      <c r="F304" s="980"/>
    </row>
    <row r="305" spans="4:6" ht="15">
      <c r="D305" s="979"/>
      <c r="E305" s="980"/>
      <c r="F305" s="980"/>
    </row>
    <row r="306" spans="4:6" ht="15">
      <c r="D306" s="979"/>
      <c r="E306" s="980"/>
      <c r="F306" s="980"/>
    </row>
    <row r="307" spans="4:6" ht="15">
      <c r="D307" s="979"/>
      <c r="E307" s="980"/>
      <c r="F307" s="980"/>
    </row>
    <row r="308" spans="4:6" ht="15">
      <c r="D308" s="979"/>
      <c r="E308" s="980"/>
      <c r="F308" s="980"/>
    </row>
    <row r="309" spans="4:6" ht="15">
      <c r="D309" s="979"/>
      <c r="E309" s="980"/>
      <c r="F309" s="980"/>
    </row>
    <row r="310" spans="4:6" ht="15">
      <c r="D310" s="979"/>
      <c r="E310" s="980"/>
      <c r="F310" s="980"/>
    </row>
    <row r="311" spans="4:6" ht="15">
      <c r="D311" s="979"/>
      <c r="E311" s="980"/>
      <c r="F311" s="980"/>
    </row>
    <row r="312" spans="4:6" ht="15">
      <c r="D312" s="979"/>
      <c r="E312" s="980"/>
      <c r="F312" s="980"/>
    </row>
    <row r="313" spans="4:6" ht="15">
      <c r="D313" s="979"/>
      <c r="E313" s="980"/>
      <c r="F313" s="980"/>
    </row>
    <row r="314" spans="4:6" ht="15">
      <c r="D314" s="979"/>
      <c r="E314" s="980"/>
      <c r="F314" s="980"/>
    </row>
    <row r="315" spans="4:6" ht="15">
      <c r="D315" s="979"/>
      <c r="E315" s="980"/>
      <c r="F315" s="980"/>
    </row>
    <row r="316" spans="4:6" ht="15">
      <c r="D316" s="979"/>
      <c r="E316" s="980"/>
      <c r="F316" s="980"/>
    </row>
    <row r="317" spans="4:6" ht="15">
      <c r="D317" s="979"/>
      <c r="E317" s="980"/>
      <c r="F317" s="980"/>
    </row>
    <row r="318" spans="4:6" ht="15">
      <c r="D318" s="979"/>
      <c r="E318" s="980"/>
      <c r="F318" s="980"/>
    </row>
    <row r="319" spans="4:6" ht="15">
      <c r="D319" s="979"/>
      <c r="E319" s="980"/>
      <c r="F319" s="980"/>
    </row>
    <row r="320" spans="4:6" ht="15">
      <c r="D320" s="979"/>
      <c r="E320" s="980"/>
      <c r="F320" s="980"/>
    </row>
    <row r="321" spans="4:6" ht="15">
      <c r="D321" s="979"/>
      <c r="E321" s="980"/>
      <c r="F321" s="980"/>
    </row>
    <row r="322" spans="4:6" ht="15">
      <c r="D322" s="979"/>
      <c r="E322" s="980"/>
      <c r="F322" s="980"/>
    </row>
    <row r="323" spans="4:6" ht="15">
      <c r="D323" s="979"/>
      <c r="E323" s="980"/>
      <c r="F323" s="980"/>
    </row>
    <row r="324" spans="4:6" ht="15">
      <c r="D324" s="979"/>
      <c r="E324" s="980"/>
      <c r="F324" s="980"/>
    </row>
    <row r="325" spans="4:6" ht="15">
      <c r="D325" s="979"/>
      <c r="E325" s="980"/>
      <c r="F325" s="980"/>
    </row>
    <row r="326" spans="4:6" ht="15">
      <c r="D326" s="979"/>
      <c r="E326" s="980"/>
      <c r="F326" s="980"/>
    </row>
    <row r="327" spans="4:6" ht="15">
      <c r="D327" s="979"/>
      <c r="E327" s="980"/>
      <c r="F327" s="980"/>
    </row>
    <row r="328" spans="4:6" ht="15">
      <c r="D328" s="979"/>
      <c r="E328" s="980"/>
      <c r="F328" s="980"/>
    </row>
    <row r="329" spans="4:6" ht="15">
      <c r="D329" s="979"/>
      <c r="E329" s="980"/>
      <c r="F329" s="980"/>
    </row>
    <row r="330" spans="4:6" ht="15">
      <c r="D330" s="979"/>
      <c r="E330" s="980"/>
      <c r="F330" s="980"/>
    </row>
    <row r="331" spans="4:6" ht="15">
      <c r="D331" s="979"/>
      <c r="E331" s="980"/>
      <c r="F331" s="980"/>
    </row>
    <row r="332" spans="4:6" ht="15">
      <c r="D332" s="979"/>
      <c r="E332" s="980"/>
      <c r="F332" s="980"/>
    </row>
    <row r="333" spans="4:6" ht="15">
      <c r="D333" s="979"/>
      <c r="E333" s="980"/>
      <c r="F333" s="980"/>
    </row>
    <row r="334" spans="4:6" ht="15">
      <c r="D334" s="979"/>
      <c r="E334" s="980"/>
      <c r="F334" s="980"/>
    </row>
    <row r="335" spans="4:6" ht="15">
      <c r="D335" s="979"/>
      <c r="E335" s="980"/>
      <c r="F335" s="980"/>
    </row>
    <row r="336" spans="4:6" ht="15">
      <c r="D336" s="979"/>
      <c r="E336" s="980"/>
      <c r="F336" s="980"/>
    </row>
    <row r="337" spans="4:6" ht="15">
      <c r="D337" s="979"/>
      <c r="E337" s="980"/>
      <c r="F337" s="980"/>
    </row>
    <row r="338" spans="4:6" ht="15">
      <c r="D338" s="979"/>
      <c r="E338" s="980"/>
      <c r="F338" s="980"/>
    </row>
    <row r="339" spans="4:6" ht="15">
      <c r="D339" s="979"/>
      <c r="E339" s="980"/>
      <c r="F339" s="980"/>
    </row>
    <row r="340" spans="4:6" ht="15">
      <c r="D340" s="979"/>
      <c r="E340" s="980"/>
      <c r="F340" s="980"/>
    </row>
    <row r="341" spans="4:6" ht="15">
      <c r="D341" s="979"/>
      <c r="E341" s="980"/>
      <c r="F341" s="980"/>
    </row>
    <row r="342" spans="4:6" ht="15">
      <c r="D342" s="979"/>
      <c r="E342" s="980"/>
      <c r="F342" s="980"/>
    </row>
    <row r="343" spans="4:6" ht="15">
      <c r="D343" s="979"/>
      <c r="E343" s="980"/>
      <c r="F343" s="980"/>
    </row>
    <row r="344" spans="4:6" ht="15">
      <c r="D344" s="979"/>
      <c r="E344" s="980"/>
      <c r="F344" s="980"/>
    </row>
    <row r="345" spans="4:6" ht="15">
      <c r="D345" s="979"/>
      <c r="E345" s="980"/>
      <c r="F345" s="980"/>
    </row>
    <row r="346" spans="4:6" ht="15">
      <c r="D346" s="979"/>
      <c r="E346" s="980"/>
      <c r="F346" s="980"/>
    </row>
    <row r="347" spans="4:6" ht="15">
      <c r="D347" s="979"/>
      <c r="E347" s="980"/>
      <c r="F347" s="980"/>
    </row>
    <row r="348" spans="4:6" ht="15">
      <c r="D348" s="979"/>
      <c r="E348" s="980"/>
      <c r="F348" s="980"/>
    </row>
    <row r="349" spans="4:6" ht="15">
      <c r="D349" s="979"/>
      <c r="E349" s="980"/>
      <c r="F349" s="980"/>
    </row>
    <row r="350" spans="4:6" ht="15">
      <c r="D350" s="979"/>
      <c r="E350" s="980"/>
      <c r="F350" s="980"/>
    </row>
    <row r="351" spans="4:6" ht="15">
      <c r="D351" s="979"/>
      <c r="E351" s="980"/>
      <c r="F351" s="980"/>
    </row>
    <row r="352" spans="4:6" ht="15">
      <c r="D352" s="979"/>
      <c r="E352" s="980"/>
      <c r="F352" s="980"/>
    </row>
    <row r="353" spans="4:6" ht="15">
      <c r="D353" s="979"/>
      <c r="E353" s="980"/>
      <c r="F353" s="980"/>
    </row>
    <row r="354" spans="4:6" ht="15">
      <c r="D354" s="979"/>
      <c r="E354" s="980"/>
      <c r="F354" s="980"/>
    </row>
    <row r="355" spans="4:6" ht="15">
      <c r="D355" s="979"/>
      <c r="E355" s="980"/>
      <c r="F355" s="980"/>
    </row>
    <row r="356" spans="4:6" ht="15">
      <c r="D356" s="979"/>
      <c r="E356" s="980"/>
      <c r="F356" s="980"/>
    </row>
    <row r="357" spans="4:6" ht="15">
      <c r="D357" s="979"/>
      <c r="E357" s="980"/>
      <c r="F357" s="980"/>
    </row>
    <row r="358" spans="4:6" ht="15">
      <c r="D358" s="979"/>
      <c r="E358" s="980"/>
      <c r="F358" s="980"/>
    </row>
    <row r="359" spans="4:6" ht="15">
      <c r="D359" s="979"/>
      <c r="E359" s="980"/>
      <c r="F359" s="980"/>
    </row>
    <row r="360" spans="4:6" ht="15">
      <c r="D360" s="979"/>
      <c r="E360" s="980"/>
      <c r="F360" s="980"/>
    </row>
    <row r="361" spans="4:6" ht="15">
      <c r="D361" s="979"/>
      <c r="E361" s="980"/>
      <c r="F361" s="980"/>
    </row>
    <row r="362" spans="4:6" ht="15">
      <c r="D362" s="979"/>
      <c r="E362" s="980"/>
      <c r="F362" s="980"/>
    </row>
    <row r="363" spans="4:6" ht="15">
      <c r="D363" s="979"/>
      <c r="E363" s="980"/>
      <c r="F363" s="980"/>
    </row>
    <row r="364" spans="4:6" ht="15">
      <c r="D364" s="979"/>
      <c r="E364" s="980"/>
      <c r="F364" s="980"/>
    </row>
    <row r="365" spans="4:6" ht="15">
      <c r="D365" s="979"/>
      <c r="E365" s="980"/>
      <c r="F365" s="980"/>
    </row>
    <row r="366" spans="4:6" ht="15">
      <c r="D366" s="979"/>
      <c r="E366" s="980"/>
      <c r="F366" s="980"/>
    </row>
    <row r="367" spans="4:6" ht="15">
      <c r="D367" s="979"/>
      <c r="E367" s="980"/>
      <c r="F367" s="980"/>
    </row>
    <row r="368" spans="4:6" ht="15">
      <c r="D368" s="979"/>
      <c r="E368" s="980"/>
      <c r="F368" s="980"/>
    </row>
    <row r="369" spans="4:6" ht="15">
      <c r="D369" s="979"/>
      <c r="E369" s="980"/>
      <c r="F369" s="980"/>
    </row>
    <row r="370" spans="4:6" ht="15">
      <c r="D370" s="979"/>
      <c r="E370" s="980"/>
      <c r="F370" s="980"/>
    </row>
    <row r="371" spans="4:6" ht="15">
      <c r="D371" s="979"/>
      <c r="E371" s="980"/>
      <c r="F371" s="980"/>
    </row>
    <row r="372" spans="4:6" ht="15">
      <c r="D372" s="979"/>
      <c r="E372" s="980"/>
      <c r="F372" s="980"/>
    </row>
    <row r="373" spans="4:6" ht="15">
      <c r="D373" s="979"/>
      <c r="E373" s="980"/>
      <c r="F373" s="980"/>
    </row>
    <row r="374" spans="4:6" ht="15">
      <c r="D374" s="979"/>
      <c r="E374" s="980"/>
      <c r="F374" s="980"/>
    </row>
    <row r="375" spans="4:6" ht="15">
      <c r="D375" s="979"/>
      <c r="E375" s="980"/>
      <c r="F375" s="980"/>
    </row>
    <row r="376" spans="4:6" ht="15">
      <c r="D376" s="979"/>
      <c r="E376" s="980"/>
      <c r="F376" s="980"/>
    </row>
    <row r="377" spans="4:6" ht="15">
      <c r="D377" s="979"/>
      <c r="E377" s="980"/>
      <c r="F377" s="980"/>
    </row>
    <row r="378" spans="4:6" ht="15">
      <c r="D378" s="979"/>
      <c r="E378" s="980"/>
      <c r="F378" s="980"/>
    </row>
    <row r="379" spans="4:6" ht="15">
      <c r="D379" s="979"/>
      <c r="E379" s="980"/>
      <c r="F379" s="980"/>
    </row>
    <row r="380" spans="4:6" ht="15">
      <c r="D380" s="979"/>
      <c r="E380" s="980"/>
      <c r="F380" s="980"/>
    </row>
    <row r="381" spans="4:6" ht="15">
      <c r="D381" s="979"/>
      <c r="E381" s="980"/>
      <c r="F381" s="980"/>
    </row>
    <row r="382" spans="4:6" ht="15">
      <c r="D382" s="979"/>
      <c r="E382" s="980"/>
      <c r="F382" s="980"/>
    </row>
    <row r="383" spans="4:6" ht="15">
      <c r="D383" s="979"/>
      <c r="E383" s="980"/>
      <c r="F383" s="980"/>
    </row>
    <row r="384" spans="4:6" ht="15">
      <c r="D384" s="979"/>
      <c r="E384" s="980"/>
      <c r="F384" s="980"/>
    </row>
    <row r="385" spans="4:6" ht="15">
      <c r="D385" s="979"/>
      <c r="E385" s="980"/>
      <c r="F385" s="980"/>
    </row>
    <row r="386" spans="4:6" ht="15">
      <c r="D386" s="979"/>
      <c r="E386" s="980"/>
      <c r="F386" s="980"/>
    </row>
    <row r="387" spans="4:6" ht="15">
      <c r="D387" s="979"/>
      <c r="E387" s="980"/>
      <c r="F387" s="980"/>
    </row>
    <row r="388" spans="4:6" ht="15">
      <c r="D388" s="979"/>
      <c r="E388" s="980"/>
      <c r="F388" s="980"/>
    </row>
    <row r="389" spans="4:6" ht="15">
      <c r="D389" s="979"/>
      <c r="E389" s="980"/>
      <c r="F389" s="980"/>
    </row>
    <row r="390" spans="4:6" ht="15">
      <c r="D390" s="979"/>
      <c r="E390" s="980"/>
      <c r="F390" s="980"/>
    </row>
    <row r="391" spans="4:6" ht="15">
      <c r="D391" s="979"/>
      <c r="E391" s="980"/>
      <c r="F391" s="980"/>
    </row>
    <row r="392" spans="4:6" ht="15">
      <c r="D392" s="979"/>
      <c r="E392" s="980"/>
      <c r="F392" s="980"/>
    </row>
    <row r="393" spans="4:6" ht="15">
      <c r="D393" s="979"/>
      <c r="E393" s="980"/>
      <c r="F393" s="980"/>
    </row>
    <row r="394" spans="4:6" ht="15">
      <c r="D394" s="979"/>
      <c r="E394" s="980"/>
      <c r="F394" s="980"/>
    </row>
    <row r="395" spans="4:6" ht="15">
      <c r="D395" s="979"/>
      <c r="E395" s="980"/>
      <c r="F395" s="980"/>
    </row>
    <row r="396" spans="4:6" ht="15">
      <c r="D396" s="979"/>
      <c r="E396" s="980"/>
      <c r="F396" s="980"/>
    </row>
    <row r="397" spans="4:6" ht="15">
      <c r="D397" s="979"/>
      <c r="E397" s="980"/>
      <c r="F397" s="980"/>
    </row>
    <row r="398" spans="4:6" ht="15">
      <c r="D398" s="979"/>
      <c r="E398" s="980"/>
      <c r="F398" s="980"/>
    </row>
    <row r="399" spans="4:6" ht="15">
      <c r="D399" s="979"/>
      <c r="E399" s="980"/>
      <c r="F399" s="980"/>
    </row>
    <row r="400" spans="4:6" ht="15">
      <c r="D400" s="979"/>
      <c r="E400" s="980"/>
      <c r="F400" s="980"/>
    </row>
    <row r="401" spans="4:6" ht="15">
      <c r="D401" s="979"/>
      <c r="E401" s="980"/>
      <c r="F401" s="980"/>
    </row>
    <row r="402" spans="4:6" ht="15">
      <c r="D402" s="979"/>
      <c r="E402" s="980"/>
      <c r="F402" s="980"/>
    </row>
    <row r="403" spans="4:6" ht="15">
      <c r="D403" s="979"/>
      <c r="E403" s="980"/>
      <c r="F403" s="980"/>
    </row>
    <row r="404" spans="4:6" ht="15">
      <c r="D404" s="979"/>
      <c r="E404" s="980"/>
      <c r="F404" s="980"/>
    </row>
    <row r="405" spans="4:6" ht="15">
      <c r="D405" s="979"/>
      <c r="E405" s="980"/>
      <c r="F405" s="980"/>
    </row>
    <row r="406" spans="4:6" ht="15">
      <c r="D406" s="979"/>
      <c r="E406" s="980"/>
      <c r="F406" s="980"/>
    </row>
    <row r="407" spans="4:6" ht="15">
      <c r="D407" s="979"/>
      <c r="E407" s="980"/>
      <c r="F407" s="980"/>
    </row>
    <row r="408" spans="4:6" ht="15">
      <c r="D408" s="979"/>
      <c r="E408" s="980"/>
      <c r="F408" s="980"/>
    </row>
    <row r="409" spans="4:6" ht="15">
      <c r="D409" s="979"/>
      <c r="E409" s="980"/>
      <c r="F409" s="980"/>
    </row>
    <row r="410" spans="4:6" ht="15">
      <c r="D410" s="979"/>
      <c r="E410" s="980"/>
      <c r="F410" s="980"/>
    </row>
    <row r="411" spans="4:6" ht="15">
      <c r="D411" s="979"/>
      <c r="E411" s="980"/>
      <c r="F411" s="980"/>
    </row>
    <row r="412" spans="4:6" ht="15">
      <c r="D412" s="979"/>
      <c r="E412" s="980"/>
      <c r="F412" s="980"/>
    </row>
    <row r="413" spans="4:6" ht="15">
      <c r="D413" s="979"/>
      <c r="E413" s="980"/>
      <c r="F413" s="980"/>
    </row>
    <row r="414" spans="4:6" ht="15">
      <c r="D414" s="979"/>
      <c r="E414" s="980"/>
      <c r="F414" s="980"/>
    </row>
    <row r="415" spans="4:6" ht="15">
      <c r="D415" s="979"/>
      <c r="E415" s="980"/>
      <c r="F415" s="980"/>
    </row>
    <row r="416" spans="4:6" ht="15">
      <c r="D416" s="979"/>
      <c r="E416" s="980"/>
      <c r="F416" s="980"/>
    </row>
    <row r="417" spans="4:6" ht="15">
      <c r="D417" s="979"/>
      <c r="E417" s="980"/>
      <c r="F417" s="980"/>
    </row>
    <row r="418" spans="4:6" ht="15">
      <c r="D418" s="979"/>
      <c r="E418" s="980"/>
      <c r="F418" s="980"/>
    </row>
    <row r="419" spans="4:6" ht="15">
      <c r="D419" s="979"/>
      <c r="E419" s="980"/>
      <c r="F419" s="980"/>
    </row>
    <row r="420" spans="4:6" ht="15">
      <c r="D420" s="979"/>
      <c r="E420" s="980"/>
      <c r="F420" s="980"/>
    </row>
    <row r="421" spans="4:6" ht="15">
      <c r="D421" s="979"/>
      <c r="E421" s="980"/>
      <c r="F421" s="980"/>
    </row>
    <row r="422" spans="4:6" ht="15">
      <c r="D422" s="979"/>
      <c r="E422" s="980"/>
      <c r="F422" s="980"/>
    </row>
    <row r="423" spans="4:6" ht="15">
      <c r="D423" s="979"/>
      <c r="E423" s="980"/>
      <c r="F423" s="980"/>
    </row>
    <row r="424" spans="4:6" ht="15">
      <c r="D424" s="979"/>
      <c r="E424" s="980"/>
      <c r="F424" s="980"/>
    </row>
    <row r="425" spans="4:6" ht="15">
      <c r="D425" s="979"/>
      <c r="E425" s="980"/>
      <c r="F425" s="980"/>
    </row>
    <row r="426" spans="4:6" ht="15">
      <c r="D426" s="979"/>
      <c r="E426" s="980"/>
      <c r="F426" s="980"/>
    </row>
    <row r="427" spans="4:6" ht="15">
      <c r="D427" s="979"/>
      <c r="E427" s="980"/>
      <c r="F427" s="980"/>
    </row>
    <row r="428" spans="4:6" ht="15">
      <c r="D428" s="979"/>
      <c r="E428" s="980"/>
      <c r="F428" s="980"/>
    </row>
    <row r="429" spans="4:6" ht="15">
      <c r="D429" s="979"/>
      <c r="E429" s="980"/>
      <c r="F429" s="980"/>
    </row>
    <row r="430" spans="4:6" ht="15">
      <c r="D430" s="979"/>
      <c r="E430" s="980"/>
      <c r="F430" s="980"/>
    </row>
    <row r="431" spans="4:6" ht="15">
      <c r="D431" s="979"/>
      <c r="E431" s="980"/>
      <c r="F431" s="980"/>
    </row>
    <row r="432" spans="4:6" ht="15">
      <c r="D432" s="979"/>
      <c r="E432" s="980"/>
      <c r="F432" s="980"/>
    </row>
    <row r="433" spans="4:6" ht="15">
      <c r="D433" s="979"/>
      <c r="E433" s="980"/>
      <c r="F433" s="980"/>
    </row>
    <row r="434" spans="4:6" ht="15">
      <c r="D434" s="979"/>
      <c r="E434" s="980"/>
      <c r="F434" s="980"/>
    </row>
    <row r="435" spans="4:6" ht="15">
      <c r="D435" s="979"/>
      <c r="E435" s="980"/>
      <c r="F435" s="980"/>
    </row>
    <row r="436" spans="4:6" ht="15">
      <c r="D436" s="979"/>
      <c r="E436" s="980"/>
      <c r="F436" s="980"/>
    </row>
    <row r="437" spans="4:6" ht="15">
      <c r="D437" s="979"/>
      <c r="E437" s="980"/>
      <c r="F437" s="980"/>
    </row>
    <row r="438" spans="4:6" ht="15">
      <c r="D438" s="979"/>
      <c r="E438" s="980"/>
      <c r="F438" s="980"/>
    </row>
    <row r="439" spans="4:6" ht="15">
      <c r="D439" s="979"/>
      <c r="E439" s="980"/>
      <c r="F439" s="980"/>
    </row>
    <row r="440" spans="4:6" ht="15">
      <c r="D440" s="979"/>
      <c r="E440" s="980"/>
      <c r="F440" s="980"/>
    </row>
    <row r="441" spans="4:6" ht="15">
      <c r="D441" s="979"/>
      <c r="E441" s="980"/>
      <c r="F441" s="980"/>
    </row>
    <row r="442" spans="4:6" ht="15">
      <c r="D442" s="979"/>
      <c r="E442" s="980"/>
      <c r="F442" s="980"/>
    </row>
    <row r="443" spans="4:6" ht="15">
      <c r="D443" s="979"/>
      <c r="E443" s="980"/>
      <c r="F443" s="980"/>
    </row>
    <row r="444" spans="4:6" ht="15">
      <c r="D444" s="979"/>
      <c r="E444" s="980"/>
      <c r="F444" s="980"/>
    </row>
    <row r="445" spans="4:6" ht="15">
      <c r="D445" s="979"/>
      <c r="E445" s="980"/>
      <c r="F445" s="980"/>
    </row>
    <row r="446" spans="4:6" ht="15">
      <c r="D446" s="979"/>
      <c r="E446" s="980"/>
      <c r="F446" s="980"/>
    </row>
    <row r="447" spans="4:6" ht="15">
      <c r="D447" s="979"/>
      <c r="E447" s="980"/>
      <c r="F447" s="980"/>
    </row>
    <row r="448" spans="4:6" ht="15">
      <c r="D448" s="979"/>
      <c r="E448" s="980"/>
      <c r="F448" s="980"/>
    </row>
    <row r="449" spans="4:6" ht="15">
      <c r="D449" s="979"/>
      <c r="E449" s="980"/>
      <c r="F449" s="980"/>
    </row>
    <row r="450" spans="4:6" ht="15">
      <c r="D450" s="979"/>
      <c r="E450" s="980"/>
      <c r="F450" s="980"/>
    </row>
    <row r="451" spans="4:6" ht="15">
      <c r="D451" s="979"/>
      <c r="E451" s="980"/>
      <c r="F451" s="980"/>
    </row>
    <row r="452" spans="4:6" ht="15">
      <c r="D452" s="979"/>
      <c r="E452" s="980"/>
      <c r="F452" s="980"/>
    </row>
    <row r="453" spans="4:6" ht="15">
      <c r="D453" s="979"/>
      <c r="E453" s="980"/>
      <c r="F453" s="980"/>
    </row>
    <row r="454" spans="4:6" ht="15">
      <c r="D454" s="979"/>
      <c r="E454" s="980"/>
      <c r="F454" s="980"/>
    </row>
    <row r="455" spans="4:6" ht="15">
      <c r="D455" s="979"/>
      <c r="E455" s="980"/>
      <c r="F455" s="980"/>
    </row>
    <row r="456" spans="4:6" ht="15">
      <c r="D456" s="979"/>
      <c r="E456" s="980"/>
      <c r="F456" s="980"/>
    </row>
    <row r="457" spans="4:6" ht="15">
      <c r="D457" s="979"/>
      <c r="E457" s="980"/>
      <c r="F457" s="980"/>
    </row>
    <row r="458" spans="4:6" ht="15">
      <c r="D458" s="979"/>
      <c r="E458" s="980"/>
      <c r="F458" s="980"/>
    </row>
    <row r="459" spans="4:6" ht="15">
      <c r="D459" s="979"/>
      <c r="E459" s="980"/>
      <c r="F459" s="980"/>
    </row>
    <row r="460" spans="4:6" ht="15">
      <c r="D460" s="979"/>
      <c r="E460" s="980"/>
      <c r="F460" s="980"/>
    </row>
    <row r="461" spans="4:6" ht="15">
      <c r="D461" s="979"/>
      <c r="E461" s="980"/>
      <c r="F461" s="980"/>
    </row>
    <row r="462" spans="4:6" ht="15">
      <c r="D462" s="979"/>
      <c r="E462" s="980"/>
      <c r="F462" s="980"/>
    </row>
    <row r="463" spans="4:6" ht="15">
      <c r="D463" s="979"/>
      <c r="E463" s="980"/>
      <c r="F463" s="980"/>
    </row>
    <row r="464" spans="4:6" ht="15">
      <c r="D464" s="979"/>
      <c r="E464" s="980"/>
      <c r="F464" s="980"/>
    </row>
    <row r="465" spans="4:6" ht="15">
      <c r="D465" s="979"/>
      <c r="E465" s="980"/>
      <c r="F465" s="980"/>
    </row>
    <row r="466" spans="4:6" ht="15">
      <c r="D466" s="979"/>
      <c r="E466" s="980"/>
      <c r="F466" s="980"/>
    </row>
    <row r="467" spans="4:6" ht="15">
      <c r="D467" s="979"/>
      <c r="E467" s="980"/>
      <c r="F467" s="980"/>
    </row>
    <row r="468" spans="4:6" ht="15">
      <c r="D468" s="979"/>
      <c r="E468" s="980"/>
      <c r="F468" s="980"/>
    </row>
    <row r="469" spans="4:6" ht="15">
      <c r="D469" s="979"/>
      <c r="E469" s="980"/>
      <c r="F469" s="980"/>
    </row>
    <row r="470" spans="4:6" ht="15">
      <c r="D470" s="979"/>
      <c r="E470" s="980"/>
      <c r="F470" s="980"/>
    </row>
    <row r="471" spans="4:6" ht="15">
      <c r="D471" s="979"/>
      <c r="E471" s="980"/>
      <c r="F471" s="980"/>
    </row>
    <row r="472" spans="4:6" ht="15">
      <c r="D472" s="979"/>
      <c r="E472" s="980"/>
      <c r="F472" s="980"/>
    </row>
    <row r="473" spans="4:6" ht="15">
      <c r="D473" s="979"/>
      <c r="E473" s="980"/>
      <c r="F473" s="980"/>
    </row>
    <row r="474" spans="4:6" ht="15">
      <c r="D474" s="979"/>
      <c r="E474" s="980"/>
      <c r="F474" s="980"/>
    </row>
    <row r="475" spans="4:6" ht="15">
      <c r="D475" s="979"/>
      <c r="E475" s="980"/>
      <c r="F475" s="980"/>
    </row>
    <row r="476" spans="4:6" ht="15">
      <c r="D476" s="979"/>
      <c r="E476" s="980"/>
      <c r="F476" s="980"/>
    </row>
    <row r="477" spans="4:6" ht="15">
      <c r="D477" s="979"/>
      <c r="E477" s="980"/>
      <c r="F477" s="980"/>
    </row>
    <row r="478" spans="4:6" ht="15">
      <c r="D478" s="979"/>
      <c r="E478" s="980"/>
      <c r="F478" s="980"/>
    </row>
    <row r="479" spans="4:6" ht="15">
      <c r="D479" s="979"/>
      <c r="E479" s="980"/>
      <c r="F479" s="980"/>
    </row>
    <row r="480" spans="4:6" ht="15">
      <c r="D480" s="979"/>
      <c r="E480" s="980"/>
      <c r="F480" s="980"/>
    </row>
    <row r="481" spans="4:6" ht="15">
      <c r="D481" s="979"/>
      <c r="E481" s="980"/>
      <c r="F481" s="980"/>
    </row>
    <row r="482" spans="4:6" ht="15">
      <c r="D482" s="979"/>
      <c r="E482" s="980"/>
      <c r="F482" s="980"/>
    </row>
    <row r="483" spans="4:6" ht="15">
      <c r="D483" s="979"/>
      <c r="E483" s="980"/>
      <c r="F483" s="980"/>
    </row>
    <row r="484" spans="4:6" ht="15">
      <c r="D484" s="979"/>
      <c r="E484" s="980"/>
      <c r="F484" s="980"/>
    </row>
    <row r="485" spans="4:6" ht="15">
      <c r="D485" s="979"/>
      <c r="E485" s="980"/>
      <c r="F485" s="980"/>
    </row>
    <row r="486" spans="4:6" ht="15">
      <c r="D486" s="979"/>
      <c r="E486" s="980"/>
      <c r="F486" s="980"/>
    </row>
    <row r="487" spans="4:6" ht="15">
      <c r="D487" s="979"/>
      <c r="E487" s="980"/>
      <c r="F487" s="980"/>
    </row>
    <row r="488" spans="4:6" ht="15">
      <c r="D488" s="979"/>
      <c r="E488" s="980"/>
      <c r="F488" s="980"/>
    </row>
    <row r="489" spans="4:6" ht="15">
      <c r="D489" s="979"/>
      <c r="E489" s="980"/>
      <c r="F489" s="980"/>
    </row>
    <row r="490" spans="4:6" ht="15">
      <c r="D490" s="979"/>
      <c r="E490" s="980"/>
      <c r="F490" s="980"/>
    </row>
    <row r="491" spans="4:6" ht="15">
      <c r="D491" s="979"/>
      <c r="E491" s="980"/>
      <c r="F491" s="980"/>
    </row>
    <row r="492" spans="4:6" ht="15">
      <c r="D492" s="979"/>
      <c r="E492" s="980"/>
      <c r="F492" s="980"/>
    </row>
    <row r="493" spans="4:6" ht="15">
      <c r="D493" s="979"/>
      <c r="E493" s="980"/>
      <c r="F493" s="980"/>
    </row>
    <row r="494" spans="4:6" ht="15">
      <c r="D494" s="979"/>
      <c r="E494" s="980"/>
      <c r="F494" s="980"/>
    </row>
    <row r="495" spans="4:6" ht="15">
      <c r="D495" s="979"/>
      <c r="E495" s="980"/>
      <c r="F495" s="980"/>
    </row>
    <row r="496" spans="4:6" ht="15">
      <c r="D496" s="979"/>
      <c r="E496" s="980"/>
      <c r="F496" s="980"/>
    </row>
    <row r="497" spans="4:6" ht="15">
      <c r="D497" s="979"/>
      <c r="E497" s="980"/>
      <c r="F497" s="980"/>
    </row>
    <row r="498" spans="4:6" ht="15">
      <c r="D498" s="979"/>
      <c r="E498" s="980"/>
      <c r="F498" s="980"/>
    </row>
    <row r="499" spans="4:6" ht="15">
      <c r="D499" s="979"/>
      <c r="E499" s="980"/>
      <c r="F499" s="980"/>
    </row>
    <row r="500" spans="4:6" ht="15">
      <c r="D500" s="979"/>
      <c r="E500" s="980"/>
      <c r="F500" s="980"/>
    </row>
    <row r="501" spans="4:6" ht="15">
      <c r="D501" s="979"/>
      <c r="E501" s="980"/>
      <c r="F501" s="980"/>
    </row>
    <row r="502" spans="4:6" ht="15">
      <c r="D502" s="979"/>
      <c r="E502" s="980"/>
      <c r="F502" s="980"/>
    </row>
    <row r="503" spans="4:6" ht="15">
      <c r="D503" s="979"/>
      <c r="E503" s="980"/>
      <c r="F503" s="980"/>
    </row>
    <row r="504" spans="4:6" ht="15">
      <c r="D504" s="979"/>
      <c r="E504" s="980"/>
      <c r="F504" s="980"/>
    </row>
    <row r="505" spans="4:6" ht="15">
      <c r="D505" s="979"/>
      <c r="E505" s="980"/>
      <c r="F505" s="980"/>
    </row>
    <row r="506" spans="4:6" ht="15">
      <c r="D506" s="979"/>
      <c r="E506" s="980"/>
      <c r="F506" s="980"/>
    </row>
    <row r="507" spans="4:6" ht="15">
      <c r="D507" s="979"/>
      <c r="E507" s="980"/>
      <c r="F507" s="980"/>
    </row>
    <row r="508" spans="4:6" ht="15">
      <c r="D508" s="979"/>
      <c r="E508" s="980"/>
      <c r="F508" s="980"/>
    </row>
    <row r="509" spans="4:6" ht="15">
      <c r="D509" s="979"/>
      <c r="E509" s="980"/>
      <c r="F509" s="980"/>
    </row>
    <row r="510" spans="4:6" ht="15">
      <c r="D510" s="979"/>
      <c r="E510" s="980"/>
      <c r="F510" s="980"/>
    </row>
    <row r="511" spans="4:6" ht="15">
      <c r="D511" s="979"/>
      <c r="E511" s="980"/>
      <c r="F511" s="980"/>
    </row>
    <row r="512" spans="4:6" ht="15">
      <c r="D512" s="979"/>
      <c r="E512" s="980"/>
      <c r="F512" s="980"/>
    </row>
    <row r="513" spans="4:6" ht="15">
      <c r="D513" s="979"/>
      <c r="E513" s="980"/>
      <c r="F513" s="980"/>
    </row>
    <row r="514" spans="4:6" ht="15">
      <c r="D514" s="979"/>
      <c r="E514" s="980"/>
      <c r="F514" s="980"/>
    </row>
    <row r="515" spans="4:6" ht="15">
      <c r="D515" s="979"/>
      <c r="E515" s="980"/>
      <c r="F515" s="980"/>
    </row>
    <row r="516" spans="4:6" ht="15">
      <c r="D516" s="979"/>
      <c r="E516" s="980"/>
      <c r="F516" s="980"/>
    </row>
    <row r="517" spans="4:6" ht="15">
      <c r="D517" s="979"/>
      <c r="E517" s="980"/>
      <c r="F517" s="980"/>
    </row>
    <row r="518" spans="4:6" ht="15">
      <c r="D518" s="979"/>
      <c r="E518" s="980"/>
      <c r="F518" s="980"/>
    </row>
    <row r="519" spans="4:6" ht="15">
      <c r="D519" s="979"/>
      <c r="E519" s="980"/>
      <c r="F519" s="980"/>
    </row>
    <row r="520" spans="4:6" ht="15">
      <c r="D520" s="979"/>
      <c r="E520" s="980"/>
      <c r="F520" s="980"/>
    </row>
    <row r="521" spans="4:6" ht="15">
      <c r="D521" s="979"/>
      <c r="E521" s="980"/>
      <c r="F521" s="980"/>
    </row>
    <row r="522" spans="4:6" ht="15">
      <c r="D522" s="979"/>
      <c r="E522" s="980"/>
      <c r="F522" s="980"/>
    </row>
    <row r="523" spans="4:6" ht="15">
      <c r="D523" s="979"/>
      <c r="E523" s="980"/>
      <c r="F523" s="980"/>
    </row>
    <row r="524" spans="4:6" ht="15">
      <c r="D524" s="979"/>
      <c r="E524" s="980"/>
      <c r="F524" s="980"/>
    </row>
    <row r="525" spans="4:6" ht="15">
      <c r="D525" s="979"/>
      <c r="E525" s="980"/>
      <c r="F525" s="980"/>
    </row>
    <row r="526" spans="4:6" ht="15">
      <c r="D526" s="979"/>
      <c r="E526" s="980"/>
      <c r="F526" s="980"/>
    </row>
    <row r="527" spans="4:6" ht="15">
      <c r="D527" s="979"/>
      <c r="E527" s="980"/>
      <c r="F527" s="980"/>
    </row>
    <row r="528" spans="4:6" ht="15">
      <c r="D528" s="979"/>
      <c r="E528" s="980"/>
      <c r="F528" s="980"/>
    </row>
    <row r="529" spans="4:6" ht="15">
      <c r="D529" s="979"/>
      <c r="E529" s="980"/>
      <c r="F529" s="980"/>
    </row>
    <row r="530" spans="4:6" ht="15">
      <c r="D530" s="979"/>
      <c r="E530" s="980"/>
      <c r="F530" s="980"/>
    </row>
    <row r="531" spans="4:6" ht="15">
      <c r="D531" s="979"/>
      <c r="E531" s="980"/>
      <c r="F531" s="980"/>
    </row>
    <row r="532" spans="4:6" ht="15">
      <c r="D532" s="979"/>
      <c r="E532" s="980"/>
      <c r="F532" s="980"/>
    </row>
    <row r="533" spans="4:6" ht="15">
      <c r="D533" s="979"/>
      <c r="E533" s="980"/>
      <c r="F533" s="980"/>
    </row>
    <row r="534" spans="4:6" ht="15">
      <c r="D534" s="979"/>
      <c r="E534" s="980"/>
      <c r="F534" s="980"/>
    </row>
    <row r="535" spans="4:6" ht="15">
      <c r="D535" s="979"/>
      <c r="E535" s="980"/>
      <c r="F535" s="980"/>
    </row>
    <row r="536" spans="4:6" ht="15">
      <c r="D536" s="979"/>
      <c r="E536" s="980"/>
      <c r="F536" s="980"/>
    </row>
    <row r="537" spans="4:6" ht="15">
      <c r="D537" s="979"/>
      <c r="E537" s="980"/>
      <c r="F537" s="980"/>
    </row>
    <row r="538" spans="4:6" ht="15">
      <c r="D538" s="979"/>
      <c r="E538" s="980"/>
      <c r="F538" s="980"/>
    </row>
    <row r="539" spans="4:6" ht="15">
      <c r="D539" s="979"/>
      <c r="E539" s="980"/>
      <c r="F539" s="980"/>
    </row>
    <row r="540" spans="4:6" ht="15">
      <c r="D540" s="979"/>
      <c r="E540" s="980"/>
      <c r="F540" s="980"/>
    </row>
    <row r="541" spans="4:6" ht="15">
      <c r="D541" s="979"/>
      <c r="E541" s="980"/>
      <c r="F541" s="980"/>
    </row>
    <row r="542" spans="4:6" ht="15">
      <c r="D542" s="979"/>
      <c r="E542" s="980"/>
      <c r="F542" s="980"/>
    </row>
    <row r="543" spans="4:6" ht="15">
      <c r="D543" s="979"/>
      <c r="E543" s="980"/>
      <c r="F543" s="980"/>
    </row>
    <row r="544" spans="4:6" ht="15">
      <c r="D544" s="979"/>
      <c r="E544" s="980"/>
      <c r="F544" s="980"/>
    </row>
    <row r="545" spans="4:6" ht="15">
      <c r="D545" s="979"/>
      <c r="E545" s="980"/>
      <c r="F545" s="980"/>
    </row>
    <row r="546" spans="4:6" ht="15">
      <c r="D546" s="979"/>
      <c r="E546" s="980"/>
      <c r="F546" s="980"/>
    </row>
    <row r="547" spans="4:6" ht="15">
      <c r="D547" s="979"/>
      <c r="E547" s="980"/>
      <c r="F547" s="980"/>
    </row>
    <row r="548" spans="4:6" ht="15">
      <c r="D548" s="979"/>
      <c r="E548" s="980"/>
      <c r="F548" s="980"/>
    </row>
    <row r="549" spans="4:6" ht="15">
      <c r="D549" s="979"/>
      <c r="E549" s="980"/>
      <c r="F549" s="980"/>
    </row>
    <row r="550" spans="4:6" ht="15">
      <c r="D550" s="979"/>
      <c r="E550" s="980"/>
      <c r="F550" s="980"/>
    </row>
    <row r="551" spans="4:6" ht="15">
      <c r="D551" s="979"/>
      <c r="E551" s="980"/>
      <c r="F551" s="980"/>
    </row>
    <row r="552" spans="4:6" ht="15">
      <c r="D552" s="979"/>
      <c r="E552" s="980"/>
      <c r="F552" s="980"/>
    </row>
    <row r="553" spans="4:6" ht="15">
      <c r="D553" s="979"/>
      <c r="E553" s="980"/>
      <c r="F553" s="980"/>
    </row>
    <row r="554" spans="4:6" ht="15">
      <c r="D554" s="979"/>
      <c r="E554" s="980"/>
      <c r="F554" s="980"/>
    </row>
    <row r="555" spans="4:6" ht="15">
      <c r="D555" s="979"/>
      <c r="E555" s="980"/>
      <c r="F555" s="980"/>
    </row>
    <row r="556" spans="4:6" ht="15">
      <c r="D556" s="979"/>
      <c r="E556" s="980"/>
      <c r="F556" s="980"/>
    </row>
    <row r="557" spans="4:6" ht="15">
      <c r="D557" s="979"/>
      <c r="E557" s="980"/>
      <c r="F557" s="980"/>
    </row>
    <row r="558" spans="4:6" ht="15">
      <c r="D558" s="979"/>
      <c r="E558" s="980"/>
      <c r="F558" s="980"/>
    </row>
    <row r="559" spans="4:6" ht="15">
      <c r="D559" s="979"/>
      <c r="E559" s="980"/>
      <c r="F559" s="980"/>
    </row>
    <row r="560" spans="4:6" ht="15">
      <c r="D560" s="979"/>
      <c r="E560" s="980"/>
      <c r="F560" s="980"/>
    </row>
    <row r="561" spans="4:6" ht="15">
      <c r="D561" s="979"/>
      <c r="E561" s="980"/>
      <c r="F561" s="980"/>
    </row>
    <row r="562" spans="4:6" ht="15">
      <c r="D562" s="979"/>
      <c r="E562" s="980"/>
      <c r="F562" s="980"/>
    </row>
    <row r="563" spans="4:6" ht="15">
      <c r="D563" s="979"/>
      <c r="E563" s="980"/>
      <c r="F563" s="980"/>
    </row>
    <row r="564" spans="4:6" ht="15">
      <c r="D564" s="979"/>
      <c r="E564" s="980"/>
      <c r="F564" s="980"/>
    </row>
    <row r="565" spans="4:6" ht="15">
      <c r="D565" s="979"/>
      <c r="E565" s="980"/>
      <c r="F565" s="980"/>
    </row>
    <row r="566" spans="4:6" ht="15">
      <c r="D566" s="979"/>
      <c r="E566" s="980"/>
      <c r="F566" s="980"/>
    </row>
    <row r="567" spans="4:6" ht="15">
      <c r="D567" s="979"/>
      <c r="E567" s="980"/>
      <c r="F567" s="980"/>
    </row>
    <row r="568" spans="4:6" ht="15">
      <c r="D568" s="979"/>
      <c r="E568" s="980"/>
      <c r="F568" s="980"/>
    </row>
    <row r="569" spans="4:6" ht="15">
      <c r="D569" s="979"/>
      <c r="E569" s="980"/>
      <c r="F569" s="980"/>
    </row>
    <row r="570" spans="4:6" ht="15">
      <c r="D570" s="979"/>
      <c r="E570" s="980"/>
      <c r="F570" s="980"/>
    </row>
    <row r="571" spans="4:6" ht="15">
      <c r="D571" s="979"/>
      <c r="E571" s="980"/>
      <c r="F571" s="980"/>
    </row>
    <row r="572" spans="4:6" ht="15">
      <c r="D572" s="979"/>
      <c r="E572" s="980"/>
      <c r="F572" s="980"/>
    </row>
    <row r="573" spans="4:6" ht="15">
      <c r="D573" s="979"/>
      <c r="E573" s="980"/>
      <c r="F573" s="980"/>
    </row>
    <row r="574" spans="4:6" ht="15">
      <c r="D574" s="979"/>
      <c r="E574" s="980"/>
      <c r="F574" s="980"/>
    </row>
    <row r="575" spans="4:6" ht="15">
      <c r="D575" s="979"/>
      <c r="E575" s="980"/>
      <c r="F575" s="980"/>
    </row>
    <row r="576" spans="4:6" ht="15">
      <c r="D576" s="979"/>
      <c r="E576" s="980"/>
      <c r="F576" s="980"/>
    </row>
    <row r="577" spans="4:6" ht="15">
      <c r="D577" s="979"/>
      <c r="E577" s="980"/>
      <c r="F577" s="980"/>
    </row>
    <row r="578" spans="4:6" ht="15">
      <c r="D578" s="979"/>
      <c r="E578" s="980"/>
      <c r="F578" s="980"/>
    </row>
    <row r="579" spans="4:6" ht="15">
      <c r="D579" s="979"/>
      <c r="E579" s="980"/>
      <c r="F579" s="980"/>
    </row>
    <row r="580" spans="4:6" ht="15">
      <c r="D580" s="979"/>
      <c r="E580" s="980"/>
      <c r="F580" s="980"/>
    </row>
    <row r="581" spans="4:6" ht="15">
      <c r="D581" s="979"/>
      <c r="E581" s="980"/>
      <c r="F581" s="980"/>
    </row>
    <row r="582" spans="4:6" ht="15">
      <c r="D582" s="979"/>
      <c r="E582" s="980"/>
      <c r="F582" s="980"/>
    </row>
    <row r="583" spans="4:6" ht="15">
      <c r="D583" s="979"/>
      <c r="E583" s="980"/>
      <c r="F583" s="980"/>
    </row>
    <row r="584" spans="4:6" ht="15">
      <c r="D584" s="979"/>
      <c r="E584" s="980"/>
      <c r="F584" s="980"/>
    </row>
    <row r="585" spans="4:6" ht="15">
      <c r="D585" s="979"/>
      <c r="E585" s="980"/>
      <c r="F585" s="980"/>
    </row>
    <row r="586" spans="4:6" ht="15">
      <c r="D586" s="979"/>
      <c r="E586" s="980"/>
      <c r="F586" s="980"/>
    </row>
    <row r="587" spans="4:6" ht="15">
      <c r="D587" s="979"/>
      <c r="E587" s="980"/>
      <c r="F587" s="980"/>
    </row>
    <row r="588" spans="4:6" ht="15">
      <c r="D588" s="979"/>
      <c r="E588" s="980"/>
      <c r="F588" s="980"/>
    </row>
    <row r="589" spans="4:6" ht="15">
      <c r="D589" s="979"/>
      <c r="E589" s="980"/>
      <c r="F589" s="980"/>
    </row>
    <row r="590" spans="4:6" ht="15">
      <c r="D590" s="979"/>
      <c r="E590" s="980"/>
      <c r="F590" s="980"/>
    </row>
    <row r="591" spans="4:6" ht="15">
      <c r="D591" s="979"/>
      <c r="E591" s="980"/>
      <c r="F591" s="980"/>
    </row>
    <row r="592" spans="4:6" ht="15">
      <c r="D592" s="979"/>
      <c r="E592" s="980"/>
      <c r="F592" s="980"/>
    </row>
    <row r="593" spans="4:6" ht="15">
      <c r="D593" s="979"/>
      <c r="E593" s="980"/>
      <c r="F593" s="980"/>
    </row>
    <row r="594" spans="4:6" ht="15">
      <c r="D594" s="979"/>
      <c r="E594" s="980"/>
      <c r="F594" s="980"/>
    </row>
    <row r="595" spans="4:6" ht="15">
      <c r="D595" s="979"/>
      <c r="E595" s="980"/>
      <c r="F595" s="980"/>
    </row>
    <row r="596" spans="4:6" ht="15">
      <c r="D596" s="979"/>
      <c r="E596" s="980"/>
      <c r="F596" s="980"/>
    </row>
    <row r="597" spans="4:6" ht="15">
      <c r="D597" s="979"/>
      <c r="E597" s="980"/>
      <c r="F597" s="980"/>
    </row>
    <row r="598" spans="4:6" ht="15">
      <c r="D598" s="979"/>
      <c r="E598" s="980"/>
      <c r="F598" s="980"/>
    </row>
    <row r="599" spans="4:6" ht="15">
      <c r="D599" s="979"/>
      <c r="E599" s="980"/>
      <c r="F599" s="980"/>
    </row>
    <row r="600" spans="4:6" ht="15">
      <c r="D600" s="979"/>
      <c r="E600" s="980"/>
      <c r="F600" s="980"/>
    </row>
    <row r="601" spans="4:6" ht="15">
      <c r="D601" s="979"/>
      <c r="E601" s="980"/>
      <c r="F601" s="980"/>
    </row>
    <row r="602" spans="4:6" ht="15">
      <c r="D602" s="979"/>
      <c r="E602" s="980"/>
      <c r="F602" s="980"/>
    </row>
    <row r="603" spans="4:6" ht="15">
      <c r="D603" s="979"/>
      <c r="E603" s="980"/>
      <c r="F603" s="980"/>
    </row>
    <row r="604" spans="4:6" ht="15">
      <c r="D604" s="979"/>
      <c r="E604" s="980"/>
      <c r="F604" s="980"/>
    </row>
    <row r="605" spans="4:6" ht="15">
      <c r="D605" s="979"/>
      <c r="E605" s="980"/>
      <c r="F605" s="980"/>
    </row>
    <row r="606" spans="4:6" ht="15">
      <c r="D606" s="979"/>
      <c r="E606" s="980"/>
      <c r="F606" s="980"/>
    </row>
    <row r="607" spans="4:6" ht="15">
      <c r="D607" s="979"/>
      <c r="E607" s="980"/>
      <c r="F607" s="980"/>
    </row>
    <row r="608" spans="4:6" ht="15">
      <c r="D608" s="979"/>
      <c r="E608" s="980"/>
      <c r="F608" s="980"/>
    </row>
    <row r="609" spans="4:6" ht="15">
      <c r="D609" s="979"/>
      <c r="E609" s="980"/>
      <c r="F609" s="980"/>
    </row>
    <row r="610" spans="4:6" ht="15">
      <c r="D610" s="979"/>
      <c r="E610" s="980"/>
      <c r="F610" s="980"/>
    </row>
    <row r="611" spans="4:6" ht="15">
      <c r="D611" s="979"/>
      <c r="E611" s="980"/>
      <c r="F611" s="980"/>
    </row>
    <row r="612" spans="4:6" ht="15">
      <c r="D612" s="979"/>
      <c r="E612" s="980"/>
      <c r="F612" s="980"/>
    </row>
    <row r="613" spans="4:6" ht="15">
      <c r="D613" s="979"/>
      <c r="E613" s="980"/>
      <c r="F613" s="980"/>
    </row>
    <row r="614" spans="4:6" ht="15">
      <c r="D614" s="979"/>
      <c r="E614" s="980"/>
      <c r="F614" s="980"/>
    </row>
    <row r="615" spans="4:6" ht="15">
      <c r="D615" s="979"/>
      <c r="E615" s="980"/>
      <c r="F615" s="980"/>
    </row>
    <row r="616" spans="4:6" ht="15">
      <c r="D616" s="979"/>
      <c r="E616" s="980"/>
      <c r="F616" s="980"/>
    </row>
    <row r="617" spans="4:6" ht="15">
      <c r="D617" s="979"/>
      <c r="E617" s="980"/>
      <c r="F617" s="980"/>
    </row>
    <row r="618" spans="4:6" ht="15">
      <c r="D618" s="979"/>
      <c r="E618" s="980"/>
      <c r="F618" s="980"/>
    </row>
    <row r="619" spans="4:6" ht="15">
      <c r="D619" s="979"/>
      <c r="E619" s="980"/>
      <c r="F619" s="980"/>
    </row>
    <row r="620" spans="4:6" ht="15">
      <c r="D620" s="979"/>
      <c r="E620" s="980"/>
      <c r="F620" s="980"/>
    </row>
    <row r="621" spans="4:6" ht="15">
      <c r="D621" s="979"/>
      <c r="E621" s="980"/>
      <c r="F621" s="980"/>
    </row>
    <row r="622" spans="4:6" ht="15">
      <c r="D622" s="979"/>
      <c r="E622" s="980"/>
      <c r="F622" s="980"/>
    </row>
    <row r="623" spans="4:6" ht="15">
      <c r="D623" s="979"/>
      <c r="E623" s="980"/>
      <c r="F623" s="980"/>
    </row>
    <row r="624" spans="4:6" ht="15">
      <c r="D624" s="979"/>
      <c r="E624" s="980"/>
      <c r="F624" s="980"/>
    </row>
    <row r="625" spans="4:6" ht="15">
      <c r="D625" s="979"/>
      <c r="E625" s="980"/>
      <c r="F625" s="980"/>
    </row>
    <row r="626" spans="4:6" ht="15">
      <c r="D626" s="979"/>
      <c r="E626" s="980"/>
      <c r="F626" s="980"/>
    </row>
    <row r="627" spans="4:6" ht="15">
      <c r="D627" s="979"/>
      <c r="E627" s="980"/>
      <c r="F627" s="980"/>
    </row>
    <row r="628" spans="4:6" ht="15">
      <c r="D628" s="979"/>
      <c r="E628" s="980"/>
      <c r="F628" s="980"/>
    </row>
    <row r="629" spans="4:6" ht="15">
      <c r="D629" s="979"/>
      <c r="E629" s="980"/>
      <c r="F629" s="980"/>
    </row>
    <row r="630" spans="4:6" ht="15">
      <c r="D630" s="979"/>
      <c r="E630" s="980"/>
      <c r="F630" s="980"/>
    </row>
    <row r="631" spans="4:6" ht="15">
      <c r="D631" s="979"/>
      <c r="E631" s="980"/>
      <c r="F631" s="980"/>
    </row>
    <row r="632" spans="4:6" ht="15">
      <c r="D632" s="979"/>
      <c r="E632" s="980"/>
      <c r="F632" s="980"/>
    </row>
    <row r="633" spans="4:6" ht="15">
      <c r="D633" s="979"/>
      <c r="E633" s="980"/>
      <c r="F633" s="980"/>
    </row>
    <row r="634" spans="4:6" ht="15">
      <c r="D634" s="979"/>
      <c r="E634" s="980"/>
      <c r="F634" s="980"/>
    </row>
    <row r="635" spans="4:6" ht="15">
      <c r="D635" s="979"/>
      <c r="E635" s="980"/>
      <c r="F635" s="980"/>
    </row>
    <row r="636" spans="4:6" ht="15">
      <c r="D636" s="979"/>
      <c r="E636" s="980"/>
      <c r="F636" s="980"/>
    </row>
    <row r="637" spans="4:6" ht="15">
      <c r="D637" s="979"/>
      <c r="E637" s="980"/>
      <c r="F637" s="980"/>
    </row>
    <row r="638" spans="4:6" ht="15">
      <c r="D638" s="979"/>
      <c r="E638" s="980"/>
      <c r="F638" s="980"/>
    </row>
    <row r="639" spans="4:6" ht="15">
      <c r="D639" s="979"/>
      <c r="E639" s="980"/>
      <c r="F639" s="980"/>
    </row>
    <row r="640" spans="4:6" ht="15">
      <c r="D640" s="979"/>
      <c r="E640" s="980"/>
      <c r="F640" s="980"/>
    </row>
    <row r="641" spans="4:6" ht="15">
      <c r="D641" s="979"/>
      <c r="E641" s="980"/>
      <c r="F641" s="980"/>
    </row>
    <row r="642" spans="4:6" ht="15">
      <c r="D642" s="979"/>
      <c r="E642" s="980"/>
      <c r="F642" s="980"/>
    </row>
    <row r="643" spans="4:6" ht="15">
      <c r="D643" s="979"/>
      <c r="E643" s="980"/>
      <c r="F643" s="980"/>
    </row>
    <row r="644" spans="4:6" ht="15">
      <c r="D644" s="979"/>
      <c r="E644" s="980"/>
      <c r="F644" s="980"/>
    </row>
    <row r="645" spans="4:6" ht="15">
      <c r="D645" s="979"/>
      <c r="E645" s="980"/>
      <c r="F645" s="980"/>
    </row>
    <row r="646" spans="4:6" ht="15">
      <c r="D646" s="979"/>
      <c r="E646" s="980"/>
      <c r="F646" s="980"/>
    </row>
    <row r="647" spans="4:6" ht="15">
      <c r="D647" s="979"/>
      <c r="E647" s="980"/>
      <c r="F647" s="980"/>
    </row>
    <row r="648" spans="4:6" ht="15">
      <c r="D648" s="979"/>
      <c r="E648" s="980"/>
      <c r="F648" s="980"/>
    </row>
    <row r="649" spans="4:6" ht="15">
      <c r="D649" s="979"/>
      <c r="E649" s="980"/>
      <c r="F649" s="980"/>
    </row>
    <row r="650" spans="4:6" ht="15">
      <c r="D650" s="979"/>
      <c r="E650" s="980"/>
      <c r="F650" s="980"/>
    </row>
    <row r="651" spans="4:6" ht="15">
      <c r="D651" s="979"/>
      <c r="E651" s="980"/>
      <c r="F651" s="980"/>
    </row>
    <row r="652" spans="4:6" ht="15">
      <c r="D652" s="979"/>
      <c r="E652" s="980"/>
      <c r="F652" s="980"/>
    </row>
    <row r="653" spans="4:6" ht="15">
      <c r="D653" s="979"/>
      <c r="E653" s="980"/>
      <c r="F653" s="980"/>
    </row>
    <row r="654" spans="4:6" ht="15">
      <c r="D654" s="979"/>
      <c r="E654" s="980"/>
      <c r="F654" s="980"/>
    </row>
    <row r="655" spans="4:6" ht="15">
      <c r="D655" s="979"/>
      <c r="E655" s="980"/>
      <c r="F655" s="980"/>
    </row>
    <row r="656" spans="4:6" ht="15">
      <c r="D656" s="979"/>
      <c r="E656" s="980"/>
      <c r="F656" s="980"/>
    </row>
    <row r="657" spans="4:6" ht="15">
      <c r="D657" s="979"/>
      <c r="E657" s="980"/>
      <c r="F657" s="980"/>
    </row>
    <row r="658" spans="4:6" ht="15">
      <c r="D658" s="979"/>
      <c r="E658" s="980"/>
      <c r="F658" s="980"/>
    </row>
    <row r="659" spans="4:6" ht="15">
      <c r="D659" s="979"/>
      <c r="E659" s="980"/>
      <c r="F659" s="980"/>
    </row>
    <row r="660" spans="4:6" ht="15">
      <c r="D660" s="979"/>
      <c r="E660" s="980"/>
      <c r="F660" s="980"/>
    </row>
    <row r="661" spans="4:6" ht="15">
      <c r="D661" s="979"/>
      <c r="E661" s="980"/>
      <c r="F661" s="980"/>
    </row>
    <row r="662" spans="4:6" ht="15">
      <c r="D662" s="979"/>
      <c r="E662" s="980"/>
      <c r="F662" s="980"/>
    </row>
    <row r="663" spans="4:6" ht="15">
      <c r="D663" s="979"/>
      <c r="E663" s="980"/>
      <c r="F663" s="980"/>
    </row>
    <row r="664" spans="4:6" ht="15">
      <c r="D664" s="979"/>
      <c r="E664" s="980"/>
      <c r="F664" s="980"/>
    </row>
    <row r="665" spans="4:6" ht="15">
      <c r="D665" s="979"/>
      <c r="E665" s="980"/>
      <c r="F665" s="980"/>
    </row>
    <row r="666" spans="4:6" ht="15">
      <c r="D666" s="979"/>
      <c r="E666" s="980"/>
      <c r="F666" s="980"/>
    </row>
    <row r="667" spans="4:6" ht="15">
      <c r="D667" s="979"/>
      <c r="E667" s="980"/>
      <c r="F667" s="980"/>
    </row>
    <row r="668" spans="4:6" ht="15">
      <c r="D668" s="979"/>
      <c r="E668" s="980"/>
      <c r="F668" s="980"/>
    </row>
    <row r="669" spans="4:6" ht="15">
      <c r="D669" s="979"/>
      <c r="E669" s="980"/>
      <c r="F669" s="980"/>
    </row>
    <row r="670" spans="4:6" ht="15">
      <c r="D670" s="979"/>
      <c r="E670" s="980"/>
      <c r="F670" s="980"/>
    </row>
    <row r="671" spans="4:6" ht="15">
      <c r="D671" s="979"/>
      <c r="E671" s="980"/>
      <c r="F671" s="980"/>
    </row>
    <row r="672" spans="4:6" ht="15">
      <c r="D672" s="979"/>
      <c r="E672" s="980"/>
      <c r="F672" s="980"/>
    </row>
    <row r="673" spans="4:6" ht="15">
      <c r="D673" s="979"/>
      <c r="E673" s="980"/>
      <c r="F673" s="980"/>
    </row>
    <row r="674" spans="4:6" ht="15">
      <c r="D674" s="979"/>
      <c r="E674" s="980"/>
      <c r="F674" s="980"/>
    </row>
    <row r="675" spans="4:6" ht="15">
      <c r="D675" s="979"/>
      <c r="E675" s="980"/>
      <c r="F675" s="980"/>
    </row>
    <row r="676" spans="4:6" ht="15">
      <c r="D676" s="979"/>
      <c r="E676" s="980"/>
      <c r="F676" s="980"/>
    </row>
    <row r="677" spans="4:6" ht="15">
      <c r="D677" s="979"/>
      <c r="E677" s="980"/>
      <c r="F677" s="980"/>
    </row>
    <row r="678" spans="4:6" ht="15">
      <c r="D678" s="979"/>
      <c r="E678" s="980"/>
      <c r="F678" s="980"/>
    </row>
    <row r="679" spans="4:6" ht="15">
      <c r="D679" s="979"/>
      <c r="E679" s="980"/>
      <c r="F679" s="980"/>
    </row>
    <row r="680" spans="4:6" ht="15">
      <c r="D680" s="979"/>
      <c r="E680" s="980"/>
      <c r="F680" s="980"/>
    </row>
    <row r="681" spans="4:6" ht="15">
      <c r="D681" s="979"/>
      <c r="E681" s="980"/>
      <c r="F681" s="980"/>
    </row>
    <row r="682" spans="4:6" ht="15">
      <c r="D682" s="979"/>
      <c r="E682" s="980"/>
      <c r="F682" s="980"/>
    </row>
    <row r="683" spans="4:6" ht="15">
      <c r="D683" s="979"/>
      <c r="E683" s="980"/>
      <c r="F683" s="980"/>
    </row>
    <row r="684" spans="4:6" ht="15">
      <c r="D684" s="979"/>
      <c r="E684" s="980"/>
      <c r="F684" s="980"/>
    </row>
    <row r="685" spans="4:6" ht="15">
      <c r="D685" s="979"/>
      <c r="E685" s="980"/>
      <c r="F685" s="980"/>
    </row>
    <row r="686" spans="4:6" ht="15">
      <c r="D686" s="979"/>
      <c r="E686" s="980"/>
      <c r="F686" s="980"/>
    </row>
    <row r="687" spans="4:6" ht="15">
      <c r="D687" s="979"/>
      <c r="E687" s="980"/>
      <c r="F687" s="980"/>
    </row>
    <row r="688" spans="4:6" ht="15">
      <c r="D688" s="979"/>
      <c r="E688" s="980"/>
      <c r="F688" s="980"/>
    </row>
    <row r="689" spans="4:6" ht="15">
      <c r="D689" s="979"/>
      <c r="E689" s="980"/>
      <c r="F689" s="980"/>
    </row>
    <row r="690" spans="4:6" ht="15">
      <c r="D690" s="979"/>
      <c r="E690" s="980"/>
      <c r="F690" s="980"/>
    </row>
    <row r="691" spans="4:6" ht="15">
      <c r="D691" s="979"/>
      <c r="E691" s="980"/>
      <c r="F691" s="980"/>
    </row>
    <row r="692" spans="4:6" ht="15">
      <c r="D692" s="979"/>
      <c r="E692" s="980"/>
      <c r="F692" s="980"/>
    </row>
    <row r="693" spans="4:6" ht="15">
      <c r="D693" s="979"/>
      <c r="E693" s="980"/>
      <c r="F693" s="980"/>
    </row>
    <row r="694" spans="4:6" ht="15">
      <c r="D694" s="979"/>
      <c r="E694" s="980"/>
      <c r="F694" s="980"/>
    </row>
    <row r="695" spans="4:6" ht="15">
      <c r="D695" s="979"/>
      <c r="E695" s="980"/>
      <c r="F695" s="980"/>
    </row>
    <row r="696" spans="4:6" ht="15">
      <c r="D696" s="979"/>
      <c r="E696" s="980"/>
      <c r="F696" s="980"/>
    </row>
    <row r="697" spans="4:6" ht="15">
      <c r="D697" s="979"/>
      <c r="E697" s="980"/>
      <c r="F697" s="980"/>
    </row>
    <row r="698" spans="4:6" ht="15">
      <c r="D698" s="979"/>
      <c r="E698" s="980"/>
      <c r="F698" s="980"/>
    </row>
    <row r="699" spans="4:6" ht="15">
      <c r="D699" s="979"/>
      <c r="E699" s="980"/>
      <c r="F699" s="980"/>
    </row>
    <row r="700" spans="4:6" ht="15">
      <c r="D700" s="979"/>
      <c r="E700" s="980"/>
      <c r="F700" s="980"/>
    </row>
    <row r="701" spans="4:6" ht="15">
      <c r="D701" s="979"/>
      <c r="E701" s="980"/>
      <c r="F701" s="980"/>
    </row>
    <row r="702" spans="4:6" ht="15">
      <c r="D702" s="979"/>
      <c r="E702" s="980"/>
      <c r="F702" s="980"/>
    </row>
    <row r="703" spans="4:6" ht="15">
      <c r="D703" s="979"/>
      <c r="E703" s="980"/>
      <c r="F703" s="980"/>
    </row>
    <row r="704" spans="4:6" ht="15">
      <c r="D704" s="979"/>
      <c r="E704" s="980"/>
      <c r="F704" s="980"/>
    </row>
    <row r="705" spans="4:6" ht="15">
      <c r="D705" s="979"/>
      <c r="E705" s="980"/>
      <c r="F705" s="980"/>
    </row>
    <row r="706" spans="4:6" ht="15">
      <c r="D706" s="979"/>
      <c r="E706" s="980"/>
      <c r="F706" s="980"/>
    </row>
    <row r="707" spans="4:6" ht="15">
      <c r="D707" s="979"/>
      <c r="E707" s="980"/>
      <c r="F707" s="980"/>
    </row>
    <row r="708" spans="4:6" ht="15">
      <c r="D708" s="979"/>
      <c r="E708" s="980"/>
      <c r="F708" s="980"/>
    </row>
    <row r="709" spans="4:6" ht="15">
      <c r="D709" s="979"/>
      <c r="E709" s="980"/>
      <c r="F709" s="980"/>
    </row>
    <row r="710" spans="4:6" ht="15">
      <c r="D710" s="979"/>
      <c r="E710" s="980"/>
      <c r="F710" s="980"/>
    </row>
    <row r="711" spans="4:6" ht="15">
      <c r="D711" s="979"/>
      <c r="E711" s="980"/>
      <c r="F711" s="980"/>
    </row>
    <row r="712" spans="4:6" ht="15">
      <c r="D712" s="979"/>
      <c r="E712" s="980"/>
      <c r="F712" s="980"/>
    </row>
    <row r="713" spans="4:6" ht="15">
      <c r="D713" s="979"/>
      <c r="E713" s="980"/>
      <c r="F713" s="980"/>
    </row>
    <row r="714" spans="4:6" ht="15">
      <c r="D714" s="979"/>
      <c r="E714" s="980"/>
      <c r="F714" s="980"/>
    </row>
    <row r="715" spans="4:6" ht="15">
      <c r="D715" s="979"/>
      <c r="E715" s="980"/>
      <c r="F715" s="980"/>
    </row>
    <row r="716" spans="4:6" ht="15">
      <c r="D716" s="979"/>
      <c r="E716" s="980"/>
      <c r="F716" s="980"/>
    </row>
    <row r="717" spans="4:6" ht="15">
      <c r="D717" s="979"/>
      <c r="E717" s="980"/>
      <c r="F717" s="980"/>
    </row>
    <row r="718" spans="4:6" ht="15">
      <c r="D718" s="979"/>
      <c r="E718" s="980"/>
      <c r="F718" s="980"/>
    </row>
    <row r="719" spans="4:6" ht="15">
      <c r="D719" s="979"/>
      <c r="E719" s="980"/>
      <c r="F719" s="980"/>
    </row>
    <row r="720" spans="4:6" ht="15">
      <c r="D720" s="979"/>
      <c r="E720" s="980"/>
      <c r="F720" s="980"/>
    </row>
    <row r="721" spans="4:6" ht="15">
      <c r="D721" s="979"/>
      <c r="E721" s="980"/>
      <c r="F721" s="980"/>
    </row>
    <row r="722" spans="4:6" ht="15">
      <c r="D722" s="979"/>
      <c r="E722" s="980"/>
      <c r="F722" s="980"/>
    </row>
    <row r="723" spans="4:6" ht="15">
      <c r="D723" s="979"/>
      <c r="E723" s="980"/>
      <c r="F723" s="980"/>
    </row>
    <row r="724" spans="4:6" ht="15">
      <c r="D724" s="979"/>
      <c r="E724" s="980"/>
      <c r="F724" s="980"/>
    </row>
    <row r="725" spans="4:6" ht="15">
      <c r="D725" s="979"/>
      <c r="E725" s="980"/>
      <c r="F725" s="980"/>
    </row>
    <row r="726" spans="4:6" ht="15">
      <c r="D726" s="979"/>
      <c r="E726" s="980"/>
      <c r="F726" s="980"/>
    </row>
    <row r="727" spans="4:6" ht="15">
      <c r="D727" s="979"/>
      <c r="E727" s="980"/>
      <c r="F727" s="980"/>
    </row>
    <row r="728" spans="4:6" ht="15">
      <c r="D728" s="979"/>
      <c r="E728" s="980"/>
      <c r="F728" s="980"/>
    </row>
    <row r="729" spans="4:6" ht="15">
      <c r="D729" s="979"/>
      <c r="E729" s="980"/>
      <c r="F729" s="980"/>
    </row>
    <row r="730" spans="4:6" ht="15">
      <c r="D730" s="979"/>
      <c r="E730" s="980"/>
      <c r="F730" s="980"/>
    </row>
    <row r="731" spans="4:6" ht="15">
      <c r="D731" s="979"/>
      <c r="E731" s="980"/>
      <c r="F731" s="980"/>
    </row>
    <row r="732" spans="4:6" ht="15">
      <c r="D732" s="979"/>
      <c r="E732" s="980"/>
      <c r="F732" s="980"/>
    </row>
    <row r="733" spans="4:6" ht="15">
      <c r="D733" s="979"/>
      <c r="E733" s="980"/>
      <c r="F733" s="980"/>
    </row>
    <row r="734" spans="4:6" ht="15">
      <c r="D734" s="979"/>
      <c r="E734" s="980"/>
      <c r="F734" s="980"/>
    </row>
    <row r="735" spans="4:6" ht="15">
      <c r="D735" s="979"/>
      <c r="E735" s="980"/>
      <c r="F735" s="980"/>
    </row>
    <row r="736" spans="4:6" ht="15">
      <c r="D736" s="979"/>
      <c r="E736" s="980"/>
      <c r="F736" s="980"/>
    </row>
    <row r="737" spans="4:6" ht="15">
      <c r="D737" s="979"/>
      <c r="E737" s="980"/>
      <c r="F737" s="980"/>
    </row>
    <row r="738" spans="4:6" ht="15">
      <c r="D738" s="979"/>
      <c r="E738" s="980"/>
      <c r="F738" s="980"/>
    </row>
    <row r="739" spans="4:6" ht="15">
      <c r="D739" s="979"/>
      <c r="E739" s="980"/>
      <c r="F739" s="980"/>
    </row>
    <row r="740" spans="4:6" ht="15">
      <c r="D740" s="979"/>
      <c r="E740" s="980"/>
      <c r="F740" s="980"/>
    </row>
    <row r="741" spans="4:6" ht="15">
      <c r="D741" s="979"/>
      <c r="E741" s="980"/>
      <c r="F741" s="980"/>
    </row>
    <row r="742" spans="4:6" ht="15">
      <c r="D742" s="979"/>
      <c r="E742" s="980"/>
      <c r="F742" s="980"/>
    </row>
    <row r="743" spans="4:6" ht="15">
      <c r="D743" s="979"/>
      <c r="E743" s="980"/>
      <c r="F743" s="980"/>
    </row>
    <row r="744" spans="4:6" ht="15">
      <c r="D744" s="979"/>
      <c r="E744" s="980"/>
      <c r="F744" s="980"/>
    </row>
    <row r="745" spans="4:6" ht="15">
      <c r="D745" s="979"/>
      <c r="E745" s="980"/>
      <c r="F745" s="980"/>
    </row>
    <row r="746" spans="4:6" ht="15">
      <c r="D746" s="979"/>
      <c r="E746" s="980"/>
      <c r="F746" s="980"/>
    </row>
    <row r="747" spans="4:6" ht="15">
      <c r="D747" s="979"/>
      <c r="E747" s="980"/>
      <c r="F747" s="980"/>
    </row>
    <row r="748" spans="4:6" ht="15">
      <c r="D748" s="979"/>
      <c r="E748" s="980"/>
      <c r="F748" s="980"/>
    </row>
    <row r="749" spans="4:6" ht="15">
      <c r="D749" s="979"/>
      <c r="E749" s="980"/>
      <c r="F749" s="980"/>
    </row>
    <row r="750" spans="4:6" ht="15">
      <c r="D750" s="979"/>
      <c r="E750" s="980"/>
      <c r="F750" s="980"/>
    </row>
    <row r="751" spans="4:6" ht="15">
      <c r="D751" s="979"/>
      <c r="E751" s="980"/>
      <c r="F751" s="980"/>
    </row>
    <row r="752" spans="4:6" ht="15">
      <c r="D752" s="979"/>
      <c r="E752" s="980"/>
      <c r="F752" s="980"/>
    </row>
    <row r="753" spans="4:6" ht="15">
      <c r="D753" s="979"/>
      <c r="E753" s="980"/>
      <c r="F753" s="980"/>
    </row>
    <row r="754" spans="4:6" ht="15">
      <c r="D754" s="979"/>
      <c r="E754" s="980"/>
      <c r="F754" s="980"/>
    </row>
    <row r="755" spans="4:6" ht="15">
      <c r="D755" s="979"/>
      <c r="E755" s="980"/>
      <c r="F755" s="980"/>
    </row>
    <row r="756" spans="4:6" ht="15">
      <c r="D756" s="979"/>
      <c r="E756" s="980"/>
      <c r="F756" s="980"/>
    </row>
    <row r="757" spans="4:6" ht="15">
      <c r="D757" s="979"/>
      <c r="E757" s="980"/>
      <c r="F757" s="980"/>
    </row>
    <row r="758" spans="4:6" ht="15">
      <c r="D758" s="979"/>
      <c r="E758" s="980"/>
      <c r="F758" s="980"/>
    </row>
    <row r="759" spans="4:6" ht="15">
      <c r="D759" s="979"/>
      <c r="E759" s="980"/>
      <c r="F759" s="980"/>
    </row>
    <row r="760" spans="4:6" ht="15">
      <c r="D760" s="979"/>
      <c r="E760" s="980"/>
      <c r="F760" s="980"/>
    </row>
    <row r="761" spans="4:6" ht="15">
      <c r="D761" s="979"/>
      <c r="E761" s="980"/>
      <c r="F761" s="980"/>
    </row>
    <row r="762" spans="4:6" ht="15">
      <c r="D762" s="979"/>
      <c r="E762" s="980"/>
      <c r="F762" s="980"/>
    </row>
    <row r="763" spans="4:6" ht="15">
      <c r="D763" s="979"/>
      <c r="E763" s="980"/>
      <c r="F763" s="980"/>
    </row>
    <row r="764" spans="4:6" ht="15">
      <c r="D764" s="979"/>
      <c r="E764" s="980"/>
      <c r="F764" s="980"/>
    </row>
    <row r="765" spans="4:6" ht="15">
      <c r="D765" s="979"/>
      <c r="E765" s="980"/>
      <c r="F765" s="980"/>
    </row>
    <row r="766" spans="4:6" ht="15">
      <c r="D766" s="979"/>
      <c r="E766" s="980"/>
      <c r="F766" s="980"/>
    </row>
    <row r="767" spans="4:6" ht="15">
      <c r="D767" s="979"/>
      <c r="E767" s="980"/>
      <c r="F767" s="980"/>
    </row>
    <row r="768" spans="4:6" ht="15">
      <c r="D768" s="979"/>
      <c r="E768" s="980"/>
      <c r="F768" s="980"/>
    </row>
    <row r="769" spans="4:6" ht="15">
      <c r="D769" s="979"/>
      <c r="E769" s="980"/>
      <c r="F769" s="980"/>
    </row>
    <row r="770" spans="4:6" ht="15">
      <c r="D770" s="979"/>
      <c r="E770" s="980"/>
      <c r="F770" s="980"/>
    </row>
    <row r="771" spans="4:6" ht="15">
      <c r="D771" s="979"/>
      <c r="E771" s="980"/>
      <c r="F771" s="980"/>
    </row>
    <row r="772" spans="4:6" ht="15">
      <c r="D772" s="979"/>
      <c r="E772" s="980"/>
      <c r="F772" s="980"/>
    </row>
    <row r="773" spans="4:6" ht="15">
      <c r="D773" s="979"/>
      <c r="E773" s="980"/>
      <c r="F773" s="980"/>
    </row>
    <row r="774" spans="4:6" ht="15">
      <c r="D774" s="979"/>
      <c r="E774" s="980"/>
      <c r="F774" s="980"/>
    </row>
    <row r="775" spans="4:6" ht="15">
      <c r="D775" s="979"/>
      <c r="E775" s="980"/>
      <c r="F775" s="980"/>
    </row>
    <row r="776" spans="4:6" ht="15">
      <c r="D776" s="979"/>
      <c r="E776" s="980"/>
      <c r="F776" s="980"/>
    </row>
    <row r="777" spans="4:6" ht="15">
      <c r="D777" s="979"/>
      <c r="E777" s="980"/>
      <c r="F777" s="980"/>
    </row>
    <row r="778" spans="4:6" ht="15">
      <c r="D778" s="979"/>
      <c r="E778" s="980"/>
      <c r="F778" s="980"/>
    </row>
    <row r="779" spans="4:6" ht="15">
      <c r="D779" s="979"/>
      <c r="E779" s="980"/>
      <c r="F779" s="980"/>
    </row>
    <row r="780" spans="4:6" ht="15">
      <c r="D780" s="979"/>
      <c r="E780" s="980"/>
      <c r="F780" s="980"/>
    </row>
    <row r="781" spans="4:6" ht="15">
      <c r="D781" s="979"/>
      <c r="E781" s="980"/>
      <c r="F781" s="980"/>
    </row>
    <row r="782" spans="4:6" ht="15">
      <c r="D782" s="979"/>
      <c r="E782" s="980"/>
      <c r="F782" s="980"/>
    </row>
    <row r="783" spans="4:6" ht="15">
      <c r="D783" s="979"/>
      <c r="E783" s="980"/>
      <c r="F783" s="980"/>
    </row>
    <row r="784" spans="4:6" ht="15">
      <c r="D784" s="979"/>
      <c r="E784" s="980"/>
      <c r="F784" s="980"/>
    </row>
    <row r="785" spans="4:6" ht="15">
      <c r="D785" s="979"/>
      <c r="E785" s="980"/>
      <c r="F785" s="980"/>
    </row>
    <row r="786" spans="4:6" ht="15">
      <c r="D786" s="979"/>
      <c r="E786" s="980"/>
      <c r="F786" s="980"/>
    </row>
    <row r="787" spans="4:6" ht="15">
      <c r="D787" s="979"/>
      <c r="E787" s="980"/>
      <c r="F787" s="980"/>
    </row>
    <row r="788" spans="4:6" ht="15">
      <c r="D788" s="979"/>
      <c r="E788" s="980"/>
      <c r="F788" s="980"/>
    </row>
    <row r="789" spans="4:6" ht="15">
      <c r="D789" s="979"/>
      <c r="E789" s="980"/>
      <c r="F789" s="980"/>
    </row>
    <row r="790" spans="4:6" ht="15">
      <c r="D790" s="979"/>
      <c r="E790" s="980"/>
      <c r="F790" s="980"/>
    </row>
    <row r="791" spans="4:6" ht="15">
      <c r="D791" s="979"/>
      <c r="E791" s="980"/>
      <c r="F791" s="980"/>
    </row>
    <row r="792" spans="4:6" ht="15">
      <c r="D792" s="979"/>
      <c r="E792" s="980"/>
      <c r="F792" s="980"/>
    </row>
    <row r="793" spans="4:6" ht="15">
      <c r="D793" s="979"/>
      <c r="E793" s="980"/>
      <c r="F793" s="980"/>
    </row>
    <row r="794" spans="4:6" ht="15">
      <c r="D794" s="979"/>
      <c r="E794" s="980"/>
      <c r="F794" s="980"/>
    </row>
    <row r="795" spans="4:6" ht="15">
      <c r="D795" s="979"/>
      <c r="E795" s="980"/>
      <c r="F795" s="980"/>
    </row>
    <row r="796" spans="4:6" ht="15">
      <c r="D796" s="979"/>
      <c r="E796" s="980"/>
      <c r="F796" s="980"/>
    </row>
    <row r="797" spans="4:6" ht="15">
      <c r="D797" s="979"/>
      <c r="E797" s="980"/>
      <c r="F797" s="980"/>
    </row>
    <row r="798" spans="4:6" ht="15">
      <c r="D798" s="979"/>
      <c r="E798" s="980"/>
      <c r="F798" s="980"/>
    </row>
    <row r="799" spans="4:6" ht="15">
      <c r="D799" s="979"/>
      <c r="E799" s="980"/>
      <c r="F799" s="980"/>
    </row>
    <row r="800" spans="4:6" ht="15">
      <c r="D800" s="979"/>
      <c r="E800" s="980"/>
      <c r="F800" s="980"/>
    </row>
    <row r="801" spans="4:6" ht="15">
      <c r="D801" s="979"/>
      <c r="E801" s="980"/>
      <c r="F801" s="980"/>
    </row>
    <row r="802" spans="4:6" ht="15">
      <c r="D802" s="979"/>
      <c r="E802" s="980"/>
      <c r="F802" s="980"/>
    </row>
    <row r="803" spans="4:6" ht="15">
      <c r="D803" s="979"/>
      <c r="E803" s="980"/>
      <c r="F803" s="980"/>
    </row>
    <row r="804" spans="4:6" ht="15">
      <c r="D804" s="979"/>
      <c r="E804" s="980"/>
      <c r="F804" s="980"/>
    </row>
    <row r="805" spans="4:6" ht="15">
      <c r="D805" s="979"/>
      <c r="E805" s="980"/>
      <c r="F805" s="980"/>
    </row>
    <row r="806" spans="4:6" ht="15">
      <c r="D806" s="979"/>
      <c r="E806" s="980"/>
      <c r="F806" s="980"/>
    </row>
    <row r="807" spans="4:6" ht="15">
      <c r="D807" s="979"/>
      <c r="E807" s="980"/>
      <c r="F807" s="980"/>
    </row>
    <row r="808" spans="4:6" ht="15">
      <c r="D808" s="979"/>
      <c r="E808" s="980"/>
      <c r="F808" s="980"/>
    </row>
    <row r="809" spans="4:6" ht="15">
      <c r="D809" s="979"/>
      <c r="E809" s="980"/>
      <c r="F809" s="980"/>
    </row>
    <row r="810" spans="4:6" ht="15">
      <c r="D810" s="979"/>
      <c r="E810" s="980"/>
      <c r="F810" s="980"/>
    </row>
    <row r="811" spans="4:6" ht="15">
      <c r="D811" s="979"/>
      <c r="E811" s="980"/>
      <c r="F811" s="980"/>
    </row>
    <row r="812" spans="4:6" ht="15">
      <c r="D812" s="979"/>
      <c r="E812" s="980"/>
      <c r="F812" s="980"/>
    </row>
    <row r="813" spans="4:6" ht="15">
      <c r="D813" s="979"/>
      <c r="E813" s="980"/>
      <c r="F813" s="980"/>
    </row>
    <row r="814" spans="4:6" ht="15">
      <c r="D814" s="979"/>
      <c r="E814" s="980"/>
      <c r="F814" s="980"/>
    </row>
    <row r="815" spans="4:6" ht="15">
      <c r="D815" s="979"/>
      <c r="E815" s="980"/>
      <c r="F815" s="980"/>
    </row>
    <row r="816" spans="4:6" ht="15">
      <c r="D816" s="979"/>
      <c r="E816" s="980"/>
      <c r="F816" s="980"/>
    </row>
    <row r="817" spans="4:6" ht="15">
      <c r="D817" s="979"/>
      <c r="E817" s="980"/>
      <c r="F817" s="980"/>
    </row>
    <row r="818" spans="4:6" ht="15">
      <c r="D818" s="979"/>
      <c r="E818" s="980"/>
      <c r="F818" s="980"/>
    </row>
    <row r="819" spans="4:6" ht="15">
      <c r="D819" s="979"/>
      <c r="E819" s="980"/>
      <c r="F819" s="980"/>
    </row>
    <row r="820" spans="4:6" ht="15">
      <c r="D820" s="979"/>
      <c r="E820" s="980"/>
      <c r="F820" s="980"/>
    </row>
    <row r="821" spans="4:6" ht="15">
      <c r="D821" s="979"/>
      <c r="E821" s="980"/>
      <c r="F821" s="980"/>
    </row>
    <row r="822" spans="4:6" ht="15">
      <c r="D822" s="979"/>
      <c r="E822" s="980"/>
      <c r="F822" s="980"/>
    </row>
    <row r="823" spans="4:6" ht="15">
      <c r="D823" s="979"/>
      <c r="E823" s="980"/>
      <c r="F823" s="980"/>
    </row>
    <row r="824" spans="4:6" ht="15">
      <c r="D824" s="979"/>
      <c r="E824" s="980"/>
      <c r="F824" s="980"/>
    </row>
    <row r="825" spans="4:6" ht="15">
      <c r="D825" s="979"/>
      <c r="E825" s="980"/>
      <c r="F825" s="980"/>
    </row>
    <row r="826" spans="4:6" ht="15">
      <c r="D826" s="979"/>
      <c r="E826" s="980"/>
      <c r="F826" s="980"/>
    </row>
    <row r="827" spans="4:6" ht="15">
      <c r="D827" s="979"/>
      <c r="E827" s="980"/>
      <c r="F827" s="980"/>
    </row>
    <row r="828" spans="4:6" ht="15">
      <c r="D828" s="979"/>
      <c r="E828" s="980"/>
      <c r="F828" s="980"/>
    </row>
    <row r="829" spans="4:6" ht="15">
      <c r="D829" s="979"/>
      <c r="E829" s="980"/>
      <c r="F829" s="980"/>
    </row>
    <row r="830" spans="4:6" ht="15">
      <c r="D830" s="979"/>
      <c r="E830" s="980"/>
      <c r="F830" s="980"/>
    </row>
    <row r="831" spans="4:6" ht="15">
      <c r="D831" s="979"/>
      <c r="E831" s="980"/>
      <c r="F831" s="980"/>
    </row>
    <row r="832" spans="4:6" ht="15">
      <c r="D832" s="979"/>
      <c r="E832" s="980"/>
      <c r="F832" s="980"/>
    </row>
    <row r="833" spans="4:6" ht="15">
      <c r="D833" s="979"/>
      <c r="E833" s="980"/>
      <c r="F833" s="980"/>
    </row>
    <row r="834" spans="4:6" ht="15">
      <c r="D834" s="979"/>
      <c r="E834" s="980"/>
      <c r="F834" s="980"/>
    </row>
    <row r="835" spans="4:6" ht="15">
      <c r="D835" s="979"/>
      <c r="E835" s="980"/>
      <c r="F835" s="980"/>
    </row>
    <row r="836" spans="4:6" ht="15">
      <c r="D836" s="979"/>
      <c r="E836" s="980"/>
      <c r="F836" s="980"/>
    </row>
    <row r="837" spans="4:6" ht="15">
      <c r="D837" s="979"/>
      <c r="E837" s="980"/>
      <c r="F837" s="980"/>
    </row>
    <row r="838" spans="4:6" ht="15">
      <c r="D838" s="979"/>
      <c r="E838" s="980"/>
      <c r="F838" s="980"/>
    </row>
    <row r="839" spans="4:6" ht="15">
      <c r="D839" s="979"/>
      <c r="E839" s="980"/>
      <c r="F839" s="980"/>
    </row>
    <row r="840" spans="4:6" ht="15">
      <c r="D840" s="979"/>
      <c r="E840" s="980"/>
      <c r="F840" s="980"/>
    </row>
    <row r="841" spans="4:6" ht="15">
      <c r="D841" s="979"/>
      <c r="E841" s="980"/>
      <c r="F841" s="980"/>
    </row>
    <row r="842" spans="4:6" ht="15">
      <c r="D842" s="979"/>
      <c r="E842" s="980"/>
      <c r="F842" s="980"/>
    </row>
    <row r="843" spans="4:6" ht="15">
      <c r="D843" s="979"/>
      <c r="E843" s="980"/>
      <c r="F843" s="980"/>
    </row>
    <row r="844" spans="4:6" ht="15">
      <c r="D844" s="979"/>
      <c r="E844" s="980"/>
      <c r="F844" s="980"/>
    </row>
    <row r="845" spans="4:6" ht="15">
      <c r="D845" s="979"/>
      <c r="E845" s="980"/>
      <c r="F845" s="980"/>
    </row>
    <row r="846" spans="4:6" ht="15">
      <c r="D846" s="979"/>
      <c r="E846" s="980"/>
      <c r="F846" s="980"/>
    </row>
    <row r="847" spans="4:6" ht="15">
      <c r="D847" s="979"/>
      <c r="E847" s="980"/>
      <c r="F847" s="980"/>
    </row>
    <row r="848" spans="4:6" ht="15">
      <c r="D848" s="979"/>
      <c r="E848" s="980"/>
      <c r="F848" s="980"/>
    </row>
    <row r="849" spans="4:6" ht="15">
      <c r="D849" s="979"/>
      <c r="E849" s="980"/>
      <c r="F849" s="980"/>
    </row>
    <row r="850" spans="4:6" ht="15">
      <c r="D850" s="979"/>
      <c r="E850" s="980"/>
      <c r="F850" s="980"/>
    </row>
    <row r="851" spans="4:6" ht="15">
      <c r="D851" s="979"/>
      <c r="E851" s="980"/>
      <c r="F851" s="980"/>
    </row>
    <row r="852" spans="4:6" ht="15">
      <c r="D852" s="979"/>
      <c r="E852" s="980"/>
      <c r="F852" s="980"/>
    </row>
    <row r="853" spans="4:6" ht="15">
      <c r="D853" s="979"/>
      <c r="E853" s="980"/>
      <c r="F853" s="980"/>
    </row>
    <row r="854" spans="4:6" ht="15">
      <c r="D854" s="979"/>
      <c r="E854" s="980"/>
      <c r="F854" s="980"/>
    </row>
    <row r="855" spans="4:6" ht="15">
      <c r="D855" s="979"/>
      <c r="E855" s="980"/>
      <c r="F855" s="980"/>
    </row>
    <row r="856" spans="4:6" ht="15">
      <c r="D856" s="979"/>
      <c r="E856" s="980"/>
      <c r="F856" s="980"/>
    </row>
    <row r="857" spans="4:6" ht="15">
      <c r="D857" s="979"/>
      <c r="E857" s="980"/>
      <c r="F857" s="980"/>
    </row>
    <row r="858" spans="4:6" ht="15">
      <c r="D858" s="979"/>
      <c r="E858" s="980"/>
      <c r="F858" s="980"/>
    </row>
    <row r="859" spans="4:6" ht="15">
      <c r="D859" s="979"/>
      <c r="E859" s="980"/>
      <c r="F859" s="980"/>
    </row>
    <row r="860" spans="4:6" ht="15">
      <c r="D860" s="979"/>
      <c r="E860" s="980"/>
      <c r="F860" s="980"/>
    </row>
    <row r="861" spans="4:6" ht="15">
      <c r="D861" s="979"/>
      <c r="E861" s="980"/>
      <c r="F861" s="980"/>
    </row>
    <row r="862" spans="4:6" ht="15">
      <c r="D862" s="979"/>
      <c r="E862" s="980"/>
      <c r="F862" s="980"/>
    </row>
    <row r="863" spans="4:6" ht="15">
      <c r="D863" s="979"/>
      <c r="E863" s="980"/>
      <c r="F863" s="980"/>
    </row>
    <row r="864" spans="4:6" ht="15">
      <c r="D864" s="979"/>
      <c r="E864" s="980"/>
      <c r="F864" s="980"/>
    </row>
    <row r="865" spans="4:6" ht="15">
      <c r="D865" s="979"/>
      <c r="E865" s="980"/>
      <c r="F865" s="980"/>
    </row>
    <row r="866" spans="4:6" ht="15">
      <c r="D866" s="979"/>
      <c r="E866" s="980"/>
      <c r="F866" s="980"/>
    </row>
    <row r="867" spans="4:6" ht="15">
      <c r="D867" s="979"/>
      <c r="E867" s="980"/>
      <c r="F867" s="980"/>
    </row>
    <row r="868" spans="4:6" ht="15">
      <c r="D868" s="979"/>
      <c r="E868" s="980"/>
      <c r="F868" s="980"/>
    </row>
    <row r="869" spans="4:6" ht="15">
      <c r="D869" s="979"/>
      <c r="E869" s="980"/>
      <c r="F869" s="980"/>
    </row>
    <row r="870" spans="4:6" ht="15">
      <c r="D870" s="979"/>
      <c r="E870" s="980"/>
      <c r="F870" s="980"/>
    </row>
    <row r="871" spans="4:6" ht="15">
      <c r="D871" s="979"/>
      <c r="E871" s="980"/>
      <c r="F871" s="980"/>
    </row>
    <row r="872" spans="4:6" ht="15">
      <c r="D872" s="979"/>
      <c r="E872" s="980"/>
      <c r="F872" s="980"/>
    </row>
    <row r="873" spans="4:6" ht="15">
      <c r="D873" s="979"/>
      <c r="E873" s="980"/>
      <c r="F873" s="980"/>
    </row>
    <row r="874" spans="4:6" ht="15">
      <c r="D874" s="979"/>
      <c r="E874" s="980"/>
      <c r="F874" s="980"/>
    </row>
    <row r="875" spans="4:6" ht="15">
      <c r="D875" s="979"/>
      <c r="E875" s="980"/>
      <c r="F875" s="980"/>
    </row>
    <row r="876" spans="4:6" ht="15">
      <c r="D876" s="979"/>
      <c r="E876" s="980"/>
      <c r="F876" s="980"/>
    </row>
    <row r="877" spans="4:6" ht="15">
      <c r="D877" s="979"/>
      <c r="E877" s="980"/>
      <c r="F877" s="980"/>
    </row>
    <row r="878" spans="4:6" ht="15">
      <c r="D878" s="979"/>
      <c r="E878" s="980"/>
      <c r="F878" s="980"/>
    </row>
    <row r="879" spans="4:6" ht="15">
      <c r="D879" s="979"/>
      <c r="E879" s="980"/>
      <c r="F879" s="980"/>
    </row>
    <row r="880" spans="4:6" ht="15">
      <c r="D880" s="979"/>
      <c r="E880" s="980"/>
      <c r="F880" s="980"/>
    </row>
    <row r="881" spans="4:6" ht="15">
      <c r="D881" s="979"/>
      <c r="E881" s="980"/>
      <c r="F881" s="980"/>
    </row>
    <row r="882" spans="4:6" ht="15">
      <c r="D882" s="979"/>
      <c r="E882" s="980"/>
      <c r="F882" s="980"/>
    </row>
    <row r="883" spans="4:6" ht="15">
      <c r="D883" s="979"/>
      <c r="E883" s="980"/>
      <c r="F883" s="980"/>
    </row>
    <row r="884" spans="4:6" ht="15">
      <c r="D884" s="979"/>
      <c r="E884" s="980"/>
      <c r="F884" s="980"/>
    </row>
    <row r="885" spans="4:6" ht="15">
      <c r="D885" s="979"/>
      <c r="E885" s="980"/>
      <c r="F885" s="980"/>
    </row>
    <row r="886" spans="4:6" ht="15">
      <c r="D886" s="979"/>
      <c r="E886" s="980"/>
      <c r="F886" s="980"/>
    </row>
    <row r="887" spans="4:6" ht="15">
      <c r="D887" s="979"/>
      <c r="E887" s="980"/>
      <c r="F887" s="980"/>
    </row>
    <row r="888" spans="4:6" ht="15">
      <c r="D888" s="979"/>
      <c r="E888" s="980"/>
      <c r="F888" s="980"/>
    </row>
    <row r="889" spans="4:6" ht="15">
      <c r="D889" s="979"/>
      <c r="E889" s="980"/>
      <c r="F889" s="980"/>
    </row>
    <row r="890" spans="4:6" ht="15">
      <c r="D890" s="979"/>
      <c r="E890" s="980"/>
      <c r="F890" s="980"/>
    </row>
    <row r="891" spans="4:6" ht="15">
      <c r="D891" s="979"/>
      <c r="E891" s="980"/>
      <c r="F891" s="980"/>
    </row>
    <row r="892" spans="4:6" ht="15">
      <c r="D892" s="979"/>
      <c r="E892" s="980"/>
      <c r="F892" s="980"/>
    </row>
    <row r="893" spans="4:6" ht="15">
      <c r="D893" s="979"/>
      <c r="E893" s="980"/>
      <c r="F893" s="980"/>
    </row>
    <row r="894" spans="4:6" ht="15">
      <c r="D894" s="979"/>
      <c r="E894" s="980"/>
      <c r="F894" s="980"/>
    </row>
    <row r="895" spans="4:6" ht="15">
      <c r="D895" s="979"/>
      <c r="E895" s="980"/>
      <c r="F895" s="980"/>
    </row>
    <row r="896" spans="4:6" ht="15">
      <c r="D896" s="979"/>
      <c r="E896" s="980"/>
      <c r="F896" s="980"/>
    </row>
    <row r="897" spans="4:6" ht="15">
      <c r="D897" s="979"/>
      <c r="E897" s="980"/>
      <c r="F897" s="980"/>
    </row>
    <row r="898" spans="4:6" ht="15">
      <c r="D898" s="979"/>
      <c r="E898" s="980"/>
      <c r="F898" s="980"/>
    </row>
    <row r="899" spans="4:6" ht="15">
      <c r="D899" s="979"/>
      <c r="E899" s="980"/>
      <c r="F899" s="980"/>
    </row>
    <row r="900" spans="4:6" ht="15">
      <c r="D900" s="979"/>
      <c r="E900" s="980"/>
      <c r="F900" s="980"/>
    </row>
    <row r="901" spans="4:6" ht="15">
      <c r="D901" s="979"/>
      <c r="E901" s="980"/>
      <c r="F901" s="980"/>
    </row>
    <row r="902" spans="4:6" ht="15">
      <c r="D902" s="979"/>
      <c r="E902" s="980"/>
      <c r="F902" s="980"/>
    </row>
    <row r="903" spans="4:6" ht="15">
      <c r="D903" s="979"/>
      <c r="E903" s="980"/>
      <c r="F903" s="980"/>
    </row>
    <row r="904" spans="4:6" ht="15">
      <c r="D904" s="979"/>
      <c r="E904" s="980"/>
      <c r="F904" s="980"/>
    </row>
    <row r="905" spans="4:6" ht="15">
      <c r="D905" s="979"/>
      <c r="E905" s="980"/>
      <c r="F905" s="980"/>
    </row>
    <row r="906" spans="4:6" ht="15">
      <c r="D906" s="979"/>
      <c r="E906" s="980"/>
      <c r="F906" s="980"/>
    </row>
    <row r="907" spans="4:6" ht="15">
      <c r="D907" s="979"/>
      <c r="E907" s="980"/>
      <c r="F907" s="980"/>
    </row>
    <row r="908" spans="4:6" ht="15">
      <c r="D908" s="979"/>
      <c r="E908" s="980"/>
      <c r="F908" s="980"/>
    </row>
    <row r="909" spans="4:6" ht="15">
      <c r="D909" s="979"/>
      <c r="E909" s="980"/>
      <c r="F909" s="980"/>
    </row>
    <row r="910" spans="4:6" ht="15">
      <c r="D910" s="979"/>
      <c r="E910" s="980"/>
      <c r="F910" s="980"/>
    </row>
    <row r="911" spans="4:6" ht="15">
      <c r="D911" s="979"/>
      <c r="E911" s="980"/>
      <c r="F911" s="980"/>
    </row>
    <row r="912" spans="4:6" ht="15">
      <c r="D912" s="979"/>
      <c r="E912" s="980"/>
      <c r="F912" s="980"/>
    </row>
    <row r="913" spans="4:6" ht="15">
      <c r="D913" s="979"/>
      <c r="E913" s="980"/>
      <c r="F913" s="980"/>
    </row>
    <row r="914" spans="4:6" ht="15">
      <c r="D914" s="979"/>
      <c r="E914" s="980"/>
      <c r="F914" s="980"/>
    </row>
    <row r="915" spans="4:6" ht="15">
      <c r="D915" s="979"/>
      <c r="E915" s="980"/>
      <c r="F915" s="980"/>
    </row>
    <row r="916" spans="4:6" ht="15">
      <c r="D916" s="979"/>
      <c r="E916" s="980"/>
      <c r="F916" s="980"/>
    </row>
    <row r="917" spans="4:6" ht="15">
      <c r="D917" s="979"/>
      <c r="E917" s="980"/>
      <c r="F917" s="980"/>
    </row>
    <row r="918" spans="4:6" ht="15">
      <c r="D918" s="979"/>
      <c r="E918" s="980"/>
      <c r="F918" s="980"/>
    </row>
    <row r="919" spans="4:6" ht="15">
      <c r="D919" s="979"/>
      <c r="E919" s="980"/>
      <c r="F919" s="980"/>
    </row>
    <row r="920" spans="4:6" ht="15">
      <c r="D920" s="979"/>
      <c r="E920" s="980"/>
      <c r="F920" s="980"/>
    </row>
    <row r="921" spans="4:6" ht="15">
      <c r="D921" s="979"/>
      <c r="E921" s="980"/>
      <c r="F921" s="980"/>
    </row>
    <row r="922" spans="4:6" ht="15">
      <c r="D922" s="979"/>
      <c r="E922" s="980"/>
      <c r="F922" s="980"/>
    </row>
    <row r="923" spans="4:6" ht="15">
      <c r="D923" s="979"/>
      <c r="E923" s="980"/>
      <c r="F923" s="980"/>
    </row>
    <row r="924" spans="4:6" ht="15">
      <c r="D924" s="979"/>
      <c r="E924" s="980"/>
      <c r="F924" s="980"/>
    </row>
    <row r="925" spans="4:6" ht="15">
      <c r="D925" s="979"/>
      <c r="E925" s="980"/>
      <c r="F925" s="980"/>
    </row>
    <row r="926" spans="4:6" ht="15">
      <c r="D926" s="979"/>
      <c r="E926" s="980"/>
      <c r="F926" s="980"/>
    </row>
    <row r="927" spans="4:6" ht="15">
      <c r="D927" s="979"/>
      <c r="E927" s="980"/>
      <c r="F927" s="980"/>
    </row>
    <row r="928" spans="4:6" ht="15">
      <c r="D928" s="979"/>
      <c r="E928" s="980"/>
      <c r="F928" s="980"/>
    </row>
    <row r="929" spans="4:6" ht="15">
      <c r="D929" s="979"/>
      <c r="E929" s="980"/>
      <c r="F929" s="980"/>
    </row>
    <row r="930" spans="4:6" ht="15">
      <c r="D930" s="979"/>
      <c r="E930" s="980"/>
      <c r="F930" s="980"/>
    </row>
    <row r="931" spans="4:6" ht="15">
      <c r="D931" s="979"/>
      <c r="E931" s="980"/>
      <c r="F931" s="980"/>
    </row>
    <row r="932" spans="4:6" ht="15">
      <c r="D932" s="979"/>
      <c r="E932" s="980"/>
      <c r="F932" s="980"/>
    </row>
    <row r="933" spans="4:6" ht="15">
      <c r="D933" s="979"/>
      <c r="E933" s="980"/>
      <c r="F933" s="980"/>
    </row>
    <row r="934" spans="4:6" ht="15">
      <c r="D934" s="979"/>
      <c r="E934" s="980"/>
      <c r="F934" s="980"/>
    </row>
    <row r="935" spans="4:6" ht="15">
      <c r="D935" s="979"/>
      <c r="E935" s="980"/>
      <c r="F935" s="980"/>
    </row>
    <row r="936" spans="4:6" ht="15">
      <c r="D936" s="979"/>
      <c r="E936" s="980"/>
      <c r="F936" s="980"/>
    </row>
    <row r="937" spans="4:6" ht="15">
      <c r="D937" s="979"/>
      <c r="E937" s="980"/>
      <c r="F937" s="980"/>
    </row>
    <row r="938" spans="4:6" ht="15">
      <c r="D938" s="979"/>
      <c r="E938" s="980"/>
      <c r="F938" s="980"/>
    </row>
    <row r="939" spans="4:6" ht="15">
      <c r="D939" s="979"/>
      <c r="E939" s="980"/>
      <c r="F939" s="980"/>
    </row>
    <row r="940" spans="4:6" ht="15">
      <c r="D940" s="979"/>
      <c r="E940" s="980"/>
      <c r="F940" s="980"/>
    </row>
    <row r="941" spans="4:6" ht="15">
      <c r="D941" s="979"/>
      <c r="E941" s="980"/>
      <c r="F941" s="980"/>
    </row>
    <row r="942" spans="4:6" ht="15">
      <c r="D942" s="979"/>
      <c r="E942" s="980"/>
      <c r="F942" s="980"/>
    </row>
    <row r="943" spans="4:6" ht="15">
      <c r="D943" s="979"/>
      <c r="E943" s="980"/>
      <c r="F943" s="980"/>
    </row>
    <row r="944" spans="4:6" ht="15">
      <c r="D944" s="979"/>
      <c r="E944" s="980"/>
      <c r="F944" s="980"/>
    </row>
    <row r="945" spans="4:6" ht="15">
      <c r="D945" s="979"/>
      <c r="E945" s="980"/>
      <c r="F945" s="980"/>
    </row>
    <row r="946" spans="4:6" ht="15">
      <c r="D946" s="979"/>
      <c r="E946" s="980"/>
      <c r="F946" s="980"/>
    </row>
    <row r="947" spans="4:6" ht="15">
      <c r="D947" s="979"/>
      <c r="E947" s="980"/>
      <c r="F947" s="980"/>
    </row>
    <row r="948" spans="4:6" ht="15">
      <c r="D948" s="979"/>
      <c r="E948" s="980"/>
      <c r="F948" s="980"/>
    </row>
    <row r="949" spans="4:6" ht="15">
      <c r="D949" s="979"/>
      <c r="E949" s="980"/>
      <c r="F949" s="980"/>
    </row>
    <row r="950" spans="4:6" ht="15">
      <c r="D950" s="979"/>
      <c r="E950" s="980"/>
      <c r="F950" s="980"/>
    </row>
    <row r="951" spans="4:6" ht="15">
      <c r="D951" s="979"/>
      <c r="E951" s="980"/>
      <c r="F951" s="980"/>
    </row>
    <row r="952" spans="4:6" ht="15">
      <c r="D952" s="979"/>
      <c r="E952" s="980"/>
      <c r="F952" s="980"/>
    </row>
    <row r="953" spans="4:6" ht="15">
      <c r="D953" s="979"/>
      <c r="E953" s="980"/>
      <c r="F953" s="980"/>
    </row>
    <row r="954" spans="4:6" ht="15">
      <c r="D954" s="979"/>
      <c r="E954" s="980"/>
      <c r="F954" s="980"/>
    </row>
    <row r="955" spans="4:6" ht="15">
      <c r="D955" s="979"/>
      <c r="E955" s="980"/>
      <c r="F955" s="980"/>
    </row>
    <row r="956" spans="4:6" ht="15">
      <c r="D956" s="979"/>
      <c r="E956" s="980"/>
      <c r="F956" s="980"/>
    </row>
    <row r="957" spans="4:6" ht="15">
      <c r="D957" s="979"/>
      <c r="E957" s="980"/>
      <c r="F957" s="980"/>
    </row>
    <row r="958" spans="4:6" ht="15">
      <c r="D958" s="979"/>
      <c r="E958" s="980"/>
      <c r="F958" s="980"/>
    </row>
    <row r="959" spans="4:6" ht="15">
      <c r="D959" s="979"/>
      <c r="E959" s="980"/>
      <c r="F959" s="980"/>
    </row>
    <row r="960" spans="4:6" ht="15">
      <c r="D960" s="979"/>
      <c r="E960" s="980"/>
      <c r="F960" s="980"/>
    </row>
    <row r="961" spans="4:6" ht="15">
      <c r="D961" s="979"/>
      <c r="E961" s="980"/>
      <c r="F961" s="980"/>
    </row>
    <row r="962" spans="4:6" ht="15">
      <c r="D962" s="979"/>
      <c r="E962" s="980"/>
      <c r="F962" s="980"/>
    </row>
    <row r="963" spans="4:6" ht="15">
      <c r="D963" s="979"/>
      <c r="E963" s="980"/>
      <c r="F963" s="980"/>
    </row>
    <row r="964" spans="4:6" ht="15">
      <c r="D964" s="979"/>
      <c r="E964" s="980"/>
      <c r="F964" s="980"/>
    </row>
    <row r="965" spans="4:6" ht="15">
      <c r="D965" s="979"/>
      <c r="E965" s="980"/>
      <c r="F965" s="980"/>
    </row>
    <row r="966" spans="4:6" ht="15">
      <c r="D966" s="979"/>
      <c r="E966" s="980"/>
      <c r="F966" s="980"/>
    </row>
    <row r="967" spans="4:6" ht="15">
      <c r="D967" s="979"/>
      <c r="E967" s="980"/>
      <c r="F967" s="980"/>
    </row>
    <row r="968" spans="4:6" ht="15">
      <c r="D968" s="979"/>
      <c r="E968" s="980"/>
      <c r="F968" s="980"/>
    </row>
    <row r="969" spans="4:6" ht="15">
      <c r="D969" s="979"/>
      <c r="E969" s="980"/>
      <c r="F969" s="980"/>
    </row>
    <row r="970" spans="4:6" ht="15">
      <c r="D970" s="979"/>
      <c r="E970" s="980"/>
      <c r="F970" s="980"/>
    </row>
    <row r="971" spans="4:6" ht="15">
      <c r="D971" s="979"/>
      <c r="E971" s="980"/>
      <c r="F971" s="980"/>
    </row>
    <row r="972" spans="4:6" ht="15">
      <c r="D972" s="979"/>
      <c r="E972" s="980"/>
      <c r="F972" s="980"/>
    </row>
    <row r="973" spans="4:6" ht="15">
      <c r="D973" s="979"/>
      <c r="E973" s="980"/>
      <c r="F973" s="980"/>
    </row>
    <row r="974" spans="4:6" ht="15">
      <c r="D974" s="979"/>
      <c r="E974" s="980"/>
      <c r="F974" s="980"/>
    </row>
    <row r="975" spans="4:6" ht="15">
      <c r="D975" s="979"/>
      <c r="E975" s="980"/>
      <c r="F975" s="980"/>
    </row>
    <row r="976" spans="4:6" ht="15">
      <c r="D976" s="979"/>
      <c r="E976" s="980"/>
      <c r="F976" s="980"/>
    </row>
    <row r="977" spans="4:6" ht="15">
      <c r="D977" s="979"/>
      <c r="E977" s="980"/>
      <c r="F977" s="980"/>
    </row>
    <row r="978" spans="4:6" ht="15">
      <c r="D978" s="979"/>
      <c r="E978" s="980"/>
      <c r="F978" s="980"/>
    </row>
    <row r="979" spans="4:6" ht="15">
      <c r="D979" s="979"/>
      <c r="E979" s="980"/>
      <c r="F979" s="980"/>
    </row>
    <row r="980" spans="4:6" ht="15">
      <c r="D980" s="979"/>
      <c r="E980" s="980"/>
      <c r="F980" s="980"/>
    </row>
    <row r="981" spans="4:6" ht="15">
      <c r="D981" s="979"/>
      <c r="E981" s="980"/>
      <c r="F981" s="980"/>
    </row>
    <row r="982" spans="4:6" ht="15">
      <c r="D982" s="979"/>
      <c r="E982" s="980"/>
      <c r="F982" s="980"/>
    </row>
    <row r="983" spans="4:6" ht="15">
      <c r="D983" s="979"/>
      <c r="E983" s="980"/>
      <c r="F983" s="980"/>
    </row>
    <row r="984" spans="4:6" ht="15">
      <c r="D984" s="979"/>
      <c r="E984" s="980"/>
      <c r="F984" s="980"/>
    </row>
    <row r="985" spans="4:6" ht="15">
      <c r="D985" s="979"/>
      <c r="E985" s="980"/>
      <c r="F985" s="980"/>
    </row>
    <row r="986" spans="4:6" ht="15">
      <c r="D986" s="979"/>
      <c r="E986" s="980"/>
      <c r="F986" s="980"/>
    </row>
    <row r="987" spans="4:6" ht="15">
      <c r="D987" s="979"/>
      <c r="E987" s="980"/>
      <c r="F987" s="980"/>
    </row>
    <row r="988" spans="4:6" ht="15">
      <c r="D988" s="979"/>
      <c r="E988" s="980"/>
      <c r="F988" s="980"/>
    </row>
    <row r="989" spans="4:6" ht="15">
      <c r="D989" s="979"/>
      <c r="E989" s="980"/>
      <c r="F989" s="980"/>
    </row>
    <row r="990" spans="4:6" ht="15">
      <c r="D990" s="979"/>
      <c r="E990" s="980"/>
      <c r="F990" s="980"/>
    </row>
    <row r="991" spans="4:6" ht="15">
      <c r="D991" s="979"/>
      <c r="E991" s="980"/>
      <c r="F991" s="980"/>
    </row>
    <row r="992" spans="4:6" ht="15">
      <c r="D992" s="979"/>
      <c r="E992" s="980"/>
      <c r="F992" s="980"/>
    </row>
    <row r="993" spans="4:6" ht="15">
      <c r="D993" s="979"/>
      <c r="E993" s="980"/>
      <c r="F993" s="980"/>
    </row>
    <row r="994" spans="4:6" ht="15">
      <c r="D994" s="979"/>
      <c r="E994" s="980"/>
      <c r="F994" s="980"/>
    </row>
    <row r="995" spans="4:6" ht="15">
      <c r="D995" s="979"/>
      <c r="E995" s="980"/>
      <c r="F995" s="980"/>
    </row>
    <row r="996" spans="4:6" ht="15">
      <c r="D996" s="979"/>
      <c r="E996" s="980"/>
      <c r="F996" s="980"/>
    </row>
    <row r="997" spans="4:6" ht="15">
      <c r="D997" s="979"/>
      <c r="E997" s="980"/>
      <c r="F997" s="980"/>
    </row>
    <row r="998" spans="4:6" ht="15">
      <c r="D998" s="979"/>
      <c r="E998" s="980"/>
      <c r="F998" s="980"/>
    </row>
    <row r="999" spans="4:6" ht="15">
      <c r="D999" s="979"/>
      <c r="E999" s="980"/>
      <c r="F999" s="980"/>
    </row>
    <row r="1000" spans="4:6" ht="15">
      <c r="D1000" s="979"/>
      <c r="E1000" s="980"/>
      <c r="F1000" s="980"/>
    </row>
    <row r="1001" spans="4:6" ht="15">
      <c r="D1001" s="979"/>
      <c r="E1001" s="980"/>
      <c r="F1001" s="980"/>
    </row>
    <row r="1002" spans="4:6" ht="15">
      <c r="D1002" s="979"/>
      <c r="E1002" s="980"/>
      <c r="F1002" s="980"/>
    </row>
    <row r="1003" spans="4:6" ht="15">
      <c r="D1003" s="979"/>
      <c r="E1003" s="980"/>
      <c r="F1003" s="980"/>
    </row>
    <row r="1004" spans="4:6" ht="15">
      <c r="D1004" s="979"/>
      <c r="E1004" s="980"/>
      <c r="F1004" s="980"/>
    </row>
    <row r="1005" spans="4:6" ht="15">
      <c r="D1005" s="979"/>
      <c r="E1005" s="980"/>
      <c r="F1005" s="980"/>
    </row>
    <row r="1006" spans="4:6" ht="15">
      <c r="D1006" s="979"/>
      <c r="E1006" s="980"/>
      <c r="F1006" s="980"/>
    </row>
    <row r="1007" spans="4:6" ht="15">
      <c r="D1007" s="979"/>
      <c r="E1007" s="980"/>
      <c r="F1007" s="980"/>
    </row>
    <row r="1008" spans="4:6" ht="15">
      <c r="D1008" s="979"/>
      <c r="E1008" s="980"/>
      <c r="F1008" s="980"/>
    </row>
    <row r="1009" spans="4:6" ht="15">
      <c r="D1009" s="979"/>
      <c r="E1009" s="980"/>
      <c r="F1009" s="980"/>
    </row>
    <row r="1010" spans="4:6" ht="15">
      <c r="D1010" s="979"/>
      <c r="E1010" s="980"/>
      <c r="F1010" s="980"/>
    </row>
    <row r="1011" spans="4:6" ht="15">
      <c r="D1011" s="979"/>
      <c r="E1011" s="980"/>
      <c r="F1011" s="980"/>
    </row>
    <row r="1012" spans="4:6" ht="15">
      <c r="D1012" s="979"/>
      <c r="E1012" s="980"/>
      <c r="F1012" s="980"/>
    </row>
    <row r="1013" spans="4:6" ht="15">
      <c r="D1013" s="979"/>
      <c r="E1013" s="980"/>
      <c r="F1013" s="980"/>
    </row>
    <row r="1014" spans="4:6" ht="15">
      <c r="D1014" s="979"/>
      <c r="E1014" s="980"/>
      <c r="F1014" s="980"/>
    </row>
    <row r="1015" spans="4:6" ht="15">
      <c r="D1015" s="979"/>
      <c r="E1015" s="980"/>
      <c r="F1015" s="980"/>
    </row>
    <row r="1016" spans="4:6" ht="15">
      <c r="D1016" s="979"/>
      <c r="E1016" s="980"/>
      <c r="F1016" s="980"/>
    </row>
    <row r="1017" spans="4:6" ht="15">
      <c r="D1017" s="979"/>
      <c r="E1017" s="980"/>
      <c r="F1017" s="980"/>
    </row>
    <row r="1018" spans="4:6" ht="15">
      <c r="D1018" s="979"/>
      <c r="E1018" s="980"/>
      <c r="F1018" s="980"/>
    </row>
    <row r="1019" spans="4:6" ht="15">
      <c r="D1019" s="979"/>
      <c r="E1019" s="980"/>
      <c r="F1019" s="980"/>
    </row>
    <row r="1020" spans="4:6" ht="15">
      <c r="D1020" s="979"/>
      <c r="E1020" s="980"/>
      <c r="F1020" s="980"/>
    </row>
    <row r="1021" spans="4:6" ht="15">
      <c r="D1021" s="979"/>
      <c r="E1021" s="980"/>
      <c r="F1021" s="980"/>
    </row>
    <row r="1022" spans="4:6" ht="15">
      <c r="D1022" s="979"/>
      <c r="E1022" s="980"/>
      <c r="F1022" s="980"/>
    </row>
    <row r="1023" spans="4:6" ht="15">
      <c r="D1023" s="979"/>
      <c r="E1023" s="980"/>
      <c r="F1023" s="980"/>
    </row>
    <row r="1024" spans="4:6" ht="15">
      <c r="D1024" s="979"/>
      <c r="E1024" s="980"/>
      <c r="F1024" s="980"/>
    </row>
    <row r="1025" spans="4:6" ht="15">
      <c r="D1025" s="979"/>
      <c r="E1025" s="980"/>
      <c r="F1025" s="980"/>
    </row>
    <row r="1026" spans="4:6" ht="15">
      <c r="D1026" s="979"/>
      <c r="E1026" s="980"/>
      <c r="F1026" s="980"/>
    </row>
    <row r="1027" spans="4:6" ht="15">
      <c r="D1027" s="979"/>
      <c r="E1027" s="980"/>
      <c r="F1027" s="980"/>
    </row>
    <row r="1028" spans="4:6" ht="15">
      <c r="D1028" s="979"/>
      <c r="E1028" s="980"/>
      <c r="F1028" s="980"/>
    </row>
    <row r="1029" spans="4:6" ht="15">
      <c r="D1029" s="979"/>
      <c r="E1029" s="980"/>
      <c r="F1029" s="980"/>
    </row>
    <row r="1030" spans="4:6" ht="15">
      <c r="D1030" s="979"/>
      <c r="E1030" s="980"/>
      <c r="F1030" s="980"/>
    </row>
    <row r="1031" spans="4:6" ht="15">
      <c r="D1031" s="979"/>
      <c r="E1031" s="980"/>
      <c r="F1031" s="980"/>
    </row>
    <row r="1032" spans="4:6" ht="15">
      <c r="D1032" s="979"/>
      <c r="E1032" s="980"/>
      <c r="F1032" s="980"/>
    </row>
    <row r="1033" spans="4:6" ht="15">
      <c r="D1033" s="979"/>
      <c r="E1033" s="980"/>
      <c r="F1033" s="980"/>
    </row>
    <row r="1034" spans="4:6" ht="15">
      <c r="D1034" s="979"/>
      <c r="E1034" s="980"/>
      <c r="F1034" s="980"/>
    </row>
    <row r="1035" spans="4:6" ht="15">
      <c r="D1035" s="979"/>
      <c r="E1035" s="980"/>
      <c r="F1035" s="980"/>
    </row>
    <row r="1036" spans="4:6" ht="15">
      <c r="D1036" s="979"/>
      <c r="E1036" s="980"/>
      <c r="F1036" s="980"/>
    </row>
    <row r="1037" spans="4:6" ht="15">
      <c r="D1037" s="979"/>
      <c r="E1037" s="980"/>
      <c r="F1037" s="980"/>
    </row>
    <row r="1038" spans="4:6" ht="15">
      <c r="D1038" s="979"/>
      <c r="E1038" s="980"/>
      <c r="F1038" s="980"/>
    </row>
    <row r="1039" spans="4:6" ht="15">
      <c r="D1039" s="979"/>
      <c r="E1039" s="980"/>
      <c r="F1039" s="980"/>
    </row>
    <row r="1040" spans="4:6" ht="15">
      <c r="D1040" s="979"/>
      <c r="E1040" s="980"/>
      <c r="F1040" s="980"/>
    </row>
    <row r="1041" spans="4:6" ht="15">
      <c r="D1041" s="979"/>
      <c r="E1041" s="980"/>
      <c r="F1041" s="980"/>
    </row>
    <row r="1042" spans="4:6" ht="15">
      <c r="D1042" s="979"/>
      <c r="E1042" s="980"/>
      <c r="F1042" s="980"/>
    </row>
    <row r="1043" spans="4:6" ht="15">
      <c r="D1043" s="979"/>
      <c r="E1043" s="980"/>
      <c r="F1043" s="980"/>
    </row>
    <row r="1044" spans="4:6" ht="15">
      <c r="D1044" s="979"/>
      <c r="E1044" s="980"/>
      <c r="F1044" s="980"/>
    </row>
    <row r="1045" spans="4:6" ht="15">
      <c r="D1045" s="979"/>
      <c r="E1045" s="980"/>
      <c r="F1045" s="980"/>
    </row>
    <row r="1046" spans="4:6" ht="15">
      <c r="D1046" s="979"/>
      <c r="E1046" s="980"/>
      <c r="F1046" s="980"/>
    </row>
    <row r="1047" spans="4:6" ht="15">
      <c r="D1047" s="979"/>
      <c r="E1047" s="980"/>
      <c r="F1047" s="980"/>
    </row>
    <row r="1048" spans="4:6" ht="15">
      <c r="D1048" s="979"/>
      <c r="E1048" s="980"/>
      <c r="F1048" s="980"/>
    </row>
    <row r="1049" spans="4:6" ht="15">
      <c r="D1049" s="979"/>
      <c r="E1049" s="980"/>
      <c r="F1049" s="980"/>
    </row>
    <row r="1050" spans="4:6" ht="15">
      <c r="D1050" s="979"/>
      <c r="E1050" s="980"/>
      <c r="F1050" s="980"/>
    </row>
    <row r="1051" spans="4:6" ht="15">
      <c r="D1051" s="979"/>
      <c r="E1051" s="980"/>
      <c r="F1051" s="980"/>
    </row>
    <row r="1052" spans="4:6" ht="15">
      <c r="D1052" s="979"/>
      <c r="E1052" s="980"/>
      <c r="F1052" s="980"/>
    </row>
    <row r="1053" spans="4:6" ht="15">
      <c r="D1053" s="979"/>
      <c r="E1053" s="980"/>
      <c r="F1053" s="980"/>
    </row>
    <row r="1054" spans="4:6" ht="15">
      <c r="D1054" s="979"/>
      <c r="E1054" s="980"/>
      <c r="F1054" s="980"/>
    </row>
    <row r="1055" spans="4:6" ht="15">
      <c r="D1055" s="979"/>
      <c r="E1055" s="980"/>
      <c r="F1055" s="980"/>
    </row>
    <row r="1056" spans="4:6" ht="15">
      <c r="D1056" s="979"/>
      <c r="E1056" s="980"/>
      <c r="F1056" s="980"/>
    </row>
    <row r="1057" spans="4:6" ht="15">
      <c r="D1057" s="979"/>
      <c r="E1057" s="980"/>
      <c r="F1057" s="980"/>
    </row>
    <row r="1058" spans="4:6" ht="15">
      <c r="D1058" s="979"/>
      <c r="E1058" s="980"/>
      <c r="F1058" s="980"/>
    </row>
    <row r="1059" spans="4:6" ht="15">
      <c r="D1059" s="979"/>
      <c r="E1059" s="980"/>
      <c r="F1059" s="980"/>
    </row>
    <row r="1060" spans="4:6" ht="15">
      <c r="D1060" s="979"/>
      <c r="E1060" s="980"/>
      <c r="F1060" s="980"/>
    </row>
    <row r="1061" spans="4:6" ht="15">
      <c r="D1061" s="979"/>
      <c r="E1061" s="980"/>
      <c r="F1061" s="980"/>
    </row>
    <row r="1062" spans="4:6" ht="15">
      <c r="D1062" s="979"/>
      <c r="E1062" s="980"/>
      <c r="F1062" s="980"/>
    </row>
    <row r="1063" spans="4:6" ht="15">
      <c r="D1063" s="979"/>
      <c r="E1063" s="980"/>
      <c r="F1063" s="980"/>
    </row>
    <row r="1064" spans="4:6" ht="15">
      <c r="D1064" s="979"/>
      <c r="E1064" s="980"/>
      <c r="F1064" s="980"/>
    </row>
    <row r="1065" spans="4:6" ht="15">
      <c r="D1065" s="979"/>
      <c r="E1065" s="980"/>
      <c r="F1065" s="980"/>
    </row>
    <row r="1066" spans="4:6" ht="15">
      <c r="D1066" s="979"/>
      <c r="E1066" s="980"/>
      <c r="F1066" s="980"/>
    </row>
    <row r="1067" spans="4:6" ht="15">
      <c r="D1067" s="979"/>
      <c r="E1067" s="980"/>
      <c r="F1067" s="980"/>
    </row>
    <row r="1068" spans="4:6" ht="15">
      <c r="D1068" s="979"/>
      <c r="E1068" s="980"/>
      <c r="F1068" s="980"/>
    </row>
    <row r="1069" spans="4:6" ht="15">
      <c r="D1069" s="979"/>
      <c r="E1069" s="980"/>
      <c r="F1069" s="980"/>
    </row>
    <row r="1070" spans="4:6" ht="15">
      <c r="D1070" s="979"/>
      <c r="E1070" s="980"/>
      <c r="F1070" s="980"/>
    </row>
    <row r="1071" spans="4:6" ht="15">
      <c r="D1071" s="979"/>
      <c r="E1071" s="980"/>
      <c r="F1071" s="980"/>
    </row>
    <row r="1072" spans="4:6" ht="15">
      <c r="D1072" s="979"/>
      <c r="E1072" s="980"/>
      <c r="F1072" s="980"/>
    </row>
    <row r="1073" spans="4:6" ht="15">
      <c r="D1073" s="979"/>
      <c r="E1073" s="980"/>
      <c r="F1073" s="980"/>
    </row>
    <row r="1074" spans="4:6" ht="15">
      <c r="D1074" s="979"/>
      <c r="E1074" s="980"/>
      <c r="F1074" s="980"/>
    </row>
    <row r="1075" spans="4:6" ht="15">
      <c r="D1075" s="979"/>
      <c r="E1075" s="980"/>
      <c r="F1075" s="980"/>
    </row>
    <row r="1076" spans="4:6" ht="15">
      <c r="D1076" s="979"/>
      <c r="E1076" s="980"/>
      <c r="F1076" s="980"/>
    </row>
    <row r="1077" spans="4:6" ht="15">
      <c r="D1077" s="979"/>
      <c r="E1077" s="980"/>
      <c r="F1077" s="980"/>
    </row>
    <row r="1078" spans="4:6" ht="15">
      <c r="D1078" s="979"/>
      <c r="E1078" s="980"/>
      <c r="F1078" s="980"/>
    </row>
    <row r="1079" spans="4:6" ht="15">
      <c r="D1079" s="979"/>
      <c r="E1079" s="980"/>
      <c r="F1079" s="980"/>
    </row>
    <row r="1080" spans="4:6" ht="15">
      <c r="D1080" s="979"/>
      <c r="E1080" s="980"/>
      <c r="F1080" s="980"/>
    </row>
    <row r="1081" spans="4:6" ht="15">
      <c r="D1081" s="979"/>
      <c r="E1081" s="980"/>
      <c r="F1081" s="980"/>
    </row>
    <row r="1082" spans="4:6" ht="15">
      <c r="D1082" s="979"/>
      <c r="E1082" s="980"/>
      <c r="F1082" s="980"/>
    </row>
    <row r="1083" spans="4:6" ht="15">
      <c r="D1083" s="979"/>
      <c r="E1083" s="980"/>
      <c r="F1083" s="980"/>
    </row>
    <row r="1084" spans="4:6" ht="15">
      <c r="D1084" s="979"/>
      <c r="E1084" s="980"/>
      <c r="F1084" s="980"/>
    </row>
    <row r="1085" spans="4:6" ht="15">
      <c r="D1085" s="979"/>
      <c r="E1085" s="980"/>
      <c r="F1085" s="980"/>
    </row>
    <row r="1086" spans="4:6" ht="15">
      <c r="D1086" s="979"/>
      <c r="E1086" s="980"/>
      <c r="F1086" s="980"/>
    </row>
    <row r="1087" spans="4:6" ht="15">
      <c r="D1087" s="979"/>
      <c r="E1087" s="980"/>
      <c r="F1087" s="980"/>
    </row>
    <row r="1088" spans="4:6" ht="15">
      <c r="D1088" s="979"/>
      <c r="E1088" s="980"/>
      <c r="F1088" s="980"/>
    </row>
    <row r="1089" spans="4:6" ht="15">
      <c r="D1089" s="979"/>
      <c r="E1089" s="980"/>
      <c r="F1089" s="980"/>
    </row>
  </sheetData>
  <sheetProtection/>
  <mergeCells count="14">
    <mergeCell ref="A45:B45"/>
    <mergeCell ref="A46:B46"/>
    <mergeCell ref="A36:B36"/>
    <mergeCell ref="A37:B37"/>
    <mergeCell ref="A41:B41"/>
    <mergeCell ref="A42:B42"/>
    <mergeCell ref="I1:J1"/>
    <mergeCell ref="A1:D1"/>
    <mergeCell ref="A43:B43"/>
    <mergeCell ref="A44:B44"/>
    <mergeCell ref="A14:E14"/>
    <mergeCell ref="A21:E21"/>
    <mergeCell ref="A30:B30"/>
    <mergeCell ref="A35:B35"/>
  </mergeCells>
  <printOptions/>
  <pageMargins left="0.75" right="0.75" top="1" bottom="1" header="0.4921259845" footer="0.4921259845"/>
  <pageSetup horizontalDpi="600" verticalDpi="600" orientation="portrait" paperSize="9" scale="6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B39" sqref="B39"/>
    </sheetView>
  </sheetViews>
  <sheetFormatPr defaultColWidth="9.00390625" defaultRowHeight="12.75"/>
  <cols>
    <col min="1" max="1" width="39.875" style="1" customWidth="1"/>
    <col min="2" max="8" width="9.75390625" style="1" customWidth="1"/>
    <col min="9" max="13" width="7.75390625" style="1" customWidth="1"/>
    <col min="14" max="16384" width="9.125" style="1" customWidth="1"/>
  </cols>
  <sheetData>
    <row r="1" spans="1:7" s="16" customFormat="1" ht="15">
      <c r="A1" s="2" t="s">
        <v>238</v>
      </c>
      <c r="F1" s="5"/>
      <c r="G1" s="5"/>
    </row>
    <row r="2" s="16" customFormat="1" ht="15">
      <c r="A2" s="16" t="s">
        <v>257</v>
      </c>
    </row>
    <row r="3" spans="1:13" ht="16.5" thickBot="1">
      <c r="A3" s="16" t="s">
        <v>239</v>
      </c>
      <c r="B3" s="492"/>
      <c r="C3" s="492"/>
      <c r="D3" s="492"/>
      <c r="E3" s="492"/>
      <c r="F3" s="16"/>
      <c r="G3" s="16"/>
      <c r="H3" s="16"/>
      <c r="I3" s="16"/>
      <c r="J3" s="16"/>
      <c r="K3" s="16"/>
      <c r="L3" s="1623" t="s">
        <v>258</v>
      </c>
      <c r="M3" s="1623"/>
    </row>
    <row r="4" spans="1:13" s="16" customFormat="1" ht="15">
      <c r="A4" s="502"/>
      <c r="B4" s="981" t="s">
        <v>240</v>
      </c>
      <c r="C4" s="981"/>
      <c r="D4" s="981"/>
      <c r="E4" s="981"/>
      <c r="F4" s="981"/>
      <c r="G4" s="981"/>
      <c r="H4" s="981"/>
      <c r="I4" s="982"/>
      <c r="J4" s="983"/>
      <c r="K4" s="982"/>
      <c r="L4" s="984"/>
      <c r="M4" s="985"/>
    </row>
    <row r="5" spans="1:13" s="16" customFormat="1" ht="15">
      <c r="A5" s="986" t="s">
        <v>241</v>
      </c>
      <c r="B5" s="987"/>
      <c r="C5" s="987" t="s">
        <v>242</v>
      </c>
      <c r="D5" s="987"/>
      <c r="E5" s="987"/>
      <c r="F5" s="987"/>
      <c r="G5" s="987"/>
      <c r="H5" s="987"/>
      <c r="I5" s="721" t="s">
        <v>243</v>
      </c>
      <c r="J5" s="216" t="s">
        <v>624</v>
      </c>
      <c r="K5" s="721" t="s">
        <v>624</v>
      </c>
      <c r="L5" s="988" t="s">
        <v>624</v>
      </c>
      <c r="M5" s="989" t="s">
        <v>624</v>
      </c>
    </row>
    <row r="6" spans="1:13" s="16" customFormat="1" ht="18.75" thickBot="1">
      <c r="A6" s="990"/>
      <c r="B6" s="991" t="s">
        <v>260</v>
      </c>
      <c r="C6" s="992">
        <v>2004</v>
      </c>
      <c r="D6" s="992">
        <v>2005</v>
      </c>
      <c r="E6" s="991">
        <v>2006</v>
      </c>
      <c r="F6" s="993">
        <v>2007</v>
      </c>
      <c r="G6" s="993">
        <v>2008</v>
      </c>
      <c r="H6" s="993">
        <v>2009</v>
      </c>
      <c r="I6" s="994" t="s">
        <v>244</v>
      </c>
      <c r="J6" s="995" t="s">
        <v>245</v>
      </c>
      <c r="K6" s="996" t="s">
        <v>246</v>
      </c>
      <c r="L6" s="997" t="s">
        <v>247</v>
      </c>
      <c r="M6" s="998" t="s">
        <v>626</v>
      </c>
    </row>
    <row r="7" spans="1:13" s="16" customFormat="1" ht="15.75" thickTop="1">
      <c r="A7" s="215" t="s">
        <v>248</v>
      </c>
      <c r="B7" s="353">
        <v>350956</v>
      </c>
      <c r="C7" s="32">
        <v>51019</v>
      </c>
      <c r="D7" s="32">
        <v>49607</v>
      </c>
      <c r="E7" s="353">
        <v>45545</v>
      </c>
      <c r="F7" s="999">
        <v>42562</v>
      </c>
      <c r="G7" s="999">
        <v>39206</v>
      </c>
      <c r="H7" s="999">
        <v>34444</v>
      </c>
      <c r="I7" s="1000">
        <f aca="true" t="shared" si="0" ref="I7:I15">H7/B7*100</f>
        <v>9.814335700201735</v>
      </c>
      <c r="J7" s="1001">
        <f>H7/C7*100</f>
        <v>67.51210333405201</v>
      </c>
      <c r="K7" s="1002">
        <f>H7/D7*100</f>
        <v>69.43374926925635</v>
      </c>
      <c r="L7" s="1001">
        <f>H7/E7*100</f>
        <v>75.6263036557251</v>
      </c>
      <c r="M7" s="1003">
        <f>H7/G7*100</f>
        <v>87.85389991327858</v>
      </c>
    </row>
    <row r="8" spans="1:13" s="16" customFormat="1" ht="15">
      <c r="A8" s="215" t="s">
        <v>249</v>
      </c>
      <c r="B8" s="353">
        <v>65049</v>
      </c>
      <c r="C8" s="32">
        <v>38268</v>
      </c>
      <c r="D8" s="32">
        <v>36610</v>
      </c>
      <c r="E8" s="353">
        <v>34972</v>
      </c>
      <c r="F8" s="999">
        <v>33746</v>
      </c>
      <c r="G8" s="999">
        <v>34805</v>
      </c>
      <c r="H8" s="999">
        <v>32192</v>
      </c>
      <c r="I8" s="1000">
        <f t="shared" si="0"/>
        <v>49.48884686928315</v>
      </c>
      <c r="J8" s="1001">
        <f aca="true" t="shared" si="1" ref="J8:J15">H8/C8*100</f>
        <v>84.12250444235393</v>
      </c>
      <c r="K8" s="1002">
        <f aca="true" t="shared" si="2" ref="K8:K15">H8/D8*100</f>
        <v>87.93225894564327</v>
      </c>
      <c r="L8" s="1001">
        <f aca="true" t="shared" si="3" ref="L8:L15">H8/E8*100</f>
        <v>92.05078348393</v>
      </c>
      <c r="M8" s="1003">
        <f aca="true" t="shared" si="4" ref="M8:M15">H8/G8*100</f>
        <v>92.49245798017526</v>
      </c>
    </row>
    <row r="9" spans="1:13" s="16" customFormat="1" ht="15">
      <c r="A9" s="215" t="s">
        <v>250</v>
      </c>
      <c r="B9" s="353">
        <v>40696</v>
      </c>
      <c r="C9" s="32">
        <v>9382</v>
      </c>
      <c r="D9" s="32">
        <v>7716</v>
      </c>
      <c r="E9" s="353">
        <v>6724</v>
      </c>
      <c r="F9" s="999">
        <v>6581</v>
      </c>
      <c r="G9" s="999">
        <v>6491</v>
      </c>
      <c r="H9" s="999">
        <v>5640</v>
      </c>
      <c r="I9" s="1000">
        <f t="shared" si="0"/>
        <v>13.858855907214467</v>
      </c>
      <c r="J9" s="1001">
        <f t="shared" si="1"/>
        <v>60.11511404817737</v>
      </c>
      <c r="K9" s="1002">
        <f t="shared" si="2"/>
        <v>73.09486780715396</v>
      </c>
      <c r="L9" s="1001">
        <f t="shared" si="3"/>
        <v>83.87864366448542</v>
      </c>
      <c r="M9" s="1003">
        <f t="shared" si="4"/>
        <v>86.8895393621938</v>
      </c>
    </row>
    <row r="10" spans="1:13" s="16" customFormat="1" ht="18">
      <c r="A10" s="215" t="s">
        <v>261</v>
      </c>
      <c r="B10" s="353">
        <v>221798</v>
      </c>
      <c r="C10" s="32">
        <v>45328</v>
      </c>
      <c r="D10" s="32">
        <v>47975</v>
      </c>
      <c r="E10" s="353">
        <v>47671</v>
      </c>
      <c r="F10" s="999">
        <v>48495</v>
      </c>
      <c r="G10" s="999">
        <v>51710</v>
      </c>
      <c r="H10" s="999">
        <v>50265</v>
      </c>
      <c r="I10" s="1000">
        <f t="shared" si="0"/>
        <v>22.66251273681458</v>
      </c>
      <c r="J10" s="1001">
        <f t="shared" si="1"/>
        <v>110.89172255559478</v>
      </c>
      <c r="K10" s="1002">
        <f t="shared" si="2"/>
        <v>104.77331943720687</v>
      </c>
      <c r="L10" s="1001">
        <f t="shared" si="3"/>
        <v>105.44146336347045</v>
      </c>
      <c r="M10" s="1003">
        <f t="shared" si="4"/>
        <v>97.2055695223361</v>
      </c>
    </row>
    <row r="11" spans="1:13" s="16" customFormat="1" ht="15">
      <c r="A11" s="215" t="s">
        <v>251</v>
      </c>
      <c r="B11" s="353">
        <v>727293</v>
      </c>
      <c r="C11" s="32">
        <v>416675</v>
      </c>
      <c r="D11" s="32">
        <v>418185</v>
      </c>
      <c r="E11" s="353">
        <v>419290</v>
      </c>
      <c r="F11" s="999">
        <v>432085</v>
      </c>
      <c r="G11" s="999">
        <v>437754</v>
      </c>
      <c r="H11" s="999">
        <v>383189</v>
      </c>
      <c r="I11" s="1000">
        <f t="shared" si="0"/>
        <v>52.68701884934958</v>
      </c>
      <c r="J11" s="1001">
        <f t="shared" si="1"/>
        <v>91.96352072958541</v>
      </c>
      <c r="K11" s="1002">
        <f t="shared" si="2"/>
        <v>91.63145497805995</v>
      </c>
      <c r="L11" s="1001">
        <f t="shared" si="3"/>
        <v>91.38996875670777</v>
      </c>
      <c r="M11" s="1003">
        <f t="shared" si="4"/>
        <v>87.53523668544435</v>
      </c>
    </row>
    <row r="12" spans="1:13" s="16" customFormat="1" ht="15">
      <c r="A12" s="215" t="s">
        <v>262</v>
      </c>
      <c r="B12" s="353">
        <v>158047</v>
      </c>
      <c r="C12" s="32">
        <v>102623</v>
      </c>
      <c r="D12" s="32">
        <v>100231</v>
      </c>
      <c r="E12" s="353">
        <v>98704</v>
      </c>
      <c r="F12" s="999">
        <v>100644</v>
      </c>
      <c r="G12" s="999">
        <v>105605</v>
      </c>
      <c r="H12" s="999">
        <v>94758</v>
      </c>
      <c r="I12" s="1000">
        <f t="shared" si="0"/>
        <v>59.955582832954754</v>
      </c>
      <c r="J12" s="1001">
        <f t="shared" si="1"/>
        <v>92.33602603704823</v>
      </c>
      <c r="K12" s="1002">
        <f t="shared" si="2"/>
        <v>94.53961349283156</v>
      </c>
      <c r="L12" s="1001">
        <f t="shared" si="3"/>
        <v>96.00218836116065</v>
      </c>
      <c r="M12" s="1003">
        <f t="shared" si="4"/>
        <v>89.72870602717674</v>
      </c>
    </row>
    <row r="13" spans="1:13" s="16" customFormat="1" ht="15">
      <c r="A13" s="215" t="s">
        <v>252</v>
      </c>
      <c r="B13" s="353">
        <v>9484</v>
      </c>
      <c r="C13" s="32">
        <v>31657</v>
      </c>
      <c r="D13" s="32">
        <v>31933</v>
      </c>
      <c r="E13" s="353">
        <v>31973</v>
      </c>
      <c r="F13" s="999">
        <v>32095</v>
      </c>
      <c r="G13" s="999">
        <v>33809</v>
      </c>
      <c r="H13" s="999">
        <v>32941</v>
      </c>
      <c r="I13" s="1000">
        <f t="shared" si="0"/>
        <v>347.33234921973855</v>
      </c>
      <c r="J13" s="1001">
        <f t="shared" si="1"/>
        <v>104.05597498183656</v>
      </c>
      <c r="K13" s="1002">
        <f t="shared" si="2"/>
        <v>103.15660915040867</v>
      </c>
      <c r="L13" s="1001">
        <f t="shared" si="3"/>
        <v>103.02755449910863</v>
      </c>
      <c r="M13" s="1003">
        <f t="shared" si="4"/>
        <v>97.43263628028039</v>
      </c>
    </row>
    <row r="14" spans="1:13" s="16" customFormat="1" ht="15">
      <c r="A14" s="1004" t="s">
        <v>253</v>
      </c>
      <c r="B14" s="1005">
        <v>47801</v>
      </c>
      <c r="C14" s="30">
        <v>15651</v>
      </c>
      <c r="D14" s="30">
        <v>14215</v>
      </c>
      <c r="E14" s="1005">
        <v>13731</v>
      </c>
      <c r="F14" s="1006">
        <v>13863</v>
      </c>
      <c r="G14" s="1006">
        <v>10450</v>
      </c>
      <c r="H14" s="1006">
        <v>4667</v>
      </c>
      <c r="I14" s="1007">
        <f t="shared" si="0"/>
        <v>9.763394071253739</v>
      </c>
      <c r="J14" s="1008">
        <f t="shared" si="1"/>
        <v>29.81918088301067</v>
      </c>
      <c r="K14" s="1009">
        <f t="shared" si="2"/>
        <v>32.831516004220894</v>
      </c>
      <c r="L14" s="1008">
        <f t="shared" si="3"/>
        <v>33.98878450222125</v>
      </c>
      <c r="M14" s="1010">
        <f t="shared" si="4"/>
        <v>44.66028708133971</v>
      </c>
    </row>
    <row r="15" spans="1:13" s="16" customFormat="1" ht="15.75" thickBot="1">
      <c r="A15" s="232" t="s">
        <v>254</v>
      </c>
      <c r="B15" s="1011">
        <v>2504079</v>
      </c>
      <c r="C15" s="645">
        <v>1231874</v>
      </c>
      <c r="D15" s="645">
        <v>1269904</v>
      </c>
      <c r="E15" s="705">
        <v>1259613</v>
      </c>
      <c r="F15" s="1012">
        <v>1314367</v>
      </c>
      <c r="G15" s="1012">
        <v>1339276</v>
      </c>
      <c r="H15" s="1012">
        <v>1273458</v>
      </c>
      <c r="I15" s="1013">
        <f t="shared" si="0"/>
        <v>50.855344420044254</v>
      </c>
      <c r="J15" s="1014">
        <f t="shared" si="1"/>
        <v>103.37566991429318</v>
      </c>
      <c r="K15" s="1015">
        <f t="shared" si="2"/>
        <v>100.27986367473447</v>
      </c>
      <c r="L15" s="1016">
        <f t="shared" si="3"/>
        <v>101.09914711899609</v>
      </c>
      <c r="M15" s="1017">
        <f t="shared" si="4"/>
        <v>95.08555368721608</v>
      </c>
    </row>
    <row r="16" spans="1:13" ht="15.75">
      <c r="A16" s="1" t="s">
        <v>259</v>
      </c>
      <c r="B16" s="492"/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2"/>
    </row>
    <row r="17" spans="1:13" ht="16.5">
      <c r="A17" s="1" t="s">
        <v>750</v>
      </c>
      <c r="B17" s="492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</row>
    <row r="18" spans="1:13" ht="15.75">
      <c r="A18" s="1" t="s">
        <v>467</v>
      </c>
      <c r="B18" s="492"/>
      <c r="C18" s="492"/>
      <c r="D18" s="492"/>
      <c r="E18" s="492"/>
      <c r="F18" s="492"/>
      <c r="G18" s="492"/>
      <c r="H18" s="492"/>
      <c r="I18" s="492"/>
      <c r="J18" s="492"/>
      <c r="K18" s="492"/>
      <c r="L18" s="492"/>
      <c r="M18" s="492"/>
    </row>
  </sheetData>
  <sheetProtection/>
  <mergeCells count="1">
    <mergeCell ref="L3:M3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O8" sqref="O8"/>
    </sheetView>
  </sheetViews>
  <sheetFormatPr defaultColWidth="9.00390625" defaultRowHeight="12.75"/>
  <cols>
    <col min="1" max="1" width="16.00390625" style="1" customWidth="1"/>
    <col min="2" max="13" width="10.75390625" style="1" customWidth="1"/>
    <col min="14" max="16384" width="9.125" style="1" customWidth="1"/>
  </cols>
  <sheetData>
    <row r="1" spans="1:13" ht="15">
      <c r="A1" s="2" t="s">
        <v>470</v>
      </c>
      <c r="B1" s="16"/>
      <c r="C1" s="16"/>
      <c r="D1" s="16"/>
      <c r="E1" s="16"/>
      <c r="F1" s="5"/>
      <c r="G1" s="5"/>
      <c r="H1" s="16"/>
      <c r="I1" s="16"/>
      <c r="J1" s="16"/>
      <c r="K1" s="16"/>
      <c r="L1" s="1610" t="s">
        <v>517</v>
      </c>
      <c r="M1" s="1610"/>
    </row>
    <row r="2" spans="1:13" ht="42.75">
      <c r="A2" s="21" t="s">
        <v>383</v>
      </c>
      <c r="B2" s="22" t="s">
        <v>421</v>
      </c>
      <c r="C2" s="22" t="s">
        <v>422</v>
      </c>
      <c r="D2" s="22" t="s">
        <v>423</v>
      </c>
      <c r="E2" s="22" t="s">
        <v>424</v>
      </c>
      <c r="F2" s="22" t="s">
        <v>425</v>
      </c>
      <c r="G2" s="22" t="s">
        <v>426</v>
      </c>
      <c r="H2" s="22" t="s">
        <v>427</v>
      </c>
      <c r="I2" s="22" t="s">
        <v>428</v>
      </c>
      <c r="J2" s="22" t="s">
        <v>429</v>
      </c>
      <c r="K2" s="22" t="s">
        <v>430</v>
      </c>
      <c r="L2" s="22" t="s">
        <v>431</v>
      </c>
      <c r="M2" s="22" t="s">
        <v>432</v>
      </c>
    </row>
    <row r="3" spans="1:13" ht="14.25" customHeight="1">
      <c r="A3" s="23" t="s">
        <v>433</v>
      </c>
      <c r="B3" s="24">
        <v>311506</v>
      </c>
      <c r="C3" s="24">
        <v>149059</v>
      </c>
      <c r="D3" s="24">
        <v>65097</v>
      </c>
      <c r="E3" s="25">
        <v>62814</v>
      </c>
      <c r="F3" s="24">
        <v>2736</v>
      </c>
      <c r="G3" s="24">
        <v>101469</v>
      </c>
      <c r="H3" s="24">
        <v>18879</v>
      </c>
      <c r="I3" s="25">
        <v>8080.4</v>
      </c>
      <c r="J3" s="25">
        <v>22591.8</v>
      </c>
      <c r="K3" s="26" t="s">
        <v>414</v>
      </c>
      <c r="L3" s="25">
        <v>949.3</v>
      </c>
      <c r="M3" s="25">
        <v>77.5</v>
      </c>
    </row>
    <row r="4" spans="1:13" ht="14.25" customHeight="1">
      <c r="A4" s="27" t="s">
        <v>434</v>
      </c>
      <c r="B4" s="28">
        <v>224019</v>
      </c>
      <c r="C4" s="28">
        <v>112710</v>
      </c>
      <c r="D4" s="28">
        <v>52986</v>
      </c>
      <c r="E4" s="29">
        <v>40442</v>
      </c>
      <c r="F4" s="28">
        <v>2635</v>
      </c>
      <c r="G4" s="28">
        <v>87500</v>
      </c>
      <c r="H4" s="28">
        <v>13067</v>
      </c>
      <c r="I4" s="30">
        <v>7225</v>
      </c>
      <c r="J4" s="30">
        <v>19021.3</v>
      </c>
      <c r="K4" s="31" t="s">
        <v>414</v>
      </c>
      <c r="L4" s="30">
        <v>865.3</v>
      </c>
      <c r="M4" s="30">
        <v>60.1</v>
      </c>
    </row>
    <row r="5" spans="1:13" ht="14.25" customHeight="1">
      <c r="A5" s="7" t="s">
        <v>435</v>
      </c>
      <c r="B5" s="32">
        <v>3109</v>
      </c>
      <c r="C5" s="33">
        <v>1869</v>
      </c>
      <c r="D5" s="32">
        <v>424</v>
      </c>
      <c r="E5" s="32">
        <v>743</v>
      </c>
      <c r="F5" s="25">
        <v>0</v>
      </c>
      <c r="G5" s="33">
        <v>4372</v>
      </c>
      <c r="H5" s="32">
        <v>29</v>
      </c>
      <c r="I5" s="32">
        <v>267.3</v>
      </c>
      <c r="J5" s="32">
        <v>1056.2</v>
      </c>
      <c r="K5" s="26" t="s">
        <v>414</v>
      </c>
      <c r="L5" s="34">
        <v>1.2</v>
      </c>
      <c r="M5" s="34">
        <v>0</v>
      </c>
    </row>
    <row r="6" spans="1:13" ht="14.25" customHeight="1">
      <c r="A6" s="7" t="s">
        <v>436</v>
      </c>
      <c r="B6" s="32">
        <v>7015</v>
      </c>
      <c r="C6" s="35">
        <v>4632</v>
      </c>
      <c r="D6" s="32">
        <v>878</v>
      </c>
      <c r="E6" s="32">
        <v>1369</v>
      </c>
      <c r="F6" s="32">
        <v>39</v>
      </c>
      <c r="G6" s="35">
        <v>16</v>
      </c>
      <c r="H6" s="32">
        <v>233</v>
      </c>
      <c r="I6" s="32">
        <v>19.8</v>
      </c>
      <c r="J6" s="32">
        <v>72.9</v>
      </c>
      <c r="K6" s="32">
        <v>91.5</v>
      </c>
      <c r="L6" s="34">
        <v>15.7</v>
      </c>
      <c r="M6" s="34">
        <v>5.1</v>
      </c>
    </row>
    <row r="7" spans="1:13" ht="14.25" customHeight="1">
      <c r="A7" s="10" t="s">
        <v>437</v>
      </c>
      <c r="B7" s="32">
        <v>8370</v>
      </c>
      <c r="C7" s="35">
        <v>4632</v>
      </c>
      <c r="D7" s="32">
        <v>2244</v>
      </c>
      <c r="E7" s="32">
        <v>858</v>
      </c>
      <c r="F7" s="32">
        <v>0</v>
      </c>
      <c r="G7" s="35">
        <v>2642</v>
      </c>
      <c r="H7" s="32">
        <v>1055</v>
      </c>
      <c r="I7" s="32">
        <v>80</v>
      </c>
      <c r="J7" s="32">
        <v>336.5</v>
      </c>
      <c r="K7" s="32">
        <v>210.3</v>
      </c>
      <c r="L7" s="34">
        <v>1.7</v>
      </c>
      <c r="M7" s="34">
        <v>0.1</v>
      </c>
    </row>
    <row r="8" spans="1:13" ht="14.25" customHeight="1">
      <c r="A8" s="10" t="s">
        <v>438</v>
      </c>
      <c r="B8" s="32">
        <v>9041</v>
      </c>
      <c r="C8" s="35">
        <v>5027</v>
      </c>
      <c r="D8" s="36">
        <v>3361</v>
      </c>
      <c r="E8" s="32">
        <v>0</v>
      </c>
      <c r="F8" s="32">
        <v>0</v>
      </c>
      <c r="G8" s="35">
        <v>2011</v>
      </c>
      <c r="H8" s="32">
        <v>637</v>
      </c>
      <c r="I8" s="32">
        <v>128.4</v>
      </c>
      <c r="J8" s="32">
        <v>1707.4</v>
      </c>
      <c r="K8" s="32">
        <v>176.2</v>
      </c>
      <c r="L8" s="34">
        <v>1.6</v>
      </c>
      <c r="M8" s="34">
        <v>0</v>
      </c>
    </row>
    <row r="9" spans="1:13" ht="14.25" customHeight="1">
      <c r="A9" s="10" t="s">
        <v>439</v>
      </c>
      <c r="B9" s="32">
        <v>50104</v>
      </c>
      <c r="C9" s="35">
        <v>25989</v>
      </c>
      <c r="D9" s="32">
        <v>11967</v>
      </c>
      <c r="E9" s="32">
        <v>5106</v>
      </c>
      <c r="F9" s="32">
        <v>0</v>
      </c>
      <c r="G9" s="35">
        <v>22845</v>
      </c>
      <c r="H9" s="32">
        <v>5155</v>
      </c>
      <c r="I9" s="32">
        <v>1209.9</v>
      </c>
      <c r="J9" s="32">
        <v>5111.4</v>
      </c>
      <c r="K9" s="32">
        <v>1191.7</v>
      </c>
      <c r="L9" s="34">
        <v>42.9</v>
      </c>
      <c r="M9" s="34">
        <v>0.5</v>
      </c>
    </row>
    <row r="10" spans="1:13" ht="14.25" customHeight="1">
      <c r="A10" s="7" t="s">
        <v>440</v>
      </c>
      <c r="B10" s="32">
        <v>862</v>
      </c>
      <c r="C10" s="35">
        <v>340</v>
      </c>
      <c r="D10" s="32">
        <v>350</v>
      </c>
      <c r="E10" s="32">
        <v>0</v>
      </c>
      <c r="F10" s="32">
        <v>0</v>
      </c>
      <c r="G10" s="35">
        <v>0</v>
      </c>
      <c r="H10" s="32">
        <v>110</v>
      </c>
      <c r="I10" s="32">
        <v>14.8</v>
      </c>
      <c r="J10" s="32">
        <v>39.6</v>
      </c>
      <c r="K10" s="32">
        <v>13.3</v>
      </c>
      <c r="L10" s="34">
        <v>0.5</v>
      </c>
      <c r="M10" s="34">
        <v>0</v>
      </c>
    </row>
    <row r="11" spans="1:13" ht="14.25" customHeight="1">
      <c r="A11" s="7" t="s">
        <v>441</v>
      </c>
      <c r="B11" s="32">
        <v>2353</v>
      </c>
      <c r="C11" s="35">
        <v>948</v>
      </c>
      <c r="D11" s="32">
        <v>1207</v>
      </c>
      <c r="E11" s="32">
        <v>0</v>
      </c>
      <c r="F11" s="32">
        <v>0</v>
      </c>
      <c r="G11" s="35">
        <v>45</v>
      </c>
      <c r="H11" s="32">
        <v>21</v>
      </c>
      <c r="I11" s="32">
        <v>537.3</v>
      </c>
      <c r="J11" s="32">
        <v>201.8</v>
      </c>
      <c r="K11" s="32">
        <v>117.4</v>
      </c>
      <c r="L11" s="34">
        <v>58.7</v>
      </c>
      <c r="M11" s="34">
        <v>0</v>
      </c>
    </row>
    <row r="12" spans="1:13" ht="14.25" customHeight="1">
      <c r="A12" s="7" t="s">
        <v>442</v>
      </c>
      <c r="B12" s="32">
        <v>5252</v>
      </c>
      <c r="C12" s="35">
        <v>1939</v>
      </c>
      <c r="D12" s="32">
        <v>380</v>
      </c>
      <c r="E12" s="32">
        <v>2472</v>
      </c>
      <c r="F12" s="32">
        <v>209</v>
      </c>
      <c r="G12" s="35">
        <v>903</v>
      </c>
      <c r="H12" s="32">
        <v>0</v>
      </c>
      <c r="I12" s="32">
        <v>56.9</v>
      </c>
      <c r="J12" s="32">
        <v>119</v>
      </c>
      <c r="K12" s="26" t="s">
        <v>414</v>
      </c>
      <c r="L12" s="34">
        <v>72.7</v>
      </c>
      <c r="M12" s="34">
        <v>37.5</v>
      </c>
    </row>
    <row r="13" spans="1:13" ht="14.25" customHeight="1">
      <c r="A13" s="10" t="s">
        <v>443</v>
      </c>
      <c r="B13" s="32">
        <v>23934</v>
      </c>
      <c r="C13" s="35">
        <v>6714</v>
      </c>
      <c r="D13" s="32">
        <v>11261</v>
      </c>
      <c r="E13" s="32">
        <v>3600</v>
      </c>
      <c r="F13" s="32">
        <v>665</v>
      </c>
      <c r="G13" s="35">
        <v>3992</v>
      </c>
      <c r="H13" s="32">
        <v>23</v>
      </c>
      <c r="I13" s="32">
        <v>658.3</v>
      </c>
      <c r="J13" s="32">
        <v>3484.4</v>
      </c>
      <c r="K13" s="32">
        <v>1375.3</v>
      </c>
      <c r="L13" s="34">
        <v>157</v>
      </c>
      <c r="M13" s="34">
        <v>9.3</v>
      </c>
    </row>
    <row r="14" spans="1:13" ht="14.25" customHeight="1">
      <c r="A14" s="10" t="s">
        <v>444</v>
      </c>
      <c r="B14" s="32">
        <v>70482</v>
      </c>
      <c r="C14" s="35">
        <v>39137</v>
      </c>
      <c r="D14" s="32">
        <v>12250</v>
      </c>
      <c r="E14" s="32">
        <v>16027</v>
      </c>
      <c r="F14" s="32">
        <v>104</v>
      </c>
      <c r="G14" s="35">
        <v>30160</v>
      </c>
      <c r="H14" s="32">
        <v>4731</v>
      </c>
      <c r="I14" s="32">
        <v>1518.2</v>
      </c>
      <c r="J14" s="32">
        <v>2276.7</v>
      </c>
      <c r="K14" s="36">
        <v>1706.2</v>
      </c>
      <c r="L14" s="34">
        <v>110.5</v>
      </c>
      <c r="M14" s="34">
        <v>7.5</v>
      </c>
    </row>
    <row r="15" spans="1:13" ht="14.25" customHeight="1">
      <c r="A15" s="10" t="s">
        <v>445</v>
      </c>
      <c r="B15" s="32">
        <v>21695</v>
      </c>
      <c r="C15" s="35">
        <v>8845</v>
      </c>
      <c r="D15" s="32">
        <v>1233</v>
      </c>
      <c r="E15" s="32">
        <v>9461</v>
      </c>
      <c r="F15" s="32">
        <v>1493</v>
      </c>
      <c r="G15" s="35">
        <v>4630</v>
      </c>
      <c r="H15" s="32">
        <v>25</v>
      </c>
      <c r="I15" s="32">
        <v>1059.2</v>
      </c>
      <c r="J15" s="32">
        <v>1606</v>
      </c>
      <c r="K15" s="32">
        <v>1115.9</v>
      </c>
      <c r="L15" s="34">
        <v>57.3</v>
      </c>
      <c r="M15" s="34">
        <v>2.3</v>
      </c>
    </row>
    <row r="16" spans="1:13" ht="14.25" customHeight="1">
      <c r="A16" s="7" t="s">
        <v>446</v>
      </c>
      <c r="B16" s="32">
        <v>57</v>
      </c>
      <c r="C16" s="35">
        <v>10</v>
      </c>
      <c r="D16" s="32">
        <v>47</v>
      </c>
      <c r="E16" s="32">
        <v>0</v>
      </c>
      <c r="F16" s="32">
        <v>0</v>
      </c>
      <c r="G16" s="35">
        <v>0</v>
      </c>
      <c r="H16" s="32">
        <v>0</v>
      </c>
      <c r="I16" s="32">
        <v>4.2</v>
      </c>
      <c r="J16" s="32">
        <v>59.2</v>
      </c>
      <c r="K16" s="32">
        <v>28.7</v>
      </c>
      <c r="L16" s="34">
        <v>3.3</v>
      </c>
      <c r="M16" s="34">
        <v>3.9</v>
      </c>
    </row>
    <row r="17" spans="1:13" ht="14.25" customHeight="1">
      <c r="A17" s="7" t="s">
        <v>447</v>
      </c>
      <c r="B17" s="32">
        <v>1689</v>
      </c>
      <c r="C17" s="35">
        <v>990</v>
      </c>
      <c r="D17" s="32">
        <v>307</v>
      </c>
      <c r="E17" s="32">
        <v>0</v>
      </c>
      <c r="F17" s="32">
        <v>0</v>
      </c>
      <c r="G17" s="35">
        <v>0</v>
      </c>
      <c r="H17" s="32">
        <v>205</v>
      </c>
      <c r="I17" s="32">
        <v>47.5</v>
      </c>
      <c r="J17" s="32">
        <v>75.9</v>
      </c>
      <c r="K17" s="32">
        <v>70.6</v>
      </c>
      <c r="L17" s="34">
        <v>0.5</v>
      </c>
      <c r="M17" s="34">
        <v>0.3</v>
      </c>
    </row>
    <row r="18" spans="1:13" ht="14.25" customHeight="1">
      <c r="A18" s="7" t="s">
        <v>448</v>
      </c>
      <c r="B18" s="32">
        <v>3422</v>
      </c>
      <c r="C18" s="35">
        <v>1723</v>
      </c>
      <c r="D18" s="32">
        <v>970</v>
      </c>
      <c r="E18" s="32">
        <v>32</v>
      </c>
      <c r="F18" s="32">
        <v>0</v>
      </c>
      <c r="G18" s="35">
        <v>339</v>
      </c>
      <c r="H18" s="32">
        <v>330</v>
      </c>
      <c r="I18" s="32">
        <v>21.7</v>
      </c>
      <c r="J18" s="32">
        <v>40.7</v>
      </c>
      <c r="K18" s="32">
        <v>23.1</v>
      </c>
      <c r="L18" s="34">
        <v>0.6</v>
      </c>
      <c r="M18" s="34">
        <v>0</v>
      </c>
    </row>
    <row r="19" spans="1:13" ht="14.25" customHeight="1">
      <c r="A19" s="7" t="s">
        <v>449</v>
      </c>
      <c r="B19" s="32">
        <v>191</v>
      </c>
      <c r="C19" s="35">
        <v>98</v>
      </c>
      <c r="D19" s="32">
        <v>53</v>
      </c>
      <c r="E19" s="32">
        <v>2</v>
      </c>
      <c r="F19" s="32">
        <v>0</v>
      </c>
      <c r="G19" s="35">
        <v>0</v>
      </c>
      <c r="H19" s="32">
        <v>16</v>
      </c>
      <c r="I19" s="32">
        <v>9.8</v>
      </c>
      <c r="J19" s="32">
        <v>10</v>
      </c>
      <c r="K19" s="32">
        <v>0.1</v>
      </c>
      <c r="L19" s="34">
        <v>0</v>
      </c>
      <c r="M19" s="34">
        <v>0</v>
      </c>
    </row>
    <row r="20" spans="1:13" ht="14.25" customHeight="1">
      <c r="A20" s="10" t="s">
        <v>450</v>
      </c>
      <c r="B20" s="32">
        <v>16951</v>
      </c>
      <c r="C20" s="35">
        <v>5654</v>
      </c>
      <c r="D20" s="32">
        <v>1478</v>
      </c>
      <c r="E20" s="32">
        <v>8963</v>
      </c>
      <c r="F20" s="32">
        <v>13</v>
      </c>
      <c r="G20" s="35">
        <v>532</v>
      </c>
      <c r="H20" s="32">
        <v>656</v>
      </c>
      <c r="I20" s="32">
        <v>32.4</v>
      </c>
      <c r="J20" s="32">
        <v>460.4</v>
      </c>
      <c r="K20" s="32">
        <v>387.8</v>
      </c>
      <c r="L20" s="34">
        <v>0.9</v>
      </c>
      <c r="M20" s="34">
        <v>0.3</v>
      </c>
    </row>
    <row r="21" spans="1:13" ht="14.25" customHeight="1">
      <c r="A21" s="7" t="s">
        <v>451</v>
      </c>
      <c r="B21" s="32">
        <v>0</v>
      </c>
      <c r="C21" s="35">
        <v>0</v>
      </c>
      <c r="D21" s="32">
        <v>0</v>
      </c>
      <c r="E21" s="32">
        <v>0</v>
      </c>
      <c r="F21" s="32">
        <v>0</v>
      </c>
      <c r="G21" s="35">
        <v>0</v>
      </c>
      <c r="H21" s="32">
        <v>0</v>
      </c>
      <c r="I21" s="32">
        <v>1.5</v>
      </c>
      <c r="J21" s="32">
        <v>8.5</v>
      </c>
      <c r="K21" s="32">
        <v>5</v>
      </c>
      <c r="L21" s="34">
        <v>0</v>
      </c>
      <c r="M21" s="34">
        <v>0</v>
      </c>
    </row>
    <row r="22" spans="1:13" ht="14.25" customHeight="1">
      <c r="A22" s="10" t="s">
        <v>452</v>
      </c>
      <c r="B22" s="32">
        <v>2063</v>
      </c>
      <c r="C22" s="35">
        <v>1366</v>
      </c>
      <c r="D22" s="32">
        <v>310</v>
      </c>
      <c r="E22" s="32">
        <v>252</v>
      </c>
      <c r="F22" s="32">
        <v>0</v>
      </c>
      <c r="G22" s="35">
        <v>5219</v>
      </c>
      <c r="H22" s="32">
        <v>9</v>
      </c>
      <c r="I22" s="32">
        <v>378.4</v>
      </c>
      <c r="J22" s="32">
        <v>1317.7</v>
      </c>
      <c r="K22" s="26" t="s">
        <v>414</v>
      </c>
      <c r="L22" s="34">
        <v>13.6</v>
      </c>
      <c r="M22" s="34">
        <v>1.3</v>
      </c>
    </row>
    <row r="23" spans="1:13" ht="14.25" customHeight="1">
      <c r="A23" s="10" t="s">
        <v>453</v>
      </c>
      <c r="B23" s="32">
        <v>5748</v>
      </c>
      <c r="C23" s="35">
        <v>1690</v>
      </c>
      <c r="D23" s="32">
        <v>968</v>
      </c>
      <c r="E23" s="32">
        <v>2147</v>
      </c>
      <c r="F23" s="32">
        <v>0</v>
      </c>
      <c r="G23" s="35">
        <v>3091</v>
      </c>
      <c r="H23" s="32">
        <v>175</v>
      </c>
      <c r="I23" s="32">
        <v>221.2</v>
      </c>
      <c r="J23" s="32">
        <v>525.9</v>
      </c>
      <c r="K23" s="32">
        <v>109.1</v>
      </c>
      <c r="L23" s="34">
        <v>7.5</v>
      </c>
      <c r="M23" s="34">
        <v>0.7</v>
      </c>
    </row>
    <row r="24" spans="1:13" ht="14.25" customHeight="1">
      <c r="A24" s="10" t="s">
        <v>454</v>
      </c>
      <c r="B24" s="32">
        <v>27664</v>
      </c>
      <c r="C24" s="35">
        <v>9275</v>
      </c>
      <c r="D24" s="32">
        <v>3619</v>
      </c>
      <c r="E24" s="32">
        <v>1844</v>
      </c>
      <c r="F24" s="32">
        <v>0</v>
      </c>
      <c r="G24" s="35">
        <v>8715</v>
      </c>
      <c r="H24" s="32">
        <v>2106</v>
      </c>
      <c r="I24" s="32">
        <v>386.4</v>
      </c>
      <c r="J24" s="32">
        <v>1888</v>
      </c>
      <c r="K24" s="32">
        <v>1186.4</v>
      </c>
      <c r="L24" s="34">
        <v>1.4</v>
      </c>
      <c r="M24" s="34">
        <v>0.3</v>
      </c>
    </row>
    <row r="25" spans="1:13" ht="14.25" customHeight="1">
      <c r="A25" s="10" t="s">
        <v>455</v>
      </c>
      <c r="B25" s="32">
        <v>1253</v>
      </c>
      <c r="C25" s="35">
        <v>173</v>
      </c>
      <c r="D25" s="32">
        <v>129</v>
      </c>
      <c r="E25" s="32">
        <v>632</v>
      </c>
      <c r="F25" s="32">
        <v>164</v>
      </c>
      <c r="G25" s="35">
        <v>254</v>
      </c>
      <c r="H25" s="32">
        <v>0</v>
      </c>
      <c r="I25" s="32">
        <v>108.5</v>
      </c>
      <c r="J25" s="32">
        <v>381.3</v>
      </c>
      <c r="K25" s="32">
        <v>284.1</v>
      </c>
      <c r="L25" s="34">
        <v>11.4</v>
      </c>
      <c r="M25" s="34">
        <v>0.9</v>
      </c>
    </row>
    <row r="26" spans="1:13" ht="14.25" customHeight="1">
      <c r="A26" s="10" t="s">
        <v>456</v>
      </c>
      <c r="B26" s="32">
        <v>16799</v>
      </c>
      <c r="C26" s="35">
        <v>7110</v>
      </c>
      <c r="D26" s="32">
        <v>1211</v>
      </c>
      <c r="E26" s="32">
        <v>7837</v>
      </c>
      <c r="F26" s="32">
        <v>49</v>
      </c>
      <c r="G26" s="35">
        <v>784</v>
      </c>
      <c r="H26" s="32">
        <v>682</v>
      </c>
      <c r="I26" s="32">
        <v>190.4</v>
      </c>
      <c r="J26" s="32">
        <v>455.1</v>
      </c>
      <c r="K26" s="26" t="s">
        <v>414</v>
      </c>
      <c r="L26" s="34">
        <v>58.3</v>
      </c>
      <c r="M26" s="34">
        <v>7.1</v>
      </c>
    </row>
    <row r="27" spans="1:13" ht="14.25" customHeight="1">
      <c r="A27" s="10" t="s">
        <v>457</v>
      </c>
      <c r="B27" s="32">
        <v>580</v>
      </c>
      <c r="C27" s="35">
        <v>160</v>
      </c>
      <c r="D27" s="32">
        <v>77</v>
      </c>
      <c r="E27" s="32">
        <v>320</v>
      </c>
      <c r="F27" s="32">
        <v>0</v>
      </c>
      <c r="G27" s="35">
        <v>262</v>
      </c>
      <c r="H27" s="32">
        <v>11</v>
      </c>
      <c r="I27" s="32">
        <v>36.9</v>
      </c>
      <c r="J27" s="32">
        <v>31.4</v>
      </c>
      <c r="K27" s="32">
        <v>58.7</v>
      </c>
      <c r="L27" s="34">
        <v>0.1</v>
      </c>
      <c r="M27" s="34">
        <v>0</v>
      </c>
    </row>
    <row r="28" spans="1:13" ht="14.25" customHeight="1">
      <c r="A28" s="11" t="s">
        <v>458</v>
      </c>
      <c r="B28" s="37">
        <v>4078</v>
      </c>
      <c r="C28" s="38">
        <v>1819</v>
      </c>
      <c r="D28" s="37">
        <v>891</v>
      </c>
      <c r="E28" s="37">
        <v>1261</v>
      </c>
      <c r="F28" s="32">
        <v>0</v>
      </c>
      <c r="G28" s="38">
        <v>679</v>
      </c>
      <c r="H28" s="37">
        <v>424</v>
      </c>
      <c r="I28" s="37">
        <v>19.9</v>
      </c>
      <c r="J28" s="37">
        <v>102.4</v>
      </c>
      <c r="K28" s="37">
        <v>77.7</v>
      </c>
      <c r="L28" s="39">
        <v>1</v>
      </c>
      <c r="M28" s="39">
        <v>0.3</v>
      </c>
    </row>
    <row r="29" spans="1:13" ht="14.25" customHeight="1">
      <c r="A29" s="10" t="s">
        <v>459</v>
      </c>
      <c r="B29" s="32">
        <v>4229</v>
      </c>
      <c r="C29" s="35">
        <v>788</v>
      </c>
      <c r="D29" s="32">
        <v>2129</v>
      </c>
      <c r="E29" s="32">
        <v>0</v>
      </c>
      <c r="F29" s="32">
        <v>0</v>
      </c>
      <c r="G29" s="35">
        <v>478</v>
      </c>
      <c r="H29" s="32">
        <v>86</v>
      </c>
      <c r="I29" s="32">
        <v>82.5</v>
      </c>
      <c r="J29" s="32">
        <v>217.1</v>
      </c>
      <c r="K29" s="32">
        <v>100.9</v>
      </c>
      <c r="L29" s="34">
        <v>0.8</v>
      </c>
      <c r="M29" s="34">
        <v>0</v>
      </c>
    </row>
    <row r="30" spans="1:13" ht="14.25" customHeight="1">
      <c r="A30" s="10" t="s">
        <v>460</v>
      </c>
      <c r="B30" s="32">
        <v>5211</v>
      </c>
      <c r="C30" s="35">
        <v>2207</v>
      </c>
      <c r="D30" s="32">
        <v>1678</v>
      </c>
      <c r="E30" s="32">
        <v>0</v>
      </c>
      <c r="F30" s="32">
        <v>0</v>
      </c>
      <c r="G30" s="35">
        <v>1975</v>
      </c>
      <c r="H30" s="32">
        <v>264</v>
      </c>
      <c r="I30" s="32">
        <v>126.7</v>
      </c>
      <c r="J30" s="32">
        <v>266.8</v>
      </c>
      <c r="K30" s="32">
        <v>108.6</v>
      </c>
      <c r="L30" s="34">
        <v>4.5</v>
      </c>
      <c r="M30" s="34">
        <v>0</v>
      </c>
    </row>
    <row r="31" spans="1:13" ht="14.25" customHeight="1">
      <c r="A31" s="13" t="s">
        <v>461</v>
      </c>
      <c r="B31" s="30">
        <v>19354</v>
      </c>
      <c r="C31" s="40">
        <v>15920</v>
      </c>
      <c r="D31" s="29">
        <v>5636</v>
      </c>
      <c r="E31" s="30">
        <v>0</v>
      </c>
      <c r="F31" s="30">
        <v>0</v>
      </c>
      <c r="G31" s="40">
        <v>7525</v>
      </c>
      <c r="H31" s="30">
        <v>1896</v>
      </c>
      <c r="I31" s="30">
        <v>862.4</v>
      </c>
      <c r="J31" s="30">
        <v>739.6</v>
      </c>
      <c r="K31" s="30">
        <v>1432.6</v>
      </c>
      <c r="L31" s="29">
        <v>325.6</v>
      </c>
      <c r="M31" s="29">
        <v>0.1</v>
      </c>
    </row>
    <row r="32" spans="1:5" ht="15">
      <c r="A32" s="41" t="s">
        <v>462</v>
      </c>
      <c r="B32" s="42"/>
      <c r="C32" s="43"/>
      <c r="D32" s="44"/>
      <c r="E32" s="45"/>
    </row>
    <row r="33" ht="12.75">
      <c r="A33" s="3" t="s">
        <v>467</v>
      </c>
    </row>
  </sheetData>
  <sheetProtection/>
  <mergeCells count="1">
    <mergeCell ref="L1:M1"/>
  </mergeCells>
  <conditionalFormatting sqref="A5:A6 A21 A16:A19 A10:A12">
    <cfRule type="expression" priority="1" dxfId="1" stopIfTrue="1">
      <formula>ISNA(ACTIVECELL)</formula>
    </cfRule>
  </conditionalFormatting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24.625" style="16" customWidth="1"/>
    <col min="2" max="2" width="15.25390625" style="16" customWidth="1"/>
    <col min="3" max="3" width="17.00390625" style="16" customWidth="1"/>
    <col min="4" max="4" width="16.875" style="16" customWidth="1"/>
    <col min="5" max="5" width="14.00390625" style="16" customWidth="1"/>
    <col min="6" max="6" width="9.875" style="16" customWidth="1"/>
    <col min="7" max="7" width="15.75390625" style="16" customWidth="1"/>
    <col min="8" max="8" width="18.625" style="16" customWidth="1"/>
    <col min="9" max="16384" width="9.125" style="16" customWidth="1"/>
  </cols>
  <sheetData>
    <row r="1" spans="1:7" ht="15">
      <c r="A1" s="2" t="s">
        <v>263</v>
      </c>
      <c r="B1" s="2"/>
      <c r="C1" s="1018"/>
      <c r="F1" s="5"/>
      <c r="G1" s="5"/>
    </row>
    <row r="2" spans="1:3" ht="15">
      <c r="A2" s="2" t="s">
        <v>264</v>
      </c>
      <c r="B2" s="2"/>
      <c r="C2" s="1018"/>
    </row>
    <row r="3" spans="1:8" ht="15.75" thickBot="1">
      <c r="A3" s="16" t="s">
        <v>239</v>
      </c>
      <c r="C3" s="338"/>
      <c r="H3" s="147" t="s">
        <v>281</v>
      </c>
    </row>
    <row r="4" spans="1:8" ht="45">
      <c r="A4" s="1019" t="s">
        <v>265</v>
      </c>
      <c r="B4" s="1500" t="s">
        <v>266</v>
      </c>
      <c r="C4" s="1020" t="s">
        <v>267</v>
      </c>
      <c r="D4" s="1502" t="s">
        <v>268</v>
      </c>
      <c r="E4" s="1020" t="s">
        <v>269</v>
      </c>
      <c r="F4" s="1503" t="s">
        <v>270</v>
      </c>
      <c r="G4" s="1501" t="s">
        <v>269</v>
      </c>
      <c r="H4" s="1504" t="s">
        <v>271</v>
      </c>
    </row>
    <row r="5" spans="1:8" ht="15.75" thickBot="1">
      <c r="A5" s="1021"/>
      <c r="B5" s="1022" t="s">
        <v>272</v>
      </c>
      <c r="C5" s="1023">
        <v>2009</v>
      </c>
      <c r="D5" s="1843" t="s">
        <v>273</v>
      </c>
      <c r="E5" s="1844"/>
      <c r="F5" s="1845" t="s">
        <v>272</v>
      </c>
      <c r="G5" s="1844"/>
      <c r="H5" s="1024" t="s">
        <v>626</v>
      </c>
    </row>
    <row r="6" spans="1:8" ht="15.75" thickTop="1">
      <c r="A6" s="231" t="s">
        <v>274</v>
      </c>
      <c r="B6" s="1025">
        <v>65.38148784907764</v>
      </c>
      <c r="C6" s="1025">
        <v>29.10647975409982</v>
      </c>
      <c r="D6" s="1026">
        <v>17419</v>
      </c>
      <c r="E6" s="1025">
        <v>73.36478</v>
      </c>
      <c r="F6" s="1027">
        <v>601.628567536675</v>
      </c>
      <c r="G6" s="1025">
        <v>74.4</v>
      </c>
      <c r="H6" s="1003">
        <v>104.1</v>
      </c>
    </row>
    <row r="7" spans="1:8" ht="15">
      <c r="A7" s="231" t="s">
        <v>275</v>
      </c>
      <c r="B7" s="1025">
        <v>1.5682356767808185</v>
      </c>
      <c r="C7" s="1025">
        <v>35.03703703703704</v>
      </c>
      <c r="D7" s="1026">
        <v>22578</v>
      </c>
      <c r="E7" s="1025">
        <v>95.09329</v>
      </c>
      <c r="F7" s="1027">
        <v>775.202962962963</v>
      </c>
      <c r="G7" s="1025">
        <v>95.9</v>
      </c>
      <c r="H7" s="1003">
        <v>103.43593082745251</v>
      </c>
    </row>
    <row r="8" spans="1:8" ht="15">
      <c r="A8" s="231" t="s">
        <v>276</v>
      </c>
      <c r="B8" s="1025">
        <v>16.48041447888109</v>
      </c>
      <c r="C8" s="1025">
        <v>39.31768520476492</v>
      </c>
      <c r="D8" s="1026">
        <v>18682</v>
      </c>
      <c r="E8" s="1025">
        <v>78.68424</v>
      </c>
      <c r="F8" s="1027">
        <v>607.920866520993</v>
      </c>
      <c r="G8" s="1025">
        <v>75.2</v>
      </c>
      <c r="H8" s="1003">
        <v>98.031388635111</v>
      </c>
    </row>
    <row r="9" spans="1:8" ht="15">
      <c r="A9" s="231" t="s">
        <v>277</v>
      </c>
      <c r="B9" s="1025">
        <v>0.4</v>
      </c>
      <c r="C9" s="34">
        <v>22.598870056497177</v>
      </c>
      <c r="D9" s="1026">
        <v>14781</v>
      </c>
      <c r="E9" s="1025">
        <v>62.25413</v>
      </c>
      <c r="F9" s="1027">
        <v>567.028248587571</v>
      </c>
      <c r="G9" s="1025">
        <v>70.2</v>
      </c>
      <c r="H9" s="1003">
        <v>115.56926471110998</v>
      </c>
    </row>
    <row r="10" spans="1:8" ht="15">
      <c r="A10" s="231" t="s">
        <v>278</v>
      </c>
      <c r="B10" s="1025">
        <v>16.167928999581804</v>
      </c>
      <c r="C10" s="1025">
        <v>34.92599511424056</v>
      </c>
      <c r="D10" s="1026">
        <v>17388</v>
      </c>
      <c r="E10" s="1025">
        <v>73.23421</v>
      </c>
      <c r="F10" s="1027">
        <v>583.823585764238</v>
      </c>
      <c r="G10" s="1025">
        <v>72.2</v>
      </c>
      <c r="H10" s="1010">
        <v>101.15176756805518</v>
      </c>
    </row>
    <row r="11" spans="1:8" ht="15.75" thickBot="1">
      <c r="A11" s="1028" t="s">
        <v>279</v>
      </c>
      <c r="B11" s="1029">
        <v>99.99806700432136</v>
      </c>
      <c r="C11" s="1029">
        <v>31.8084661493425</v>
      </c>
      <c r="D11" s="1030">
        <v>17614</v>
      </c>
      <c r="E11" s="1031">
        <v>74.18607</v>
      </c>
      <c r="F11" s="1032">
        <v>602.54677462449</v>
      </c>
      <c r="G11" s="1031">
        <v>74.6</v>
      </c>
      <c r="H11" s="1033">
        <v>103.05622875177352</v>
      </c>
    </row>
    <row r="12" ht="15">
      <c r="A12" s="1034" t="s">
        <v>280</v>
      </c>
    </row>
    <row r="13" ht="15">
      <c r="A13" s="1" t="s">
        <v>467</v>
      </c>
    </row>
  </sheetData>
  <sheetProtection/>
  <mergeCells count="2">
    <mergeCell ref="D5:E5"/>
    <mergeCell ref="F5:G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O35" sqref="O35"/>
    </sheetView>
  </sheetViews>
  <sheetFormatPr defaultColWidth="9.00390625" defaultRowHeight="12.75"/>
  <cols>
    <col min="1" max="1" width="34.375" style="0" customWidth="1"/>
    <col min="2" max="15" width="7.875" style="0" customWidth="1"/>
  </cols>
  <sheetData>
    <row r="1" spans="1:7" s="16" customFormat="1" ht="15">
      <c r="A1" s="2" t="s">
        <v>282</v>
      </c>
      <c r="F1" s="5"/>
      <c r="G1" s="5"/>
    </row>
    <row r="2" s="16" customFormat="1" ht="15">
      <c r="A2" s="16" t="s">
        <v>257</v>
      </c>
    </row>
    <row r="3" s="16" customFormat="1" ht="15">
      <c r="A3" s="16" t="s">
        <v>239</v>
      </c>
    </row>
    <row r="4" spans="1:15" s="16" customFormat="1" ht="15.75" thickBot="1">
      <c r="A4" s="16" t="s">
        <v>283</v>
      </c>
      <c r="N4" s="1637" t="s">
        <v>288</v>
      </c>
      <c r="O4" s="1637"/>
    </row>
    <row r="5" spans="1:15" ht="60.75" customHeight="1">
      <c r="A5" s="201" t="s">
        <v>241</v>
      </c>
      <c r="B5" s="1036" t="s">
        <v>284</v>
      </c>
      <c r="C5" s="1037" t="s">
        <v>269</v>
      </c>
      <c r="D5" s="1038" t="s">
        <v>284</v>
      </c>
      <c r="E5" s="1037" t="s">
        <v>269</v>
      </c>
      <c r="F5" s="1038" t="s">
        <v>284</v>
      </c>
      <c r="G5" s="1037" t="s">
        <v>269</v>
      </c>
      <c r="H5" s="1038" t="s">
        <v>284</v>
      </c>
      <c r="I5" s="1037" t="s">
        <v>269</v>
      </c>
      <c r="J5" s="1036" t="s">
        <v>284</v>
      </c>
      <c r="K5" s="1037" t="s">
        <v>269</v>
      </c>
      <c r="L5" s="1036" t="s">
        <v>284</v>
      </c>
      <c r="M5" s="1037" t="s">
        <v>269</v>
      </c>
      <c r="N5" s="1036" t="s">
        <v>1054</v>
      </c>
      <c r="O5" s="1039" t="s">
        <v>269</v>
      </c>
    </row>
    <row r="6" spans="1:15" ht="18.75" thickBot="1">
      <c r="A6" s="240"/>
      <c r="B6" s="1040" t="s">
        <v>751</v>
      </c>
      <c r="C6" s="1041"/>
      <c r="D6" s="994">
        <v>2004</v>
      </c>
      <c r="E6" s="1041"/>
      <c r="F6" s="994">
        <v>2005</v>
      </c>
      <c r="G6" s="994"/>
      <c r="H6" s="1042">
        <v>2006</v>
      </c>
      <c r="I6" s="994"/>
      <c r="J6" s="995">
        <v>2007</v>
      </c>
      <c r="K6" s="994"/>
      <c r="L6" s="995">
        <v>2008</v>
      </c>
      <c r="M6" s="994"/>
      <c r="N6" s="995">
        <v>2009</v>
      </c>
      <c r="O6" s="1043"/>
    </row>
    <row r="7" spans="1:15" ht="15.75" thickTop="1">
      <c r="A7" s="215" t="s">
        <v>248</v>
      </c>
      <c r="B7" s="1578">
        <v>3410</v>
      </c>
      <c r="C7" s="29">
        <v>106.8</v>
      </c>
      <c r="D7" s="30">
        <v>12435</v>
      </c>
      <c r="E7" s="29">
        <v>73.4</v>
      </c>
      <c r="F7" s="1044">
        <v>13311</v>
      </c>
      <c r="G7" s="178">
        <v>72.40929119295001</v>
      </c>
      <c r="H7" s="1044">
        <v>14340</v>
      </c>
      <c r="I7" s="178">
        <v>71.22280719181484</v>
      </c>
      <c r="J7" s="1044">
        <v>15842</v>
      </c>
      <c r="K7" s="178">
        <f>J7/J15*100</f>
        <v>72.58315770182351</v>
      </c>
      <c r="L7" s="1044">
        <v>17620</v>
      </c>
      <c r="M7" s="178">
        <v>74.2</v>
      </c>
      <c r="N7" s="1045">
        <v>597.54</v>
      </c>
      <c r="O7" s="1046">
        <f>N7/N15*100</f>
        <v>73.94473387865213</v>
      </c>
    </row>
    <row r="8" spans="1:15" ht="15">
      <c r="A8" s="215" t="s">
        <v>249</v>
      </c>
      <c r="B8" s="1579">
        <v>3024</v>
      </c>
      <c r="C8" s="193">
        <v>94.7</v>
      </c>
      <c r="D8" s="969">
        <v>16163</v>
      </c>
      <c r="E8" s="193">
        <v>95.4</v>
      </c>
      <c r="F8" s="1047">
        <v>16599</v>
      </c>
      <c r="G8" s="1048">
        <v>90.29538160256759</v>
      </c>
      <c r="H8" s="1047">
        <v>18014</v>
      </c>
      <c r="I8" s="1048">
        <v>89.47054733286977</v>
      </c>
      <c r="J8" s="1047">
        <v>19443</v>
      </c>
      <c r="K8" s="1048">
        <f>J8/J15*100</f>
        <v>89.08182901127097</v>
      </c>
      <c r="L8" s="1047">
        <v>20870</v>
      </c>
      <c r="M8" s="1048">
        <v>87.9</v>
      </c>
      <c r="N8" s="1049">
        <v>707.06</v>
      </c>
      <c r="O8" s="1050">
        <f>N8/N15*100</f>
        <v>87.49767971389323</v>
      </c>
    </row>
    <row r="9" spans="1:15" ht="15">
      <c r="A9" s="215" t="s">
        <v>250</v>
      </c>
      <c r="B9" s="1579">
        <v>3117</v>
      </c>
      <c r="C9" s="193">
        <v>97.6</v>
      </c>
      <c r="D9" s="969">
        <v>16550</v>
      </c>
      <c r="E9" s="193">
        <v>97.6</v>
      </c>
      <c r="F9" s="1047">
        <v>18336</v>
      </c>
      <c r="G9" s="1048">
        <v>99.74432899961921</v>
      </c>
      <c r="H9" s="1047">
        <v>21759</v>
      </c>
      <c r="I9" s="1048">
        <v>108.07092480381444</v>
      </c>
      <c r="J9" s="1047">
        <v>24131</v>
      </c>
      <c r="K9" s="1048">
        <f>J9/J15*100</f>
        <v>110.56079904700815</v>
      </c>
      <c r="L9" s="1047">
        <v>24131</v>
      </c>
      <c r="M9" s="1048">
        <v>101.6</v>
      </c>
      <c r="N9" s="1049">
        <v>768.7</v>
      </c>
      <c r="O9" s="1046">
        <f>N9/N15*100</f>
        <v>95.12554294694898</v>
      </c>
    </row>
    <row r="10" spans="1:15" ht="18">
      <c r="A10" s="215" t="s">
        <v>261</v>
      </c>
      <c r="B10" s="1579">
        <v>3408</v>
      </c>
      <c r="C10" s="193">
        <v>106.7</v>
      </c>
      <c r="D10" s="969">
        <v>16354</v>
      </c>
      <c r="E10" s="193">
        <v>96.5</v>
      </c>
      <c r="F10" s="1047">
        <v>17704</v>
      </c>
      <c r="G10" s="1048">
        <v>96.30637001577544</v>
      </c>
      <c r="H10" s="1047">
        <v>19453</v>
      </c>
      <c r="I10" s="1048">
        <v>96.61766166683222</v>
      </c>
      <c r="J10" s="1047">
        <v>21354</v>
      </c>
      <c r="K10" s="1048">
        <f>J10/J15*100</f>
        <v>97.83744158343261</v>
      </c>
      <c r="L10" s="1047">
        <v>23786</v>
      </c>
      <c r="M10" s="1048">
        <v>100.2</v>
      </c>
      <c r="N10" s="1049">
        <v>798.75</v>
      </c>
      <c r="O10" s="1050">
        <f>N10/N15*100</f>
        <v>98.84418814735983</v>
      </c>
    </row>
    <row r="11" spans="1:15" ht="15">
      <c r="A11" s="215" t="s">
        <v>251</v>
      </c>
      <c r="B11" s="1579">
        <v>3199</v>
      </c>
      <c r="C11" s="193">
        <v>100.2</v>
      </c>
      <c r="D11" s="969">
        <v>18069</v>
      </c>
      <c r="E11" s="193">
        <v>106.6</v>
      </c>
      <c r="F11" s="1047">
        <v>19461</v>
      </c>
      <c r="G11" s="1048">
        <v>105.86411358320187</v>
      </c>
      <c r="H11" s="1047">
        <v>20858</v>
      </c>
      <c r="I11" s="1048">
        <v>103.59590742028409</v>
      </c>
      <c r="J11" s="1047">
        <v>22327</v>
      </c>
      <c r="K11" s="1048">
        <f>J11/J15*100</f>
        <v>102.29542747182259</v>
      </c>
      <c r="L11" s="1047">
        <v>23845</v>
      </c>
      <c r="M11" s="1048">
        <v>100.4</v>
      </c>
      <c r="N11" s="1049">
        <v>791.38</v>
      </c>
      <c r="O11" s="1046">
        <f>N11/N15*100</f>
        <v>97.93216102166838</v>
      </c>
    </row>
    <row r="12" spans="1:15" ht="15">
      <c r="A12" s="215" t="s">
        <v>285</v>
      </c>
      <c r="B12" s="1579">
        <v>3126</v>
      </c>
      <c r="C12" s="193">
        <v>97.2</v>
      </c>
      <c r="D12" s="969">
        <v>18545</v>
      </c>
      <c r="E12" s="193">
        <v>109.4</v>
      </c>
      <c r="F12" s="1047">
        <v>19970</v>
      </c>
      <c r="G12" s="1048">
        <v>108.63297611924061</v>
      </c>
      <c r="H12" s="1047">
        <v>21470</v>
      </c>
      <c r="I12" s="1048">
        <v>106.63554186947452</v>
      </c>
      <c r="J12" s="1047">
        <v>23508</v>
      </c>
      <c r="K12" s="1048">
        <f>J12/J15*100</f>
        <v>107.70640520480161</v>
      </c>
      <c r="L12" s="1047">
        <v>24881</v>
      </c>
      <c r="M12" s="1048">
        <v>104.8</v>
      </c>
      <c r="N12" s="1049">
        <v>741.97</v>
      </c>
      <c r="O12" s="1050">
        <f>N12/N15*100</f>
        <v>91.81774307317254</v>
      </c>
    </row>
    <row r="13" spans="1:15" ht="15">
      <c r="A13" s="215" t="s">
        <v>286</v>
      </c>
      <c r="B13" s="1579">
        <v>3117</v>
      </c>
      <c r="C13" s="193">
        <v>97.6</v>
      </c>
      <c r="D13" s="969">
        <v>34497</v>
      </c>
      <c r="E13" s="193">
        <v>203.5</v>
      </c>
      <c r="F13" s="1047">
        <v>36168</v>
      </c>
      <c r="G13" s="1048">
        <v>196.7469945057934</v>
      </c>
      <c r="H13" s="1047">
        <v>39653</v>
      </c>
      <c r="I13" s="1048">
        <v>196.945465381941</v>
      </c>
      <c r="J13" s="1047">
        <v>42274</v>
      </c>
      <c r="K13" s="1048">
        <f>J13/J15*100</f>
        <v>193.68642902959772</v>
      </c>
      <c r="L13" s="1047">
        <v>43939</v>
      </c>
      <c r="M13" s="1048">
        <v>185.1</v>
      </c>
      <c r="N13" s="1049">
        <v>1456.18</v>
      </c>
      <c r="O13" s="1046">
        <f>N13/N15*100</f>
        <v>180.2002252224381</v>
      </c>
    </row>
    <row r="14" spans="1:15" ht="15">
      <c r="A14" s="215" t="s">
        <v>253</v>
      </c>
      <c r="B14" s="1579">
        <v>2730</v>
      </c>
      <c r="C14" s="193">
        <v>85.5</v>
      </c>
      <c r="D14" s="969">
        <v>11477</v>
      </c>
      <c r="E14" s="193">
        <v>67.7</v>
      </c>
      <c r="F14" s="1047">
        <v>12362</v>
      </c>
      <c r="G14" s="1048">
        <v>67.24691290866562</v>
      </c>
      <c r="H14" s="1047">
        <v>13214</v>
      </c>
      <c r="I14" s="1048">
        <v>65.63027714314096</v>
      </c>
      <c r="J14" s="1047">
        <v>14148</v>
      </c>
      <c r="K14" s="1048">
        <f>J14/J15*100</f>
        <v>64.82177219829562</v>
      </c>
      <c r="L14" s="1047">
        <v>14588</v>
      </c>
      <c r="M14" s="1048">
        <v>61.4</v>
      </c>
      <c r="N14" s="1049">
        <v>555.03</v>
      </c>
      <c r="O14" s="1050">
        <f>N14/N15*100</f>
        <v>68.68418121743865</v>
      </c>
    </row>
    <row r="15" spans="1:15" ht="15.75" thickBot="1">
      <c r="A15" s="1581" t="s">
        <v>287</v>
      </c>
      <c r="B15" s="1580">
        <v>3194</v>
      </c>
      <c r="C15" s="1051">
        <v>100</v>
      </c>
      <c r="D15" s="1052">
        <v>16951</v>
      </c>
      <c r="E15" s="1051">
        <v>100</v>
      </c>
      <c r="F15" s="1053">
        <v>18383</v>
      </c>
      <c r="G15" s="1054">
        <v>100</v>
      </c>
      <c r="H15" s="1053">
        <v>20134</v>
      </c>
      <c r="I15" s="1054">
        <v>100</v>
      </c>
      <c r="J15" s="1053">
        <v>21826</v>
      </c>
      <c r="K15" s="1054">
        <v>100</v>
      </c>
      <c r="L15" s="1053">
        <v>23743</v>
      </c>
      <c r="M15" s="1054">
        <v>100</v>
      </c>
      <c r="N15" s="1055">
        <v>808.09</v>
      </c>
      <c r="O15" s="1056">
        <v>100</v>
      </c>
    </row>
    <row r="16" s="1" customFormat="1" ht="12.75">
      <c r="A16" s="1" t="s">
        <v>255</v>
      </c>
    </row>
    <row r="17" s="1" customFormat="1" ht="12.75">
      <c r="A17" s="1" t="s">
        <v>256</v>
      </c>
    </row>
    <row r="18" s="1" customFormat="1" ht="15.75">
      <c r="A18" s="1" t="s">
        <v>756</v>
      </c>
    </row>
    <row r="19" s="1" customFormat="1" ht="12.75">
      <c r="A19" s="1" t="s">
        <v>467</v>
      </c>
    </row>
    <row r="20" s="1" customFormat="1" ht="12.75"/>
    <row r="21" spans="1:15" ht="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</sheetData>
  <sheetProtection/>
  <mergeCells count="1">
    <mergeCell ref="N4:O4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44" sqref="A44"/>
    </sheetView>
  </sheetViews>
  <sheetFormatPr defaultColWidth="9.00390625" defaultRowHeight="12.75"/>
  <cols>
    <col min="1" max="1" width="28.25390625" style="0" customWidth="1"/>
    <col min="2" max="7" width="9.75390625" style="0" customWidth="1"/>
    <col min="9" max="9" width="9.625" style="0" bestFit="1" customWidth="1"/>
  </cols>
  <sheetData>
    <row r="1" spans="1:7" ht="14.25" customHeight="1" thickBot="1">
      <c r="A1" s="1057" t="s">
        <v>289</v>
      </c>
      <c r="B1" s="1035"/>
      <c r="C1" s="1035"/>
      <c r="D1" s="1035"/>
      <c r="E1" s="1035"/>
      <c r="F1" s="1781" t="s">
        <v>322</v>
      </c>
      <c r="G1" s="1781"/>
    </row>
    <row r="2" spans="1:7" ht="15">
      <c r="A2" s="502" t="s">
        <v>290</v>
      </c>
      <c r="B2" s="1058">
        <v>2008</v>
      </c>
      <c r="C2" s="1059"/>
      <c r="D2" s="1058">
        <v>2009</v>
      </c>
      <c r="E2" s="1058"/>
      <c r="F2" s="1060" t="s">
        <v>672</v>
      </c>
      <c r="G2" s="1061"/>
    </row>
    <row r="3" spans="1:7" ht="15">
      <c r="A3" s="1004"/>
      <c r="B3" s="238" t="s">
        <v>291</v>
      </c>
      <c r="C3" s="1062" t="s">
        <v>292</v>
      </c>
      <c r="D3" s="1062" t="s">
        <v>291</v>
      </c>
      <c r="E3" s="1062" t="s">
        <v>292</v>
      </c>
      <c r="F3" s="1062" t="s">
        <v>291</v>
      </c>
      <c r="G3" s="1063" t="s">
        <v>292</v>
      </c>
    </row>
    <row r="4" spans="1:9" ht="15.75" thickBot="1">
      <c r="A4" s="1064" t="s">
        <v>293</v>
      </c>
      <c r="B4" s="1065">
        <v>72.3</v>
      </c>
      <c r="C4" s="1065">
        <v>19.8</v>
      </c>
      <c r="D4" s="1065">
        <v>65.3</v>
      </c>
      <c r="E4" s="1065">
        <v>18.9</v>
      </c>
      <c r="F4" s="1065">
        <f>D4-B4</f>
        <v>-7</v>
      </c>
      <c r="G4" s="1066">
        <f>E4-C4</f>
        <v>-0.9000000000000021</v>
      </c>
      <c r="I4" s="1067"/>
    </row>
    <row r="5" spans="1:7" ht="15.75" thickTop="1">
      <c r="A5" s="1068" t="s">
        <v>294</v>
      </c>
      <c r="B5" s="332"/>
      <c r="C5" s="332"/>
      <c r="D5" s="332"/>
      <c r="E5" s="332"/>
      <c r="F5" s="332"/>
      <c r="G5" s="1069"/>
    </row>
    <row r="6" spans="1:7" ht="15">
      <c r="A6" s="1070" t="s">
        <v>295</v>
      </c>
      <c r="B6" s="176">
        <v>91</v>
      </c>
      <c r="C6" s="23">
        <v>94.4</v>
      </c>
      <c r="D6" s="176">
        <v>89.4</v>
      </c>
      <c r="E6" s="23">
        <v>87.8</v>
      </c>
      <c r="F6" s="23">
        <f>D6-B6</f>
        <v>-1.5999999999999943</v>
      </c>
      <c r="G6" s="1071">
        <f>E6-C6</f>
        <v>-6.6000000000000085</v>
      </c>
    </row>
    <row r="7" spans="1:7" ht="15">
      <c r="A7" s="1072" t="s">
        <v>296</v>
      </c>
      <c r="B7" s="27">
        <v>8.6</v>
      </c>
      <c r="C7" s="27">
        <v>3.5</v>
      </c>
      <c r="D7" s="27">
        <v>10.1</v>
      </c>
      <c r="E7" s="27">
        <v>10.6</v>
      </c>
      <c r="F7" s="27">
        <f>D7-B7</f>
        <v>1.5</v>
      </c>
      <c r="G7" s="1073">
        <f>E7-C7</f>
        <v>7.1</v>
      </c>
    </row>
    <row r="8" spans="1:7" ht="15">
      <c r="A8" s="643" t="s">
        <v>297</v>
      </c>
      <c r="B8" s="332"/>
      <c r="C8" s="332"/>
      <c r="D8" s="332"/>
      <c r="E8" s="332"/>
      <c r="F8" s="332"/>
      <c r="G8" s="1069"/>
    </row>
    <row r="9" spans="1:7" ht="15">
      <c r="A9" s="1070" t="s">
        <v>298</v>
      </c>
      <c r="B9" s="1074">
        <v>0.3</v>
      </c>
      <c r="C9" s="1075">
        <v>0</v>
      </c>
      <c r="D9" s="1074">
        <v>1.1</v>
      </c>
      <c r="E9" s="1075">
        <v>1.1</v>
      </c>
      <c r="F9" s="1075">
        <f>D9-B9</f>
        <v>0.8</v>
      </c>
      <c r="G9" s="1076">
        <f>E9-C9</f>
        <v>1.1</v>
      </c>
    </row>
    <row r="10" spans="1:7" ht="15">
      <c r="A10" s="986" t="s">
        <v>299</v>
      </c>
      <c r="B10" s="180">
        <v>4</v>
      </c>
      <c r="C10" s="1077">
        <v>5.1</v>
      </c>
      <c r="D10" s="180">
        <v>2.3</v>
      </c>
      <c r="E10" s="1077">
        <v>6</v>
      </c>
      <c r="F10" s="1078">
        <f aca="true" t="shared" si="0" ref="F10:G19">D10-B10</f>
        <v>-1.7000000000000002</v>
      </c>
      <c r="G10" s="1079">
        <f t="shared" si="0"/>
        <v>0.9000000000000004</v>
      </c>
    </row>
    <row r="11" spans="1:7" ht="15">
      <c r="A11" s="986" t="s">
        <v>300</v>
      </c>
      <c r="B11" s="903">
        <v>4.3</v>
      </c>
      <c r="C11" s="1077">
        <v>3.5</v>
      </c>
      <c r="D11" s="903">
        <v>7.7</v>
      </c>
      <c r="E11" s="1077">
        <v>6.9</v>
      </c>
      <c r="F11" s="1078">
        <f t="shared" si="0"/>
        <v>3.4000000000000004</v>
      </c>
      <c r="G11" s="1080">
        <f t="shared" si="0"/>
        <v>3.4000000000000004</v>
      </c>
    </row>
    <row r="12" spans="1:7" ht="15">
      <c r="A12" s="986" t="s">
        <v>301</v>
      </c>
      <c r="B12" s="903">
        <v>6.8</v>
      </c>
      <c r="C12" s="1077">
        <v>8.1</v>
      </c>
      <c r="D12" s="903">
        <v>5.4</v>
      </c>
      <c r="E12" s="1077">
        <v>3.7</v>
      </c>
      <c r="F12" s="1078">
        <f t="shared" si="0"/>
        <v>-1.3999999999999995</v>
      </c>
      <c r="G12" s="1080">
        <f t="shared" si="0"/>
        <v>-4.3999999999999995</v>
      </c>
    </row>
    <row r="13" spans="1:7" ht="15">
      <c r="A13" s="986" t="s">
        <v>302</v>
      </c>
      <c r="B13" s="903">
        <v>7.2</v>
      </c>
      <c r="C13" s="1077">
        <v>10.1</v>
      </c>
      <c r="D13" s="903">
        <v>10</v>
      </c>
      <c r="E13" s="1077">
        <v>10.1</v>
      </c>
      <c r="F13" s="1078">
        <f t="shared" si="0"/>
        <v>2.8</v>
      </c>
      <c r="G13" s="1080">
        <f t="shared" si="0"/>
        <v>0</v>
      </c>
    </row>
    <row r="14" spans="1:7" ht="15">
      <c r="A14" s="986" t="s">
        <v>303</v>
      </c>
      <c r="B14" s="180">
        <v>17.7</v>
      </c>
      <c r="C14" s="1081">
        <v>15.7</v>
      </c>
      <c r="D14" s="180">
        <v>12.3</v>
      </c>
      <c r="E14" s="1081">
        <v>11.6</v>
      </c>
      <c r="F14" s="1078">
        <f t="shared" si="0"/>
        <v>-5.399999999999999</v>
      </c>
      <c r="G14" s="1080">
        <f t="shared" si="0"/>
        <v>-4.1</v>
      </c>
    </row>
    <row r="15" spans="1:7" ht="15">
      <c r="A15" s="986" t="s">
        <v>304</v>
      </c>
      <c r="B15" s="903">
        <v>17.8</v>
      </c>
      <c r="C15" s="1077">
        <v>20.2</v>
      </c>
      <c r="D15" s="903">
        <v>17.5</v>
      </c>
      <c r="E15" s="1077">
        <v>26.5</v>
      </c>
      <c r="F15" s="1078">
        <f t="shared" si="0"/>
        <v>-0.3000000000000007</v>
      </c>
      <c r="G15" s="1080">
        <f t="shared" si="0"/>
        <v>6.300000000000001</v>
      </c>
    </row>
    <row r="16" spans="1:11" ht="15">
      <c r="A16" s="986" t="s">
        <v>305</v>
      </c>
      <c r="B16" s="903">
        <v>21.6</v>
      </c>
      <c r="C16" s="1077">
        <v>25.8</v>
      </c>
      <c r="D16" s="903">
        <v>22.5</v>
      </c>
      <c r="E16" s="1077">
        <v>23.3</v>
      </c>
      <c r="F16" s="1078">
        <f t="shared" si="0"/>
        <v>0.8999999999999986</v>
      </c>
      <c r="G16" s="1080">
        <f t="shared" si="0"/>
        <v>-2.5</v>
      </c>
      <c r="K16" s="1067"/>
    </row>
    <row r="17" spans="1:7" ht="15">
      <c r="A17" s="986" t="s">
        <v>306</v>
      </c>
      <c r="B17" s="903">
        <v>14.9</v>
      </c>
      <c r="C17" s="1077">
        <v>9.1</v>
      </c>
      <c r="D17" s="903">
        <v>16.7</v>
      </c>
      <c r="E17" s="1077">
        <v>12.2</v>
      </c>
      <c r="F17" s="1078">
        <f t="shared" si="0"/>
        <v>1.799999999999999</v>
      </c>
      <c r="G17" s="1080">
        <f t="shared" si="0"/>
        <v>3.0999999999999996</v>
      </c>
    </row>
    <row r="18" spans="1:11" ht="15">
      <c r="A18" s="986" t="s">
        <v>307</v>
      </c>
      <c r="B18" s="903">
        <v>4.3</v>
      </c>
      <c r="C18" s="1081">
        <v>2</v>
      </c>
      <c r="D18" s="903">
        <v>4</v>
      </c>
      <c r="E18" s="1081">
        <v>1.6</v>
      </c>
      <c r="F18" s="1078">
        <f t="shared" si="0"/>
        <v>-0.2999999999999998</v>
      </c>
      <c r="G18" s="1080">
        <f t="shared" si="0"/>
        <v>-0.3999999999999999</v>
      </c>
      <c r="K18" s="1067"/>
    </row>
    <row r="19" spans="1:7" ht="15">
      <c r="A19" s="1072" t="s">
        <v>308</v>
      </c>
      <c r="B19" s="27">
        <v>1.2</v>
      </c>
      <c r="C19" s="1082">
        <v>0.5</v>
      </c>
      <c r="D19" s="27">
        <v>0.8</v>
      </c>
      <c r="E19" s="1082">
        <v>0.5</v>
      </c>
      <c r="F19" s="1082">
        <f t="shared" si="0"/>
        <v>-0.3999999999999999</v>
      </c>
      <c r="G19" s="1083">
        <f t="shared" si="0"/>
        <v>0</v>
      </c>
    </row>
    <row r="20" spans="1:7" ht="15">
      <c r="A20" s="1084" t="s">
        <v>309</v>
      </c>
      <c r="B20" s="222"/>
      <c r="C20" s="222"/>
      <c r="D20" s="222"/>
      <c r="E20" s="222"/>
      <c r="F20" s="222"/>
      <c r="G20" s="1085"/>
    </row>
    <row r="21" spans="1:11" ht="15">
      <c r="A21" s="1086" t="s">
        <v>310</v>
      </c>
      <c r="B21" s="23">
        <v>14.7</v>
      </c>
      <c r="C21" s="1087">
        <v>19.7</v>
      </c>
      <c r="D21" s="23">
        <v>14.7</v>
      </c>
      <c r="E21" s="1087">
        <v>20.6</v>
      </c>
      <c r="F21" s="23">
        <f>D21-B21</f>
        <v>0</v>
      </c>
      <c r="G21" s="1088">
        <f>E21-C21</f>
        <v>0.9000000000000021</v>
      </c>
      <c r="K21" s="1067"/>
    </row>
    <row r="22" spans="1:7" ht="15">
      <c r="A22" s="1089" t="s">
        <v>311</v>
      </c>
      <c r="B22" s="903">
        <v>52.4</v>
      </c>
      <c r="C22" s="1077">
        <v>39.9</v>
      </c>
      <c r="D22" s="903">
        <v>50.2</v>
      </c>
      <c r="E22" s="1077">
        <v>37.6</v>
      </c>
      <c r="F22" s="903">
        <f aca="true" t="shared" si="1" ref="F22:G29">D22-B22</f>
        <v>-2.1999999999999957</v>
      </c>
      <c r="G22" s="1088">
        <f t="shared" si="1"/>
        <v>-2.299999999999997</v>
      </c>
    </row>
    <row r="23" spans="1:7" ht="15">
      <c r="A23" s="1089" t="s">
        <v>312</v>
      </c>
      <c r="B23" s="903">
        <v>2.8</v>
      </c>
      <c r="C23" s="1077">
        <v>3</v>
      </c>
      <c r="D23" s="903">
        <v>4.3</v>
      </c>
      <c r="E23" s="1077">
        <v>2.6</v>
      </c>
      <c r="F23" s="903">
        <f t="shared" si="1"/>
        <v>1.5</v>
      </c>
      <c r="G23" s="1088">
        <f t="shared" si="1"/>
        <v>-0.3999999999999999</v>
      </c>
    </row>
    <row r="24" spans="1:7" ht="15">
      <c r="A24" s="1089" t="s">
        <v>313</v>
      </c>
      <c r="B24" s="903">
        <v>2.4</v>
      </c>
      <c r="C24" s="1081">
        <v>1</v>
      </c>
      <c r="D24" s="903">
        <v>2.8</v>
      </c>
      <c r="E24" s="1081">
        <v>2.1</v>
      </c>
      <c r="F24" s="903">
        <f t="shared" si="1"/>
        <v>0.3999999999999999</v>
      </c>
      <c r="G24" s="1088">
        <f t="shared" si="1"/>
        <v>1.1</v>
      </c>
    </row>
    <row r="25" spans="1:7" ht="15">
      <c r="A25" s="1089" t="s">
        <v>314</v>
      </c>
      <c r="B25" s="903">
        <v>1.2</v>
      </c>
      <c r="C25" s="1077">
        <v>3</v>
      </c>
      <c r="D25" s="903">
        <v>0.6</v>
      </c>
      <c r="E25" s="1077">
        <v>1.1</v>
      </c>
      <c r="F25" s="903">
        <f t="shared" si="1"/>
        <v>-0.6</v>
      </c>
      <c r="G25" s="1088">
        <f t="shared" si="1"/>
        <v>-1.9</v>
      </c>
    </row>
    <row r="26" spans="1:7" ht="15">
      <c r="A26" s="1089" t="s">
        <v>315</v>
      </c>
      <c r="B26" s="903">
        <v>19.6</v>
      </c>
      <c r="C26" s="1077">
        <v>28.8</v>
      </c>
      <c r="D26" s="903">
        <v>18.8</v>
      </c>
      <c r="E26" s="1077">
        <v>28.6</v>
      </c>
      <c r="F26" s="903">
        <f t="shared" si="1"/>
        <v>-0.8000000000000007</v>
      </c>
      <c r="G26" s="1088">
        <f t="shared" si="1"/>
        <v>-0.1999999999999993</v>
      </c>
    </row>
    <row r="27" spans="1:7" ht="15">
      <c r="A27" s="1089" t="s">
        <v>316</v>
      </c>
      <c r="B27" s="1090">
        <v>0.4</v>
      </c>
      <c r="C27" s="1078">
        <v>0.5</v>
      </c>
      <c r="D27" s="1090">
        <v>1.4</v>
      </c>
      <c r="E27" s="1078">
        <v>1.6</v>
      </c>
      <c r="F27" s="903">
        <f t="shared" si="1"/>
        <v>0.9999999999999999</v>
      </c>
      <c r="G27" s="1088">
        <f t="shared" si="1"/>
        <v>1.1</v>
      </c>
    </row>
    <row r="28" spans="1:7" ht="15">
      <c r="A28" s="1089" t="s">
        <v>317</v>
      </c>
      <c r="B28" s="1090">
        <v>0.1</v>
      </c>
      <c r="C28" s="1078" t="s">
        <v>318</v>
      </c>
      <c r="D28" s="1090" t="s">
        <v>318</v>
      </c>
      <c r="E28" s="1078" t="s">
        <v>318</v>
      </c>
      <c r="F28" s="903">
        <v>-0.1</v>
      </c>
      <c r="G28" s="1088" t="s">
        <v>318</v>
      </c>
    </row>
    <row r="29" spans="1:7" ht="15.75" thickBot="1">
      <c r="A29" s="1091" t="s">
        <v>319</v>
      </c>
      <c r="B29" s="1092">
        <v>6.6</v>
      </c>
      <c r="C29" s="1093">
        <v>4.5</v>
      </c>
      <c r="D29" s="1092">
        <v>7.5</v>
      </c>
      <c r="E29" s="1093">
        <v>5.8</v>
      </c>
      <c r="F29" s="1092">
        <f t="shared" si="1"/>
        <v>0.9000000000000004</v>
      </c>
      <c r="G29" s="1094">
        <f t="shared" si="1"/>
        <v>1.2999999999999998</v>
      </c>
    </row>
    <row r="30" spans="1:7" ht="12.75">
      <c r="A30" s="1035" t="s">
        <v>320</v>
      </c>
      <c r="B30" s="1035"/>
      <c r="C30" s="1035"/>
      <c r="D30" s="1035"/>
      <c r="E30" s="1035"/>
      <c r="F30" s="1035"/>
      <c r="G30" s="1035"/>
    </row>
    <row r="31" spans="1:7" ht="12.75">
      <c r="A31" s="1035" t="s">
        <v>516</v>
      </c>
      <c r="B31" s="1035"/>
      <c r="C31" s="1035"/>
      <c r="D31" s="1035"/>
      <c r="E31" s="1035"/>
      <c r="F31" s="1035"/>
      <c r="G31" s="1035"/>
    </row>
    <row r="39" ht="12.75">
      <c r="H39" t="s">
        <v>321</v>
      </c>
    </row>
  </sheetData>
  <sheetProtection/>
  <mergeCells count="1">
    <mergeCell ref="F1:G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82.00390625" style="0" customWidth="1"/>
    <col min="2" max="2" width="21.625" style="0" customWidth="1"/>
    <col min="4" max="4" width="16.75390625" style="0" customWidth="1"/>
  </cols>
  <sheetData>
    <row r="1" spans="1:7" ht="35.25" customHeight="1" thickBot="1">
      <c r="A1" s="1097" t="s">
        <v>1055</v>
      </c>
      <c r="B1" s="200" t="s">
        <v>382</v>
      </c>
      <c r="F1" s="5"/>
      <c r="G1" s="5"/>
    </row>
    <row r="2" spans="1:2" ht="15">
      <c r="A2" s="1330" t="s">
        <v>323</v>
      </c>
      <c r="B2" s="1505" t="s">
        <v>1051</v>
      </c>
    </row>
    <row r="3" spans="1:2" ht="15">
      <c r="A3" s="515" t="s">
        <v>324</v>
      </c>
      <c r="B3" s="1331"/>
    </row>
    <row r="4" spans="1:2" ht="15">
      <c r="A4" s="515" t="s">
        <v>325</v>
      </c>
      <c r="B4" s="1332"/>
    </row>
    <row r="5" spans="1:2" ht="15">
      <c r="A5" s="192"/>
      <c r="B5" s="1333"/>
    </row>
    <row r="6" spans="1:2" ht="15">
      <c r="A6" s="192" t="s">
        <v>326</v>
      </c>
      <c r="B6" s="1333">
        <v>128334.94</v>
      </c>
    </row>
    <row r="7" spans="1:2" ht="15">
      <c r="A7" s="192" t="s">
        <v>327</v>
      </c>
      <c r="B7" s="1333">
        <v>29124.57</v>
      </c>
    </row>
    <row r="8" spans="1:2" ht="15">
      <c r="A8" s="192" t="s">
        <v>328</v>
      </c>
      <c r="B8" s="1333">
        <v>723608.5</v>
      </c>
    </row>
    <row r="9" spans="1:2" ht="15">
      <c r="A9" s="1334" t="s">
        <v>329</v>
      </c>
      <c r="B9" s="1335">
        <v>2764576.58</v>
      </c>
    </row>
    <row r="10" spans="1:2" ht="15">
      <c r="A10" s="1336" t="s">
        <v>334</v>
      </c>
      <c r="B10" s="1335"/>
    </row>
    <row r="11" spans="1:2" ht="15">
      <c r="A11" s="209" t="s">
        <v>335</v>
      </c>
      <c r="B11" s="1337">
        <v>1741003.12</v>
      </c>
    </row>
    <row r="12" spans="1:2" ht="15">
      <c r="A12" s="724" t="s">
        <v>336</v>
      </c>
      <c r="B12" s="1337">
        <v>2485348.21</v>
      </c>
    </row>
    <row r="13" spans="1:2" ht="15">
      <c r="A13" s="192" t="s">
        <v>337</v>
      </c>
      <c r="B13" s="1333">
        <v>200462.48</v>
      </c>
    </row>
    <row r="14" spans="1:2" ht="14.25">
      <c r="A14" s="189" t="s">
        <v>338</v>
      </c>
      <c r="B14" s="1338">
        <f>SUM(B6:B13)</f>
        <v>8072458.4</v>
      </c>
    </row>
    <row r="15" spans="1:2" ht="15">
      <c r="A15" s="192"/>
      <c r="B15" s="1339"/>
    </row>
    <row r="16" spans="1:2" ht="15">
      <c r="A16" s="515" t="s">
        <v>339</v>
      </c>
      <c r="B16" s="1069"/>
    </row>
    <row r="17" spans="1:2" ht="15">
      <c r="A17" s="515" t="s">
        <v>340</v>
      </c>
      <c r="B17" s="1390">
        <v>3204588.23</v>
      </c>
    </row>
    <row r="18" spans="1:2" ht="14.25">
      <c r="A18" s="189" t="s">
        <v>341</v>
      </c>
      <c r="B18" s="1338">
        <v>3204588.23</v>
      </c>
    </row>
    <row r="19" spans="1:2" ht="15">
      <c r="A19" s="1334"/>
      <c r="B19" s="1069"/>
    </row>
    <row r="20" spans="1:2" ht="15">
      <c r="A20" s="720" t="s">
        <v>342</v>
      </c>
      <c r="B20" s="1069"/>
    </row>
    <row r="21" spans="1:2" ht="15">
      <c r="A21" s="724" t="s">
        <v>343</v>
      </c>
      <c r="B21" s="1069"/>
    </row>
    <row r="22" spans="1:2" ht="15">
      <c r="A22" s="192" t="s">
        <v>344</v>
      </c>
      <c r="B22" s="1333">
        <v>18815</v>
      </c>
    </row>
    <row r="23" spans="1:2" ht="15">
      <c r="A23" s="192" t="s">
        <v>345</v>
      </c>
      <c r="B23" s="1333">
        <v>44454.8</v>
      </c>
    </row>
    <row r="24" spans="1:2" ht="15">
      <c r="A24" s="192" t="s">
        <v>346</v>
      </c>
      <c r="B24" s="1333">
        <v>3320</v>
      </c>
    </row>
    <row r="25" spans="1:2" ht="15">
      <c r="A25" s="192" t="s">
        <v>347</v>
      </c>
      <c r="B25" s="1333">
        <v>31903.47</v>
      </c>
    </row>
    <row r="26" spans="1:2" ht="15">
      <c r="A26" s="192" t="s">
        <v>349</v>
      </c>
      <c r="B26" s="1333">
        <v>85641</v>
      </c>
    </row>
    <row r="27" spans="1:2" ht="15">
      <c r="A27" s="192" t="s">
        <v>350</v>
      </c>
      <c r="B27" s="1333">
        <v>59183.16</v>
      </c>
    </row>
    <row r="28" spans="1:2" ht="14.25">
      <c r="A28" s="189" t="s">
        <v>351</v>
      </c>
      <c r="B28" s="1338">
        <f>SUM(B22:B27)</f>
        <v>243317.43000000002</v>
      </c>
    </row>
    <row r="29" spans="1:2" ht="14.25">
      <c r="A29" s="189" t="s">
        <v>352</v>
      </c>
      <c r="B29" s="1338">
        <f>B14+B18+B28</f>
        <v>11520364.06</v>
      </c>
    </row>
    <row r="30" spans="1:2" ht="14.25">
      <c r="A30" s="1068"/>
      <c r="B30" s="1340"/>
    </row>
    <row r="31" spans="1:2" ht="15">
      <c r="A31" s="1341" t="s">
        <v>353</v>
      </c>
      <c r="B31" s="1340"/>
    </row>
    <row r="32" spans="1:2" ht="15">
      <c r="A32" s="1334" t="s">
        <v>330</v>
      </c>
      <c r="B32" s="1069"/>
    </row>
    <row r="33" spans="1:2" ht="15">
      <c r="A33" s="724" t="s">
        <v>354</v>
      </c>
      <c r="B33" s="1069"/>
    </row>
    <row r="34" spans="1:2" ht="15">
      <c r="A34" s="1336" t="s">
        <v>355</v>
      </c>
      <c r="B34" s="1342"/>
    </row>
    <row r="35" spans="1:2" ht="15">
      <c r="A35" s="515" t="s">
        <v>356</v>
      </c>
      <c r="B35" s="1343"/>
    </row>
    <row r="36" spans="1:2" ht="15">
      <c r="A36" s="209" t="s">
        <v>371</v>
      </c>
      <c r="B36" s="1337">
        <v>1410742</v>
      </c>
    </row>
    <row r="37" spans="1:2" ht="15">
      <c r="A37" s="1336" t="s">
        <v>372</v>
      </c>
      <c r="B37" s="1335"/>
    </row>
    <row r="38" spans="1:2" ht="15">
      <c r="A38" s="209" t="s">
        <v>373</v>
      </c>
      <c r="B38" s="1337">
        <v>39833</v>
      </c>
    </row>
    <row r="39" spans="1:2" ht="15">
      <c r="A39" s="1336" t="s">
        <v>374</v>
      </c>
      <c r="B39" s="1342"/>
    </row>
    <row r="40" spans="1:2" ht="15">
      <c r="A40" s="515" t="s">
        <v>375</v>
      </c>
      <c r="B40" s="1343"/>
    </row>
    <row r="41" spans="1:2" ht="15">
      <c r="A41" s="209" t="s">
        <v>376</v>
      </c>
      <c r="B41" s="1337">
        <v>1244772</v>
      </c>
    </row>
    <row r="42" spans="1:2" ht="14.25">
      <c r="A42" s="1344" t="s">
        <v>377</v>
      </c>
      <c r="B42" s="1338">
        <f>SUM(B36:B41)</f>
        <v>2695347</v>
      </c>
    </row>
    <row r="43" spans="1:2" s="1101" customFormat="1" ht="45">
      <c r="A43" s="1391" t="s">
        <v>331</v>
      </c>
      <c r="B43" s="1333">
        <v>583753</v>
      </c>
    </row>
    <row r="44" spans="1:2" s="1101" customFormat="1" ht="15">
      <c r="A44" s="1336" t="s">
        <v>332</v>
      </c>
      <c r="B44" s="1333">
        <v>3319390</v>
      </c>
    </row>
    <row r="45" spans="1:2" ht="14.25">
      <c r="A45" s="1345" t="s">
        <v>333</v>
      </c>
      <c r="B45" s="1338">
        <f>SUM(B43:B44)</f>
        <v>3903143</v>
      </c>
    </row>
    <row r="46" spans="1:4" ht="28.5">
      <c r="A46" s="1345" t="s">
        <v>615</v>
      </c>
      <c r="B46" s="1346">
        <v>4241317</v>
      </c>
      <c r="D46" s="1350"/>
    </row>
    <row r="47" spans="1:2" ht="15">
      <c r="A47" s="1336" t="s">
        <v>378</v>
      </c>
      <c r="B47" s="1346"/>
    </row>
    <row r="48" spans="1:2" ht="15">
      <c r="A48" s="209" t="s">
        <v>379</v>
      </c>
      <c r="B48" s="1337">
        <v>994879</v>
      </c>
    </row>
    <row r="49" spans="1:7" ht="14.25">
      <c r="A49" s="1186" t="s">
        <v>380</v>
      </c>
      <c r="B49" s="1389">
        <f>B42+B45+B46</f>
        <v>10839807</v>
      </c>
      <c r="D49" s="1098"/>
      <c r="E49" s="1351"/>
      <c r="F49" s="1352"/>
      <c r="G49" s="1352"/>
    </row>
    <row r="50" spans="1:7" ht="14.25">
      <c r="A50" s="1347"/>
      <c r="B50" s="1346"/>
      <c r="D50" s="2"/>
      <c r="E50" s="1353"/>
      <c r="F50" s="1353"/>
      <c r="G50" s="1353"/>
    </row>
    <row r="51" spans="1:7" ht="15" thickBot="1">
      <c r="A51" s="1348" t="s">
        <v>381</v>
      </c>
      <c r="B51" s="1349">
        <f>B29+B49</f>
        <v>22360171.060000002</v>
      </c>
      <c r="D51" s="1350"/>
      <c r="E51" s="1354"/>
      <c r="F51" s="1354"/>
      <c r="G51" s="1354"/>
    </row>
    <row r="52" spans="1:3" s="1101" customFormat="1" ht="12.75">
      <c r="A52" s="1477" t="s">
        <v>757</v>
      </c>
      <c r="B52" s="1102"/>
      <c r="C52" s="1100"/>
    </row>
    <row r="53" spans="1:3" s="1101" customFormat="1" ht="14.25">
      <c r="A53" s="15" t="s">
        <v>1110</v>
      </c>
      <c r="B53" s="1098"/>
      <c r="C53" s="1100"/>
    </row>
    <row r="54" spans="1:3" ht="15">
      <c r="A54" s="15" t="s">
        <v>467</v>
      </c>
      <c r="B54" s="654"/>
      <c r="C54" s="868"/>
    </row>
    <row r="55" spans="1:3" ht="15">
      <c r="A55" s="1099"/>
      <c r="B55" s="654"/>
      <c r="C55" s="868"/>
    </row>
    <row r="56" spans="1:3" ht="12.75">
      <c r="A56" s="818"/>
      <c r="B56" s="818"/>
      <c r="C56" s="868"/>
    </row>
    <row r="57" spans="1:3" ht="12.75">
      <c r="A57" s="818"/>
      <c r="B57" s="818"/>
      <c r="C57" s="868"/>
    </row>
    <row r="58" spans="1:3" ht="12.75">
      <c r="A58" s="818"/>
      <c r="B58" s="1095"/>
      <c r="C58" s="868"/>
    </row>
    <row r="59" spans="1:3" ht="12.75">
      <c r="A59" s="818"/>
      <c r="B59" s="1095"/>
      <c r="C59" s="868"/>
    </row>
    <row r="60" spans="1:3" ht="12.75">
      <c r="A60" s="842"/>
      <c r="B60" s="1096"/>
      <c r="C60" s="868"/>
    </row>
    <row r="61" spans="1:3" ht="12.75">
      <c r="A61" s="842"/>
      <c r="B61" s="1096"/>
      <c r="C61" s="868"/>
    </row>
    <row r="62" spans="1:3" ht="12.75">
      <c r="A62" s="818"/>
      <c r="B62" s="818"/>
      <c r="C62" s="868"/>
    </row>
    <row r="63" spans="1:3" ht="12.75">
      <c r="A63" s="938"/>
      <c r="B63" s="938"/>
      <c r="C63" s="938"/>
    </row>
    <row r="64" spans="1:3" ht="12.75">
      <c r="A64" s="938"/>
      <c r="B64" s="938"/>
      <c r="C64" s="938"/>
    </row>
  </sheetData>
  <sheetProtection/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B39" sqref="B39"/>
    </sheetView>
  </sheetViews>
  <sheetFormatPr defaultColWidth="9.00390625" defaultRowHeight="12.75"/>
  <cols>
    <col min="1" max="1" width="39.125" style="16" customWidth="1"/>
    <col min="2" max="10" width="9.25390625" style="16" customWidth="1"/>
    <col min="11" max="16384" width="9.125" style="16" customWidth="1"/>
  </cols>
  <sheetData>
    <row r="1" spans="1:10" ht="34.5" customHeight="1" thickBot="1">
      <c r="A1" s="1778" t="s">
        <v>978</v>
      </c>
      <c r="B1" s="1778"/>
      <c r="C1" s="1778"/>
      <c r="D1" s="1778"/>
      <c r="E1" s="1778"/>
      <c r="F1" s="1852"/>
      <c r="G1" s="1852"/>
      <c r="H1" s="1778"/>
      <c r="I1" s="1853" t="s">
        <v>994</v>
      </c>
      <c r="J1" s="1853"/>
    </row>
    <row r="2" spans="1:10" ht="14.25" customHeight="1">
      <c r="A2" s="1854" t="s">
        <v>979</v>
      </c>
      <c r="B2" s="1668" t="s">
        <v>980</v>
      </c>
      <c r="C2" s="1668"/>
      <c r="D2" s="1668"/>
      <c r="E2" s="1667" t="s">
        <v>981</v>
      </c>
      <c r="F2" s="1668"/>
      <c r="G2" s="1672"/>
      <c r="H2" s="1668" t="s">
        <v>982</v>
      </c>
      <c r="I2" s="1668"/>
      <c r="J2" s="1733"/>
    </row>
    <row r="3" spans="1:10" ht="14.25" customHeight="1" thickBot="1">
      <c r="A3" s="1848"/>
      <c r="B3" s="1303">
        <v>2007</v>
      </c>
      <c r="C3" s="1304">
        <v>2008</v>
      </c>
      <c r="D3" s="1305">
        <v>2009</v>
      </c>
      <c r="E3" s="1304">
        <v>2007</v>
      </c>
      <c r="F3" s="1304">
        <v>2008</v>
      </c>
      <c r="G3" s="1304">
        <v>2009</v>
      </c>
      <c r="H3" s="1303">
        <v>2007</v>
      </c>
      <c r="I3" s="1304">
        <v>2008</v>
      </c>
      <c r="J3" s="1306">
        <v>2009</v>
      </c>
    </row>
    <row r="4" spans="1:20" ht="15" customHeight="1" thickTop="1">
      <c r="A4" s="1307" t="s">
        <v>983</v>
      </c>
      <c r="B4" s="1308">
        <v>0.09999999999999432</v>
      </c>
      <c r="C4" s="1309">
        <v>5.2</v>
      </c>
      <c r="D4" s="1310">
        <v>-12.5</v>
      </c>
      <c r="E4" s="1309">
        <v>18.1</v>
      </c>
      <c r="F4" s="1309">
        <v>16.5</v>
      </c>
      <c r="G4" s="1309">
        <v>11.2</v>
      </c>
      <c r="H4" s="1308">
        <v>12.4</v>
      </c>
      <c r="I4" s="1309">
        <v>15.7</v>
      </c>
      <c r="J4" s="1311">
        <v>2.5999999999999943</v>
      </c>
      <c r="L4" s="1312"/>
      <c r="M4" s="1312"/>
      <c r="N4" s="1312"/>
      <c r="O4" s="1312"/>
      <c r="P4" s="1312"/>
      <c r="Q4" s="1312"/>
      <c r="R4" s="1312"/>
      <c r="S4" s="1312"/>
      <c r="T4" s="1312"/>
    </row>
    <row r="5" spans="1:20" ht="15" customHeight="1">
      <c r="A5" s="1313" t="s">
        <v>984</v>
      </c>
      <c r="B5" s="1308">
        <v>6.2</v>
      </c>
      <c r="C5" s="1309">
        <v>11.4</v>
      </c>
      <c r="D5" s="1310">
        <v>-8.3</v>
      </c>
      <c r="E5" s="1309">
        <v>32.9</v>
      </c>
      <c r="F5" s="1309">
        <v>32.9</v>
      </c>
      <c r="G5" s="1309">
        <v>21</v>
      </c>
      <c r="H5" s="1308">
        <v>26.8</v>
      </c>
      <c r="I5" s="1309">
        <v>23.5</v>
      </c>
      <c r="J5" s="1311">
        <v>9.7</v>
      </c>
      <c r="L5" s="1312"/>
      <c r="M5" s="1312"/>
      <c r="N5" s="1312"/>
      <c r="O5" s="1312"/>
      <c r="P5" s="1312"/>
      <c r="Q5" s="1312"/>
      <c r="R5" s="1312"/>
      <c r="S5" s="1312"/>
      <c r="T5" s="1312"/>
    </row>
    <row r="6" spans="1:20" ht="15" customHeight="1">
      <c r="A6" s="1313" t="s">
        <v>985</v>
      </c>
      <c r="B6" s="1308">
        <v>-2.3</v>
      </c>
      <c r="C6" s="1309">
        <v>2.5</v>
      </c>
      <c r="D6" s="1310">
        <v>-23.6</v>
      </c>
      <c r="E6" s="1309">
        <v>5.400000000000006</v>
      </c>
      <c r="F6" s="1309">
        <v>2</v>
      </c>
      <c r="G6" s="1309">
        <v>2.5999999999999943</v>
      </c>
      <c r="H6" s="1308">
        <v>2.9000000000000057</v>
      </c>
      <c r="I6" s="1309">
        <v>12.1</v>
      </c>
      <c r="J6" s="1311">
        <v>-2.3</v>
      </c>
      <c r="L6" s="1312"/>
      <c r="M6" s="1312"/>
      <c r="N6" s="1312"/>
      <c r="O6" s="1312"/>
      <c r="P6" s="1312"/>
      <c r="Q6" s="1312"/>
      <c r="R6" s="1312"/>
      <c r="S6" s="1312"/>
      <c r="T6" s="1312"/>
    </row>
    <row r="7" spans="1:20" ht="15" customHeight="1">
      <c r="A7" s="1313" t="s">
        <v>986</v>
      </c>
      <c r="B7" s="1308">
        <v>0.7000000000000028</v>
      </c>
      <c r="C7" s="1309">
        <v>4.099999999999994</v>
      </c>
      <c r="D7" s="1310">
        <v>-15</v>
      </c>
      <c r="E7" s="1309">
        <v>17.4</v>
      </c>
      <c r="F7" s="1309">
        <v>24.5</v>
      </c>
      <c r="G7" s="1309">
        <v>15.2</v>
      </c>
      <c r="H7" s="1308">
        <v>5.8</v>
      </c>
      <c r="I7" s="1309">
        <v>14.6</v>
      </c>
      <c r="J7" s="1311">
        <v>7.3</v>
      </c>
      <c r="L7" s="1312"/>
      <c r="M7" s="1312"/>
      <c r="N7" s="1312"/>
      <c r="O7" s="1312"/>
      <c r="P7" s="1312"/>
      <c r="Q7" s="1312"/>
      <c r="R7" s="1312"/>
      <c r="S7" s="1312"/>
      <c r="T7" s="1312"/>
    </row>
    <row r="8" spans="1:20" ht="15" customHeight="1">
      <c r="A8" s="1313" t="s">
        <v>987</v>
      </c>
      <c r="B8" s="1308">
        <v>-1.7</v>
      </c>
      <c r="C8" s="1309">
        <v>8.400000000000006</v>
      </c>
      <c r="D8" s="1310">
        <v>-5.900000000000006</v>
      </c>
      <c r="E8" s="1309">
        <v>19.1</v>
      </c>
      <c r="F8" s="1309">
        <v>4.7</v>
      </c>
      <c r="G8" s="1309">
        <v>5.5</v>
      </c>
      <c r="H8" s="1308">
        <v>21.2</v>
      </c>
      <c r="I8" s="1309">
        <v>17.3</v>
      </c>
      <c r="J8" s="1311">
        <v>-3.7</v>
      </c>
      <c r="L8" s="1312"/>
      <c r="M8" s="1312"/>
      <c r="N8" s="1312"/>
      <c r="O8" s="1312"/>
      <c r="P8" s="1312"/>
      <c r="Q8" s="1312"/>
      <c r="R8" s="1312"/>
      <c r="S8" s="1312"/>
      <c r="T8" s="1312"/>
    </row>
    <row r="9" spans="1:20" ht="15" customHeight="1">
      <c r="A9" s="1313" t="s">
        <v>988</v>
      </c>
      <c r="B9" s="1308">
        <v>60.3</v>
      </c>
      <c r="C9" s="1309">
        <v>52.3</v>
      </c>
      <c r="D9" s="1310">
        <v>37.3</v>
      </c>
      <c r="E9" s="1309">
        <v>57.1</v>
      </c>
      <c r="F9" s="1309">
        <v>99.9</v>
      </c>
      <c r="G9" s="1309">
        <v>66.5</v>
      </c>
      <c r="H9" s="1308">
        <v>-5.5</v>
      </c>
      <c r="I9" s="1309">
        <v>-6</v>
      </c>
      <c r="J9" s="1311">
        <v>-6.599999999999994</v>
      </c>
      <c r="L9" s="1312"/>
      <c r="M9" s="1312"/>
      <c r="N9" s="1312"/>
      <c r="O9" s="1312"/>
      <c r="P9" s="1312"/>
      <c r="Q9" s="1312"/>
      <c r="R9" s="1312"/>
      <c r="S9" s="1312"/>
      <c r="T9" s="1312"/>
    </row>
    <row r="10" spans="1:20" ht="15" customHeight="1">
      <c r="A10" s="1313" t="s">
        <v>995</v>
      </c>
      <c r="B10" s="1308">
        <v>19.1</v>
      </c>
      <c r="C10" s="1309">
        <v>31.1</v>
      </c>
      <c r="D10" s="1310">
        <v>4</v>
      </c>
      <c r="E10" s="1309">
        <v>34.7</v>
      </c>
      <c r="F10" s="1309">
        <v>27.6</v>
      </c>
      <c r="G10" s="1309">
        <v>22.1</v>
      </c>
      <c r="H10" s="1308">
        <v>18.4</v>
      </c>
      <c r="I10" s="1309">
        <v>11.7</v>
      </c>
      <c r="J10" s="1311">
        <v>-11.3</v>
      </c>
      <c r="L10" s="1312"/>
      <c r="M10" s="1312"/>
      <c r="N10" s="1312"/>
      <c r="O10" s="1312"/>
      <c r="P10" s="1312"/>
      <c r="Q10" s="1312"/>
      <c r="R10" s="1312"/>
      <c r="S10" s="1312"/>
      <c r="T10" s="1312"/>
    </row>
    <row r="11" spans="1:20" ht="15" customHeight="1">
      <c r="A11" s="1313" t="s">
        <v>996</v>
      </c>
      <c r="B11" s="1308">
        <v>-7.599999999999994</v>
      </c>
      <c r="C11" s="1309">
        <v>-8.599999999999994</v>
      </c>
      <c r="D11" s="1310">
        <v>-16.8</v>
      </c>
      <c r="E11" s="1309">
        <v>0.29999999999999716</v>
      </c>
      <c r="F11" s="1309">
        <v>0.29999999999999716</v>
      </c>
      <c r="G11" s="1309">
        <v>-3.4000000000000057</v>
      </c>
      <c r="H11" s="1308">
        <v>-4.8</v>
      </c>
      <c r="I11" s="1309">
        <v>-6.2</v>
      </c>
      <c r="J11" s="1311">
        <v>-7.599999999999994</v>
      </c>
      <c r="L11" s="1312"/>
      <c r="M11" s="1312"/>
      <c r="N11" s="1312"/>
      <c r="O11" s="1312"/>
      <c r="P11" s="1312"/>
      <c r="Q11" s="1312"/>
      <c r="R11" s="1312"/>
      <c r="S11" s="1312"/>
      <c r="T11" s="1312"/>
    </row>
    <row r="12" spans="1:20" ht="15" customHeight="1">
      <c r="A12" s="1314" t="s">
        <v>997</v>
      </c>
      <c r="B12" s="1315">
        <v>28.9</v>
      </c>
      <c r="C12" s="1316">
        <v>43.4</v>
      </c>
      <c r="D12" s="1317">
        <v>25.1</v>
      </c>
      <c r="E12" s="1316">
        <v>34.3</v>
      </c>
      <c r="F12" s="1316">
        <v>27.2</v>
      </c>
      <c r="G12" s="1316">
        <v>26.4</v>
      </c>
      <c r="H12" s="1315">
        <v>24.4</v>
      </c>
      <c r="I12" s="1316">
        <v>19.1</v>
      </c>
      <c r="J12" s="1318">
        <v>-4.099999999999994</v>
      </c>
      <c r="L12" s="1312"/>
      <c r="M12" s="1312"/>
      <c r="N12" s="1312"/>
      <c r="O12" s="1312"/>
      <c r="P12" s="1312"/>
      <c r="Q12" s="1312"/>
      <c r="R12" s="1312"/>
      <c r="S12" s="1312"/>
      <c r="T12" s="1312"/>
    </row>
    <row r="13" spans="1:10" ht="14.25" customHeight="1">
      <c r="A13" s="1847" t="s">
        <v>979</v>
      </c>
      <c r="B13" s="1849" t="s">
        <v>989</v>
      </c>
      <c r="C13" s="1849"/>
      <c r="D13" s="1849"/>
      <c r="E13" s="1850" t="s">
        <v>990</v>
      </c>
      <c r="F13" s="1849"/>
      <c r="G13" s="1851"/>
      <c r="H13" s="1849" t="s">
        <v>991</v>
      </c>
      <c r="I13" s="1849"/>
      <c r="J13" s="1700"/>
    </row>
    <row r="14" spans="1:10" ht="14.25" customHeight="1" thickBot="1">
      <c r="A14" s="1848"/>
      <c r="B14" s="1303">
        <v>2007</v>
      </c>
      <c r="C14" s="1304">
        <v>2008</v>
      </c>
      <c r="D14" s="1305">
        <v>2009</v>
      </c>
      <c r="E14" s="1304">
        <v>2007</v>
      </c>
      <c r="F14" s="1304">
        <v>2008</v>
      </c>
      <c r="G14" s="1304">
        <v>2009</v>
      </c>
      <c r="H14" s="1303">
        <v>2007</v>
      </c>
      <c r="I14" s="1304">
        <v>2008</v>
      </c>
      <c r="J14" s="1306">
        <v>2009</v>
      </c>
    </row>
    <row r="15" spans="1:20" ht="15" customHeight="1" thickTop="1">
      <c r="A15" s="1307" t="s">
        <v>983</v>
      </c>
      <c r="B15" s="1308">
        <v>11.8</v>
      </c>
      <c r="C15" s="1309">
        <v>8.599999999999994</v>
      </c>
      <c r="D15" s="1310">
        <v>-9.8</v>
      </c>
      <c r="E15" s="1309">
        <v>16.5</v>
      </c>
      <c r="F15" s="1309">
        <v>23.4</v>
      </c>
      <c r="G15" s="1309">
        <v>4.400000000000006</v>
      </c>
      <c r="H15" s="1308">
        <v>0.5999999999999943</v>
      </c>
      <c r="I15" s="1309">
        <v>13.5</v>
      </c>
      <c r="J15" s="1311">
        <v>-9.900000000000006</v>
      </c>
      <c r="L15" s="1319"/>
      <c r="M15" s="1319"/>
      <c r="N15" s="1319"/>
      <c r="O15" s="1319"/>
      <c r="P15" s="1319"/>
      <c r="Q15" s="1319"/>
      <c r="R15" s="1319"/>
      <c r="S15" s="1319"/>
      <c r="T15" s="1319"/>
    </row>
    <row r="16" spans="1:20" ht="15" customHeight="1">
      <c r="A16" s="1313" t="s">
        <v>984</v>
      </c>
      <c r="B16" s="1308">
        <v>27.2</v>
      </c>
      <c r="C16" s="1309">
        <v>17</v>
      </c>
      <c r="D16" s="1310">
        <v>-5</v>
      </c>
      <c r="E16" s="1309">
        <v>27</v>
      </c>
      <c r="F16" s="1309">
        <v>33.3</v>
      </c>
      <c r="G16" s="1309">
        <v>10.7</v>
      </c>
      <c r="H16" s="1308">
        <v>8.099999999999994</v>
      </c>
      <c r="I16" s="1309">
        <v>24.5</v>
      </c>
      <c r="J16" s="1311">
        <v>-10.7</v>
      </c>
      <c r="L16" s="1319"/>
      <c r="M16" s="1319"/>
      <c r="N16" s="1319"/>
      <c r="O16" s="1319"/>
      <c r="P16" s="1319"/>
      <c r="Q16" s="1319"/>
      <c r="R16" s="1319"/>
      <c r="S16" s="1319"/>
      <c r="T16" s="1319"/>
    </row>
    <row r="17" spans="1:20" ht="15" customHeight="1">
      <c r="A17" s="1313" t="s">
        <v>985</v>
      </c>
      <c r="B17" s="1308">
        <v>-1.4000000000000057</v>
      </c>
      <c r="C17" s="1309">
        <v>2.0999999999999943</v>
      </c>
      <c r="D17" s="1310">
        <v>-14.1</v>
      </c>
      <c r="E17" s="1309">
        <v>7.7</v>
      </c>
      <c r="F17" s="1309">
        <v>15.9</v>
      </c>
      <c r="G17" s="1309">
        <v>-1.5999999999999943</v>
      </c>
      <c r="H17" s="1308">
        <v>-7</v>
      </c>
      <c r="I17" s="1309">
        <v>1.0999999999999943</v>
      </c>
      <c r="J17" s="1311">
        <v>-9.099999999999994</v>
      </c>
      <c r="L17" s="1319"/>
      <c r="M17" s="1319"/>
      <c r="N17" s="1319"/>
      <c r="O17" s="1319"/>
      <c r="P17" s="1319"/>
      <c r="Q17" s="1319"/>
      <c r="R17" s="1319"/>
      <c r="S17" s="1319"/>
      <c r="T17" s="1319"/>
    </row>
    <row r="18" spans="1:20" ht="15" customHeight="1">
      <c r="A18" s="1313" t="s">
        <v>986</v>
      </c>
      <c r="B18" s="1308">
        <v>13.4</v>
      </c>
      <c r="C18" s="1309">
        <v>13.9</v>
      </c>
      <c r="D18" s="1310">
        <v>3.0999999999999943</v>
      </c>
      <c r="E18" s="1309">
        <v>13.6</v>
      </c>
      <c r="F18" s="1309">
        <v>26.7</v>
      </c>
      <c r="G18" s="1309">
        <v>9.099999999999994</v>
      </c>
      <c r="H18" s="1308">
        <v>3.9000000000000057</v>
      </c>
      <c r="I18" s="1309">
        <v>18.4</v>
      </c>
      <c r="J18" s="1311">
        <v>1.7</v>
      </c>
      <c r="L18" s="1319"/>
      <c r="M18" s="1319"/>
      <c r="N18" s="1319"/>
      <c r="O18" s="1319"/>
      <c r="P18" s="1319"/>
      <c r="Q18" s="1319"/>
      <c r="R18" s="1319"/>
      <c r="S18" s="1319"/>
      <c r="T18" s="1319"/>
    </row>
    <row r="19" spans="1:20" ht="15" customHeight="1">
      <c r="A19" s="1313" t="s">
        <v>987</v>
      </c>
      <c r="B19" s="1308">
        <v>7.8</v>
      </c>
      <c r="C19" s="1309">
        <v>-4.599999999999994</v>
      </c>
      <c r="D19" s="1310">
        <v>-41.5</v>
      </c>
      <c r="E19" s="1309">
        <v>22.2</v>
      </c>
      <c r="F19" s="1309">
        <v>16.7</v>
      </c>
      <c r="G19" s="1309">
        <v>-5.099999999999994</v>
      </c>
      <c r="H19" s="1308">
        <v>-5.3</v>
      </c>
      <c r="I19" s="1309">
        <v>4.900000000000006</v>
      </c>
      <c r="J19" s="1311">
        <v>-30.3</v>
      </c>
      <c r="L19" s="1319"/>
      <c r="M19" s="1319"/>
      <c r="N19" s="1319"/>
      <c r="O19" s="1319"/>
      <c r="P19" s="1319"/>
      <c r="Q19" s="1319"/>
      <c r="R19" s="1319"/>
      <c r="S19" s="1319"/>
      <c r="T19" s="1319"/>
    </row>
    <row r="20" spans="1:20" ht="15" customHeight="1">
      <c r="A20" s="1313" t="s">
        <v>992</v>
      </c>
      <c r="B20" s="1308">
        <v>3.8</v>
      </c>
      <c r="C20" s="1309">
        <v>27.4</v>
      </c>
      <c r="D20" s="1310">
        <v>47.7</v>
      </c>
      <c r="E20" s="1309">
        <v>3.3</v>
      </c>
      <c r="F20" s="1309">
        <v>2.5</v>
      </c>
      <c r="G20" s="1309">
        <v>1.7</v>
      </c>
      <c r="H20" s="1308">
        <v>23.1</v>
      </c>
      <c r="I20" s="1309">
        <v>59.1</v>
      </c>
      <c r="J20" s="1311">
        <v>55.3</v>
      </c>
      <c r="L20" s="1319"/>
      <c r="M20" s="1319"/>
      <c r="N20" s="1319"/>
      <c r="O20" s="1319"/>
      <c r="P20" s="1319"/>
      <c r="Q20" s="1319"/>
      <c r="R20" s="1319"/>
      <c r="S20" s="1319"/>
      <c r="T20" s="1319"/>
    </row>
    <row r="21" spans="1:20" ht="15" customHeight="1">
      <c r="A21" s="1313" t="s">
        <v>995</v>
      </c>
      <c r="B21" s="1308">
        <v>7.900000000000006</v>
      </c>
      <c r="C21" s="1309">
        <v>10</v>
      </c>
      <c r="D21" s="1310">
        <v>-9.5</v>
      </c>
      <c r="E21" s="1309">
        <v>28</v>
      </c>
      <c r="F21" s="1309">
        <v>19.3</v>
      </c>
      <c r="G21" s="1309">
        <v>-7.2</v>
      </c>
      <c r="H21" s="1308">
        <v>1</v>
      </c>
      <c r="I21" s="1309">
        <v>22.3</v>
      </c>
      <c r="J21" s="1311">
        <v>-16.3</v>
      </c>
      <c r="L21" s="1319"/>
      <c r="M21" s="1319"/>
      <c r="N21" s="1319"/>
      <c r="O21" s="1319"/>
      <c r="P21" s="1319"/>
      <c r="Q21" s="1319"/>
      <c r="R21" s="1319"/>
      <c r="S21" s="1319"/>
      <c r="T21" s="1319"/>
    </row>
    <row r="22" spans="1:20" ht="15" customHeight="1">
      <c r="A22" s="1313" t="s">
        <v>996</v>
      </c>
      <c r="B22" s="1308">
        <v>-9.099999999999994</v>
      </c>
      <c r="C22" s="1309">
        <v>-10.9</v>
      </c>
      <c r="D22" s="1310">
        <v>-11.8</v>
      </c>
      <c r="E22" s="1309">
        <v>-4.900000000000006</v>
      </c>
      <c r="F22" s="1309">
        <v>-6.5</v>
      </c>
      <c r="G22" s="1309">
        <v>-8</v>
      </c>
      <c r="H22" s="1308">
        <v>-12.1</v>
      </c>
      <c r="I22" s="1309">
        <v>-16.3</v>
      </c>
      <c r="J22" s="1311">
        <v>-15.6</v>
      </c>
      <c r="L22" s="1319"/>
      <c r="M22" s="1319"/>
      <c r="N22" s="1319"/>
      <c r="O22" s="1319"/>
      <c r="P22" s="1319"/>
      <c r="Q22" s="1319"/>
      <c r="R22" s="1319"/>
      <c r="S22" s="1319"/>
      <c r="T22" s="1319"/>
    </row>
    <row r="23" spans="1:20" ht="15" customHeight="1" thickBot="1">
      <c r="A23" s="1320" t="s">
        <v>997</v>
      </c>
      <c r="B23" s="1321">
        <v>18.7</v>
      </c>
      <c r="C23" s="1322">
        <v>23.5</v>
      </c>
      <c r="D23" s="1323">
        <v>2.5</v>
      </c>
      <c r="E23" s="1322">
        <v>34.5</v>
      </c>
      <c r="F23" s="1322">
        <v>27.6</v>
      </c>
      <c r="G23" s="1322">
        <v>0.7999999999999972</v>
      </c>
      <c r="H23" s="1321">
        <v>14.8</v>
      </c>
      <c r="I23" s="1322">
        <v>46.2</v>
      </c>
      <c r="J23" s="1324">
        <v>-0.7999999999999972</v>
      </c>
      <c r="L23" s="1319"/>
      <c r="M23" s="1319"/>
      <c r="N23" s="1319"/>
      <c r="O23" s="1319"/>
      <c r="P23" s="1319"/>
      <c r="Q23" s="1319"/>
      <c r="R23" s="1319"/>
      <c r="S23" s="1319"/>
      <c r="T23" s="1319"/>
    </row>
    <row r="24" spans="1:20" ht="15" customHeight="1">
      <c r="A24" s="1325" t="s">
        <v>993</v>
      </c>
      <c r="B24" s="1326"/>
      <c r="C24" s="1326"/>
      <c r="D24" s="1326"/>
      <c r="E24" s="1326"/>
      <c r="F24" s="1326"/>
      <c r="G24" s="1326"/>
      <c r="H24" s="1326"/>
      <c r="I24" s="1326"/>
      <c r="J24" s="1327"/>
      <c r="L24" s="1319"/>
      <c r="M24" s="1319"/>
      <c r="N24" s="1319"/>
      <c r="O24" s="1319"/>
      <c r="P24" s="1319"/>
      <c r="Q24" s="1319"/>
      <c r="R24" s="1319"/>
      <c r="S24" s="1319"/>
      <c r="T24" s="1319"/>
    </row>
    <row r="25" spans="1:20" ht="14.25" customHeight="1">
      <c r="A25" s="1846" t="s">
        <v>1112</v>
      </c>
      <c r="B25" s="1846"/>
      <c r="C25" s="1846"/>
      <c r="D25" s="1846"/>
      <c r="E25" s="1846"/>
      <c r="F25" s="1846"/>
      <c r="G25" s="1846"/>
      <c r="H25" s="1846"/>
      <c r="I25" s="1846"/>
      <c r="J25" s="1327"/>
      <c r="L25" s="1319"/>
      <c r="M25" s="1319"/>
      <c r="N25" s="1319"/>
      <c r="O25" s="1319"/>
      <c r="P25" s="1319"/>
      <c r="Q25" s="1319"/>
      <c r="R25" s="1319"/>
      <c r="S25" s="1319"/>
      <c r="T25" s="1319"/>
    </row>
    <row r="26" spans="1:20" ht="14.25" customHeight="1">
      <c r="A26" s="1846" t="s">
        <v>1111</v>
      </c>
      <c r="B26" s="1846"/>
      <c r="C26" s="1846"/>
      <c r="D26" s="1846"/>
      <c r="E26" s="1328"/>
      <c r="F26" s="1328"/>
      <c r="G26" s="1328"/>
      <c r="H26" s="1328"/>
      <c r="I26" s="1328"/>
      <c r="J26" s="1327"/>
      <c r="L26" s="1319"/>
      <c r="M26" s="1319"/>
      <c r="N26" s="1319"/>
      <c r="O26" s="1319"/>
      <c r="P26" s="1319"/>
      <c r="Q26" s="1319"/>
      <c r="R26" s="1319"/>
      <c r="S26" s="1319"/>
      <c r="T26" s="1319"/>
    </row>
    <row r="27" spans="1:9" ht="15">
      <c r="A27" s="1329" t="s">
        <v>467</v>
      </c>
      <c r="B27" s="15"/>
      <c r="C27" s="15"/>
      <c r="D27" s="15"/>
      <c r="E27" s="15"/>
      <c r="F27" s="15"/>
      <c r="G27" s="15"/>
      <c r="H27" s="15"/>
      <c r="I27" s="15"/>
    </row>
  </sheetData>
  <sheetProtection/>
  <mergeCells count="12">
    <mergeCell ref="A1:H1"/>
    <mergeCell ref="I1:J1"/>
    <mergeCell ref="A2:A3"/>
    <mergeCell ref="B2:D2"/>
    <mergeCell ref="E2:G2"/>
    <mergeCell ref="H2:J2"/>
    <mergeCell ref="A25:I25"/>
    <mergeCell ref="A26:D26"/>
    <mergeCell ref="A13:A14"/>
    <mergeCell ref="B13:D13"/>
    <mergeCell ref="E13:G13"/>
    <mergeCell ref="H13:J1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39.625" style="1" customWidth="1"/>
    <col min="2" max="10" width="13.625" style="1" customWidth="1"/>
    <col min="11" max="16384" width="9.125" style="1" customWidth="1"/>
  </cols>
  <sheetData>
    <row r="1" spans="1:10" ht="15.75" thickBot="1">
      <c r="A1" s="46" t="s">
        <v>1353</v>
      </c>
      <c r="B1" s="47"/>
      <c r="C1" s="47"/>
      <c r="D1" s="47"/>
      <c r="E1" s="47"/>
      <c r="F1" s="1406"/>
      <c r="G1" s="1407"/>
      <c r="H1" s="47"/>
      <c r="I1" s="47"/>
      <c r="J1" s="49" t="s">
        <v>518</v>
      </c>
    </row>
    <row r="2" spans="1:10" ht="15">
      <c r="A2" s="1611" t="s">
        <v>472</v>
      </c>
      <c r="B2" s="1613" t="s">
        <v>473</v>
      </c>
      <c r="C2" s="1614"/>
      <c r="D2" s="1615"/>
      <c r="E2" s="1616" t="s">
        <v>474</v>
      </c>
      <c r="F2" s="1614"/>
      <c r="G2" s="1615"/>
      <c r="H2" s="1616" t="s">
        <v>475</v>
      </c>
      <c r="I2" s="1614"/>
      <c r="J2" s="1617"/>
    </row>
    <row r="3" spans="1:10" ht="15" customHeight="1" thickBot="1">
      <c r="A3" s="1612"/>
      <c r="B3" s="50">
        <v>2008</v>
      </c>
      <c r="C3" s="51">
        <v>2009</v>
      </c>
      <c r="D3" s="52" t="s">
        <v>476</v>
      </c>
      <c r="E3" s="51">
        <v>2008</v>
      </c>
      <c r="F3" s="53">
        <v>2009</v>
      </c>
      <c r="G3" s="52" t="s">
        <v>476</v>
      </c>
      <c r="H3" s="54">
        <v>2008</v>
      </c>
      <c r="I3" s="53">
        <v>2009</v>
      </c>
      <c r="J3" s="55" t="s">
        <v>476</v>
      </c>
    </row>
    <row r="4" spans="1:10" ht="15.75" customHeight="1" thickTop="1">
      <c r="A4" s="56" t="s">
        <v>477</v>
      </c>
      <c r="B4" s="57">
        <f>'[1]vSK'!B5/30.126</f>
        <v>1868.0708300459403</v>
      </c>
      <c r="C4" s="58">
        <f>'[1]vystupy09'!B3/'[1]vystupy09'!C3</f>
        <v>1523.0364834751156</v>
      </c>
      <c r="D4" s="59">
        <f>(C4/B4)*100</f>
        <v>81.5299109101586</v>
      </c>
      <c r="E4" s="58">
        <f>'[1]vSK'!C5/30.126</f>
        <v>1511.9358141228872</v>
      </c>
      <c r="F4" s="60">
        <f>'[1]vystupy09'!D3/'[1]vystupy09'!E3</f>
        <v>1205.7694544468893</v>
      </c>
      <c r="G4" s="59">
        <f>(F4/E4)*100</f>
        <v>79.75004250735255</v>
      </c>
      <c r="H4" s="60">
        <f>'[1]vSK'!D5/30.126</f>
        <v>2217.249099080568</v>
      </c>
      <c r="I4" s="60">
        <f>'[1]vystupy09'!F3/'[1]vystupy09'!G3</f>
        <v>1844.8790523775226</v>
      </c>
      <c r="J4" s="61">
        <f>(I4/H4)*100</f>
        <v>83.20576398666901</v>
      </c>
    </row>
    <row r="5" spans="1:10" ht="15" customHeight="1">
      <c r="A5" s="62" t="s">
        <v>478</v>
      </c>
      <c r="B5" s="63">
        <f>'[1]vSK'!B6/30.126</f>
        <v>241.90318008494023</v>
      </c>
      <c r="C5" s="64">
        <f>'[1]vystupy09'!B4/'[1]vystupy09'!C4</f>
        <v>192.18832654048384</v>
      </c>
      <c r="D5" s="65">
        <f>(C5/B5)*100</f>
        <v>79.44844977771692</v>
      </c>
      <c r="E5" s="64">
        <f>'[1]vSK'!C6/30.126</f>
        <v>33.22424143959802</v>
      </c>
      <c r="F5" s="64">
        <f>'[1]vystupy09'!D4/'[1]vystupy09'!E4</f>
        <v>57.78408712595788</v>
      </c>
      <c r="G5" s="65">
        <f>(F5/E5)*100</f>
        <v>173.92146403405445</v>
      </c>
      <c r="H5" s="58">
        <f>'[1]vSK'!D6/30.126</f>
        <v>468.86059749552874</v>
      </c>
      <c r="I5" s="64">
        <f>'[1]vystupy09'!F4/'[1]vystupy09'!G4</f>
        <v>332.07192511497584</v>
      </c>
      <c r="J5" s="66">
        <f>(I5/H5)*100</f>
        <v>70.82530007613673</v>
      </c>
    </row>
    <row r="6" spans="1:10" ht="15" customHeight="1">
      <c r="A6" s="62" t="s">
        <v>479</v>
      </c>
      <c r="B6" s="63">
        <f>'[1]vSK'!B7/30.126</f>
        <v>1144.8121501333267</v>
      </c>
      <c r="C6" s="64">
        <f>'[1]vystupy09'!B5/'[1]vystupy09'!C5</f>
        <v>835.4760400412225</v>
      </c>
      <c r="D6" s="65">
        <f aca="true" t="shared" si="0" ref="D6:D35">(C6/B6)*100</f>
        <v>72.9793128020105</v>
      </c>
      <c r="E6" s="64">
        <f>'[1]vSK'!C7/30.126</f>
        <v>1047.2351467198566</v>
      </c>
      <c r="F6" s="64">
        <f>'[1]vystupy09'!D5/'[1]vystupy09'!E5</f>
        <v>690.4580572131098</v>
      </c>
      <c r="G6" s="65">
        <f aca="true" t="shared" si="1" ref="G6:G35">(F6/E6)*100</f>
        <v>65.93152066904537</v>
      </c>
      <c r="H6" s="58">
        <f>'[1]vSK'!D7/30.126</f>
        <v>1224.8733320046738</v>
      </c>
      <c r="I6" s="64">
        <f>'[1]vystupy09'!F5/'[1]vystupy09'!G5</f>
        <v>982.4514681719455</v>
      </c>
      <c r="J6" s="66">
        <f aca="true" t="shared" si="2" ref="J6:J35">(I6/H6)*100</f>
        <v>80.20841359685973</v>
      </c>
    </row>
    <row r="7" spans="1:10" ht="15" customHeight="1">
      <c r="A7" s="62" t="s">
        <v>480</v>
      </c>
      <c r="B7" s="63">
        <f>'[1]vSK'!B8/30.126</f>
        <v>1023.1003937356868</v>
      </c>
      <c r="C7" s="64">
        <f>'[1]vystupy09'!B6/'[1]vystupy09'!C6</f>
        <v>831.4062593586574</v>
      </c>
      <c r="D7" s="65">
        <f t="shared" si="0"/>
        <v>81.26340918733409</v>
      </c>
      <c r="E7" s="64">
        <f>'[1]vSK'!C8/30.126</f>
        <v>920.5786525183362</v>
      </c>
      <c r="F7" s="64">
        <f>'[1]vystupy09'!D6/'[1]vystupy09'!E6</f>
        <v>685.7915943307956</v>
      </c>
      <c r="G7" s="65">
        <f t="shared" si="1"/>
        <v>74.49570902548558</v>
      </c>
      <c r="H7" s="58">
        <f>'[1]vSK'!D8/30.126</f>
        <v>1108.6125542574953</v>
      </c>
      <c r="I7" s="64">
        <f>'[1]vystupy09'!F6/'[1]vystupy09'!G6</f>
        <v>979.3083425806976</v>
      </c>
      <c r="J7" s="66">
        <f t="shared" si="2"/>
        <v>88.33639298236159</v>
      </c>
    </row>
    <row r="8" spans="1:10" ht="15" customHeight="1">
      <c r="A8" s="62" t="s">
        <v>481</v>
      </c>
      <c r="B8" s="63">
        <f>'[1]vSK'!B9/30.126</f>
        <v>244.5622428166819</v>
      </c>
      <c r="C8" s="64">
        <f>'[1]vystupy09'!B7/'[1]vystupy09'!C7</f>
        <v>99.84656507753951</v>
      </c>
      <c r="D8" s="65">
        <f t="shared" si="0"/>
        <v>40.82664761640338</v>
      </c>
      <c r="E8" s="64">
        <f>'[1]vSK'!C9/30.126</f>
        <v>246.35566594528612</v>
      </c>
      <c r="F8" s="64">
        <f>'[1]vystupy09'!D7/'[1]vystupy09'!E7</f>
        <v>78.1773528969405</v>
      </c>
      <c r="G8" s="65">
        <f t="shared" si="1"/>
        <v>31.733531517112805</v>
      </c>
      <c r="H8" s="58">
        <f>'[1]vSK'!D9/30.126</f>
        <v>233.96549377985892</v>
      </c>
      <c r="I8" s="64">
        <f>'[1]vystupy09'!F7/'[1]vystupy09'!G7</f>
        <v>120.89813456297877</v>
      </c>
      <c r="J8" s="66">
        <f t="shared" si="2"/>
        <v>51.673489372212025</v>
      </c>
    </row>
    <row r="9" spans="1:10" ht="15" customHeight="1">
      <c r="A9" s="62" t="s">
        <v>482</v>
      </c>
      <c r="B9" s="63">
        <f>'[1]vSK'!B10/30.126</f>
        <v>85.80470576709354</v>
      </c>
      <c r="C9" s="64">
        <f>'[1]vystupy09'!B8/'[1]vystupy09'!C8</f>
        <v>81.19293924253284</v>
      </c>
      <c r="D9" s="65">
        <f t="shared" si="0"/>
        <v>94.62527552150954</v>
      </c>
      <c r="E9" s="64">
        <f>'[1]vSK'!C10/30.126</f>
        <v>65.8820113672947</v>
      </c>
      <c r="F9" s="64">
        <f>'[1]vystupy09'!D8/'[1]vystupy09'!E8</f>
        <v>53.786605357954535</v>
      </c>
      <c r="G9" s="65">
        <f t="shared" si="1"/>
        <v>81.64080640782532</v>
      </c>
      <c r="H9" s="58">
        <f>'[1]vSK'!D10/30.126</f>
        <v>102.97475357214698</v>
      </c>
      <c r="I9" s="64">
        <f>'[1]vystupy09'!F8/'[1]vystupy09'!G8</f>
        <v>109.76571830853948</v>
      </c>
      <c r="J9" s="66">
        <f t="shared" si="2"/>
        <v>106.59478610126953</v>
      </c>
    </row>
    <row r="10" spans="1:10" ht="15" customHeight="1">
      <c r="A10" s="62" t="s">
        <v>483</v>
      </c>
      <c r="B10" s="63">
        <f>'[1]vSK'!B11/30.126</f>
        <v>364.6717654287459</v>
      </c>
      <c r="C10" s="64">
        <f>'[1]vystupy09'!B9/'[1]vystupy09'!C9</f>
        <v>404.7137394995418</v>
      </c>
      <c r="D10" s="65">
        <f t="shared" si="0"/>
        <v>110.98027812044029</v>
      </c>
      <c r="E10" s="64">
        <f>'[1]vSK'!C11/30.126</f>
        <v>351.6515052736706</v>
      </c>
      <c r="F10" s="64">
        <f>'[1]vystupy09'!D9/'[1]vystupy09'!E9</f>
        <v>397.33610254060335</v>
      </c>
      <c r="G10" s="65">
        <f t="shared" si="1"/>
        <v>112.9914408389576</v>
      </c>
      <c r="H10" s="58">
        <f>'[1]vSK'!D11/30.126</f>
        <v>371.1808065471785</v>
      </c>
      <c r="I10" s="64">
        <f>'[1]vystupy09'!F9/'[1]vystupy09'!G9</f>
        <v>408.55994518749475</v>
      </c>
      <c r="J10" s="66">
        <f t="shared" si="2"/>
        <v>110.07033175772929</v>
      </c>
    </row>
    <row r="11" spans="1:10" ht="15" customHeight="1">
      <c r="A11" s="62" t="s">
        <v>484</v>
      </c>
      <c r="B11" s="63">
        <f>'[1]vSK'!B12/30.126</f>
        <v>297.0909875956639</v>
      </c>
      <c r="C11" s="64">
        <f>'[1]vystupy09'!B10/'[1]vystupy09'!C10</f>
        <v>288.130583987836</v>
      </c>
      <c r="D11" s="65">
        <f t="shared" si="0"/>
        <v>96.98395307096195</v>
      </c>
      <c r="E11" s="64">
        <f>'[1]vSK'!C12/30.126</f>
        <v>300.49488581221135</v>
      </c>
      <c r="F11" s="64">
        <f>'[1]vystupy09'!D10/'[1]vystupy09'!E10</f>
        <v>293.3514597599756</v>
      </c>
      <c r="G11" s="65">
        <f t="shared" si="1"/>
        <v>97.62277949159511</v>
      </c>
      <c r="H11" s="58">
        <f>'[1]vSK'!D12/30.126</f>
        <v>291.8902247540756</v>
      </c>
      <c r="I11" s="64">
        <f>'[1]vystupy09'!F10/'[1]vystupy09'!G10</f>
        <v>280.3910154283289</v>
      </c>
      <c r="J11" s="66">
        <f t="shared" si="2"/>
        <v>96.0604335635306</v>
      </c>
    </row>
    <row r="12" spans="1:10" ht="15" customHeight="1">
      <c r="A12" s="62" t="s">
        <v>485</v>
      </c>
      <c r="B12" s="63">
        <f>'[1]vSK'!B13/30.126</f>
        <v>8.794415428455189</v>
      </c>
      <c r="C12" s="64">
        <f>'[1]vystupy09'!B11/'[1]vystupy09'!C11</f>
        <v>1.2582948797329154</v>
      </c>
      <c r="D12" s="65">
        <f t="shared" si="0"/>
        <v>14.307885384417704</v>
      </c>
      <c r="E12" s="64">
        <f>'[1]vSK'!C13/30.126</f>
        <v>4.772178854480714</v>
      </c>
      <c r="F12" s="64">
        <f>'[1]vystupy09'!D11/'[1]vystupy09'!E11</f>
        <v>0.6442393157223677</v>
      </c>
      <c r="G12" s="65">
        <f t="shared" si="1"/>
        <v>13.499898796070392</v>
      </c>
      <c r="H12" s="58">
        <f>'[1]vSK'!D13/30.126</f>
        <v>13.214444161011551</v>
      </c>
      <c r="I12" s="64">
        <f>'[1]vystupy09'!F11/'[1]vystupy09'!G11</f>
        <v>1.899706831271632</v>
      </c>
      <c r="J12" s="66">
        <f t="shared" si="2"/>
        <v>14.375987428034293</v>
      </c>
    </row>
    <row r="13" spans="1:10" ht="15" customHeight="1">
      <c r="A13" s="62" t="s">
        <v>486</v>
      </c>
      <c r="B13" s="63">
        <f>'[1]vSK'!B14/30.126</f>
        <v>1.7519085872498406</v>
      </c>
      <c r="C13" s="64">
        <f>'[1]vystupy09'!B12/'[1]vystupy09'!C12</f>
        <v>1.3620845683378997</v>
      </c>
      <c r="D13" s="65">
        <f t="shared" si="0"/>
        <v>77.74860961644754</v>
      </c>
      <c r="E13" s="64">
        <f>'[1]vSK'!C14/30.126</f>
        <v>0.5418937667281584</v>
      </c>
      <c r="F13" s="64">
        <f>'[1]vystupy09'!D12/'[1]vystupy09'!E12</f>
        <v>1.2042323296101045</v>
      </c>
      <c r="G13" s="65">
        <f t="shared" si="1"/>
        <v>222.22664358754454</v>
      </c>
      <c r="H13" s="58">
        <f>'[1]vSK'!D14/30.126</f>
        <v>3.0721143225515735</v>
      </c>
      <c r="I13" s="64">
        <f>'[1]vystupy09'!F12/'[1]vystupy09'!G12</f>
        <v>1.5323145992833904</v>
      </c>
      <c r="J13" s="66">
        <f t="shared" si="2"/>
        <v>49.878176343734246</v>
      </c>
    </row>
    <row r="14" spans="1:10" ht="15" customHeight="1">
      <c r="A14" s="62" t="s">
        <v>487</v>
      </c>
      <c r="B14" s="63">
        <f>'[1]vSK'!B15/30.126</f>
        <v>2.456187432198536</v>
      </c>
      <c r="C14" s="64">
        <f>'[1]vystupy09'!B13/'[1]vystupy09'!C13</f>
        <v>1.7256097086280173</v>
      </c>
      <c r="D14" s="65">
        <f t="shared" si="0"/>
        <v>70.25561999083361</v>
      </c>
      <c r="E14" s="64">
        <f>'[1]vSK'!C15/30.126</f>
        <v>1.8852040834772688</v>
      </c>
      <c r="F14" s="64">
        <f>'[1]vystupy09'!D13/'[1]vystupy09'!E13</f>
        <v>1.4958825921549777</v>
      </c>
      <c r="G14" s="65">
        <f t="shared" si="1"/>
        <v>79.34857585263737</v>
      </c>
      <c r="H14" s="58">
        <f>'[1]vSK'!D15/30.126</f>
        <v>3.092090140416985</v>
      </c>
      <c r="I14" s="64">
        <f>'[1]vystupy09'!F13/'[1]vystupy09'!G13</f>
        <v>1.9704618677455696</v>
      </c>
      <c r="J14" s="66">
        <f t="shared" si="2"/>
        <v>63.725886965243596</v>
      </c>
    </row>
    <row r="15" spans="1:10" ht="15" customHeight="1">
      <c r="A15" s="62" t="s">
        <v>488</v>
      </c>
      <c r="B15" s="63">
        <f>'[1]vSK'!B16/30.126</f>
        <v>9.132509637884251</v>
      </c>
      <c r="C15" s="64">
        <f>'[1]vystupy09'!B14/'[1]vystupy09'!C14</f>
        <v>1.1287032620728563</v>
      </c>
      <c r="D15" s="65">
        <f t="shared" si="0"/>
        <v>12.359179533637432</v>
      </c>
      <c r="E15" s="64">
        <f>'[1]vSK'!C16/30.126</f>
        <v>1.099034838332344</v>
      </c>
      <c r="F15" s="64">
        <f>'[1]vystupy09'!D14/'[1]vystupy09'!E14</f>
        <v>0.22571944216947118</v>
      </c>
      <c r="G15" s="65">
        <f t="shared" si="1"/>
        <v>20.537969707309177</v>
      </c>
      <c r="H15" s="58">
        <f>'[1]vSK'!D16/30.126</f>
        <v>17.856422758162616</v>
      </c>
      <c r="I15" s="64">
        <f>'[1]vystupy09'!F14/'[1]vystupy09'!G14</f>
        <v>2.0678922105396245</v>
      </c>
      <c r="J15" s="66">
        <f t="shared" si="2"/>
        <v>11.580663375559585</v>
      </c>
    </row>
    <row r="16" spans="1:10" ht="15" customHeight="1">
      <c r="A16" s="62" t="s">
        <v>489</v>
      </c>
      <c r="B16" s="63">
        <f>'[1]vSK'!B17/30.126</f>
        <v>6.442986277015402</v>
      </c>
      <c r="C16" s="64">
        <f>'[1]vystupy09'!B15/'[1]vystupy09'!C15</f>
        <v>2.07191441753543</v>
      </c>
      <c r="D16" s="65">
        <f t="shared" si="0"/>
        <v>32.15767236579009</v>
      </c>
      <c r="E16" s="64">
        <f>'[1]vSK'!C17/30.126</f>
        <v>3.303385494319093</v>
      </c>
      <c r="F16" s="64">
        <f>'[1]vystupy09'!D15/'[1]vystupy09'!E15</f>
        <v>2.0609658933419412</v>
      </c>
      <c r="G16" s="65">
        <f t="shared" si="1"/>
        <v>62.38950606540566</v>
      </c>
      <c r="H16" s="58">
        <f>'[1]vSK'!D17/30.126</f>
        <v>9.855226416982573</v>
      </c>
      <c r="I16" s="64">
        <f>'[1]vystupy09'!F15/'[1]vystupy09'!G15</f>
        <v>2.041441268042238</v>
      </c>
      <c r="J16" s="66">
        <f t="shared" si="2"/>
        <v>20.7143010385273</v>
      </c>
    </row>
    <row r="17" spans="1:10" ht="15.75" customHeight="1">
      <c r="A17" s="67" t="s">
        <v>496</v>
      </c>
      <c r="B17" s="63">
        <f>'[1]vSK'!B18/30.126</f>
        <v>1823.0572012067748</v>
      </c>
      <c r="C17" s="64">
        <f>'[1]vystupy09'!B16/'[1]vystupy09'!C16</f>
        <v>1576.712502354964</v>
      </c>
      <c r="D17" s="65">
        <f t="shared" si="0"/>
        <v>86.48727540261805</v>
      </c>
      <c r="E17" s="64">
        <f>'[1]vSK'!C18/30.126</f>
        <v>1490.7304541877713</v>
      </c>
      <c r="F17" s="64">
        <f>'[1]vystupy09'!D16/'[1]vystupy09'!E16</f>
        <v>1302.517945412114</v>
      </c>
      <c r="G17" s="65">
        <f t="shared" si="1"/>
        <v>87.37447750886625</v>
      </c>
      <c r="H17" s="58">
        <f>'[1]vSK'!D18/30.126</f>
        <v>2147.1909192459534</v>
      </c>
      <c r="I17" s="64">
        <f>'[1]vystupy09'!F16/'[1]vystupy09'!G16</f>
        <v>1853.325579846428</v>
      </c>
      <c r="J17" s="66">
        <f t="shared" si="2"/>
        <v>86.3139631988233</v>
      </c>
    </row>
    <row r="18" spans="1:10" ht="15.75" customHeight="1">
      <c r="A18" s="62" t="s">
        <v>497</v>
      </c>
      <c r="B18" s="63">
        <f>'[1]vSK'!B19/30.126</f>
        <v>215.82836527000762</v>
      </c>
      <c r="C18" s="64">
        <f>'[1]vystupy09'!B17/'[1]vystupy09'!C17</f>
        <v>171.75796038401182</v>
      </c>
      <c r="D18" s="65">
        <f t="shared" si="0"/>
        <v>79.5808095794719</v>
      </c>
      <c r="E18" s="64">
        <f>'[1]vSK'!C19/30.126</f>
        <v>29.97988804803784</v>
      </c>
      <c r="F18" s="64">
        <f>'[1]vystupy09'!D17/'[1]vystupy09'!E17</f>
        <v>51.791450192419006</v>
      </c>
      <c r="G18" s="65">
        <f t="shared" si="1"/>
        <v>172.75398130050294</v>
      </c>
      <c r="H18" s="58">
        <f>'[1]vSK'!D19/30.126</f>
        <v>417.95266630856406</v>
      </c>
      <c r="I18" s="64">
        <f>'[1]vystupy09'!F17/'[1]vystupy09'!G17</f>
        <v>296.61064579528085</v>
      </c>
      <c r="J18" s="66">
        <f t="shared" si="2"/>
        <v>70.96752089536871</v>
      </c>
    </row>
    <row r="19" spans="1:10" ht="15.75" customHeight="1">
      <c r="A19" s="62" t="s">
        <v>498</v>
      </c>
      <c r="B19" s="63">
        <f>'[1]vSK'!B20/30.126</f>
        <v>926.3247221315773</v>
      </c>
      <c r="C19" s="64">
        <f>'[1]vystupy09'!B18/'[1]vystupy09'!C18</f>
        <v>754.5816305710578</v>
      </c>
      <c r="D19" s="65">
        <f t="shared" si="0"/>
        <v>81.45973140333345</v>
      </c>
      <c r="E19" s="64">
        <f>'[1]vSK'!C20/30.126</f>
        <v>804.1238341661322</v>
      </c>
      <c r="F19" s="64">
        <f>'[1]vystupy09'!D18/'[1]vystupy09'!E18</f>
        <v>615.3162650768886</v>
      </c>
      <c r="G19" s="65">
        <f t="shared" si="1"/>
        <v>76.5200879432911</v>
      </c>
      <c r="H19" s="58">
        <f>'[1]vSK'!D20/30.126</f>
        <v>1041.8157694117772</v>
      </c>
      <c r="I19" s="64">
        <f>'[1]vystupy09'!F18/'[1]vystupy09'!G18</f>
        <v>897.057947601593</v>
      </c>
      <c r="J19" s="66">
        <f t="shared" si="2"/>
        <v>86.10523798349526</v>
      </c>
    </row>
    <row r="20" spans="1:10" ht="15.75" customHeight="1">
      <c r="A20" s="62" t="s">
        <v>499</v>
      </c>
      <c r="B20" s="63">
        <f>'[1]vSK'!B21/30.126</f>
        <v>701.1654776566487</v>
      </c>
      <c r="C20" s="64">
        <f>'[1]vystupy09'!B19/'[1]vystupy09'!C19</f>
        <v>542.028735263634</v>
      </c>
      <c r="D20" s="65">
        <f t="shared" si="0"/>
        <v>77.30396782727202</v>
      </c>
      <c r="E20" s="64">
        <f>'[1]vSK'!C21/30.126</f>
        <v>644.0544870879771</v>
      </c>
      <c r="F20" s="64">
        <f>'[1]vystupy09'!D19/'[1]vystupy09'!E19</f>
        <v>466.6285814009336</v>
      </c>
      <c r="G20" s="65">
        <f t="shared" si="1"/>
        <v>72.45172431151663</v>
      </c>
      <c r="H20" s="58">
        <f>'[1]vSK'!D21/30.126</f>
        <v>760.4155908159663</v>
      </c>
      <c r="I20" s="64">
        <f>'[1]vystupy09'!F19/'[1]vystupy09'!G19</f>
        <v>619.8485790009008</v>
      </c>
      <c r="J20" s="66">
        <f t="shared" si="2"/>
        <v>81.51444900488829</v>
      </c>
    </row>
    <row r="21" spans="1:10" ht="15.75" customHeight="1">
      <c r="A21" s="62" t="s">
        <v>500</v>
      </c>
      <c r="B21" s="63">
        <f>'[1]vSK'!B22/30.126</f>
        <v>308.7464258284883</v>
      </c>
      <c r="C21" s="64">
        <f>'[1]vystupy09'!B20/'[1]vystupy09'!C20</f>
        <v>280.24707460439635</v>
      </c>
      <c r="D21" s="65">
        <f t="shared" si="0"/>
        <v>90.76933404245345</v>
      </c>
      <c r="E21" s="64">
        <f>'[1]vSK'!C22/30.126</f>
        <v>335.25646521239787</v>
      </c>
      <c r="F21" s="64">
        <f>'[1]vystupy09'!D20/'[1]vystupy09'!E20</f>
        <v>307.9835861297832</v>
      </c>
      <c r="G21" s="65">
        <f t="shared" si="1"/>
        <v>91.86506990541218</v>
      </c>
      <c r="H21" s="58">
        <f>'[1]vSK'!D22/30.126</f>
        <v>269.20822213161654</v>
      </c>
      <c r="I21" s="64">
        <f>'[1]vystupy09'!F20/'[1]vystupy09'!G20</f>
        <v>246.8799444565485</v>
      </c>
      <c r="J21" s="66">
        <f t="shared" si="2"/>
        <v>91.7059451237148</v>
      </c>
    </row>
    <row r="22" spans="1:10" ht="15.75" customHeight="1">
      <c r="A22" s="62" t="s">
        <v>501</v>
      </c>
      <c r="B22" s="63">
        <f>'[1]vSK'!B23/30.126</f>
        <v>222.95279665380468</v>
      </c>
      <c r="C22" s="64">
        <f>'[1]vystupy09'!B21/'[1]vystupy09'!C21</f>
        <v>201.61354503703328</v>
      </c>
      <c r="D22" s="65">
        <f t="shared" si="0"/>
        <v>90.42880289593029</v>
      </c>
      <c r="E22" s="64">
        <f>'[1]vSK'!C23/30.126</f>
        <v>242.5554913980661</v>
      </c>
      <c r="F22" s="64">
        <f>'[1]vystupy09'!D21/'[1]vystupy09'!E21</f>
        <v>221.60392851178685</v>
      </c>
      <c r="G22" s="65">
        <f t="shared" si="1"/>
        <v>91.36215685511118</v>
      </c>
      <c r="H22" s="58">
        <f>'[1]vSK'!D23/30.126</f>
        <v>194.3474737915216</v>
      </c>
      <c r="I22" s="64">
        <f>'[1]vystupy09'!F21/'[1]vystupy09'!G21</f>
        <v>177.68580420460626</v>
      </c>
      <c r="J22" s="66">
        <f t="shared" si="2"/>
        <v>91.42686588003276</v>
      </c>
    </row>
    <row r="23" spans="1:10" ht="15.75" customHeight="1">
      <c r="A23" s="62" t="s">
        <v>502</v>
      </c>
      <c r="B23" s="63">
        <f>'[1]vSK'!B24/30.126</f>
        <v>24.19517340461611</v>
      </c>
      <c r="C23" s="64">
        <f>'[1]vystupy09'!B22/'[1]vystupy09'!C22</f>
        <v>23.636697815337254</v>
      </c>
      <c r="D23" s="65">
        <f t="shared" si="0"/>
        <v>97.69178926747306</v>
      </c>
      <c r="E23" s="64">
        <f>'[1]vSK'!C24/30.126</f>
        <v>23.599550915394307</v>
      </c>
      <c r="F23" s="64">
        <f>'[1]vystupy09'!D22/'[1]vystupy09'!E22</f>
        <v>22.946620750000747</v>
      </c>
      <c r="G23" s="65">
        <f t="shared" si="1"/>
        <v>97.23329410913644</v>
      </c>
      <c r="H23" s="58">
        <f>'[1]vSK'!D24/30.126</f>
        <v>24.598652970442608</v>
      </c>
      <c r="I23" s="64">
        <f>'[1]vystupy09'!F22/'[1]vystupy09'!G22</f>
        <v>24.30265634066274</v>
      </c>
      <c r="J23" s="66">
        <f t="shared" si="2"/>
        <v>98.79669577787233</v>
      </c>
    </row>
    <row r="24" spans="1:10" ht="15.75" customHeight="1">
      <c r="A24" s="62" t="s">
        <v>503</v>
      </c>
      <c r="B24" s="63">
        <f>'[1]vSK'!B25/30.126</f>
        <v>189.97573938926473</v>
      </c>
      <c r="C24" s="64">
        <f>'[1]vystupy09'!B23/'[1]vystupy09'!C23</f>
        <v>203.15133182235033</v>
      </c>
      <c r="D24" s="65">
        <f t="shared" si="0"/>
        <v>106.93540789757819</v>
      </c>
      <c r="E24" s="64">
        <f>'[1]vSK'!C25/30.126</f>
        <v>187.1168370409603</v>
      </c>
      <c r="F24" s="64">
        <f>'[1]vystupy09'!D23/'[1]vystupy09'!E23</f>
        <v>198.686165460239</v>
      </c>
      <c r="G24" s="65">
        <f t="shared" si="1"/>
        <v>106.18294355667533</v>
      </c>
      <c r="H24" s="58">
        <f>'[1]vSK'!D25/30.126</f>
        <v>189.80346483051915</v>
      </c>
      <c r="I24" s="64">
        <f>'[1]vystupy09'!F23/'[1]vystupy09'!G23</f>
        <v>207.297359548247</v>
      </c>
      <c r="J24" s="66">
        <f t="shared" si="2"/>
        <v>109.21684687545014</v>
      </c>
    </row>
    <row r="25" spans="1:10" ht="15.75" customHeight="1">
      <c r="A25" s="62" t="s">
        <v>504</v>
      </c>
      <c r="B25" s="63">
        <f>'[1]vSK'!B26/30.126</f>
        <v>6.687774275804521</v>
      </c>
      <c r="C25" s="64">
        <f>'[1]vystupy09'!B24/'[1]vystupy09'!C24</f>
        <v>1.2170066724414106</v>
      </c>
      <c r="D25" s="65">
        <f t="shared" si="0"/>
        <v>18.197484278803774</v>
      </c>
      <c r="E25" s="64">
        <f>'[1]vSK'!C26/30.126</f>
        <v>3.7263957973571995</v>
      </c>
      <c r="F25" s="64">
        <f>'[1]vystupy09'!D24/'[1]vystupy09'!E24</f>
        <v>0.8124849108122302</v>
      </c>
      <c r="G25" s="65">
        <f t="shared" si="1"/>
        <v>21.80350545125811</v>
      </c>
      <c r="H25" s="58">
        <f>'[1]vSK'!D26/30.126</f>
        <v>9.944285271632543</v>
      </c>
      <c r="I25" s="64">
        <f>'[1]vystupy09'!F24/'[1]vystupy09'!G24</f>
        <v>1.6415473258090079</v>
      </c>
      <c r="J25" s="66">
        <f t="shared" si="2"/>
        <v>16.507444034130337</v>
      </c>
    </row>
    <row r="26" spans="1:10" ht="15.75" customHeight="1">
      <c r="A26" s="68" t="s">
        <v>505</v>
      </c>
      <c r="B26" s="63">
        <f>'[1]vSK'!B27/30.126</f>
        <v>30.56254785801935</v>
      </c>
      <c r="C26" s="64">
        <f>'[1]vystupy09'!B25/'[1]vystupy09'!C25</f>
        <v>25.450035688193587</v>
      </c>
      <c r="D26" s="65">
        <f t="shared" si="0"/>
        <v>83.27197001514295</v>
      </c>
      <c r="E26" s="64">
        <f>'[1]vSK'!C27/30.126</f>
        <v>18.199547214764724</v>
      </c>
      <c r="F26" s="64">
        <f>'[1]vystupy09'!D25/'[1]vystupy09'!E25</f>
        <v>16.407074069152603</v>
      </c>
      <c r="G26" s="65">
        <f t="shared" si="1"/>
        <v>90.15100142624458</v>
      </c>
      <c r="H26" s="58">
        <f>'[1]vSK'!D27/30.126</f>
        <v>43.4757518929194</v>
      </c>
      <c r="I26" s="64">
        <f>'[1]vystupy09'!F25/'[1]vystupy09'!G25</f>
        <v>34.92817663895656</v>
      </c>
      <c r="J26" s="66">
        <f t="shared" si="2"/>
        <v>80.33944237464718</v>
      </c>
    </row>
    <row r="27" spans="1:10" ht="15.75" customHeight="1">
      <c r="A27" s="62" t="s">
        <v>506</v>
      </c>
      <c r="B27" s="63">
        <f>'[1]vSK'!B28/30.126</f>
        <v>3.5988365021861184</v>
      </c>
      <c r="C27" s="64">
        <f>'[1]vystupy09'!B26/'[1]vystupy09'!C26</f>
        <v>1.0801580459844684</v>
      </c>
      <c r="D27" s="65">
        <f>(C27/B27)*100</f>
        <v>30.014090535325096</v>
      </c>
      <c r="E27" s="64">
        <f>'[1]vSK'!C28/30.126</f>
        <v>0.7599074692838378</v>
      </c>
      <c r="F27" s="64">
        <f>'[1]vystupy09'!D26/'[1]vystupy09'!E26</f>
        <v>0.28951452538045225</v>
      </c>
      <c r="G27" s="65">
        <f t="shared" si="1"/>
        <v>38.09865504458068</v>
      </c>
      <c r="H27" s="58">
        <f>'[1]vSK'!D28/30.126</f>
        <v>6.667222974608876</v>
      </c>
      <c r="I27" s="64">
        <f>'[1]vystupy09'!F26/'[1]vystupy09'!G26</f>
        <v>1.902579817077163</v>
      </c>
      <c r="J27" s="66">
        <f t="shared" si="2"/>
        <v>28.536316009271843</v>
      </c>
    </row>
    <row r="28" spans="1:10" ht="15.75" customHeight="1">
      <c r="A28" s="62" t="s">
        <v>507</v>
      </c>
      <c r="B28" s="63">
        <f>'[1]vSK'!B29/30.126</f>
        <v>4.177166043184923</v>
      </c>
      <c r="C28" s="64">
        <f>'[1]vystupy09'!B27/'[1]vystupy09'!C27</f>
        <v>0.8070330774488642</v>
      </c>
      <c r="D28" s="65">
        <f t="shared" si="0"/>
        <v>19.320110072366997</v>
      </c>
      <c r="E28" s="64">
        <f>'[1]vSK'!C29/30.126</f>
        <v>1.3057609838454722</v>
      </c>
      <c r="F28" s="64">
        <f>'[1]vystupy09'!D27/'[1]vystupy09'!E27</f>
        <v>0.4441964836158868</v>
      </c>
      <c r="G28" s="65">
        <f t="shared" si="1"/>
        <v>34.01820770503696</v>
      </c>
      <c r="H28" s="58">
        <f>'[1]vSK'!D29/30.126</f>
        <v>7.310268052658699</v>
      </c>
      <c r="I28" s="64">
        <f>'[1]vystupy09'!F27/'[1]vystupy09'!G27</f>
        <v>1.186361106658328</v>
      </c>
      <c r="J28" s="66">
        <f t="shared" si="2"/>
        <v>16.22869500971111</v>
      </c>
    </row>
    <row r="29" spans="1:10" ht="15.75" customHeight="1">
      <c r="A29" s="62" t="s">
        <v>508</v>
      </c>
      <c r="B29" s="63">
        <f>'[1]vSK'!B30/30.126</f>
        <v>45.01362883916583</v>
      </c>
      <c r="C29" s="64">
        <f>'[1]vystupy09'!B28/'[1]vystupy09'!C28</f>
        <v>-62.30501407961431</v>
      </c>
      <c r="D29" s="65">
        <f t="shared" si="0"/>
        <v>-138.41366645251102</v>
      </c>
      <c r="E29" s="64">
        <f>'[1]vSK'!C30/30.126</f>
        <v>21.20535993511535</v>
      </c>
      <c r="F29" s="64">
        <f>'[1]vystupy09'!D28/'[1]vystupy09'!E28</f>
        <v>-99.60454472313457</v>
      </c>
      <c r="G29" s="65">
        <f t="shared" si="1"/>
        <v>-469.7140016859268</v>
      </c>
      <c r="H29" s="58">
        <f>'[1]vSK'!D30/30.126</f>
        <v>70.05817983461395</v>
      </c>
      <c r="I29" s="64">
        <f>'[1]vystupy09'!F28/'[1]vystupy09'!G28</f>
        <v>-23.02296526001368</v>
      </c>
      <c r="J29" s="66">
        <f t="shared" si="2"/>
        <v>-32.86263690316234</v>
      </c>
    </row>
    <row r="30" spans="1:10" ht="15.75" customHeight="1">
      <c r="A30" s="67" t="s">
        <v>509</v>
      </c>
      <c r="B30" s="63">
        <f>'[1]vSK'!B31/30.126</f>
        <v>322.1006425527654</v>
      </c>
      <c r="C30" s="64">
        <f>'[1]vystupy09'!B29/'[1]vystupy09'!C29</f>
        <v>319.1620141226913</v>
      </c>
      <c r="D30" s="65">
        <f t="shared" si="0"/>
        <v>99.08766762873107</v>
      </c>
      <c r="E30" s="64">
        <f>'[1]vSK'!C31/30.126</f>
        <v>328.1711109080253</v>
      </c>
      <c r="F30" s="64">
        <f>'[1]vystupy09'!D29/'[1]vystupy09'!E29</f>
        <v>327.3624999380773</v>
      </c>
      <c r="G30" s="65">
        <f>(F30/E30)*100</f>
        <v>99.75360080669178</v>
      </c>
      <c r="H30" s="58">
        <f>'[1]vSK'!D31/30.126</f>
        <v>313.5106203697311</v>
      </c>
      <c r="I30" s="64">
        <f>'[1]vystupy09'!F29/'[1]vystupy09'!G29</f>
        <v>308.5041089341392</v>
      </c>
      <c r="J30" s="66">
        <f t="shared" si="2"/>
        <v>98.4030807537915</v>
      </c>
    </row>
    <row r="31" spans="1:10" ht="15.75" customHeight="1">
      <c r="A31" s="62" t="s">
        <v>510</v>
      </c>
      <c r="B31" s="63">
        <f>'[1]vSK'!B32/30.126</f>
        <v>295.1813549033559</v>
      </c>
      <c r="C31" s="64">
        <f>'[1]vystupy09'!B30/'[1]vystupy09'!C30</f>
        <v>292.41592624520723</v>
      </c>
      <c r="D31" s="65">
        <f t="shared" si="0"/>
        <v>99.06314250130937</v>
      </c>
      <c r="E31" s="64">
        <f>'[1]vSK'!C32/30.126</f>
        <v>300.53043251402704</v>
      </c>
      <c r="F31" s="64">
        <f>'[1]vystupy09'!D30/'[1]vystupy09'!E30</f>
        <v>299.68479149207474</v>
      </c>
      <c r="G31" s="65">
        <f t="shared" si="1"/>
        <v>99.71861717468069</v>
      </c>
      <c r="H31" s="58">
        <f>'[1]vSK'!D32/30.126</f>
        <v>287.0843269456171</v>
      </c>
      <c r="I31" s="64">
        <f>'[1]vystupy09'!F30/'[1]vystupy09'!G30</f>
        <v>282.5860242222618</v>
      </c>
      <c r="J31" s="66">
        <f t="shared" si="2"/>
        <v>98.4331075223736</v>
      </c>
    </row>
    <row r="32" spans="1:10" ht="15.75" customHeight="1" thickBot="1">
      <c r="A32" s="69" t="s">
        <v>511</v>
      </c>
      <c r="B32" s="70">
        <f>'[1]vSK'!B33/30.126</f>
        <v>26.91928764940935</v>
      </c>
      <c r="C32" s="71">
        <f>'[1]vystupy09'!B31/'[1]vystupy09'!C31</f>
        <v>26.746087877484086</v>
      </c>
      <c r="D32" s="72">
        <f t="shared" si="0"/>
        <v>99.35659600587886</v>
      </c>
      <c r="E32" s="73">
        <f>'[1]vSK'!C33/30.126</f>
        <v>27.64067839399837</v>
      </c>
      <c r="F32" s="64">
        <f>'[1]vystupy09'!D31/'[1]vystupy09'!E31</f>
        <v>27.67770844600257</v>
      </c>
      <c r="G32" s="72">
        <f t="shared" si="1"/>
        <v>100.13396940363171</v>
      </c>
      <c r="H32" s="58">
        <f>'[1]vSK'!D33/30.126</f>
        <v>26.42629342411412</v>
      </c>
      <c r="I32" s="71">
        <f>'[1]vystupy09'!F31/'[1]vystupy09'!G31</f>
        <v>25.91808471187734</v>
      </c>
      <c r="J32" s="74">
        <f t="shared" si="2"/>
        <v>98.07688235319057</v>
      </c>
    </row>
    <row r="33" spans="1:10" ht="15.75" customHeight="1" thickTop="1">
      <c r="A33" s="75" t="s">
        <v>512</v>
      </c>
      <c r="B33" s="76">
        <f>'[1]vSK'!B34</f>
        <v>1318</v>
      </c>
      <c r="C33" s="77">
        <f>'[1]vystupy09'!B32</f>
        <v>1383</v>
      </c>
      <c r="D33" s="78">
        <f t="shared" si="0"/>
        <v>104.93171471927162</v>
      </c>
      <c r="E33" s="77">
        <f>'[1]vSK'!C34</f>
        <v>530</v>
      </c>
      <c r="F33" s="77">
        <f>'[1]vystupy09'!D32</f>
        <v>540</v>
      </c>
      <c r="G33" s="78">
        <f t="shared" si="1"/>
        <v>101.88679245283019</v>
      </c>
      <c r="H33" s="77">
        <f>'[1]vSK'!D34</f>
        <v>780</v>
      </c>
      <c r="I33" s="79">
        <f>'[1]vystupy09'!F32</f>
        <v>839</v>
      </c>
      <c r="J33" s="80">
        <f t="shared" si="2"/>
        <v>107.56410256410255</v>
      </c>
    </row>
    <row r="34" spans="1:10" ht="15.75" customHeight="1">
      <c r="A34" s="62" t="s">
        <v>513</v>
      </c>
      <c r="B34" s="81">
        <v>77</v>
      </c>
      <c r="C34" s="82">
        <v>56</v>
      </c>
      <c r="D34" s="65">
        <f t="shared" si="0"/>
        <v>72.72727272727273</v>
      </c>
      <c r="E34" s="82">
        <v>70</v>
      </c>
      <c r="F34" s="82">
        <v>39</v>
      </c>
      <c r="G34" s="65">
        <f t="shared" si="1"/>
        <v>55.714285714285715</v>
      </c>
      <c r="H34" s="82">
        <v>82</v>
      </c>
      <c r="I34" s="82">
        <v>67</v>
      </c>
      <c r="J34" s="66">
        <f t="shared" si="2"/>
        <v>81.70731707317073</v>
      </c>
    </row>
    <row r="35" spans="1:10" ht="15.75" customHeight="1" thickBot="1">
      <c r="A35" s="83" t="s">
        <v>514</v>
      </c>
      <c r="B35" s="84">
        <v>1414472</v>
      </c>
      <c r="C35" s="85">
        <f>'[1]vystupy09'!C34</f>
        <v>1445085.75</v>
      </c>
      <c r="D35" s="86">
        <f t="shared" si="0"/>
        <v>102.16432350728752</v>
      </c>
      <c r="E35" s="85">
        <v>729307</v>
      </c>
      <c r="F35" s="85">
        <f>'[1]vystupy09'!E3</f>
        <v>732768.07</v>
      </c>
      <c r="G35" s="86">
        <f t="shared" si="1"/>
        <v>100.47456969424398</v>
      </c>
      <c r="H35" s="85">
        <v>677976</v>
      </c>
      <c r="I35" s="85">
        <f>'[1]vystupy09'!G3</f>
        <v>708670.4</v>
      </c>
      <c r="J35" s="87">
        <f t="shared" si="2"/>
        <v>104.52735790057466</v>
      </c>
    </row>
    <row r="36" spans="1:10" ht="15">
      <c r="A36" s="88" t="s">
        <v>515</v>
      </c>
      <c r="B36" s="47"/>
      <c r="C36" s="47"/>
      <c r="D36" s="48"/>
      <c r="E36" s="47"/>
      <c r="F36" s="47"/>
      <c r="G36" s="48"/>
      <c r="H36" s="47"/>
      <c r="I36" s="47"/>
      <c r="J36" s="48"/>
    </row>
    <row r="37" spans="1:10" ht="15">
      <c r="A37" s="88" t="s">
        <v>516</v>
      </c>
      <c r="B37" s="47"/>
      <c r="C37" s="47"/>
      <c r="D37" s="48"/>
      <c r="E37" s="47"/>
      <c r="F37" s="47"/>
      <c r="G37" s="48"/>
      <c r="H37" s="47"/>
      <c r="I37" s="47"/>
      <c r="J37" s="48"/>
    </row>
  </sheetData>
  <sheetProtection/>
  <mergeCells count="4">
    <mergeCell ref="A2:A3"/>
    <mergeCell ref="B2:D2"/>
    <mergeCell ref="E2:G2"/>
    <mergeCell ref="H2:J2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B39" sqref="B39"/>
    </sheetView>
  </sheetViews>
  <sheetFormatPr defaultColWidth="9.00390625" defaultRowHeight="12.75"/>
  <cols>
    <col min="1" max="1" width="44.875" style="90" customWidth="1"/>
    <col min="2" max="3" width="11.375" style="90" customWidth="1"/>
    <col min="4" max="4" width="12.875" style="91" customWidth="1"/>
    <col min="5" max="5" width="11.375" style="90" customWidth="1"/>
    <col min="6" max="6" width="11.00390625" style="90" customWidth="1"/>
    <col min="7" max="7" width="12.875" style="91" customWidth="1"/>
    <col min="8" max="9" width="11.375" style="90" customWidth="1"/>
    <col min="10" max="10" width="12.875" style="91" customWidth="1"/>
    <col min="11" max="12" width="8.375" style="90" customWidth="1"/>
    <col min="13" max="13" width="8.25390625" style="90" customWidth="1"/>
    <col min="14" max="16384" width="9.125" style="90" customWidth="1"/>
  </cols>
  <sheetData>
    <row r="1" spans="1:14" ht="15.75" customHeight="1" thickBot="1">
      <c r="A1" s="89" t="s">
        <v>1354</v>
      </c>
      <c r="F1" s="1404"/>
      <c r="G1" s="1405"/>
      <c r="J1" s="92" t="s">
        <v>471</v>
      </c>
      <c r="K1" s="93"/>
      <c r="L1" s="93"/>
      <c r="M1" s="93"/>
      <c r="N1" s="93"/>
    </row>
    <row r="2" spans="1:14" ht="15.75" customHeight="1" thickBot="1">
      <c r="A2" s="1618" t="s">
        <v>472</v>
      </c>
      <c r="B2" s="94" t="s">
        <v>473</v>
      </c>
      <c r="C2" s="95"/>
      <c r="D2" s="96"/>
      <c r="E2" s="97" t="s">
        <v>474</v>
      </c>
      <c r="F2" s="95"/>
      <c r="G2" s="98"/>
      <c r="H2" s="94" t="s">
        <v>520</v>
      </c>
      <c r="I2" s="95"/>
      <c r="J2" s="99"/>
      <c r="K2" s="93"/>
      <c r="L2" s="93"/>
      <c r="M2" s="93"/>
      <c r="N2" s="93"/>
    </row>
    <row r="3" spans="1:14" ht="15.75" customHeight="1" thickBot="1">
      <c r="A3" s="1619"/>
      <c r="B3" s="51">
        <v>2008</v>
      </c>
      <c r="C3" s="51">
        <v>2009</v>
      </c>
      <c r="D3" s="100" t="s">
        <v>476</v>
      </c>
      <c r="E3" s="51">
        <v>2008</v>
      </c>
      <c r="F3" s="51">
        <v>2009</v>
      </c>
      <c r="G3" s="100" t="s">
        <v>476</v>
      </c>
      <c r="H3" s="51">
        <v>2008</v>
      </c>
      <c r="I3" s="51">
        <v>2009</v>
      </c>
      <c r="J3" s="101" t="s">
        <v>476</v>
      </c>
      <c r="K3" s="93"/>
      <c r="L3" s="93"/>
      <c r="M3" s="93"/>
      <c r="N3" s="93"/>
    </row>
    <row r="4" spans="1:14" s="109" customFormat="1" ht="13.5" customHeight="1" thickTop="1">
      <c r="A4" s="102" t="s">
        <v>521</v>
      </c>
      <c r="B4" s="103">
        <f>'[2]vSK'!B5/30.126</f>
        <v>2460.9201409792668</v>
      </c>
      <c r="C4" s="104">
        <f>'[2]vystupy09'!B3/'[2]vystupy09'!C3</f>
        <v>2403.1739480442598</v>
      </c>
      <c r="D4" s="105">
        <f>(C4/B4)*100</f>
        <v>97.6534714811173</v>
      </c>
      <c r="E4" s="104">
        <f>'[2]vSK'!C5/30.126</f>
        <v>2216.589872425277</v>
      </c>
      <c r="F4" s="106">
        <f>'[2]vystupy09'!D3/'[2]vystupy09'!E3</f>
        <v>2164.3361152458515</v>
      </c>
      <c r="G4" s="107">
        <f>(F4/E4)*100</f>
        <v>97.64260597643838</v>
      </c>
      <c r="H4" s="104">
        <f>'[2]vSK'!D5/30.126</f>
        <v>2570.4257205697836</v>
      </c>
      <c r="I4" s="106">
        <f>'[2]vystupy09'!F3/'[2]vystupy09'!G3</f>
        <v>2615.5837157725227</v>
      </c>
      <c r="J4" s="108">
        <f>(I4/H4)*100</f>
        <v>101.75682941706361</v>
      </c>
      <c r="K4" s="93"/>
      <c r="L4" s="93"/>
      <c r="M4" s="93"/>
      <c r="N4" s="93"/>
    </row>
    <row r="5" spans="1:14" s="117" customFormat="1" ht="13.5" customHeight="1">
      <c r="A5" s="110" t="s">
        <v>522</v>
      </c>
      <c r="B5" s="111">
        <f>'[2]vSK'!B6/30.126</f>
        <v>1.821583169591406</v>
      </c>
      <c r="C5" s="112">
        <f>'[2]vystupy09'!B4/'[2]vystupy09'!C4</f>
        <v>-0.10970767651677418</v>
      </c>
      <c r="D5" s="113">
        <f aca="true" t="shared" si="0" ref="D5:D31">(C5/B5)*100</f>
        <v>-6.022655366396605</v>
      </c>
      <c r="E5" s="112">
        <f>'[2]vSK'!C6/30.126</f>
        <v>0.5876356813562306</v>
      </c>
      <c r="F5" s="112">
        <f>'[2]vystupy09'!D4/'[2]vystupy09'!E4</f>
        <v>0.264761809285713</v>
      </c>
      <c r="G5" s="114">
        <f>(F5/E5)*100</f>
        <v>45.05543446147747</v>
      </c>
      <c r="H5" s="112">
        <f>'[2]vSK'!D6/30.126</f>
        <v>3.1682724261978223</v>
      </c>
      <c r="I5" s="112">
        <f>'[2]vystupy09'!F4/'[2]vystupy09'!G4</f>
        <v>-0.49747527200233</v>
      </c>
      <c r="J5" s="115">
        <f>(I5/H5)*100</f>
        <v>-15.70178334062452</v>
      </c>
      <c r="K5" s="116"/>
      <c r="L5" s="116"/>
      <c r="M5" s="116"/>
      <c r="N5" s="116"/>
    </row>
    <row r="6" spans="1:14" s="117" customFormat="1" ht="13.5" customHeight="1">
      <c r="A6" s="110" t="s">
        <v>523</v>
      </c>
      <c r="B6" s="111">
        <f>'[2]vSK'!B7/30.126</f>
        <v>1468.923475816783</v>
      </c>
      <c r="C6" s="112">
        <f>'[2]vystupy09'!B5/'[2]vystupy09'!C5</f>
        <v>1457.7547855620332</v>
      </c>
      <c r="D6" s="114">
        <f t="shared" si="0"/>
        <v>99.2396683395274</v>
      </c>
      <c r="E6" s="112">
        <f>'[2]vSK'!C7/30.126</f>
        <v>1333.967815150969</v>
      </c>
      <c r="F6" s="112">
        <f>'[2]vystupy09'!D5/'[2]vystupy09'!E5</f>
        <v>1341.6611588984767</v>
      </c>
      <c r="G6" s="114">
        <f aca="true" t="shared" si="1" ref="G6:G31">(F6/E6)*100</f>
        <v>100.57672633928105</v>
      </c>
      <c r="H6" s="112">
        <f>'[2]vSK'!D7/30.126</f>
        <v>1463.916992032082</v>
      </c>
      <c r="I6" s="112">
        <f>'[2]vystupy09'!F5/'[2]vystupy09'!G5</f>
        <v>1545.806243085643</v>
      </c>
      <c r="J6" s="115">
        <f aca="true" t="shared" si="2" ref="J6:J31">(I6/H6)*100</f>
        <v>105.5938452452751</v>
      </c>
      <c r="K6" s="116"/>
      <c r="L6" s="116"/>
      <c r="M6" s="116"/>
      <c r="N6" s="116"/>
    </row>
    <row r="7" spans="1:14" s="117" customFormat="1" ht="13.5" customHeight="1">
      <c r="A7" s="110" t="s">
        <v>524</v>
      </c>
      <c r="B7" s="111">
        <f>'[2]vSK'!B8/30.126</f>
        <v>2.784706960052881</v>
      </c>
      <c r="C7" s="112">
        <f>'[2]vystupy09'!B6/'[2]vystupy09'!C6</f>
        <v>2.981021963575518</v>
      </c>
      <c r="D7" s="118">
        <f t="shared" si="0"/>
        <v>107.04975447466505</v>
      </c>
      <c r="E7" s="112">
        <f>'[2]vSK'!C8/30.126</f>
        <v>1.4560948584887703</v>
      </c>
      <c r="F7" s="112">
        <f>'[2]vystupy09'!D6/'[2]vystupy09'!E6</f>
        <v>1.2564835146269406</v>
      </c>
      <c r="G7" s="114">
        <f t="shared" si="1"/>
        <v>86.29132280097471</v>
      </c>
      <c r="H7" s="112">
        <f>'[2]vSK'!D8/30.126</f>
        <v>1.9538112444538074</v>
      </c>
      <c r="I7" s="112">
        <f>'[2]vystupy09'!F6/'[2]vystupy09'!G6</f>
        <v>4.769700216066594</v>
      </c>
      <c r="J7" s="115">
        <f t="shared" si="2"/>
        <v>244.1228767418613</v>
      </c>
      <c r="K7" s="116"/>
      <c r="L7" s="116"/>
      <c r="M7" s="116"/>
      <c r="N7" s="116"/>
    </row>
    <row r="8" spans="1:14" s="117" customFormat="1" ht="13.5" customHeight="1">
      <c r="A8" s="110" t="s">
        <v>525</v>
      </c>
      <c r="B8" s="111">
        <f>'[2]vSK'!B9/30.126</f>
        <v>1407.9188615105588</v>
      </c>
      <c r="C8" s="112">
        <f>'[2]vystupy09'!B7/'[2]vystupy09'!C7</f>
        <v>1394.833229965765</v>
      </c>
      <c r="D8" s="114">
        <f>(C8/B8)*100</f>
        <v>99.07056919950953</v>
      </c>
      <c r="E8" s="112">
        <f>'[2]vSK'!C9/30.126</f>
        <v>1298.937154955477</v>
      </c>
      <c r="F8" s="112">
        <f>'[2]vystupy09'!D7/'[2]vystupy09'!E7</f>
        <v>1305.8717050812545</v>
      </c>
      <c r="G8" s="114">
        <f t="shared" si="1"/>
        <v>100.53386340511719</v>
      </c>
      <c r="H8" s="112">
        <f>'[2]vSK'!D9/30.126</f>
        <v>1376.6338309172709</v>
      </c>
      <c r="I8" s="112">
        <f>'[2]vystupy09'!F7/'[2]vystupy09'!G7</f>
        <v>1454.5313805261233</v>
      </c>
      <c r="J8" s="115">
        <f t="shared" si="2"/>
        <v>105.6585526128577</v>
      </c>
      <c r="K8" s="116"/>
      <c r="L8" s="116"/>
      <c r="M8" s="116"/>
      <c r="N8" s="116"/>
    </row>
    <row r="9" spans="1:14" s="117" customFormat="1" ht="13.5" customHeight="1">
      <c r="A9" s="110" t="s">
        <v>526</v>
      </c>
      <c r="B9" s="111">
        <f>'[2]vSK'!B10/30.126</f>
        <v>58.219907346170416</v>
      </c>
      <c r="C9" s="112">
        <f>'[2]vystupy09'!B8/'[2]vystupy09'!C8</f>
        <v>61.73674953199144</v>
      </c>
      <c r="D9" s="114">
        <f t="shared" si="0"/>
        <v>106.04061797094626</v>
      </c>
      <c r="E9" s="112">
        <f>'[2]vSK'!C10/30.126</f>
        <v>33.57456533700325</v>
      </c>
      <c r="F9" s="112">
        <f>'[2]vystupy09'!D8/'[2]vystupy09'!E8</f>
        <v>34.55015991622015</v>
      </c>
      <c r="G9" s="114">
        <f t="shared" si="1"/>
        <v>102.90575490531124</v>
      </c>
      <c r="H9" s="112">
        <f>'[2]vSK'!D10/30.126</f>
        <v>85.3293498703565</v>
      </c>
      <c r="I9" s="112">
        <f>'[2]vystupy09'!F8/'[2]vystupy09'!G8</f>
        <v>90.15014314129671</v>
      </c>
      <c r="J9" s="115">
        <f t="shared" si="2"/>
        <v>105.6496308459687</v>
      </c>
      <c r="K9" s="116"/>
      <c r="L9" s="116"/>
      <c r="M9" s="116"/>
      <c r="N9" s="116"/>
    </row>
    <row r="10" spans="1:14" s="117" customFormat="1" ht="13.5" customHeight="1">
      <c r="A10" s="110" t="s">
        <v>527</v>
      </c>
      <c r="B10" s="111">
        <f>'[2]vSK'!B11/30.126</f>
        <v>976.4869247813384</v>
      </c>
      <c r="C10" s="112">
        <f>'[2]vystupy09'!B9/'[2]vystupy09'!C9</f>
        <v>926.6028160128213</v>
      </c>
      <c r="D10" s="114">
        <f t="shared" si="0"/>
        <v>94.89147191810197</v>
      </c>
      <c r="E10" s="112">
        <f>'[2]vSK'!C11/30.126</f>
        <v>871.188217133632</v>
      </c>
      <c r="F10" s="112">
        <f>'[2]vystupy09'!D9/'[2]vystupy09'!E9</f>
        <v>812.0725770706686</v>
      </c>
      <c r="G10" s="114">
        <f t="shared" si="1"/>
        <v>93.21436643651305</v>
      </c>
      <c r="H10" s="112">
        <f>'[2]vSK'!D11/30.126</f>
        <v>1086.992452403867</v>
      </c>
      <c r="I10" s="112">
        <f>'[2]vystupy09'!F9/'[2]vystupy09'!G9</f>
        <v>1042.4174571563876</v>
      </c>
      <c r="J10" s="115">
        <f t="shared" si="2"/>
        <v>95.89923599295447</v>
      </c>
      <c r="K10" s="116"/>
      <c r="L10" s="116"/>
      <c r="M10" s="116"/>
      <c r="N10" s="116"/>
    </row>
    <row r="11" spans="1:14" s="117" customFormat="1" ht="13.5" customHeight="1">
      <c r="A11" s="110" t="s">
        <v>528</v>
      </c>
      <c r="B11" s="111">
        <f>'[2]vSK'!B12/30.126</f>
        <v>502.4197992920699</v>
      </c>
      <c r="C11" s="112">
        <f>'[2]vystupy09'!B10/'[2]vystupy09'!C10</f>
        <v>445.83254901655494</v>
      </c>
      <c r="D11" s="114">
        <f t="shared" si="0"/>
        <v>88.73705806274977</v>
      </c>
      <c r="E11" s="112">
        <f>'[2]vSK'!C12/30.126</f>
        <v>489.2483275956549</v>
      </c>
      <c r="F11" s="112">
        <f>'[2]vystupy09'!D10/'[2]vystupy09'!E10</f>
        <v>418.25681760396577</v>
      </c>
      <c r="G11" s="114">
        <f t="shared" si="1"/>
        <v>85.48967753439906</v>
      </c>
      <c r="H11" s="112">
        <f>'[2]vSK'!D12/30.126</f>
        <v>517.7707020942607</v>
      </c>
      <c r="I11" s="112">
        <f>'[2]vystupy09'!F10/'[2]vystupy09'!G10</f>
        <v>474.29166290845507</v>
      </c>
      <c r="J11" s="115">
        <f t="shared" si="2"/>
        <v>91.60264591836827</v>
      </c>
      <c r="K11" s="116"/>
      <c r="L11" s="116"/>
      <c r="M11" s="116"/>
      <c r="N11" s="116"/>
    </row>
    <row r="12" spans="1:14" s="117" customFormat="1" ht="13.5" customHeight="1">
      <c r="A12" s="110" t="s">
        <v>529</v>
      </c>
      <c r="B12" s="111">
        <f>'[2]vSK'!B13/30.126</f>
        <v>368.9180193703545</v>
      </c>
      <c r="C12" s="112">
        <f>'[2]vystupy09'!B11/'[2]vystupy09'!C11</f>
        <v>367.8192433701599</v>
      </c>
      <c r="D12" s="114">
        <f t="shared" si="0"/>
        <v>99.70216255577054</v>
      </c>
      <c r="E12" s="112">
        <f>'[2]vSK'!C13/30.126</f>
        <v>268.7985153498768</v>
      </c>
      <c r="F12" s="112">
        <f>'[2]vystupy09'!D11/'[2]vystupy09'!E11</f>
        <v>261.98358370063806</v>
      </c>
      <c r="G12" s="114">
        <f t="shared" si="1"/>
        <v>97.46466916293484</v>
      </c>
      <c r="H12" s="112">
        <f>'[2]vSK'!D13/30.126</f>
        <v>474.0350687277401</v>
      </c>
      <c r="I12" s="112">
        <f>'[2]vystupy09'!F11/'[2]vystupy09'!G11</f>
        <v>476.654866874643</v>
      </c>
      <c r="J12" s="115">
        <f t="shared" si="2"/>
        <v>100.5526591426947</v>
      </c>
      <c r="K12" s="116"/>
      <c r="L12" s="116"/>
      <c r="M12" s="116"/>
      <c r="N12" s="116"/>
    </row>
    <row r="13" spans="1:14" s="117" customFormat="1" ht="13.5" customHeight="1">
      <c r="A13" s="110" t="s">
        <v>530</v>
      </c>
      <c r="B13" s="111">
        <f>'[2]vSK'!B14/30.126</f>
        <v>21.181706650469064</v>
      </c>
      <c r="C13" s="112">
        <f>'[2]vystupy09'!B12/'[2]vystupy09'!C12</f>
        <v>14.77952225326421</v>
      </c>
      <c r="D13" s="114">
        <f t="shared" si="0"/>
        <v>69.77493597257859</v>
      </c>
      <c r="E13" s="112">
        <f>'[2]vSK'!C14/30.126</f>
        <v>8.561338930715628</v>
      </c>
      <c r="F13" s="112">
        <f>'[2]vystupy09'!D12/'[2]vystupy09'!E12</f>
        <v>11.673136904013845</v>
      </c>
      <c r="G13" s="114">
        <f t="shared" si="1"/>
        <v>136.3470947532982</v>
      </c>
      <c r="H13" s="112">
        <f>'[2]vSK'!D14/30.126</f>
        <v>34.23678924915256</v>
      </c>
      <c r="I13" s="112">
        <f>'[2]vystupy09'!F12/'[2]vystupy09'!G12</f>
        <v>18.06706474547265</v>
      </c>
      <c r="J13" s="115">
        <f>(I13/H13)*100</f>
        <v>52.77090855101096</v>
      </c>
      <c r="K13" s="116"/>
      <c r="L13" s="116"/>
      <c r="M13" s="116"/>
      <c r="N13" s="116"/>
    </row>
    <row r="14" spans="1:14" s="117" customFormat="1" ht="13.5" customHeight="1">
      <c r="A14" s="110" t="s">
        <v>531</v>
      </c>
      <c r="B14" s="111">
        <f>'[2]vSK'!B15/30.126</f>
        <v>347.7363127198832</v>
      </c>
      <c r="C14" s="112">
        <f>'[2]vystupy09'!B13/'[2]vystupy09'!C13</f>
        <v>353.0397211168957</v>
      </c>
      <c r="D14" s="114">
        <f t="shared" si="0"/>
        <v>101.5251235499482</v>
      </c>
      <c r="E14" s="112">
        <f>'[2]vSK'!C15/30.126</f>
        <v>260.2371764191612</v>
      </c>
      <c r="F14" s="112">
        <f>'[2]vystupy09'!D13/'[2]vystupy09'!E13</f>
        <v>250.31044679662423</v>
      </c>
      <c r="G14" s="114">
        <f t="shared" si="1"/>
        <v>96.18550671386471</v>
      </c>
      <c r="H14" s="112">
        <f>'[2]vSK'!D15/30.126</f>
        <v>439.7982794785866</v>
      </c>
      <c r="I14" s="112">
        <f>'[2]vystupy09'!F13/'[2]vystupy09'!G13</f>
        <v>458.58780212917037</v>
      </c>
      <c r="J14" s="115">
        <f t="shared" si="2"/>
        <v>104.2723047195319</v>
      </c>
      <c r="K14" s="116"/>
      <c r="L14" s="116"/>
      <c r="M14" s="116"/>
      <c r="N14" s="116"/>
    </row>
    <row r="15" spans="1:14" s="119" customFormat="1" ht="13.5" customHeight="1">
      <c r="A15" s="110" t="s">
        <v>532</v>
      </c>
      <c r="B15" s="111">
        <f>'[2]vSK'!B16/30.126</f>
        <v>105.14910611891489</v>
      </c>
      <c r="C15" s="112">
        <f>'[2]vystupy09'!B14/'[2]vystupy09'!C14</f>
        <v>115.74074665811354</v>
      </c>
      <c r="D15" s="114">
        <f t="shared" si="0"/>
        <v>110.07297249604804</v>
      </c>
      <c r="E15" s="112">
        <f>'[2]vSK'!C16/30.126</f>
        <v>113.14137418810098</v>
      </c>
      <c r="F15" s="112">
        <f>'[2]vystupy09'!D14/'[2]vystupy09'!E14</f>
        <v>131.83529817285844</v>
      </c>
      <c r="G15" s="114">
        <f t="shared" si="1"/>
        <v>116.52262412305356</v>
      </c>
      <c r="H15" s="112">
        <f>'[2]vSK'!D16/30.126</f>
        <v>95.18668158186914</v>
      </c>
      <c r="I15" s="112">
        <f>'[2]vystupy09'!F14/'[2]vystupy09'!G14</f>
        <v>97.15636449610425</v>
      </c>
      <c r="J15" s="115">
        <f t="shared" si="2"/>
        <v>102.06928414931768</v>
      </c>
      <c r="K15" s="116"/>
      <c r="L15" s="116"/>
      <c r="M15" s="116"/>
      <c r="N15" s="116"/>
    </row>
    <row r="16" spans="1:14" s="117" customFormat="1" ht="13.5" customHeight="1">
      <c r="A16" s="110" t="s">
        <v>533</v>
      </c>
      <c r="B16" s="111">
        <f>'[2]vSK'!B17/30.126</f>
        <v>1293.1068130879935</v>
      </c>
      <c r="C16" s="112">
        <f>'[2]vystupy09'!B15/'[2]vystupy09'!C15</f>
        <v>2394.5077280638884</v>
      </c>
      <c r="D16" s="114">
        <f t="shared" si="0"/>
        <v>185.1747824563466</v>
      </c>
      <c r="E16" s="112">
        <f>'[2]vSK'!C17/30.126</f>
        <v>1433.367635469654</v>
      </c>
      <c r="F16" s="112">
        <f>'[2]vystupy09'!D15/'[2]vystupy09'!E15</f>
        <v>2156.852591843965</v>
      </c>
      <c r="G16" s="114">
        <f t="shared" si="1"/>
        <v>150.47448668933114</v>
      </c>
      <c r="H16" s="112">
        <f>'[2]vSK'!D17/30.126</f>
        <v>1004.6288260417944</v>
      </c>
      <c r="I16" s="112">
        <f>'[2]vystupy09'!F15/'[2]vystupy09'!G15</f>
        <v>2605.6499807103555</v>
      </c>
      <c r="J16" s="115">
        <f t="shared" si="2"/>
        <v>259.3644451729037</v>
      </c>
      <c r="K16" s="116"/>
      <c r="L16" s="116"/>
      <c r="M16" s="116"/>
      <c r="N16" s="116"/>
    </row>
    <row r="17" spans="1:14" s="117" customFormat="1" ht="13.5" customHeight="1">
      <c r="A17" s="110" t="s">
        <v>534</v>
      </c>
      <c r="B17" s="111">
        <f>'[2]vSK'!B18/30.126</f>
        <v>513.8719632802861</v>
      </c>
      <c r="C17" s="112">
        <f>'[2]vystupy09'!B16/'[2]vystupy09'!C16</f>
        <v>471.8632667853793</v>
      </c>
      <c r="D17" s="114">
        <f t="shared" si="0"/>
        <v>91.8250654838716</v>
      </c>
      <c r="E17" s="112">
        <f>'[2]vSK'!C18/30.126</f>
        <v>468.2136919608079</v>
      </c>
      <c r="F17" s="112">
        <f>'[2]vystupy09'!D16/'[2]vystupy09'!E16</f>
        <v>460.3605408188706</v>
      </c>
      <c r="G17" s="114">
        <f t="shared" si="1"/>
        <v>98.32274209900837</v>
      </c>
      <c r="H17" s="112">
        <f>'[2]vSK'!D18/30.126</f>
        <v>424.2340328601407</v>
      </c>
      <c r="I17" s="112">
        <f>'[2]vystupy09'!F16/'[2]vystupy09'!G16</f>
        <v>444.7109993305773</v>
      </c>
      <c r="J17" s="115">
        <f t="shared" si="2"/>
        <v>104.82680899794461</v>
      </c>
      <c r="K17" s="116"/>
      <c r="L17" s="116"/>
      <c r="M17" s="116"/>
      <c r="N17" s="116"/>
    </row>
    <row r="18" spans="1:14" s="117" customFormat="1" ht="13.5" customHeight="1">
      <c r="A18" s="110" t="s">
        <v>535</v>
      </c>
      <c r="B18" s="111">
        <f>'[2]vSK'!B19/30.126</f>
        <v>529.2331552928799</v>
      </c>
      <c r="C18" s="112">
        <f>'[2]vystupy09'!B17/'[2]vystupy09'!C17</f>
        <v>517.5728077036259</v>
      </c>
      <c r="D18" s="114">
        <f t="shared" si="0"/>
        <v>97.79674658085223</v>
      </c>
      <c r="E18" s="112">
        <f>'[2]vSK'!C19/30.126</f>
        <v>831.9618172366593</v>
      </c>
      <c r="F18" s="112">
        <f>'[2]vystupy09'!D17/'[2]vystupy09'!E17</f>
        <v>832.8866008039898</v>
      </c>
      <c r="G18" s="114">
        <f t="shared" si="1"/>
        <v>100.11115697237192</v>
      </c>
      <c r="H18" s="112">
        <f>'[2]vSK'!D19/30.126</f>
        <v>208.35414518018055</v>
      </c>
      <c r="I18" s="112">
        <f>'[2]vystupy09'!F17/'[2]vystupy09'!G17</f>
        <v>193.52562206633718</v>
      </c>
      <c r="J18" s="115">
        <f t="shared" si="2"/>
        <v>92.88301986935755</v>
      </c>
      <c r="K18" s="116"/>
      <c r="L18" s="116"/>
      <c r="M18" s="116"/>
      <c r="N18" s="116"/>
    </row>
    <row r="19" spans="1:14" s="117" customFormat="1" ht="13.5" customHeight="1">
      <c r="A19" s="110" t="s">
        <v>536</v>
      </c>
      <c r="B19" s="111">
        <f>'[2]vSK'!B20/30.126</f>
        <v>120.92912004833333</v>
      </c>
      <c r="C19" s="112">
        <f>'[2]vystupy09'!B18/'[2]vystupy09'!C18</f>
        <v>121.63733882228097</v>
      </c>
      <c r="D19" s="114">
        <f t="shared" si="0"/>
        <v>100.58564783541348</v>
      </c>
      <c r="E19" s="112">
        <f>'[2]vSK'!C20/30.126</f>
        <v>155.09394668256425</v>
      </c>
      <c r="F19" s="112">
        <f>'[2]vystupy09'!D18/'[2]vystupy09'!E18</f>
        <v>157.1526663272869</v>
      </c>
      <c r="G19" s="114">
        <f t="shared" si="1"/>
        <v>101.32740167411968</v>
      </c>
      <c r="H19" s="112">
        <f>'[2]vSK'!D20/30.126</f>
        <v>80.12824421432549</v>
      </c>
      <c r="I19" s="112">
        <f>'[2]vystupy09'!F18/'[2]vystupy09'!G18</f>
        <v>83.85536350890344</v>
      </c>
      <c r="J19" s="115">
        <f t="shared" si="2"/>
        <v>104.65144261068384</v>
      </c>
      <c r="K19" s="116"/>
      <c r="L19" s="116"/>
      <c r="M19" s="116"/>
      <c r="N19" s="116"/>
    </row>
    <row r="20" spans="1:14" s="117" customFormat="1" ht="13.5" customHeight="1">
      <c r="A20" s="110" t="s">
        <v>537</v>
      </c>
      <c r="B20" s="111">
        <f>'[2]vSK'!B21/30.126</f>
        <v>97.67632529076677</v>
      </c>
      <c r="C20" s="112">
        <f>'[2]vystupy09'!B19/'[2]vystupy09'!C19</f>
        <v>104.97144285036373</v>
      </c>
      <c r="D20" s="114">
        <f t="shared" si="0"/>
        <v>107.46866504025469</v>
      </c>
      <c r="E20" s="112">
        <f>'[2]vSK'!C21/30.126</f>
        <v>-33.06248346488349</v>
      </c>
      <c r="F20" s="112">
        <f>'[2]vystupy09'!D19/'[2]vystupy09'!E19</f>
        <v>-21.687720372422888</v>
      </c>
      <c r="G20" s="114">
        <f t="shared" si="1"/>
        <v>65.59616247659669</v>
      </c>
      <c r="H20" s="112">
        <f>'[2]vSK'!D21/30.126</f>
        <v>239.2249111983353</v>
      </c>
      <c r="I20" s="112">
        <f>'[2]vystupy09'!F19/'[2]vystupy09'!G19</f>
        <v>236.22966222379262</v>
      </c>
      <c r="J20" s="115">
        <f t="shared" si="2"/>
        <v>98.74793600735862</v>
      </c>
      <c r="K20" s="116"/>
      <c r="L20" s="116"/>
      <c r="M20" s="116"/>
      <c r="N20" s="116"/>
    </row>
    <row r="21" spans="1:14" s="117" customFormat="1" ht="13.5" customHeight="1">
      <c r="A21" s="110" t="s">
        <v>538</v>
      </c>
      <c r="B21" s="111">
        <f>'[2]vSK'!B22/30.126</f>
        <v>31.396249175724456</v>
      </c>
      <c r="C21" s="112">
        <f>'[2]vystupy09'!B20/'[2]vystupy09'!C20</f>
        <v>-67.7338151178918</v>
      </c>
      <c r="D21" s="114">
        <f t="shared" si="0"/>
        <v>-215.7385576180976</v>
      </c>
      <c r="E21" s="112">
        <f>'[2]vSK'!C22/30.126</f>
        <v>11.160663054505742</v>
      </c>
      <c r="F21" s="112">
        <f>'[2]vystupy09'!D20/'[2]vystupy09'!E20</f>
        <v>-103.8653608364786</v>
      </c>
      <c r="G21" s="114">
        <f t="shared" si="1"/>
        <v>-930.6379050171795</v>
      </c>
      <c r="H21" s="112">
        <f>'[2]vSK'!D22/30.126</f>
        <v>52.687492588811324</v>
      </c>
      <c r="I21" s="112">
        <f>'[2]vystupy09'!F20/'[2]vystupy09'!G20</f>
        <v>-29.771381759418762</v>
      </c>
      <c r="J21" s="115">
        <f t="shared" si="2"/>
        <v>-56.505596103734476</v>
      </c>
      <c r="K21" s="116"/>
      <c r="L21" s="116"/>
      <c r="M21" s="116"/>
      <c r="N21" s="116"/>
    </row>
    <row r="22" spans="1:14" s="117" customFormat="1" ht="13.5" customHeight="1">
      <c r="A22" s="110" t="s">
        <v>539</v>
      </c>
      <c r="B22" s="111">
        <f>'[2]vSK'!B23/30.126</f>
        <v>1022.1386545192757</v>
      </c>
      <c r="C22" s="112">
        <f>'[2]vystupy09'!B21/'[2]vystupy09'!C21</f>
        <v>1036.6681782171058</v>
      </c>
      <c r="D22" s="114">
        <f t="shared" si="0"/>
        <v>101.42148265634896</v>
      </c>
      <c r="E22" s="112">
        <f>'[2]vSK'!C23/30.126</f>
        <v>660.2567283926708</v>
      </c>
      <c r="F22" s="112">
        <f>'[2]vystupy09'!D21/'[2]vystupy09'!E21</f>
        <v>658.8550876677801</v>
      </c>
      <c r="G22" s="114">
        <f t="shared" si="1"/>
        <v>99.7877127691977</v>
      </c>
      <c r="H22" s="112">
        <f>'[2]vSK'!D23/30.126</f>
        <v>1396.2418587243378</v>
      </c>
      <c r="I22" s="112">
        <f>'[2]vystupy09'!F21/'[2]vystupy09'!G21</f>
        <v>1428.9568914124254</v>
      </c>
      <c r="J22" s="115">
        <f t="shared" si="2"/>
        <v>102.3430777757929</v>
      </c>
      <c r="K22" s="116"/>
      <c r="L22" s="116"/>
      <c r="M22" s="116"/>
      <c r="N22" s="116"/>
    </row>
    <row r="23" spans="1:14" s="117" customFormat="1" ht="13.5" customHeight="1">
      <c r="A23" s="110" t="s">
        <v>540</v>
      </c>
      <c r="B23" s="111">
        <f>'[2]vSK'!B24/30.126</f>
        <v>23.994762177537307</v>
      </c>
      <c r="C23" s="112">
        <f>'[2]vystupy09'!B22/'[2]vystupy09'!C22</f>
        <v>18.123153079324187</v>
      </c>
      <c r="D23" s="114">
        <f t="shared" si="0"/>
        <v>75.5296216117123</v>
      </c>
      <c r="E23" s="112">
        <f>'[2]vSK'!C24/30.126</f>
        <v>16.489300265446953</v>
      </c>
      <c r="F23" s="112">
        <f>'[2]vystupy09'!D22/'[2]vystupy09'!E22</f>
        <v>14.782288480446482</v>
      </c>
      <c r="G23" s="114">
        <f t="shared" si="1"/>
        <v>89.64776092665687</v>
      </c>
      <c r="H23" s="112">
        <f>'[2]vSK'!D24/30.126</f>
        <v>24.449177058817334</v>
      </c>
      <c r="I23" s="112">
        <f>'[2]vystupy09'!F22/'[2]vystupy09'!G22</f>
        <v>21.433679549759663</v>
      </c>
      <c r="J23" s="115">
        <f t="shared" si="2"/>
        <v>87.66626172405192</v>
      </c>
      <c r="K23" s="116"/>
      <c r="L23" s="116"/>
      <c r="M23" s="116"/>
      <c r="N23" s="116"/>
    </row>
    <row r="24" spans="1:14" s="117" customFormat="1" ht="13.5" customHeight="1">
      <c r="A24" s="110" t="s">
        <v>541</v>
      </c>
      <c r="B24" s="111">
        <f>'[2]vSK'!B25/30.126</f>
        <v>173.19209701154648</v>
      </c>
      <c r="C24" s="112">
        <f>'[2]vystupy09'!B23/'[2]vystupy09'!C23</f>
        <v>180.45134435793864</v>
      </c>
      <c r="D24" s="114">
        <f t="shared" si="0"/>
        <v>104.19144260716942</v>
      </c>
      <c r="E24" s="112">
        <f>'[2]vSK'!C25/30.126</f>
        <v>137.92311464633042</v>
      </c>
      <c r="F24" s="112">
        <f>'[2]vystupy09'!D23/'[2]vystupy09'!E23</f>
        <v>141.19979736562485</v>
      </c>
      <c r="G24" s="114">
        <f t="shared" si="1"/>
        <v>102.3757313831671</v>
      </c>
      <c r="H24" s="112">
        <f>'[2]vSK'!D25/30.126</f>
        <v>210.450039325236</v>
      </c>
      <c r="I24" s="112">
        <f>'[2]vystupy09'!F23/'[2]vystupy09'!G23</f>
        <v>220.47777260063353</v>
      </c>
      <c r="J24" s="115">
        <f t="shared" si="2"/>
        <v>104.7648996918933</v>
      </c>
      <c r="K24" s="116"/>
      <c r="L24" s="116"/>
      <c r="M24" s="116"/>
      <c r="N24" s="116"/>
    </row>
    <row r="25" spans="1:14" s="117" customFormat="1" ht="13.5" customHeight="1">
      <c r="A25" s="110" t="s">
        <v>542</v>
      </c>
      <c r="B25" s="111">
        <f>'[2]vSK'!B26/30.126</f>
        <v>444.23154941022375</v>
      </c>
      <c r="C25" s="112">
        <f>'[2]vystupy09'!B24/'[2]vystupy09'!C24</f>
        <v>464.1390324069004</v>
      </c>
      <c r="D25" s="114">
        <f t="shared" si="0"/>
        <v>104.48133029342614</v>
      </c>
      <c r="E25" s="112">
        <f>'[2]vSK'!C26/30.126</f>
        <v>290.815259476111</v>
      </c>
      <c r="F25" s="112">
        <f>'[2]vystupy09'!D24/'[2]vystupy09'!E24</f>
        <v>294.50570219305547</v>
      </c>
      <c r="G25" s="114">
        <f t="shared" si="1"/>
        <v>101.2689989939292</v>
      </c>
      <c r="H25" s="112">
        <f>'[2]vSK'!D26/30.126</f>
        <v>607.1405528105987</v>
      </c>
      <c r="I25" s="112">
        <f>'[2]vystupy09'!F24/'[2]vystupy09'!G24</f>
        <v>640.1116566319124</v>
      </c>
      <c r="J25" s="115">
        <f t="shared" si="2"/>
        <v>105.43055535801102</v>
      </c>
      <c r="K25" s="116"/>
      <c r="L25" s="116"/>
      <c r="M25" s="116"/>
      <c r="N25" s="116"/>
    </row>
    <row r="26" spans="1:14" s="117" customFormat="1" ht="13.5" customHeight="1">
      <c r="A26" s="110" t="s">
        <v>543</v>
      </c>
      <c r="B26" s="111">
        <f>'[2]vSK'!B27/30.126</f>
        <v>380.72024591996615</v>
      </c>
      <c r="C26" s="112">
        <f>'[2]vystupy09'!B25/'[2]vystupy09'!C25</f>
        <v>333.3767200389319</v>
      </c>
      <c r="D26" s="114">
        <f t="shared" si="0"/>
        <v>87.56474697933804</v>
      </c>
      <c r="E26" s="112">
        <f>'[2]vSK'!C27/30.126</f>
        <v>215.02905400478093</v>
      </c>
      <c r="F26" s="112">
        <f>'[2]vystupy09'!D25/'[2]vystupy09'!E25</f>
        <v>185.86229610141174</v>
      </c>
      <c r="G26" s="114">
        <f t="shared" si="1"/>
        <v>86.4358990749591</v>
      </c>
      <c r="H26" s="112">
        <f>'[2]vSK'!D27/30.126</f>
        <v>554.2020895296853</v>
      </c>
      <c r="I26" s="112">
        <f>'[2]vystupy09'!F25/'[2]vystupy09'!G25</f>
        <v>487.6230071271496</v>
      </c>
      <c r="J26" s="115">
        <f t="shared" si="2"/>
        <v>87.98649740584035</v>
      </c>
      <c r="K26" s="116"/>
      <c r="L26" s="116"/>
      <c r="M26" s="116"/>
      <c r="N26" s="116"/>
    </row>
    <row r="27" spans="1:14" s="117" customFormat="1" ht="13.5" customHeight="1">
      <c r="A27" s="110" t="s">
        <v>544</v>
      </c>
      <c r="B27" s="111">
        <f>'[2]vSK'!B28/30.126</f>
        <v>410.1928289240158</v>
      </c>
      <c r="C27" s="112">
        <f>'[2]vystupy09'!B26/'[2]vystupy09'!C26</f>
        <v>391.1766165502635</v>
      </c>
      <c r="D27" s="114">
        <f t="shared" si="0"/>
        <v>95.36407976130783</v>
      </c>
      <c r="E27" s="112">
        <f>'[2]vSK'!C28/30.126</f>
        <v>330.7697523166716</v>
      </c>
      <c r="F27" s="112">
        <f>'[2]vystupy09'!D26/'[2]vystupy09'!E26</f>
        <v>336.39733647237114</v>
      </c>
      <c r="G27" s="114">
        <f t="shared" si="1"/>
        <v>101.70135996906748</v>
      </c>
      <c r="H27" s="112">
        <f>'[2]vSK'!D28/30.126</f>
        <v>492.87011071995613</v>
      </c>
      <c r="I27" s="112">
        <f>'[2]vystupy09'!F26/'[2]vystupy09'!G26</f>
        <v>447.7367875249199</v>
      </c>
      <c r="J27" s="115">
        <f t="shared" si="2"/>
        <v>90.84275507615828</v>
      </c>
      <c r="K27" s="116"/>
      <c r="L27" s="116"/>
      <c r="M27" s="116"/>
      <c r="N27" s="116"/>
    </row>
    <row r="28" spans="1:14" s="117" customFormat="1" ht="13.5" customHeight="1">
      <c r="A28" s="110" t="s">
        <v>545</v>
      </c>
      <c r="B28" s="111">
        <f>'[2]vSK'!B29/30.126</f>
        <v>106.78018128599747</v>
      </c>
      <c r="C28" s="112">
        <f>'[2]vystupy09'!B27/'[2]vystupy09'!C27</f>
        <v>97.62868881656331</v>
      </c>
      <c r="D28" s="114">
        <f t="shared" si="0"/>
        <v>91.42959642958179</v>
      </c>
      <c r="E28" s="112">
        <f>'[2]vSK'!C29/30.126</f>
        <v>68.88254442386743</v>
      </c>
      <c r="F28" s="112">
        <f>'[2]vystupy09'!D27/'[2]vystupy09'!E27</f>
        <v>74.98632002346937</v>
      </c>
      <c r="G28" s="114">
        <f>(F28/E28)*100</f>
        <v>108.86113550341938</v>
      </c>
      <c r="H28" s="112">
        <f>'[2]vSK'!D29/30.126</f>
        <v>143.29001773259543</v>
      </c>
      <c r="I28" s="112">
        <f>'[2]vystupy09'!F27/'[2]vystupy09'!G27</f>
        <v>121.07472952165068</v>
      </c>
      <c r="J28" s="115">
        <f>(I28/H28)*100</f>
        <v>84.49627645911634</v>
      </c>
      <c r="K28" s="116"/>
      <c r="L28" s="116"/>
      <c r="M28" s="116"/>
      <c r="N28" s="116"/>
    </row>
    <row r="29" spans="1:14" s="117" customFormat="1" ht="13.5" customHeight="1">
      <c r="A29" s="110" t="s">
        <v>546</v>
      </c>
      <c r="B29" s="111">
        <f>'[2]vSK'!B30/30.126</f>
        <v>207.78337988098585</v>
      </c>
      <c r="C29" s="112">
        <f>'[2]vystupy09'!B28/'[2]vystupy09'!C28</f>
        <v>210.10990360260627</v>
      </c>
      <c r="D29" s="114">
        <f t="shared" si="0"/>
        <v>101.1196871101784</v>
      </c>
      <c r="E29" s="112">
        <f>'[2]vSK'!C30/30.126</f>
        <v>194.35270727734914</v>
      </c>
      <c r="F29" s="112">
        <f>'[2]vystupy09'!D28/'[2]vystupy09'!E28</f>
        <v>194.2916726707265</v>
      </c>
      <c r="G29" s="114">
        <f t="shared" si="1"/>
        <v>99.96859595758781</v>
      </c>
      <c r="H29" s="112">
        <f>'[2]vSK'!D30/30.126</f>
        <v>224.07222518032395</v>
      </c>
      <c r="I29" s="112">
        <f>'[2]vystupy09'!F28/'[2]vystupy09'!G28</f>
        <v>227.21962230960963</v>
      </c>
      <c r="J29" s="115">
        <f t="shared" si="2"/>
        <v>101.40463510225455</v>
      </c>
      <c r="K29" s="116"/>
      <c r="L29" s="116"/>
      <c r="M29" s="116"/>
      <c r="N29" s="116"/>
    </row>
    <row r="30" spans="1:14" s="117" customFormat="1" ht="13.5" customHeight="1">
      <c r="A30" s="110" t="s">
        <v>547</v>
      </c>
      <c r="B30" s="111">
        <f>'[2]vSK'!B31/30.126</f>
        <v>25.922629006079532</v>
      </c>
      <c r="C30" s="112">
        <f>'[2]vystupy09'!B29/'[2]vystupy09'!C29</f>
        <v>23.27448152471229</v>
      </c>
      <c r="D30" s="114">
        <f t="shared" si="0"/>
        <v>89.78441777357466</v>
      </c>
      <c r="E30" s="112">
        <f>'[2]vSK'!C31/30.126</f>
        <v>14.165292401940615</v>
      </c>
      <c r="F30" s="112">
        <f>'[2]vystupy09'!D29/'[2]vystupy09'!E29</f>
        <v>13.382639612012571</v>
      </c>
      <c r="G30" s="114">
        <f t="shared" si="1"/>
        <v>94.47485609389311</v>
      </c>
      <c r="H30" s="112">
        <f>'[2]vSK'!D31/30.126</f>
        <v>38.10818108801003</v>
      </c>
      <c r="I30" s="112">
        <f>'[2]vystupy09'!F29/'[2]vystupy09'!G29</f>
        <v>32.91754190664658</v>
      </c>
      <c r="J30" s="115">
        <f t="shared" si="2"/>
        <v>86.37919986426071</v>
      </c>
      <c r="K30" s="116"/>
      <c r="L30" s="116"/>
      <c r="M30" s="116"/>
      <c r="N30" s="116"/>
    </row>
    <row r="31" spans="1:14" s="117" customFormat="1" ht="13.5" customHeight="1">
      <c r="A31" s="110" t="s">
        <v>548</v>
      </c>
      <c r="B31" s="111">
        <f>'[2]vSK'!B32/30.126</f>
        <v>48.188926485810924</v>
      </c>
      <c r="C31" s="112">
        <f>'[2]vystupy09'!B30/'[2]vystupy09'!C30</f>
        <v>45.81999649501768</v>
      </c>
      <c r="D31" s="114">
        <f t="shared" si="0"/>
        <v>95.08407809937255</v>
      </c>
      <c r="E31" s="112">
        <f>'[2]vSK'!C32/30.126</f>
        <v>50.64490170408418</v>
      </c>
      <c r="F31" s="112">
        <f>'[2]vystupy09'!D30/'[2]vystupy09'!E30</f>
        <v>49.423725572540306</v>
      </c>
      <c r="G31" s="114">
        <f t="shared" si="1"/>
        <v>97.58874814551099</v>
      </c>
      <c r="H31" s="112">
        <f>'[2]vSK'!D32/30.126</f>
        <v>45.43749471211412</v>
      </c>
      <c r="I31" s="112">
        <f>'[2]vystupy09'!F30/'[2]vystupy09'!G30</f>
        <v>41.73587890788158</v>
      </c>
      <c r="J31" s="115">
        <f t="shared" si="2"/>
        <v>91.85338930395373</v>
      </c>
      <c r="K31" s="116"/>
      <c r="L31" s="116"/>
      <c r="M31" s="116"/>
      <c r="N31" s="116"/>
    </row>
    <row r="32" spans="1:14" s="117" customFormat="1" ht="13.5" customHeight="1">
      <c r="A32" s="120" t="s">
        <v>549</v>
      </c>
      <c r="B32" s="111"/>
      <c r="C32" s="112"/>
      <c r="D32" s="121"/>
      <c r="E32" s="112"/>
      <c r="F32" s="112"/>
      <c r="G32" s="114"/>
      <c r="H32" s="112"/>
      <c r="I32" s="112"/>
      <c r="J32" s="115"/>
      <c r="K32" s="116"/>
      <c r="L32" s="116"/>
      <c r="M32" s="116"/>
      <c r="N32" s="116"/>
    </row>
    <row r="33" spans="1:14" s="117" customFormat="1" ht="13.5" customHeight="1">
      <c r="A33" s="110" t="s">
        <v>550</v>
      </c>
      <c r="B33" s="111">
        <f>'[2]vSK'!B34/30.126</f>
        <v>191.28758810178616</v>
      </c>
      <c r="C33" s="112">
        <f>'[2]vystupy09'!B32/'[2]vystupy09'!C32</f>
        <v>18.65906437040155</v>
      </c>
      <c r="D33" s="114">
        <f>(C33/B33)*100</f>
        <v>9.754456394982022</v>
      </c>
      <c r="E33" s="112">
        <f>'[2]vSK'!C34/30.126</f>
        <v>180.06316071925445</v>
      </c>
      <c r="F33" s="112">
        <f>'[2]vystupy09'!D32/'[2]vystupy09'!E32</f>
        <v>176.5999165329352</v>
      </c>
      <c r="G33" s="114">
        <f>(F33/E33)*100</f>
        <v>98.07665034175481</v>
      </c>
      <c r="H33" s="112">
        <f>'[2]vSK'!D34/30.126</f>
        <v>203.24924658813381</v>
      </c>
      <c r="I33" s="112">
        <f>'[2]vystupy09'!F32/'[2]vystupy09'!G32</f>
        <v>195.91045714622763</v>
      </c>
      <c r="J33" s="115">
        <f>(I33/H33)*100</f>
        <v>96.38926610302396</v>
      </c>
      <c r="K33" s="116"/>
      <c r="L33" s="116"/>
      <c r="M33" s="116"/>
      <c r="N33" s="116"/>
    </row>
    <row r="34" spans="1:14" s="117" customFormat="1" ht="13.5" customHeight="1">
      <c r="A34" s="110" t="s">
        <v>551</v>
      </c>
      <c r="B34" s="111">
        <f>'[2]vSK'!B35/30.126</f>
        <v>111.90923025573623</v>
      </c>
      <c r="C34" s="112">
        <f>'[2]vystupy09'!B33/'[2]vystupy09'!C33</f>
        <v>98.5251084719367</v>
      </c>
      <c r="D34" s="114">
        <f>(C34/B34)*100</f>
        <v>88.04019851337198</v>
      </c>
      <c r="E34" s="112">
        <f>'[2]vSK'!C35/30.126</f>
        <v>94.67402057963321</v>
      </c>
      <c r="F34" s="112">
        <f>'[2]vystupy09'!D33/'[2]vystupy09'!E33</f>
        <v>93.4638909689392</v>
      </c>
      <c r="G34" s="114">
        <f>(F34/E34)*100</f>
        <v>98.7217933670873</v>
      </c>
      <c r="H34" s="112">
        <f>'[2]vSK'!D35/30.126</f>
        <v>131.63608642164343</v>
      </c>
      <c r="I34" s="112">
        <f>'[2]vystupy09'!F33/'[2]vystupy09'!G33</f>
        <v>104.2655023689433</v>
      </c>
      <c r="J34" s="115">
        <f>(I34/H34)*100</f>
        <v>79.20738545429752</v>
      </c>
      <c r="K34" s="116"/>
      <c r="L34" s="116"/>
      <c r="M34" s="116"/>
      <c r="N34" s="116"/>
    </row>
    <row r="35" spans="1:14" s="117" customFormat="1" ht="13.5" customHeight="1">
      <c r="A35" s="110" t="s">
        <v>552</v>
      </c>
      <c r="B35" s="111">
        <f>'[2]vSK'!B36/30.126</f>
        <v>18.31359670434618</v>
      </c>
      <c r="C35" s="112">
        <f>'[2]vystupy09'!B34/'[2]vystupy09'!C34</f>
        <v>20.689571535806785</v>
      </c>
      <c r="D35" s="114">
        <f>(C35/B35)*100</f>
        <v>112.97382960768564</v>
      </c>
      <c r="E35" s="112">
        <f>'[2]vSK'!C36/30.126</f>
        <v>16.223314445460463</v>
      </c>
      <c r="F35" s="112">
        <f>'[2]vystupy09'!D34/'[2]vystupy09'!E34</f>
        <v>18.906665788535246</v>
      </c>
      <c r="G35" s="114">
        <f>(F35/E35)*100</f>
        <v>116.54009328424024</v>
      </c>
      <c r="H35" s="112">
        <f>'[2]vSK'!D36/30.126</f>
        <v>20.748999521614984</v>
      </c>
      <c r="I35" s="112">
        <f>'[2]vystupy09'!F34/'[2]vystupy09'!G34</f>
        <v>22.63724292703632</v>
      </c>
      <c r="J35" s="115">
        <f>(I35/H35)*100</f>
        <v>109.1004070025366</v>
      </c>
      <c r="K35" s="116"/>
      <c r="L35" s="116"/>
      <c r="M35" s="116"/>
      <c r="N35" s="116"/>
    </row>
    <row r="36" spans="1:14" s="117" customFormat="1" ht="13.5" customHeight="1">
      <c r="A36" s="110" t="s">
        <v>553</v>
      </c>
      <c r="B36" s="111">
        <f>'[2]vSK'!B37/30.126</f>
        <v>16.9320499421265</v>
      </c>
      <c r="C36" s="112">
        <f>'[2]vystupy09'!B35/'[2]vystupy09'!C35</f>
        <v>11.06056093903078</v>
      </c>
      <c r="D36" s="114">
        <f>(C36/B36)*100</f>
        <v>65.32322416267148</v>
      </c>
      <c r="E36" s="112">
        <f>'[2]vSK'!C37/30.126</f>
        <v>2.971449391450919</v>
      </c>
      <c r="F36" s="112">
        <f>'[2]vystupy09'!D35/'[2]vystupy09'!E35</f>
        <v>2.980855866167859</v>
      </c>
      <c r="G36" s="114">
        <f>(F36/E36)*100</f>
        <v>100.316561834908</v>
      </c>
      <c r="H36" s="112">
        <f>'[2]vSK'!D37/30.126</f>
        <v>32.12919358333778</v>
      </c>
      <c r="I36" s="112">
        <f>'[2]vystupy09'!F35/'[2]vystupy09'!G35</f>
        <v>19.471933637978953</v>
      </c>
      <c r="J36" s="115">
        <f>(I36/H36)*100</f>
        <v>60.60511163304487</v>
      </c>
      <c r="K36" s="116"/>
      <c r="L36" s="116"/>
      <c r="M36" s="116"/>
      <c r="N36" s="116"/>
    </row>
    <row r="37" spans="1:14" s="117" customFormat="1" ht="13.5" customHeight="1" thickBot="1">
      <c r="A37" s="122" t="s">
        <v>554</v>
      </c>
      <c r="B37" s="123">
        <f>'[2]vSK'!B38/30.126</f>
        <v>39.74283703435007</v>
      </c>
      <c r="C37" s="124">
        <f>'[2]vystupy09'!B36/'[2]vystupy09'!C36</f>
        <v>30.154205727929988</v>
      </c>
      <c r="D37" s="125">
        <f>(C37/B37)*100</f>
        <v>75.87330945163139</v>
      </c>
      <c r="E37" s="124">
        <f>'[2]vSK'!C38/30.126</f>
        <v>18.303684031350826</v>
      </c>
      <c r="F37" s="124">
        <f>'[2]vystupy09'!D36/'[2]vystupy09'!E36</f>
        <v>19.609644017376468</v>
      </c>
      <c r="G37" s="125">
        <f>(F37/E37)*100</f>
        <v>107.13495700531527</v>
      </c>
      <c r="H37" s="124">
        <f>'[2]vSK'!D38/30.126</f>
        <v>63.17969300194317</v>
      </c>
      <c r="I37" s="124">
        <f>'[2]vystupy09'!F36/'[2]vystupy09'!G36</f>
        <v>41.167599211142445</v>
      </c>
      <c r="J37" s="126">
        <f>(I37/H37)*100</f>
        <v>65.1595429719424</v>
      </c>
      <c r="K37" s="116"/>
      <c r="L37" s="116"/>
      <c r="M37" s="116"/>
      <c r="N37" s="116"/>
    </row>
    <row r="38" spans="1:14" ht="14.25" customHeight="1">
      <c r="A38" s="127" t="s">
        <v>515</v>
      </c>
      <c r="B38" s="128"/>
      <c r="C38" s="128"/>
      <c r="D38" s="129"/>
      <c r="E38" s="128"/>
      <c r="F38" s="128"/>
      <c r="G38" s="129"/>
      <c r="H38" s="128"/>
      <c r="I38" s="128"/>
      <c r="J38" s="129"/>
      <c r="K38" s="93"/>
      <c r="L38" s="93"/>
      <c r="M38" s="93"/>
      <c r="N38" s="93"/>
    </row>
    <row r="39" ht="14.25" customHeight="1">
      <c r="A39" s="88" t="s">
        <v>516</v>
      </c>
    </row>
    <row r="40" spans="2:10" ht="15">
      <c r="B40" s="130"/>
      <c r="C40" s="130"/>
      <c r="D40" s="130"/>
      <c r="E40" s="130"/>
      <c r="F40" s="130"/>
      <c r="G40" s="130"/>
      <c r="H40" s="130"/>
      <c r="I40" s="130"/>
      <c r="J40" s="130"/>
    </row>
  </sheetData>
  <sheetProtection/>
  <mergeCells count="1">
    <mergeCell ref="A2:A3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7">
      <selection activeCell="Q28" sqref="Q28"/>
    </sheetView>
  </sheetViews>
  <sheetFormatPr defaultColWidth="10.25390625" defaultRowHeight="12.75"/>
  <cols>
    <col min="1" max="1" width="32.75390625" style="132" customWidth="1"/>
    <col min="2" max="3" width="7.75390625" style="132" customWidth="1"/>
    <col min="4" max="4" width="7.75390625" style="133" customWidth="1"/>
    <col min="5" max="6" width="7.75390625" style="132" customWidth="1"/>
    <col min="7" max="7" width="7.75390625" style="133" customWidth="1"/>
    <col min="8" max="9" width="7.75390625" style="132" customWidth="1"/>
    <col min="10" max="10" width="7.75390625" style="133" customWidth="1"/>
    <col min="11" max="12" width="7.75390625" style="132" customWidth="1"/>
    <col min="13" max="13" width="7.75390625" style="133" customWidth="1"/>
    <col min="14" max="15" width="7.75390625" style="132" customWidth="1"/>
    <col min="16" max="16" width="7.75390625" style="133" customWidth="1"/>
    <col min="17" max="16384" width="10.25390625" style="132" customWidth="1"/>
  </cols>
  <sheetData>
    <row r="1" spans="1:16" ht="16.5" customHeight="1" thickBot="1">
      <c r="A1" s="131" t="s">
        <v>1355</v>
      </c>
      <c r="F1" s="1402"/>
      <c r="G1" s="1403"/>
      <c r="M1" s="134"/>
      <c r="O1" s="1624" t="s">
        <v>519</v>
      </c>
      <c r="P1" s="1624"/>
    </row>
    <row r="2" spans="1:16" ht="19.5" customHeight="1">
      <c r="A2" s="1625" t="s">
        <v>472</v>
      </c>
      <c r="B2" s="1356" t="s">
        <v>555</v>
      </c>
      <c r="C2" s="1357"/>
      <c r="D2" s="1358"/>
      <c r="E2" s="1356" t="s">
        <v>556</v>
      </c>
      <c r="F2" s="1357"/>
      <c r="G2" s="1358"/>
      <c r="H2" s="1356" t="s">
        <v>557</v>
      </c>
      <c r="I2" s="1357"/>
      <c r="J2" s="1358"/>
      <c r="K2" s="1356" t="s">
        <v>558</v>
      </c>
      <c r="L2" s="1357"/>
      <c r="M2" s="1358"/>
      <c r="N2" s="1356" t="s">
        <v>559</v>
      </c>
      <c r="O2" s="1357"/>
      <c r="P2" s="1359"/>
    </row>
    <row r="3" spans="1:16" ht="34.5" customHeight="1" thickBot="1">
      <c r="A3" s="1626"/>
      <c r="B3" s="1360">
        <v>2008</v>
      </c>
      <c r="C3" s="1361">
        <v>2009</v>
      </c>
      <c r="D3" s="151" t="s">
        <v>476</v>
      </c>
      <c r="E3" s="1362">
        <v>2008</v>
      </c>
      <c r="F3" s="1361">
        <v>2009</v>
      </c>
      <c r="G3" s="151" t="s">
        <v>476</v>
      </c>
      <c r="H3" s="1362">
        <v>2008</v>
      </c>
      <c r="I3" s="1361">
        <v>2009</v>
      </c>
      <c r="J3" s="151" t="s">
        <v>476</v>
      </c>
      <c r="K3" s="1362">
        <v>2008</v>
      </c>
      <c r="L3" s="1361">
        <v>2009</v>
      </c>
      <c r="M3" s="151" t="s">
        <v>476</v>
      </c>
      <c r="N3" s="1362">
        <v>2008</v>
      </c>
      <c r="O3" s="1361">
        <v>2009</v>
      </c>
      <c r="P3" s="152" t="s">
        <v>476</v>
      </c>
    </row>
    <row r="4" spans="1:16" ht="18.75" customHeight="1" thickTop="1">
      <c r="A4" s="1363" t="s">
        <v>560</v>
      </c>
      <c r="B4" s="1364">
        <f>'[3]vSK'!B3/30.126</f>
        <v>103.19452968236041</v>
      </c>
      <c r="C4" s="1365">
        <f>'[3]vystupne udaje'!B3/'[3]vystupne udaje'!C3</f>
        <v>419.9800651079792</v>
      </c>
      <c r="D4" s="1366">
        <f>((C4/B4)-0.01%)*100</f>
        <v>406.9690001473001</v>
      </c>
      <c r="E4" s="1364">
        <f>'[3]vSK'!C3/30.126</f>
        <v>158.89190854557424</v>
      </c>
      <c r="F4" s="1367">
        <f>'[3]vystupne udaje'!D3/'[3]vystupne udaje'!E3</f>
        <v>139.07521290914966</v>
      </c>
      <c r="G4" s="1366">
        <f>((F4/E4)+0.01%)*100</f>
        <v>87.53819081989901</v>
      </c>
      <c r="H4" s="1364">
        <f>'[3]vSK'!D3/30.126</f>
        <v>123.05942181379605</v>
      </c>
      <c r="I4" s="1367">
        <f>'[3]vystupne udaje'!F3/'[3]vystupne udaje'!G3</f>
        <v>69.29376035964457</v>
      </c>
      <c r="J4" s="1366">
        <f>((I4/H4)-0.02%)*100</f>
        <v>56.28918733268103</v>
      </c>
      <c r="K4" s="1364">
        <f>'[3]vSK'!E3/30.126</f>
        <v>217.8693154488256</v>
      </c>
      <c r="L4" s="1367">
        <f>'[3]vystupne udaje'!H3/'[3]vystupne udaje'!I3</f>
        <v>155.2319422555355</v>
      </c>
      <c r="M4" s="1366">
        <f>((L4/K4)-0.02%)*100</f>
        <v>71.23002524368664</v>
      </c>
      <c r="N4" s="1364">
        <f>'[3]vSK'!F3/30.126</f>
        <v>149.70427379633804</v>
      </c>
      <c r="O4" s="1367">
        <f>'[3]vystupne udaje'!J3/'[3]vystupne udaje'!K3</f>
        <v>127.06417135938239</v>
      </c>
      <c r="P4" s="135">
        <f>((O4/N4)+0.02%)*100</f>
        <v>84.89678283135997</v>
      </c>
    </row>
    <row r="5" spans="1:16" ht="18.75" customHeight="1">
      <c r="A5" s="1371" t="s">
        <v>561</v>
      </c>
      <c r="B5" s="136">
        <f>'[3]vSK'!B4/30.126</f>
        <v>623.3096406550421</v>
      </c>
      <c r="C5" s="1372">
        <f>'[3]vystupne udaje'!B4/'[3]vystupne udaje'!C4</f>
        <v>776.5570532636475</v>
      </c>
      <c r="D5" s="1373">
        <f>(C5/B5)*100</f>
        <v>124.58608091598845</v>
      </c>
      <c r="E5" s="136">
        <f>'[3]vSK'!C4/30.126</f>
        <v>653.3873961338876</v>
      </c>
      <c r="F5" s="1374">
        <f>'[3]vystupne udaje'!D4/'[3]vystupne udaje'!E4</f>
        <v>482.676546636665</v>
      </c>
      <c r="G5" s="1373">
        <f>(F5/E5)*100</f>
        <v>73.87295033431565</v>
      </c>
      <c r="H5" s="136">
        <f>'[3]vSK'!D4/30.126</f>
        <v>541.0022608878377</v>
      </c>
      <c r="I5" s="1374">
        <f>'[3]vystupne udaje'!F4/'[3]vystupne udaje'!G4</f>
        <v>404.2511841933637</v>
      </c>
      <c r="J5" s="1373">
        <f>((I5/H5)+0.01%)*100</f>
        <v>74.73264229172499</v>
      </c>
      <c r="K5" s="136">
        <f>'[3]vSK'!E4/30.126</f>
        <v>998.3180631452598</v>
      </c>
      <c r="L5" s="1374">
        <f>'[3]vystupne udaje'!H4/'[3]vystupne udaje'!I4</f>
        <v>607.1855934372038</v>
      </c>
      <c r="M5" s="1373">
        <f>(L5/K5)*100</f>
        <v>60.82085618327188</v>
      </c>
      <c r="N5" s="136">
        <f>'[3]vSK'!F4/30.126</f>
        <v>671.3267246683064</v>
      </c>
      <c r="O5" s="1374">
        <f>'[3]vystupne udaje'!J4/'[3]vystupne udaje'!K4</f>
        <v>494.45621494354293</v>
      </c>
      <c r="P5" s="1375">
        <f>((O5/N5)+0.01%)*100</f>
        <v>73.66358725855092</v>
      </c>
    </row>
    <row r="6" spans="1:16" ht="18.75" customHeight="1">
      <c r="A6" s="1376" t="s">
        <v>562</v>
      </c>
      <c r="B6" s="136">
        <f>'[3]vSK'!B5/30.126</f>
        <v>317.55673805444434</v>
      </c>
      <c r="C6" s="1372">
        <f>'[3]vystupne udaje'!B5/'[3]vystupne udaje'!C5</f>
        <v>399.7614377306699</v>
      </c>
      <c r="D6" s="1373">
        <f>(C6/B6)*100</f>
        <v>125.88661798828899</v>
      </c>
      <c r="E6" s="136">
        <f>'[3]vSK'!C5/30.126</f>
        <v>229.54894826784903</v>
      </c>
      <c r="F6" s="1374">
        <f>'[3]vystupne udaje'!D5/'[3]vystupne udaje'!E5</f>
        <v>248.15921983236314</v>
      </c>
      <c r="G6" s="1373">
        <f>((F6/E6)+0.04%)*100</f>
        <v>108.14732164313763</v>
      </c>
      <c r="H6" s="136">
        <f>'[3]vSK'!D5/30.126</f>
        <v>263.45277579286693</v>
      </c>
      <c r="I6" s="1374">
        <f>'[3]vystupne udaje'!F5/'[3]vystupne udaje'!G5</f>
        <v>285.5741335123297</v>
      </c>
      <c r="J6" s="1373">
        <f>((I6/H6)-0.01%)*100</f>
        <v>108.3867070200297</v>
      </c>
      <c r="K6" s="136">
        <f>'[3]vSK'!E5/30.126</f>
        <v>346.4037375509659</v>
      </c>
      <c r="L6" s="1374">
        <f>'[3]vystupne udaje'!H5/'[3]vystupne udaje'!I5</f>
        <v>348.29065307474497</v>
      </c>
      <c r="M6" s="1373">
        <f>((L6/K6)+0.01%)*100</f>
        <v>100.55471569421258</v>
      </c>
      <c r="N6" s="136">
        <f>'[3]vSK'!F5/30.126</f>
        <v>280.78513499098284</v>
      </c>
      <c r="O6" s="1374">
        <f>'[3]vystupne udaje'!J5/'[3]vystupne udaje'!K5</f>
        <v>303.6560440029921</v>
      </c>
      <c r="P6" s="1375">
        <f>((O6/N6)+0.01%)*100</f>
        <v>108.15534181545748</v>
      </c>
    </row>
    <row r="7" spans="1:16" s="1355" customFormat="1" ht="18.75" customHeight="1">
      <c r="A7" s="1388" t="s">
        <v>563</v>
      </c>
      <c r="B7" s="1380">
        <f>'[3]vSK'!B6/30.126</f>
        <v>1044.0609083918475</v>
      </c>
      <c r="C7" s="1381">
        <f>SUM(C4:C6)</f>
        <v>1596.2985561022967</v>
      </c>
      <c r="D7" s="1382">
        <f>(C7/B7)*100</f>
        <v>152.89324054485033</v>
      </c>
      <c r="E7" s="1380">
        <f>'[3]vSK'!C6/30.126</f>
        <v>1041.8282529473113</v>
      </c>
      <c r="F7" s="1383">
        <f>SUM(F4:F6)</f>
        <v>869.9109793781779</v>
      </c>
      <c r="G7" s="1382">
        <f>(F7/E7)*100</f>
        <v>83.49850149650071</v>
      </c>
      <c r="H7" s="1380">
        <f>'[3]vSK'!D6/30.126</f>
        <v>927.5144584944996</v>
      </c>
      <c r="I7" s="1383">
        <f>SUM(I4:I6)</f>
        <v>759.119078065338</v>
      </c>
      <c r="J7" s="1382">
        <f>(I7/H7)*100</f>
        <v>81.84444685611764</v>
      </c>
      <c r="K7" s="1380">
        <f>'[3]vSK'!E6/30.126</f>
        <v>1562.5911161450508</v>
      </c>
      <c r="L7" s="1383">
        <f>SUM(L4:L6)</f>
        <v>1110.7081887674842</v>
      </c>
      <c r="M7" s="1382">
        <f>(L7/K7)*100</f>
        <v>71.08117902958693</v>
      </c>
      <c r="N7" s="1380">
        <f>'[3]vSK'!F6/30.126</f>
        <v>1101.8161334556296</v>
      </c>
      <c r="O7" s="1383">
        <f>SUM(O4:O6)</f>
        <v>925.1764303059174</v>
      </c>
      <c r="P7" s="1384">
        <f>(O7/N7)*100</f>
        <v>83.9683139694355</v>
      </c>
    </row>
    <row r="8" spans="1:16" ht="18.75" customHeight="1">
      <c r="A8" s="1376" t="s">
        <v>564</v>
      </c>
      <c r="B8" s="136">
        <f>'[3]vSK'!B7/30.126</f>
        <v>269.3021860209032</v>
      </c>
      <c r="C8" s="1372">
        <f>'[3]vystupne udaje'!B7/'[3]vystupne udaje'!C7</f>
        <v>414.74152443190303</v>
      </c>
      <c r="D8" s="1373">
        <f>(C8/B8)*100</f>
        <v>154.00599993633577</v>
      </c>
      <c r="E8" s="136">
        <f>'[3]vSK'!C7/30.126</f>
        <v>326.73550928806344</v>
      </c>
      <c r="F8" s="1374">
        <f>'[3]vystupne udaje'!D7/'[3]vystupne udaje'!E7</f>
        <v>174.59332377598258</v>
      </c>
      <c r="G8" s="1373">
        <f>(F8/E8)*100</f>
        <v>53.43567467044237</v>
      </c>
      <c r="H8" s="136">
        <f>'[3]vSK'!D7/30.126</f>
        <v>260.17507706043517</v>
      </c>
      <c r="I8" s="1374">
        <f>'[3]vystupne udaje'!F7/'[3]vystupne udaje'!G7</f>
        <v>187.081038552321</v>
      </c>
      <c r="J8" s="1377">
        <f>(I8/H8)*100</f>
        <v>71.9058261329407</v>
      </c>
      <c r="K8" s="136">
        <f>'[3]vSK'!E7/30.126</f>
        <v>337.4584124904335</v>
      </c>
      <c r="L8" s="1374">
        <f>'[3]vystupne udaje'!H7/'[3]vystupne udaje'!I7</f>
        <v>208.38176931473953</v>
      </c>
      <c r="M8" s="1377">
        <f>(L8/K8)*100</f>
        <v>61.75035548140229</v>
      </c>
      <c r="N8" s="136">
        <f>'[3]vSK'!F7/30.126</f>
        <v>289.66353386352984</v>
      </c>
      <c r="O8" s="1374">
        <f>'[3]vystupne udaje'!J7/'[3]vystupne udaje'!K7</f>
        <v>206.75772547816803</v>
      </c>
      <c r="P8" s="1375">
        <f>(O8/N8)*100</f>
        <v>71.37858284073081</v>
      </c>
    </row>
    <row r="9" spans="1:16" ht="18.75" customHeight="1">
      <c r="A9" s="1376" t="s">
        <v>565</v>
      </c>
      <c r="B9" s="136">
        <f>'[3]vSK'!B8/30.126</f>
        <v>62.52381531232357</v>
      </c>
      <c r="C9" s="1372">
        <f>'[3]vystupne udaje'!B8/'[3]vystupne udaje'!C8</f>
        <v>312.61935671105374</v>
      </c>
      <c r="D9" s="1373">
        <f>((C9/B9)+0.16%)*100</f>
        <v>500.16044806836317</v>
      </c>
      <c r="E9" s="136">
        <f>'[3]vSK'!C8/30.126</f>
        <v>75.32381933963653</v>
      </c>
      <c r="F9" s="1374">
        <f>'[3]vystupne udaje'!D8/'[3]vystupne udaje'!E8</f>
        <v>89.55030396598772</v>
      </c>
      <c r="G9" s="1373">
        <f>((F9/E9)+0.1%)*100</f>
        <v>118.9870993944209</v>
      </c>
      <c r="H9" s="136">
        <f>'[3]vSK'!D8/30.126</f>
        <v>84.88000557949644</v>
      </c>
      <c r="I9" s="1374">
        <f>'[3]vystupne udaje'!F8/'[3]vystupne udaje'!G8</f>
        <v>46.14519077231504</v>
      </c>
      <c r="J9" s="1373">
        <f>((I9/H9)-0.07%)*100</f>
        <v>54.29520704407428</v>
      </c>
      <c r="K9" s="136">
        <f>'[3]vSK'!E8/30.126</f>
        <v>213.10786825912268</v>
      </c>
      <c r="L9" s="1374">
        <f>'[3]vystupne udaje'!H8/'[3]vystupne udaje'!I8</f>
        <v>139.75074409312626</v>
      </c>
      <c r="M9" s="1373">
        <f>((L9/K9)+0.02%)*100</f>
        <v>65.5974679906235</v>
      </c>
      <c r="N9" s="136">
        <f>'[3]vSK'!F8/30.126</f>
        <v>111.72527229139514</v>
      </c>
      <c r="O9" s="1374">
        <f>'[3]vystupne udaje'!J8/'[3]vystupne udaje'!K8</f>
        <v>95.66695214380738</v>
      </c>
      <c r="P9" s="1375">
        <f>((O9/N9)+0.05%)*100</f>
        <v>85.6769581463132</v>
      </c>
    </row>
    <row r="10" spans="1:16" ht="18.75" customHeight="1">
      <c r="A10" s="1376" t="s">
        <v>566</v>
      </c>
      <c r="B10" s="136">
        <f>'[3]vSK'!B9/30.126</f>
        <v>39.33760102112095</v>
      </c>
      <c r="C10" s="1372">
        <f>'[3]vystupne udaje'!B9/'[3]vystupne udaje'!C9</f>
        <v>82.5953191007878</v>
      </c>
      <c r="D10" s="1373">
        <f>((C10/B10)+0.2%)*100</f>
        <v>210.16531805902736</v>
      </c>
      <c r="E10" s="136">
        <f>'[3]vSK'!C9/30.126</f>
        <v>37.350392631751305</v>
      </c>
      <c r="F10" s="1374">
        <f>'[3]vystupne udaje'!D9/'[3]vystupne udaje'!E9</f>
        <v>34.14394645067993</v>
      </c>
      <c r="G10" s="1373">
        <f>((F10/E10)-0.24%)*100</f>
        <v>91.17522764516912</v>
      </c>
      <c r="H10" s="136">
        <f>'[3]vSK'!D9/30.126</f>
        <v>41.34340446286198</v>
      </c>
      <c r="I10" s="1374">
        <f>'[3]vystupne udaje'!F9/'[3]vystupne udaje'!G9</f>
        <v>38.29906175792485</v>
      </c>
      <c r="J10" s="1373">
        <f>((I10/H10)+0.09%)*100</f>
        <v>92.72644892216893</v>
      </c>
      <c r="K10" s="136">
        <f>'[3]vSK'!E9/30.126</f>
        <v>74.45938680946458</v>
      </c>
      <c r="L10" s="1374">
        <f>'[3]vystupne udaje'!H9/'[3]vystupne udaje'!I9</f>
        <v>57.02476265594396</v>
      </c>
      <c r="M10" s="1373">
        <f>((L10/K10)-0.08%)*100</f>
        <v>76.5050554233889</v>
      </c>
      <c r="N10" s="136">
        <f>'[3]vSK'!F9/30.126</f>
        <v>48.27429783017128</v>
      </c>
      <c r="O10" s="1374">
        <f>'[3]vystupne udaje'!J9/'[3]vystupne udaje'!K9</f>
        <v>45.534838706650255</v>
      </c>
      <c r="P10" s="1375">
        <f>((O10/N10)-0.13%)*100</f>
        <v>94.19522222662167</v>
      </c>
    </row>
    <row r="11" spans="1:16" ht="18.75" customHeight="1">
      <c r="A11" s="1376" t="s">
        <v>567</v>
      </c>
      <c r="B11" s="136">
        <f>'[3]vSK'!B10/30.126</f>
        <v>54.813451767899814</v>
      </c>
      <c r="C11" s="1372">
        <f>'[3]vystupne udaje'!B10/'[3]vystupne udaje'!C10</f>
        <v>73.70848588967229</v>
      </c>
      <c r="D11" s="1373">
        <f>((C11/B11)+0.02%)*100</f>
        <v>134.49152753995673</v>
      </c>
      <c r="E11" s="136">
        <f>'[3]vSK'!C10/30.126</f>
        <v>37.21752257153256</v>
      </c>
      <c r="F11" s="1374">
        <f>'[3]vystupne udaje'!D10/'[3]vystupne udaje'!E10</f>
        <v>34.919101171049206</v>
      </c>
      <c r="G11" s="1373">
        <f>(F11/E11)*100</f>
        <v>93.82435680379918</v>
      </c>
      <c r="H11" s="136">
        <f>'[3]vSK'!D10/30.126</f>
        <v>28.49337133494377</v>
      </c>
      <c r="I11" s="1374">
        <f>'[3]vystupne udaje'!F10/'[3]vystupne udaje'!G10</f>
        <v>26.77549790320496</v>
      </c>
      <c r="J11" s="1373">
        <f>((I11/H11)+0.06%)*100</f>
        <v>94.03097166374258</v>
      </c>
      <c r="K11" s="136">
        <f>'[3]vSK'!E10/30.126</f>
        <v>37.016439364293966</v>
      </c>
      <c r="L11" s="1374">
        <f>'[3]vystupne udaje'!H10/'[3]vystupne udaje'!I10</f>
        <v>27.93912503553494</v>
      </c>
      <c r="M11" s="1373">
        <f>((L11/K11)-0.07%)*100</f>
        <v>75.4076135018675</v>
      </c>
      <c r="N11" s="136">
        <f>'[3]vSK'!F10/30.126</f>
        <v>33.63271760121058</v>
      </c>
      <c r="O11" s="1374">
        <f>'[3]vystupne udaje'!J10/'[3]vystupne udaje'!K10</f>
        <v>31.709528737991008</v>
      </c>
      <c r="P11" s="1375">
        <f>((O11/N11)+0.06%)*100</f>
        <v>94.34179165887461</v>
      </c>
    </row>
    <row r="12" spans="1:16" ht="18.75" customHeight="1">
      <c r="A12" s="1376" t="s">
        <v>568</v>
      </c>
      <c r="B12" s="136">
        <f>'[3]vSK'!B11/30.126</f>
        <v>548.7377584016365</v>
      </c>
      <c r="C12" s="1372">
        <f>'[3]vystupne udaje'!B11/'[3]vystupne udaje'!C11</f>
        <v>636.9153950399432</v>
      </c>
      <c r="D12" s="1373">
        <f>(C12/B12)*100</f>
        <v>116.0691760842466</v>
      </c>
      <c r="E12" s="136">
        <f>'[3]vSK'!C11/30.126</f>
        <v>519.9166167569242</v>
      </c>
      <c r="F12" s="1374">
        <f>'[3]vystupne udaje'!D11/'[3]vystupne udaje'!E11</f>
        <v>491.82659078662005</v>
      </c>
      <c r="G12" s="1373">
        <f>(F12/E12)*100</f>
        <v>94.59720557778651</v>
      </c>
      <c r="H12" s="136">
        <f>'[3]vSK'!D11/30.126</f>
        <v>484.92704533986256</v>
      </c>
      <c r="I12" s="1374">
        <f>'[3]vystupne udaje'!F11/'[3]vystupne udaje'!G11</f>
        <v>440.70061125997694</v>
      </c>
      <c r="J12" s="1373">
        <f>(I12/H12)*100</f>
        <v>90.87977573020507</v>
      </c>
      <c r="K12" s="136">
        <f>'[3]vSK'!E11/30.126</f>
        <v>818.7876504935637</v>
      </c>
      <c r="L12" s="1374">
        <f>'[3]vystupne udaje'!H11/'[3]vystupne udaje'!I11</f>
        <v>640.9764977641732</v>
      </c>
      <c r="M12" s="1373">
        <f>((L12/K12)+0.01%)*100</f>
        <v>78.29360593589728</v>
      </c>
      <c r="N12" s="136">
        <f>'[3]vSK'!F11/30.126</f>
        <v>572.6192622925081</v>
      </c>
      <c r="O12" s="1374">
        <f>'[3]vystupne udaje'!J11/'[3]vystupne udaje'!K11</f>
        <v>513.3382036696654</v>
      </c>
      <c r="P12" s="1375">
        <f>((O12/N12)-0.01%)*100</f>
        <v>89.63738657489303</v>
      </c>
    </row>
    <row r="13" spans="1:16" s="1355" customFormat="1" ht="18.75" customHeight="1">
      <c r="A13" s="1388" t="s">
        <v>569</v>
      </c>
      <c r="B13" s="1380">
        <f>'[3]vSK'!B12/30.126</f>
        <v>974.714812523883</v>
      </c>
      <c r="C13" s="1381">
        <f>SUM(C8:C12)</f>
        <v>1520.58008117336</v>
      </c>
      <c r="D13" s="1382">
        <f>(C13/B13)*100</f>
        <v>156.00256214800285</v>
      </c>
      <c r="E13" s="1380">
        <f>'[3]vSK'!C12/30.126</f>
        <v>996.5438605879075</v>
      </c>
      <c r="F13" s="1383">
        <f>SUM(F8:F12)</f>
        <v>825.0332661503195</v>
      </c>
      <c r="G13" s="1382">
        <f>(F13/E13)*100</f>
        <v>82.7894585255479</v>
      </c>
      <c r="H13" s="1380">
        <f>'[3]vSK'!D12/30.126</f>
        <v>899.8189037775974</v>
      </c>
      <c r="I13" s="1383">
        <f>SUM(I8:I12)</f>
        <v>739.0014002457428</v>
      </c>
      <c r="J13" s="1382">
        <f>(I13/H13)*100</f>
        <v>82.12779228612396</v>
      </c>
      <c r="K13" s="1380">
        <f>'[3]vSK'!E12/30.126</f>
        <v>1480.8297574168791</v>
      </c>
      <c r="L13" s="1383">
        <f>SUM(L8:L12)</f>
        <v>1074.0728988635178</v>
      </c>
      <c r="M13" s="1382">
        <f>((L13/K13)+0.01%)*100</f>
        <v>72.54182842145896</v>
      </c>
      <c r="N13" s="1380">
        <f>'[3]vSK'!F12/30.126</f>
        <v>1055.9150838788155</v>
      </c>
      <c r="O13" s="1383">
        <f>SUM(O8:O12)</f>
        <v>893.0072487362821</v>
      </c>
      <c r="P13" s="1384">
        <f>(O13/N13)*100</f>
        <v>84.5718810508791</v>
      </c>
    </row>
    <row r="14" spans="1:16" ht="18.75" customHeight="1">
      <c r="A14" s="1376" t="s">
        <v>570</v>
      </c>
      <c r="B14" s="136">
        <f>'[3]vSK'!B13/30.126</f>
        <v>69.34609586796287</v>
      </c>
      <c r="C14" s="1372">
        <f>C7-C13</f>
        <v>75.71847492893676</v>
      </c>
      <c r="D14" s="1373">
        <f>((C14/B14)+0.05%)*100</f>
        <v>109.23923982844987</v>
      </c>
      <c r="E14" s="136">
        <f>'[3]vSK'!C13/30.126</f>
        <v>45.28439235940384</v>
      </c>
      <c r="F14" s="1374">
        <f>F7-F13</f>
        <v>44.87771322785841</v>
      </c>
      <c r="G14" s="1373">
        <f>((F14/E14)+0.02%)*100</f>
        <v>99.12194415701157</v>
      </c>
      <c r="H14" s="136">
        <f>'[3]vSK'!D13/30.126</f>
        <v>27.695554716901913</v>
      </c>
      <c r="I14" s="1374">
        <f>I7-I13</f>
        <v>20.1176778195952</v>
      </c>
      <c r="J14" s="1373">
        <f>((I14/H14)-0.08%)*100</f>
        <v>72.55865275577194</v>
      </c>
      <c r="K14" s="136">
        <f>'[3]vSK'!E13/30.126</f>
        <v>81.76135872817234</v>
      </c>
      <c r="L14" s="1374">
        <f>L7-L13</f>
        <v>36.635289903966395</v>
      </c>
      <c r="M14" s="1373">
        <f>((L14/K14)-0.07%)*100</f>
        <v>44.73758450427152</v>
      </c>
      <c r="N14" s="1584">
        <f>'[3]vSK'!F13/30.126</f>
        <v>45.90104957681172</v>
      </c>
      <c r="O14" s="1585">
        <f>O7-O13</f>
        <v>32.16918156963527</v>
      </c>
      <c r="P14" s="1375">
        <f>((O14/N14)+0.07%)*100</f>
        <v>70.153760319691</v>
      </c>
    </row>
    <row r="15" spans="1:16" ht="18.75" customHeight="1">
      <c r="A15" s="1376" t="s">
        <v>687</v>
      </c>
      <c r="B15" s="1583">
        <v>75.35</v>
      </c>
      <c r="C15" s="1586">
        <v>76.37362637362637</v>
      </c>
      <c r="D15" s="1373" t="s">
        <v>571</v>
      </c>
      <c r="E15" s="1582">
        <v>81.63</v>
      </c>
      <c r="F15" s="1586">
        <v>81.23249299719888</v>
      </c>
      <c r="G15" s="1373" t="s">
        <v>571</v>
      </c>
      <c r="H15" s="1582">
        <v>85.89</v>
      </c>
      <c r="I15" s="1586">
        <v>83.65384615384616</v>
      </c>
      <c r="J15" s="1373" t="s">
        <v>571</v>
      </c>
      <c r="K15" s="1582">
        <v>88.89</v>
      </c>
      <c r="L15" s="1586">
        <v>94.11764705882352</v>
      </c>
      <c r="M15" s="1373" t="s">
        <v>571</v>
      </c>
      <c r="N15" s="1582">
        <v>81.49</v>
      </c>
      <c r="O15" s="1586">
        <v>81.07653490328006</v>
      </c>
      <c r="P15" s="1375" t="s">
        <v>571</v>
      </c>
    </row>
    <row r="16" spans="1:16" ht="18.75" customHeight="1">
      <c r="A16" s="1376" t="s">
        <v>572</v>
      </c>
      <c r="B16" s="1583">
        <v>24.65</v>
      </c>
      <c r="C16" s="1586">
        <v>23.626373626373624</v>
      </c>
      <c r="D16" s="1373" t="s">
        <v>571</v>
      </c>
      <c r="E16" s="1582">
        <v>18.37</v>
      </c>
      <c r="F16" s="1586">
        <v>18.76750700280112</v>
      </c>
      <c r="G16" s="1373" t="s">
        <v>571</v>
      </c>
      <c r="H16" s="1582">
        <v>14.11</v>
      </c>
      <c r="I16" s="1586">
        <v>16.346153846153847</v>
      </c>
      <c r="J16" s="1373" t="s">
        <v>571</v>
      </c>
      <c r="K16" s="1582">
        <v>11.11</v>
      </c>
      <c r="L16" s="1586">
        <v>5.88235294117647</v>
      </c>
      <c r="M16" s="1373" t="s">
        <v>571</v>
      </c>
      <c r="N16" s="1582">
        <v>18.51</v>
      </c>
      <c r="O16" s="1586">
        <v>18.839360807401178</v>
      </c>
      <c r="P16" s="1375" t="s">
        <v>571</v>
      </c>
    </row>
    <row r="17" spans="1:16" ht="18.75" customHeight="1">
      <c r="A17" s="1376" t="s">
        <v>573</v>
      </c>
      <c r="B17" s="136">
        <f>'[3]vSK'!B16/30.216</f>
        <v>220.53716842268432</v>
      </c>
      <c r="C17" s="1372">
        <f>'[3]vystupne udaje'!B16</f>
        <v>227.62</v>
      </c>
      <c r="D17" s="1373">
        <f>(C17/B17)*100</f>
        <v>103.21162715018662</v>
      </c>
      <c r="E17" s="136">
        <f>'[3]vSK'!C16/30.126</f>
        <v>88.44967752063633</v>
      </c>
      <c r="F17" s="1374">
        <f>'[3]vystupne udaje'!D16</f>
        <v>100.1</v>
      </c>
      <c r="G17" s="1373">
        <f>((F17/E17)+0.07%)*100</f>
        <v>113.24169582291073</v>
      </c>
      <c r="H17" s="1378">
        <f>'[3]vSK'!D16/30.126</f>
        <v>30.97487218562813</v>
      </c>
      <c r="I17" s="1374">
        <f>'[3]vystupne udaje'!F16</f>
        <v>35.53</v>
      </c>
      <c r="J17" s="1373">
        <f>((I17/H17)-0.19%)*100</f>
        <v>114.51588090589566</v>
      </c>
      <c r="K17" s="1378">
        <f>'[3]vSK'!E16/30.126</f>
        <v>7.896915370176126</v>
      </c>
      <c r="L17" s="1374">
        <f>'[3]vystupne udaje'!H16</f>
        <v>8.95</v>
      </c>
      <c r="M17" s="1373">
        <f>((L17/K17)+0.58%)*100</f>
        <v>113.91539211780088</v>
      </c>
      <c r="N17" s="1379">
        <f>'[3]vSK'!F16/30.126</f>
        <v>47.478161844348406</v>
      </c>
      <c r="O17" s="1374">
        <f>'[3]vystupne udaje'!J16</f>
        <v>52.66</v>
      </c>
      <c r="P17" s="1375">
        <f>((O17/N17)+0.04%)*100</f>
        <v>110.95415074711535</v>
      </c>
    </row>
    <row r="18" spans="1:16" ht="18.75" customHeight="1">
      <c r="A18" s="1376" t="s">
        <v>574</v>
      </c>
      <c r="B18" s="136">
        <f>'[3]vSK'!B17/30.216</f>
        <v>-151.39762367426528</v>
      </c>
      <c r="C18" s="1372">
        <f>C14-C17</f>
        <v>-151.90152507106325</v>
      </c>
      <c r="D18" s="1373">
        <f>(C18/B18)*100</f>
        <v>100.33283309510995</v>
      </c>
      <c r="E18" s="136">
        <f>'[3]vSK'!C17/30.126</f>
        <v>-43.16528516123282</v>
      </c>
      <c r="F18" s="1374">
        <f>F14-F17</f>
        <v>-55.22228677214159</v>
      </c>
      <c r="G18" s="1373">
        <f>((F18/E18)-0.15%)*100</f>
        <v>127.78217180396916</v>
      </c>
      <c r="H18" s="1378">
        <f>'[3]vSK'!D17/30.126</f>
        <v>-3.2793174687262168</v>
      </c>
      <c r="I18" s="1374">
        <f>I14-I17</f>
        <v>-15.4123221804048</v>
      </c>
      <c r="J18" s="1373">
        <f>((I18/H18)-3.32%)*100</f>
        <v>466.665670109317</v>
      </c>
      <c r="K18" s="1378">
        <f>'[3]vSK'!E17/30.126</f>
        <v>73.86444335799608</v>
      </c>
      <c r="L18" s="1374">
        <f>L14-L17</f>
        <v>27.685289903966396</v>
      </c>
      <c r="M18" s="1373">
        <f>(L18/K18)*100</f>
        <v>37.481213755020285</v>
      </c>
      <c r="N18" s="1379">
        <f>'[3]vSK'!F17/30.126</f>
        <v>-1.5771122675365796</v>
      </c>
      <c r="O18" s="1374">
        <f>O14-O17</f>
        <v>-20.490818430364726</v>
      </c>
      <c r="P18" s="1375">
        <f>((O18/N18)-18.01%)*100</f>
        <v>1281.2518757807907</v>
      </c>
    </row>
    <row r="19" spans="1:16" s="1355" customFormat="1" ht="18.75" customHeight="1">
      <c r="A19" s="1388" t="s">
        <v>575</v>
      </c>
      <c r="B19" s="1385">
        <f>'[3]vSK'!B18</f>
        <v>0.9335804115348237</v>
      </c>
      <c r="C19" s="1386">
        <f>C13/C7</f>
        <v>0.9525662197466246</v>
      </c>
      <c r="D19" s="1382">
        <f>(C19/B19)*100</f>
        <v>102.03365537421547</v>
      </c>
      <c r="E19" s="1385">
        <f>'[3]vSK'!C18</f>
        <v>0.9565337259463879</v>
      </c>
      <c r="F19" s="1386">
        <f>F13/F7</f>
        <v>0.9484111428735645</v>
      </c>
      <c r="G19" s="1382">
        <f>((F19/E19)-0.09%)*100</f>
        <v>99.06083150206891</v>
      </c>
      <c r="H19" s="1385">
        <f>'[3]vSK'!D18</f>
        <v>0.9701400291248758</v>
      </c>
      <c r="I19" s="1386">
        <f>I13/I7</f>
        <v>0.9734986533721872</v>
      </c>
      <c r="J19" s="1382">
        <f>((I19/H19)-0.04%)*100</f>
        <v>100.30619994500599</v>
      </c>
      <c r="K19" s="1385">
        <f>'[3]vSK'!E18</f>
        <v>0.9476757816658532</v>
      </c>
      <c r="L19" s="1386">
        <f>L13/L7</f>
        <v>0.9670162781957884</v>
      </c>
      <c r="M19" s="1382">
        <f>((L19/K19)-0.04%)*100</f>
        <v>102.00083473526547</v>
      </c>
      <c r="N19" s="1387">
        <f>'[3]vSK'!F18</f>
        <v>0.9583405541241673</v>
      </c>
      <c r="O19" s="1386">
        <f>O13/O7</f>
        <v>0.9652291384476815</v>
      </c>
      <c r="P19" s="1384">
        <f>((O19/N19)+0.01%)*100</f>
        <v>100.72880338298005</v>
      </c>
    </row>
    <row r="20" spans="1:16" ht="18.75" customHeight="1" thickBot="1">
      <c r="A20" s="137" t="s">
        <v>576</v>
      </c>
      <c r="B20" s="139">
        <f>'[3]vSK'!B19</f>
        <v>284</v>
      </c>
      <c r="C20" s="138">
        <f>'[3]vystupne udaje'!B18</f>
        <v>364</v>
      </c>
      <c r="D20" s="1368">
        <f>(C20/B20)*100</f>
        <v>128.16901408450704</v>
      </c>
      <c r="E20" s="139">
        <f>'[3]vSK'!C19</f>
        <v>283</v>
      </c>
      <c r="F20" s="138">
        <f>'[3]vystupne udaje'!D18</f>
        <v>357</v>
      </c>
      <c r="G20" s="1369">
        <f>(F20/E20)*100</f>
        <v>126.14840989399295</v>
      </c>
      <c r="H20" s="139">
        <f>'[3]vSK'!D19</f>
        <v>326</v>
      </c>
      <c r="I20" s="138">
        <f>'[3]vystupne udaje'!F18</f>
        <v>416</v>
      </c>
      <c r="J20" s="1369">
        <f>(I20/H20)*100</f>
        <v>127.60736196319019</v>
      </c>
      <c r="K20" s="139">
        <f>'[3]vSK'!E19</f>
        <v>36</v>
      </c>
      <c r="L20" s="138">
        <f>'[3]vystupne udaje'!H18</f>
        <v>51</v>
      </c>
      <c r="M20" s="1369">
        <f>(L20/K20)*100</f>
        <v>141.66666666666669</v>
      </c>
      <c r="N20" s="139">
        <f>'[3]vSK'!F19</f>
        <v>929</v>
      </c>
      <c r="O20" s="140">
        <f>'[3]vystupne udaje'!J18</f>
        <v>1189</v>
      </c>
      <c r="P20" s="1370">
        <f>(O20/N20)*100</f>
        <v>127.98708288482239</v>
      </c>
    </row>
    <row r="21" spans="1:18" s="142" customFormat="1" ht="15" customHeight="1">
      <c r="A21" s="1627" t="s">
        <v>515</v>
      </c>
      <c r="B21" s="1628"/>
      <c r="C21" s="1628"/>
      <c r="D21" s="1628"/>
      <c r="E21" s="1629"/>
      <c r="F21" s="1630"/>
      <c r="G21" s="1630"/>
      <c r="H21" s="1630"/>
      <c r="I21" s="1630"/>
      <c r="J21" s="1630"/>
      <c r="K21" s="1630"/>
      <c r="L21" s="1630"/>
      <c r="M21" s="1630"/>
      <c r="N21" s="1630"/>
      <c r="O21" s="1630"/>
      <c r="P21" s="1630"/>
      <c r="Q21" s="141"/>
      <c r="R21" s="141"/>
    </row>
    <row r="22" spans="1:18" s="142" customFormat="1" ht="15" customHeight="1">
      <c r="A22" s="141" t="s">
        <v>744</v>
      </c>
      <c r="B22" s="143"/>
      <c r="C22" s="143"/>
      <c r="D22" s="143"/>
      <c r="E22" s="144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1"/>
      <c r="R22" s="141"/>
    </row>
    <row r="23" spans="1:18" s="142" customFormat="1" ht="15" customHeight="1">
      <c r="A23" s="141" t="s">
        <v>743</v>
      </c>
      <c r="B23" s="143"/>
      <c r="C23" s="143"/>
      <c r="D23" s="143"/>
      <c r="E23" s="144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1"/>
      <c r="R23" s="141"/>
    </row>
    <row r="24" spans="1:18" s="142" customFormat="1" ht="15" customHeight="1">
      <c r="A24" s="1620" t="s">
        <v>516</v>
      </c>
      <c r="B24" s="1621"/>
      <c r="C24" s="1621"/>
      <c r="D24" s="1621"/>
      <c r="E24" s="1621"/>
      <c r="F24" s="1621"/>
      <c r="G24" s="1621"/>
      <c r="H24" s="1622"/>
      <c r="I24" s="1623"/>
      <c r="J24" s="1623"/>
      <c r="K24" s="1623"/>
      <c r="L24" s="1623"/>
      <c r="M24" s="1623"/>
      <c r="N24" s="1623"/>
      <c r="O24" s="1623"/>
      <c r="P24" s="1623"/>
      <c r="Q24" s="141"/>
      <c r="R24" s="141"/>
    </row>
    <row r="25" ht="15" customHeight="1"/>
    <row r="26" ht="15" customHeight="1"/>
    <row r="27" ht="15">
      <c r="B27" s="148"/>
    </row>
    <row r="29" spans="2:15" ht="15">
      <c r="B29" s="1582"/>
      <c r="C29" s="1582"/>
      <c r="D29" s="1582"/>
      <c r="E29" s="1582"/>
      <c r="F29" s="1582"/>
      <c r="G29" s="1582"/>
      <c r="H29" s="1582"/>
      <c r="I29" s="1582"/>
      <c r="J29" s="1582"/>
      <c r="K29" s="1582"/>
      <c r="L29" s="1582"/>
      <c r="M29" s="1582"/>
      <c r="N29" s="1582"/>
      <c r="O29" s="1582"/>
    </row>
    <row r="30" spans="2:15" ht="15">
      <c r="B30" s="1582"/>
      <c r="C30" s="1582"/>
      <c r="D30" s="1582"/>
      <c r="E30" s="1582"/>
      <c r="F30" s="1582"/>
      <c r="G30" s="1582"/>
      <c r="H30" s="1582"/>
      <c r="I30" s="1582"/>
      <c r="J30" s="1582"/>
      <c r="K30" s="1582"/>
      <c r="L30" s="1582"/>
      <c r="M30" s="1582"/>
      <c r="N30" s="1582"/>
      <c r="O30" s="1582"/>
    </row>
    <row r="32" spans="2:15" ht="15">
      <c r="B32" s="1582"/>
      <c r="C32" s="1582"/>
      <c r="D32" s="1582"/>
      <c r="E32" s="1582"/>
      <c r="F32" s="1582"/>
      <c r="G32" s="1582"/>
      <c r="H32" s="1582"/>
      <c r="I32" s="1582"/>
      <c r="J32" s="1582"/>
      <c r="K32" s="1582"/>
      <c r="L32" s="1582"/>
      <c r="M32" s="1582"/>
      <c r="N32" s="1582"/>
      <c r="O32" s="1582"/>
    </row>
    <row r="33" spans="2:15" ht="15">
      <c r="B33" s="1582"/>
      <c r="C33" s="1582"/>
      <c r="D33" s="1582"/>
      <c r="E33" s="1582"/>
      <c r="F33" s="1582"/>
      <c r="G33" s="1582"/>
      <c r="H33" s="1582"/>
      <c r="I33" s="1582"/>
      <c r="J33" s="1582"/>
      <c r="K33" s="1582"/>
      <c r="L33" s="1582"/>
      <c r="M33" s="1582"/>
      <c r="N33" s="1582"/>
      <c r="O33" s="1582"/>
    </row>
  </sheetData>
  <sheetProtection/>
  <mergeCells count="6">
    <mergeCell ref="A24:G24"/>
    <mergeCell ref="H24:P24"/>
    <mergeCell ref="O1:P1"/>
    <mergeCell ref="A2:A3"/>
    <mergeCell ref="A21:D21"/>
    <mergeCell ref="E21:P21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N35" sqref="N35"/>
    </sheetView>
  </sheetViews>
  <sheetFormatPr defaultColWidth="10.25390625" defaultRowHeight="12.75"/>
  <cols>
    <col min="1" max="1" width="31.00390625" style="150" customWidth="1"/>
    <col min="2" max="3" width="8.125" style="150" customWidth="1"/>
    <col min="4" max="4" width="8.125" style="171" customWidth="1"/>
    <col min="5" max="6" width="8.125" style="150" customWidth="1"/>
    <col min="7" max="7" width="8.125" style="171" customWidth="1"/>
    <col min="8" max="9" width="8.125" style="150" customWidth="1"/>
    <col min="10" max="10" width="8.125" style="171" customWidth="1"/>
    <col min="11" max="12" width="8.125" style="150" customWidth="1"/>
    <col min="13" max="13" width="8.125" style="171" customWidth="1"/>
    <col min="14" max="15" width="8.125" style="150" customWidth="1"/>
    <col min="16" max="16" width="8.125" style="171" customWidth="1"/>
    <col min="17" max="16384" width="10.25390625" style="150" customWidth="1"/>
  </cols>
  <sheetData>
    <row r="1" spans="1:16" s="149" customFormat="1" ht="16.5" customHeight="1" thickBot="1">
      <c r="A1" s="1635" t="s">
        <v>1032</v>
      </c>
      <c r="B1" s="1621"/>
      <c r="C1" s="1621"/>
      <c r="D1" s="1621"/>
      <c r="E1" s="1621"/>
      <c r="F1" s="1636"/>
      <c r="G1" s="1636"/>
      <c r="H1" s="1621"/>
      <c r="I1" s="1621"/>
      <c r="J1" s="1621"/>
      <c r="K1" s="1621"/>
      <c r="L1" s="1621"/>
      <c r="M1" s="1621"/>
      <c r="N1" s="1621"/>
      <c r="O1" s="1637" t="s">
        <v>595</v>
      </c>
      <c r="P1" s="1637"/>
    </row>
    <row r="2" spans="1:16" ht="19.5" customHeight="1">
      <c r="A2" s="1638" t="s">
        <v>472</v>
      </c>
      <c r="B2" s="1631" t="s">
        <v>555</v>
      </c>
      <c r="C2" s="1632"/>
      <c r="D2" s="1633"/>
      <c r="E2" s="1631" t="s">
        <v>556</v>
      </c>
      <c r="F2" s="1632"/>
      <c r="G2" s="1633"/>
      <c r="H2" s="1631" t="s">
        <v>557</v>
      </c>
      <c r="I2" s="1632"/>
      <c r="J2" s="1633"/>
      <c r="K2" s="1631" t="s">
        <v>558</v>
      </c>
      <c r="L2" s="1632"/>
      <c r="M2" s="1633"/>
      <c r="N2" s="1631" t="s">
        <v>577</v>
      </c>
      <c r="O2" s="1632"/>
      <c r="P2" s="1634"/>
    </row>
    <row r="3" spans="1:16" ht="34.5" customHeight="1" thickBot="1">
      <c r="A3" s="1639"/>
      <c r="B3" s="51">
        <v>2008</v>
      </c>
      <c r="C3" s="51">
        <v>2009</v>
      </c>
      <c r="D3" s="151" t="s">
        <v>476</v>
      </c>
      <c r="E3" s="51">
        <v>2008</v>
      </c>
      <c r="F3" s="51">
        <v>2009</v>
      </c>
      <c r="G3" s="151" t="s">
        <v>476</v>
      </c>
      <c r="H3" s="51">
        <v>2008</v>
      </c>
      <c r="I3" s="51">
        <v>2009</v>
      </c>
      <c r="J3" s="151" t="s">
        <v>476</v>
      </c>
      <c r="K3" s="51">
        <v>2008</v>
      </c>
      <c r="L3" s="51">
        <v>2009</v>
      </c>
      <c r="M3" s="151" t="s">
        <v>476</v>
      </c>
      <c r="N3" s="51">
        <v>2008</v>
      </c>
      <c r="O3" s="51">
        <v>2009</v>
      </c>
      <c r="P3" s="152" t="s">
        <v>476</v>
      </c>
    </row>
    <row r="4" spans="1:17" s="159" customFormat="1" ht="15.75" customHeight="1" thickTop="1">
      <c r="A4" s="153" t="s">
        <v>578</v>
      </c>
      <c r="B4" s="154">
        <f>'[4]vSK'!B4/30.126</f>
        <v>15.788650388185122</v>
      </c>
      <c r="C4" s="155">
        <f>'[4]vystupne udaje'!B3/'[4]vystupne udaje'!C3</f>
        <v>25.950599817407443</v>
      </c>
      <c r="D4" s="156">
        <f>((C4/B4)-0.01%)*100</f>
        <v>164.3523690396404</v>
      </c>
      <c r="E4" s="154">
        <f>'[4]vSK'!C4/30.126</f>
        <v>4.63110880315548</v>
      </c>
      <c r="F4" s="155">
        <f>'[4]vystupne udaje'!D3/'[4]vystupne udaje'!F3</f>
        <v>0.031267622768345896</v>
      </c>
      <c r="G4" s="156">
        <f>((F4/E4)-0.03%)*100</f>
        <v>0.6451649355990341</v>
      </c>
      <c r="H4" s="154">
        <f>'[4]vSK'!D4/30.126</f>
        <v>20.852105765032793</v>
      </c>
      <c r="I4" s="155">
        <f>'[4]vystupne udaje'!F3/'[4]vystupne udaje'!G3</f>
        <v>128.6607611357059</v>
      </c>
      <c r="J4" s="156">
        <f>((I4/H4)+0.05%)*100</f>
        <v>617.0656749898088</v>
      </c>
      <c r="K4" s="154">
        <f>'[4]vSK'!E4/30.126</f>
        <v>44.02518948968864</v>
      </c>
      <c r="L4" s="155">
        <f>'[4]vystupne udaje'!H3/'[4]vystupne udaje'!I3</f>
        <v>42.63329456497647</v>
      </c>
      <c r="M4" s="156">
        <f>((L4/K4)-0.02%)*100</f>
        <v>96.81841241605973</v>
      </c>
      <c r="N4" s="154">
        <f>'[4]vSK'!F4/30.126</f>
        <v>23.266334475812286</v>
      </c>
      <c r="O4" s="155">
        <f>'[4]vystupne udaje'!J3/'[4]vystupne udaje'!K3</f>
        <v>81.3821612842125</v>
      </c>
      <c r="P4" s="157">
        <f>((O4/N4)-0.07%)*100</f>
        <v>349.7150568976282</v>
      </c>
      <c r="Q4" s="158"/>
    </row>
    <row r="5" spans="1:17" s="159" customFormat="1" ht="15.75" customHeight="1">
      <c r="A5" s="160" t="s">
        <v>579</v>
      </c>
      <c r="B5" s="161">
        <f>'[4]vSK'!B5/30.126</f>
        <v>577.702357641738</v>
      </c>
      <c r="C5" s="162">
        <f>'[4]vystupne udaje'!B4/'[4]vystupne udaje'!C4</f>
        <v>997.8226856998244</v>
      </c>
      <c r="D5" s="163">
        <f>(C5/B5)*100</f>
        <v>172.722626539569</v>
      </c>
      <c r="E5" s="161">
        <f>'[4]vSK'!C5/30.126</f>
        <v>555.5885207725686</v>
      </c>
      <c r="F5" s="162">
        <f>'[4]vystupne udaje'!D4/'[4]vystupne udaje'!E4</f>
        <v>547.5787046270248</v>
      </c>
      <c r="G5" s="163">
        <f>(F5/E5)*100</f>
        <v>98.55831863941216</v>
      </c>
      <c r="H5" s="161">
        <f>'[4]vSK'!D5/30.126</f>
        <v>653.5625869555101</v>
      </c>
      <c r="I5" s="162">
        <f>'[4]vystupne udaje'!F4/'[4]vystupne udaje'!G4</f>
        <v>606.8333659918368</v>
      </c>
      <c r="J5" s="163">
        <f>(I5/H5)*100</f>
        <v>92.85007711635515</v>
      </c>
      <c r="K5" s="161">
        <f>'[4]vSK'!E5/30.126</f>
        <v>879.570987912461</v>
      </c>
      <c r="L5" s="162">
        <f>'[4]vystupne udaje'!H4/'[4]vystupne udaje'!I4</f>
        <v>776.551097167333</v>
      </c>
      <c r="M5" s="163">
        <f>(L5/K5)*100</f>
        <v>88.28748422118477</v>
      </c>
      <c r="N5" s="161">
        <f>'[4]vSK'!F5/30.126</f>
        <v>687.7397782391954</v>
      </c>
      <c r="O5" s="162">
        <f>'[4]vystupne udaje'!J4/'[4]vystupne udaje'!K4</f>
        <v>668.2551117941819</v>
      </c>
      <c r="P5" s="164">
        <f>(O5/N5)*100</f>
        <v>97.16685481027436</v>
      </c>
      <c r="Q5" s="158"/>
    </row>
    <row r="6" spans="1:17" s="159" customFormat="1" ht="15.75" customHeight="1">
      <c r="A6" s="160" t="s">
        <v>580</v>
      </c>
      <c r="B6" s="161">
        <f>'[4]vSK'!B6/30.126</f>
        <v>0</v>
      </c>
      <c r="C6" s="162">
        <f>'[4]vystupne udaje'!B5/'[4]vystupne udaje'!C5</f>
        <v>1.5983326553051602</v>
      </c>
      <c r="D6" s="163">
        <v>0</v>
      </c>
      <c r="E6" s="161">
        <f>'[4]vSK'!C6/30.126</f>
        <v>0.9183168764957744</v>
      </c>
      <c r="F6" s="162">
        <f>'[4]vystupne udaje'!D5/'[4]vystupne udaje'!E5</f>
        <v>0.44032638900294624</v>
      </c>
      <c r="G6" s="163">
        <f>((F6/E6)-0.13%)*100</f>
        <v>47.81928638175499</v>
      </c>
      <c r="H6" s="161">
        <f>'[4]vSK'!D6/30.126</f>
        <v>1.0649155684846112</v>
      </c>
      <c r="I6" s="162">
        <f>'[4]vystupne udaje'!F5/'[4]vystupne udaje'!G5</f>
        <v>0.923435563383008</v>
      </c>
      <c r="J6" s="163">
        <f>((I6/H6)+0.08%)*100</f>
        <v>86.79443922047913</v>
      </c>
      <c r="K6" s="161">
        <f>'[4]vSK'!E6/30.126</f>
        <v>2.4921911508554633</v>
      </c>
      <c r="L6" s="162">
        <f>'[4]vystupne udaje'!H5/'[4]vystupne udaje'!I5</f>
        <v>0</v>
      </c>
      <c r="M6" s="163">
        <f aca="true" t="shared" si="0" ref="M6:M11">(L6/K6)*100</f>
        <v>0</v>
      </c>
      <c r="N6" s="161">
        <f>'[4]vSK'!F6/30.126</f>
        <v>1.3035970200790379</v>
      </c>
      <c r="O6" s="162">
        <f>'[4]vystupne udaje'!J5/'[4]vystupne udaje'!K5</f>
        <v>0.6623699393558637</v>
      </c>
      <c r="P6" s="164">
        <f>((O6/N6)-0.04%)*100</f>
        <v>50.770943040948644</v>
      </c>
      <c r="Q6" s="158"/>
    </row>
    <row r="7" spans="1:17" s="159" customFormat="1" ht="15.75" customHeight="1">
      <c r="A7" s="160" t="s">
        <v>581</v>
      </c>
      <c r="B7" s="161">
        <f>'[4]vSK'!B7/30.126</f>
        <v>151.99901747800902</v>
      </c>
      <c r="C7" s="162">
        <f>'[4]vystupne udaje'!B6/'[4]vystupne udaje'!C6</f>
        <v>226.84352837224003</v>
      </c>
      <c r="D7" s="163">
        <f>(C7/B7)*100</f>
        <v>149.24012808507752</v>
      </c>
      <c r="E7" s="161">
        <f>'[4]vSK'!C7/30.126</f>
        <v>147.66542344907057</v>
      </c>
      <c r="F7" s="162">
        <f>'[4]vystupne udaje'!D6/'[4]vystupne udaje'!E6</f>
        <v>122.69420935603635</v>
      </c>
      <c r="G7" s="163">
        <f>((F7/E7)-0.01%)*100</f>
        <v>83.07932889651943</v>
      </c>
      <c r="H7" s="161">
        <f>'[4]vSK'!D7/30.126</f>
        <v>161.74157107825496</v>
      </c>
      <c r="I7" s="162">
        <f>'[4]vystupne udaje'!F6/'[4]vystupne udaje'!G6</f>
        <v>146.35117162629223</v>
      </c>
      <c r="J7" s="163">
        <f>(I7/H7)*100</f>
        <v>90.4845740341446</v>
      </c>
      <c r="K7" s="161">
        <f>'[4]vSK'!E7/30.126</f>
        <v>351.2082835689272</v>
      </c>
      <c r="L7" s="162">
        <f>'[4]vystupne udaje'!H6/'[4]vystupne udaje'!I6</f>
        <v>301.9045750412352</v>
      </c>
      <c r="M7" s="163">
        <f t="shared" si="0"/>
        <v>85.96168973388814</v>
      </c>
      <c r="N7" s="161">
        <f>'[4]vSK'!F7/30.126</f>
        <v>203.03064951561342</v>
      </c>
      <c r="O7" s="162">
        <f>'[4]vystupne udaje'!J6/'[4]vystupne udaje'!K6</f>
        <v>187.62464009753637</v>
      </c>
      <c r="P7" s="164">
        <f>(O7/N7)*100</f>
        <v>92.41197845998504</v>
      </c>
      <c r="Q7" s="158"/>
    </row>
    <row r="8" spans="1:17" s="159" customFormat="1" ht="15.75" customHeight="1">
      <c r="A8" s="160" t="s">
        <v>582</v>
      </c>
      <c r="B8" s="161">
        <f>'[4]vSK'!B8/30.126</f>
        <v>17.40820042181826</v>
      </c>
      <c r="C8" s="162">
        <f>'[4]vystupne udaje'!B7/'[4]vystupne udaje'!D7</f>
        <v>0.5305109234741976</v>
      </c>
      <c r="D8" s="163">
        <f>((C8/B8)-0.01%)*100</f>
        <v>3.0374771120470965</v>
      </c>
      <c r="E8" s="161">
        <f>'[4]vSK'!C8/30.126</f>
        <v>38.489958882895834</v>
      </c>
      <c r="F8" s="162">
        <f>'[4]vystupne udaje'!D7/'[4]vystupne udaje'!E7</f>
        <v>30.52971342807781</v>
      </c>
      <c r="G8" s="163">
        <f>(F8/E8)*100</f>
        <v>79.3186439116842</v>
      </c>
      <c r="H8" s="161">
        <f>'[4]vSK'!D8/30.126</f>
        <v>26.39790775040792</v>
      </c>
      <c r="I8" s="162">
        <f>'[4]vystupne udaje'!F7/'[4]vystupne udaje'!G7</f>
        <v>21.253419464428337</v>
      </c>
      <c r="J8" s="163">
        <f>((I8/H8)-0.02%)*100</f>
        <v>80.49175746721788</v>
      </c>
      <c r="K8" s="161">
        <f>'[4]vSK'!E8/30.126</f>
        <v>45.68736843674102</v>
      </c>
      <c r="L8" s="162">
        <f>'[4]vystupne udaje'!H7/'[4]vystupne udaje'!I7</f>
        <v>29.299532284320637</v>
      </c>
      <c r="M8" s="163">
        <f t="shared" si="0"/>
        <v>64.13048789380139</v>
      </c>
      <c r="N8" s="161">
        <f>'[4]vSK'!F8/30.126</f>
        <v>32.28358688359404</v>
      </c>
      <c r="O8" s="162">
        <f>'[4]vystupne udaje'!J7/'[4]vystupne udaje'!K7</f>
        <v>25.78627220442929</v>
      </c>
      <c r="P8" s="164">
        <f>((O8/N8)+0.03%)*100</f>
        <v>79.90424785668233</v>
      </c>
      <c r="Q8" s="158"/>
    </row>
    <row r="9" spans="1:17" s="159" customFormat="1" ht="15.75" customHeight="1">
      <c r="A9" s="160" t="s">
        <v>583</v>
      </c>
      <c r="B9" s="161">
        <f>'[4]vSK'!B9/30.126</f>
        <v>40.878270152327225</v>
      </c>
      <c r="C9" s="162">
        <f>'[4]vystupne udaje'!B8/'[4]vystupne udaje'!C8</f>
        <v>62.00986552585187</v>
      </c>
      <c r="D9" s="163">
        <f>(C9/B9)*100</f>
        <v>151.69395694773942</v>
      </c>
      <c r="E9" s="161">
        <f>'[4]vSK'!C9/30.126</f>
        <v>22.83269197472844</v>
      </c>
      <c r="F9" s="162">
        <f>'[4]vystupne udaje'!D8/'[4]vystupne udaje'!E8</f>
        <v>15.312565257074748</v>
      </c>
      <c r="G9" s="163">
        <f>(F9/E9)*100</f>
        <v>67.06421333946484</v>
      </c>
      <c r="H9" s="161">
        <f>'[4]vSK'!D9/30.126</f>
        <v>23.066584274183196</v>
      </c>
      <c r="I9" s="162">
        <f>'[4]vystupne udaje'!F8/'[4]vystupne udaje'!G8</f>
        <v>13.022523646642536</v>
      </c>
      <c r="J9" s="163">
        <f>((I9/H9)-0.02%)*100</f>
        <v>56.43622902744959</v>
      </c>
      <c r="K9" s="161">
        <f>'[4]vSK'!E9/30.126</f>
        <v>75.06349394443204</v>
      </c>
      <c r="L9" s="162">
        <f>'[4]vystupne udaje'!H8/'[4]vystupne udaje'!I8</f>
        <v>48.69143340005666</v>
      </c>
      <c r="M9" s="163">
        <f t="shared" si="0"/>
        <v>64.86699571445732</v>
      </c>
      <c r="N9" s="161">
        <f>'[4]vSK'!F9/30.126</f>
        <v>36.311462683395405</v>
      </c>
      <c r="O9" s="162">
        <f>'[4]vystupne udaje'!J8/'[4]vystupne udaje'!K8</f>
        <v>25.886880670802135</v>
      </c>
      <c r="P9" s="164">
        <f>((O9/N9)+0.01%)*100</f>
        <v>71.30120877479759</v>
      </c>
      <c r="Q9" s="158"/>
    </row>
    <row r="10" spans="1:17" s="159" customFormat="1" ht="15.75" customHeight="1">
      <c r="A10" s="160" t="s">
        <v>584</v>
      </c>
      <c r="B10" s="161">
        <f>'[4]vSK'!B10/30.126</f>
        <v>93.71254690386343</v>
      </c>
      <c r="C10" s="162">
        <f>'[4]vystupne udaje'!B9/'[4]vystupne udaje'!C9</f>
        <v>129.0603781928865</v>
      </c>
      <c r="D10" s="163">
        <f>(C10/B10)*100</f>
        <v>137.71942227254291</v>
      </c>
      <c r="E10" s="161">
        <f>'[4]vSK'!C10/30.126</f>
        <v>86.34277259144625</v>
      </c>
      <c r="F10" s="162">
        <f>'[4]vystupne udaje'!D9/'[4]vystupne udaje'!E9</f>
        <v>76.85193067088379</v>
      </c>
      <c r="G10" s="163">
        <f>(F10/E10)*100</f>
        <v>89.00794862649258</v>
      </c>
      <c r="H10" s="161">
        <f>'[4]vSK'!D10/30.126</f>
        <v>112.27707905366394</v>
      </c>
      <c r="I10" s="162">
        <f>'[4]vystupne udaje'!F9/'[4]vystupne udaje'!G9</f>
        <v>112.07522851522134</v>
      </c>
      <c r="J10" s="163">
        <f>(I10/H10)*100</f>
        <v>99.82022106369001</v>
      </c>
      <c r="K10" s="161">
        <f>'[4]vSK'!E10/30.126</f>
        <v>230.45742118775442</v>
      </c>
      <c r="L10" s="162">
        <f>'[4]vystupne udaje'!H9/'[4]vystupne udaje'!I9</f>
        <v>223.9136093568579</v>
      </c>
      <c r="M10" s="163">
        <f t="shared" si="0"/>
        <v>97.16051156123748</v>
      </c>
      <c r="N10" s="161">
        <f>'[4]vSK'!F10/30.126</f>
        <v>134.43559994862412</v>
      </c>
      <c r="O10" s="162">
        <f>'[4]vystupne udaje'!J9/'[4]vystupne udaje'!K9</f>
        <v>135.95148722230496</v>
      </c>
      <c r="P10" s="164">
        <f>((O10/N10)-0.01%)*100</f>
        <v>101.11759363908084</v>
      </c>
      <c r="Q10" s="158"/>
    </row>
    <row r="11" spans="1:17" s="159" customFormat="1" ht="15.75" customHeight="1">
      <c r="A11" s="160" t="s">
        <v>585</v>
      </c>
      <c r="B11" s="161">
        <f>'[4]vSK'!B11/30.126</f>
        <v>83.94875574008297</v>
      </c>
      <c r="C11" s="162">
        <f>'[4]vystupne udaje'!B10/'[4]vystupne udaje'!C10</f>
        <v>444.1427435006465</v>
      </c>
      <c r="D11" s="163">
        <f>((C11/B11-0.01%)*100)</f>
        <v>529.0541172524036</v>
      </c>
      <c r="E11" s="161">
        <f>'[4]vSK'!C11/30.126</f>
        <v>119.97289190002655</v>
      </c>
      <c r="F11" s="162">
        <f>'[4]vystupne udaje'!D10/'[4]vystupne udaje'!E10</f>
        <v>126.67711522864515</v>
      </c>
      <c r="G11" s="163">
        <f>(F11/E11)*100</f>
        <v>105.58811513371307</v>
      </c>
      <c r="H11" s="161">
        <f>'[4]vSK'!D11/30.126</f>
        <v>145.8329018952151</v>
      </c>
      <c r="I11" s="162">
        <f>'[4]vystupne udaje'!F10/'[4]vystupne udaje'!G10</f>
        <v>128.61364950735293</v>
      </c>
      <c r="J11" s="163">
        <f>(I11/H11)*100</f>
        <v>88.19247771656175</v>
      </c>
      <c r="K11" s="161">
        <f>'[4]vSK'!E11/30.126</f>
        <v>463.65843933820287</v>
      </c>
      <c r="L11" s="162">
        <f>'[4]vystupne udaje'!H10/'[4]vystupne udaje'!I10</f>
        <v>335.8744140098436</v>
      </c>
      <c r="M11" s="163">
        <f t="shared" si="0"/>
        <v>72.44005188156389</v>
      </c>
      <c r="N11" s="161">
        <f>'[4]vSK'!F11/30.126</f>
        <v>213.75286265220606</v>
      </c>
      <c r="O11" s="162">
        <f>'[4]vystupne udaje'!J10/'[4]vystupne udaje'!K10</f>
        <v>203.16500918293033</v>
      </c>
      <c r="P11" s="164">
        <f>(O11/N11)*100</f>
        <v>95.04668459738804</v>
      </c>
      <c r="Q11" s="158"/>
    </row>
    <row r="12" spans="1:17" s="159" customFormat="1" ht="15.75" customHeight="1">
      <c r="A12" s="160" t="s">
        <v>586</v>
      </c>
      <c r="B12" s="161">
        <f>'[4]vSK'!B12/30.126</f>
        <v>241.3060227566796</v>
      </c>
      <c r="C12" s="162">
        <f>'[4]vystupne udaje'!B11/'[4]vystupne udaje'!C11</f>
        <v>322.9222841516745</v>
      </c>
      <c r="D12" s="163">
        <f>(C12/B12)*100</f>
        <v>133.82272040399607</v>
      </c>
      <c r="E12" s="161">
        <f>'[4]vSK'!C12/30.126</f>
        <v>175.39775596210052</v>
      </c>
      <c r="F12" s="162">
        <f>'[4]vystupne udaje'!D11/'[4]vystupne udaje'!E11</f>
        <v>182.91223270506657</v>
      </c>
      <c r="G12" s="163">
        <f>(F12/E12)*100</f>
        <v>104.28424907818648</v>
      </c>
      <c r="H12" s="161">
        <f>'[4]vSK'!D12/30.126</f>
        <v>124.02441498961727</v>
      </c>
      <c r="I12" s="162">
        <f>'[4]vystupne udaje'!F11/'[4]vystupne udaje'!G11</f>
        <v>127.06102653319762</v>
      </c>
      <c r="J12" s="163">
        <f>(I12/H12)*100</f>
        <v>102.44839819952753</v>
      </c>
      <c r="K12" s="161">
        <f>'[4]vSK'!E12/30.126</f>
        <v>15.83572826356622</v>
      </c>
      <c r="L12" s="162">
        <f>'[4]vystupne udaje'!H11/'[4]vystupne udaje'!I11</f>
        <v>54.104487653411866</v>
      </c>
      <c r="M12" s="163">
        <f>((L12/K12)-0.12%)*100</f>
        <v>341.54087440318006</v>
      </c>
      <c r="N12" s="161">
        <f>'[4]vSK'!F12/30.126</f>
        <v>116.8866153212056</v>
      </c>
      <c r="O12" s="162">
        <f>'[4]vystupne udaje'!J11/'[4]vystupne udaje'!K11</f>
        <v>131.46744474004663</v>
      </c>
      <c r="P12" s="164">
        <f>(O12/N12)*100</f>
        <v>112.4743362435235</v>
      </c>
      <c r="Q12" s="158"/>
    </row>
    <row r="13" spans="1:17" s="159" customFormat="1" ht="15.75" customHeight="1">
      <c r="A13" s="160" t="s">
        <v>587</v>
      </c>
      <c r="B13" s="161">
        <f>'[4]vSK'!B13/30.126</f>
        <v>58.97045167457876</v>
      </c>
      <c r="C13" s="162">
        <f>'[4]vystupne udaje'!B12/'[4]vystupne udaje'!C12</f>
        <v>92.03301090286575</v>
      </c>
      <c r="D13" s="163">
        <f>((C13/B13)-0.01%)*100</f>
        <v>156.05631506019097</v>
      </c>
      <c r="E13" s="161">
        <f>'[4]vSK'!C13/30.126</f>
        <v>45.36356556342893</v>
      </c>
      <c r="F13" s="162">
        <f>'[4]vystupne udaje'!D12/'[4]vystupne udaje'!E12</f>
        <v>57.71675007840626</v>
      </c>
      <c r="G13" s="163">
        <f>((F13/E13)+0.02%)*100</f>
        <v>127.25151137161974</v>
      </c>
      <c r="H13" s="161">
        <f>'[4]vSK'!D13/30.126</f>
        <v>22.525391084493627</v>
      </c>
      <c r="I13" s="162">
        <f>'[4]vystupne udaje'!F12/'[4]vystupne udaje'!G12</f>
        <v>34.96509510771648</v>
      </c>
      <c r="J13" s="163">
        <f>((I13/H13)-0.01%)*100</f>
        <v>155.2152521457276</v>
      </c>
      <c r="K13" s="161">
        <f>'[4]vSK'!E13/30.126</f>
        <v>17.44240599884163</v>
      </c>
      <c r="L13" s="162">
        <f>'[4]vystupne udaje'!H12/'[4]vystupne udaje'!I12</f>
        <v>23.892716523393368</v>
      </c>
      <c r="M13" s="163">
        <f>(L13/K13)*100</f>
        <v>136.98062368792534</v>
      </c>
      <c r="N13" s="161">
        <f>'[4]vSK'!F13/30.126</f>
        <v>27.62166454017214</v>
      </c>
      <c r="O13" s="162">
        <f>'[4]vystupne udaje'!J12/'[4]vystupne udaje'!K12</f>
        <v>39.84198951390108</v>
      </c>
      <c r="P13" s="164">
        <f>(O13/N13)*100</f>
        <v>144.24181227730162</v>
      </c>
      <c r="Q13" s="158"/>
    </row>
    <row r="14" spans="1:17" s="159" customFormat="1" ht="15.75" customHeight="1">
      <c r="A14" s="160" t="s">
        <v>588</v>
      </c>
      <c r="B14" s="161">
        <f>'[4]vSK'!B14/30.126</f>
        <v>182.23092665912333</v>
      </c>
      <c r="C14" s="162">
        <f>'[4]vystupne udaje'!B13/'[4]vystupne udaje'!C13</f>
        <v>229.74518751149841</v>
      </c>
      <c r="D14" s="163">
        <f>((C14/B14)+0.01%)*100</f>
        <v>126.08365375541007</v>
      </c>
      <c r="E14" s="161">
        <f>'[4]vSK'!C14/30.126</f>
        <v>124.17848073126899</v>
      </c>
      <c r="F14" s="162">
        <f>'[4]vystupne udaje'!D13/'[4]vystupne udaje'!E13</f>
        <v>124.03327123401667</v>
      </c>
      <c r="G14" s="163">
        <f>(F14/E14)*100</f>
        <v>99.88306387999177</v>
      </c>
      <c r="H14" s="161">
        <f>'[4]vSK'!D14/30.126</f>
        <v>98.53823682752272</v>
      </c>
      <c r="I14" s="162">
        <f>'[4]vystupne udaje'!F13/'[4]vystupne udaje'!G13</f>
        <v>84.01992625332714</v>
      </c>
      <c r="J14" s="163">
        <f>(I14/H14)*100</f>
        <v>85.26631788672265</v>
      </c>
      <c r="K14" s="161">
        <f>'[4]vSK'!E14/30.126</f>
        <v>-2.0287423656622185</v>
      </c>
      <c r="L14" s="162">
        <f>'[4]vystupne udaje'!H13/'[4]vystupne udaje'!I13</f>
        <v>30.186474654840115</v>
      </c>
      <c r="M14" s="163">
        <f>((L14/K14)+0.75%)*100</f>
        <v>-1487.1902710647637</v>
      </c>
      <c r="N14" s="161">
        <f>'[4]vSK'!F14/30.126</f>
        <v>86.60967921202317</v>
      </c>
      <c r="O14" s="162">
        <f>'[4]vystupne udaje'!J13/'[4]vystupne udaje'!K13</f>
        <v>87.16810460959148</v>
      </c>
      <c r="P14" s="164">
        <f>((O14/N14)+0.01%)*100</f>
        <v>100.65476095818491</v>
      </c>
      <c r="Q14" s="158"/>
    </row>
    <row r="15" spans="1:17" s="159" customFormat="1" ht="15.75" customHeight="1">
      <c r="A15" s="160" t="s">
        <v>589</v>
      </c>
      <c r="B15" s="161">
        <f>'[4]vSK'!B15/30.126</f>
        <v>0.10464442297770397</v>
      </c>
      <c r="C15" s="162">
        <f>'[4]vystupne udaje'!B14/'[4]vystupne udaje'!C14</f>
        <v>1.1440857373102924</v>
      </c>
      <c r="D15" s="163">
        <f>((C15/B15)-53.31%)*100</f>
        <v>1039.9978942525743</v>
      </c>
      <c r="E15" s="161">
        <f>'[4]vSK'!C15/30.126</f>
        <v>5.387713297711744</v>
      </c>
      <c r="F15" s="162">
        <f>'[4]vystupne udaje'!D14/'[4]vystupne udaje'!E14</f>
        <v>1.1622113926436555</v>
      </c>
      <c r="G15" s="163">
        <f>((F15/E15)-0.05%)*100</f>
        <v>21.52151519434538</v>
      </c>
      <c r="H15" s="161">
        <f>'[4]vSK'!D15/30.126</f>
        <v>2.9607870776011023</v>
      </c>
      <c r="I15" s="162">
        <f>'[4]vystupne udaje'!F14/'[4]vystupne udaje'!G14</f>
        <v>8.07600517215399</v>
      </c>
      <c r="J15" s="163">
        <f>((I15/H15)+0.2%)*100</f>
        <v>272.96548297749774</v>
      </c>
      <c r="K15" s="161">
        <f>'[4]vSK'!E15/30.126</f>
        <v>0.422064630386812</v>
      </c>
      <c r="L15" s="162">
        <f>'[4]vystupne udaje'!H14/'[4]vystupne udaje'!I14</f>
        <v>0.025296475178384185</v>
      </c>
      <c r="M15" s="163">
        <f>((L15/K15)+1.15%)*100</f>
        <v>7.143507476615745</v>
      </c>
      <c r="N15" s="161">
        <f>'[4]vSK'!F15/30.126</f>
        <v>2.5787452456684026</v>
      </c>
      <c r="O15" s="162">
        <f>'[4]vystupne udaje'!J14/'[4]vystupne udaje'!K14</f>
        <v>4.457350616554068</v>
      </c>
      <c r="P15" s="164">
        <f>((O15/N15)+0.02%)*100</f>
        <v>172.8695912514513</v>
      </c>
      <c r="Q15" s="158"/>
    </row>
    <row r="16" spans="1:17" s="159" customFormat="1" ht="15.75" customHeight="1">
      <c r="A16" s="160" t="s">
        <v>590</v>
      </c>
      <c r="B16" s="161">
        <f>'[4]vSK'!B16/30.126</f>
        <v>-8.48871301975204</v>
      </c>
      <c r="C16" s="162">
        <f>'[4]vystupne udaje'!B15/'[4]vystupne udaje'!C15</f>
        <v>7.458137158621452</v>
      </c>
      <c r="D16" s="163">
        <f>(C16/B16)*100</f>
        <v>-87.85945691964632</v>
      </c>
      <c r="E16" s="161">
        <f>'[4]vSK'!C16/30.126</f>
        <v>6.830102654363208</v>
      </c>
      <c r="F16" s="162">
        <f>'[4]vystupne udaje'!D15/'[4]vystupne udaje'!E15</f>
        <v>-0.8308325453602661</v>
      </c>
      <c r="G16" s="163">
        <f>((F16/E16)-0.84%)*100</f>
        <v>-13.004276108346824</v>
      </c>
      <c r="H16" s="161">
        <f>'[4]vSK'!D16/30.126</f>
        <v>5.263741414531932</v>
      </c>
      <c r="I16" s="162">
        <f>'[4]vystupne udaje'!F15/'[4]vystupne udaje'!G15</f>
        <v>2.326063689442052</v>
      </c>
      <c r="J16" s="163">
        <f>((I16/H16)+0.11%)*100</f>
        <v>44.30031077439226</v>
      </c>
      <c r="K16" s="161">
        <f>'[4]vSK'!E16/30.126</f>
        <v>0.6695265784397265</v>
      </c>
      <c r="L16" s="162">
        <f>'[4]vystupne udaje'!H15/'[4]vystupne udaje'!I15</f>
        <v>0.8924713873379643</v>
      </c>
      <c r="M16" s="163">
        <f>((L16/K16)-0.47%)*100</f>
        <v>132.82887357389026</v>
      </c>
      <c r="N16" s="161">
        <f>'[4]vSK'!F16/30.126</f>
        <v>3.547099173405065</v>
      </c>
      <c r="O16" s="162">
        <f>'[4]vystupne udaje'!J15/'[4]vystupne udaje'!K15</f>
        <v>1.8329435187428338</v>
      </c>
      <c r="P16" s="164">
        <f>((O16/N16)-0.12%)*100</f>
        <v>51.5544367477971</v>
      </c>
      <c r="Q16" s="158"/>
    </row>
    <row r="17" spans="1:17" s="159" customFormat="1" ht="15.75" customHeight="1">
      <c r="A17" s="160" t="s">
        <v>591</v>
      </c>
      <c r="B17" s="161">
        <f>'[4]vSK'!B17/30.126</f>
        <v>0</v>
      </c>
      <c r="C17" s="162">
        <f>'[4]vystupne udaje'!B16/'[4]vystupne udaje'!C16</f>
        <v>0.7384029111161207</v>
      </c>
      <c r="D17" s="163">
        <f>0</f>
        <v>0</v>
      </c>
      <c r="E17" s="161">
        <f>'[4]vSK'!C17/30.126</f>
        <v>0.4416200288410774</v>
      </c>
      <c r="F17" s="162">
        <f>'[4]vystupne udaje'!D16/'[4]vystupne udaje'!E16</f>
        <v>0.17515292152257514</v>
      </c>
      <c r="G17" s="163">
        <f>((F17/E17)+1.25%)*100</f>
        <v>40.911453304602304</v>
      </c>
      <c r="H17" s="161">
        <f>'[4]vSK'!D17/30.126</f>
        <v>-0.037529411033761534</v>
      </c>
      <c r="I17" s="162">
        <f>'[4]vystupne udaje'!F16/'[4]vystupne udaje'!G16</f>
        <v>0.05921413515617415</v>
      </c>
      <c r="J17" s="163">
        <f>((I17/H17)+7.78%)*100</f>
        <v>-150.00061399073115</v>
      </c>
      <c r="K17" s="161">
        <f>'[4]vSK'!E17/30.126</f>
        <v>0</v>
      </c>
      <c r="L17" s="162">
        <f>'[4]vystupne udaje'!H16/'[4]vystupne udaje'!I16</f>
        <v>0</v>
      </c>
      <c r="M17" s="163">
        <v>0</v>
      </c>
      <c r="N17" s="161">
        <f>'[4]vSK'!F17/30.126</f>
        <v>0.05202692931572661</v>
      </c>
      <c r="O17" s="162">
        <f>'[4]vystupne udaje'!J16/'[4]vystupne udaje'!K16</f>
        <v>0.11112247092812916</v>
      </c>
      <c r="P17" s="164">
        <f>((O17/N17)+6.41%)*100</f>
        <v>219.99644915170737</v>
      </c>
      <c r="Q17" s="158"/>
    </row>
    <row r="18" spans="1:17" s="159" customFormat="1" ht="15.75" customHeight="1">
      <c r="A18" s="160" t="s">
        <v>521</v>
      </c>
      <c r="B18" s="161">
        <f>'[4]vSK'!B18/30.126</f>
        <v>1062.2560909849399</v>
      </c>
      <c r="C18" s="162">
        <f>'[4]vystupne udaje'!B17/'[4]vystupne udaje'!C17</f>
        <v>2027.5441707283578</v>
      </c>
      <c r="D18" s="163">
        <f>(C18/B18)*100</f>
        <v>190.87150339127624</v>
      </c>
      <c r="E18" s="161">
        <f>'[4]vSK'!C18/30.126</f>
        <v>1011.8728280427371</v>
      </c>
      <c r="F18" s="162">
        <f>'[4]vystupne udaje'!D17/'[4]vystupne udaje'!E17</f>
        <v>992.97378180928</v>
      </c>
      <c r="G18" s="163">
        <f>(F18/E18)*100</f>
        <v>98.13227060657283</v>
      </c>
      <c r="H18" s="161">
        <f>'[4]vSK'!D18/30.126</f>
        <v>1112.3047082556131</v>
      </c>
      <c r="I18" s="162">
        <f>'[4]vystupne udaje'!F17/'[4]vystupne udaje'!G17</f>
        <v>1133.0423569870238</v>
      </c>
      <c r="J18" s="163">
        <f>(I18/H18)*100</f>
        <v>101.86438559303888</v>
      </c>
      <c r="K18" s="161">
        <f>'[4]vSK'!E18/30.126</f>
        <v>1757.4603463021376</v>
      </c>
      <c r="L18" s="162">
        <f>'[4]vystupne udaje'!H17/'[4]vystupne udaje'!I17</f>
        <v>1510.7392589062429</v>
      </c>
      <c r="M18" s="163">
        <f>(L18/K18)*100</f>
        <v>85.96149905088788</v>
      </c>
      <c r="N18" s="161">
        <f>'[4]vSK'!F18/30.126</f>
        <v>1249.6488002862443</v>
      </c>
      <c r="O18" s="162">
        <f>'[4]vystupne udaje'!J17/'[4]vystupne udaje'!K17</f>
        <v>1270.1806522066074</v>
      </c>
      <c r="P18" s="164">
        <f>(O18/N18)*100</f>
        <v>101.64300977327872</v>
      </c>
      <c r="Q18" s="158"/>
    </row>
    <row r="19" spans="1:17" s="159" customFormat="1" ht="15.75" customHeight="1">
      <c r="A19" s="160" t="s">
        <v>592</v>
      </c>
      <c r="B19" s="161">
        <f>'[4]vSK'!B19/30.126</f>
        <v>3.7425978787512113</v>
      </c>
      <c r="C19" s="162">
        <f>'[4]vystupne udaje'!B18/'[4]vystupne udaje'!C18</f>
        <v>0</v>
      </c>
      <c r="D19" s="163">
        <f>C19/B19</f>
        <v>0</v>
      </c>
      <c r="E19" s="161">
        <f>'[4]vSK'!C19/30.126</f>
        <v>0.17999860372726745</v>
      </c>
      <c r="F19" s="162">
        <f>'[4]vystupne udaje'!D18/'[4]vystupne udaje'!E18</f>
        <v>0.18097962063105108</v>
      </c>
      <c r="G19" s="163">
        <f>((F19/E19)-0.55%)*100</f>
        <v>99.9950136187001</v>
      </c>
      <c r="H19" s="161">
        <f>'[4]vSK'!D19/30.126</f>
        <v>1.7983195154826994</v>
      </c>
      <c r="I19" s="162">
        <f>'[4]vystupne udaje'!F18/'[4]vystupne udaje'!G18</f>
        <v>1.5111218583065662</v>
      </c>
      <c r="J19" s="163">
        <f>((I19/H19)-0.14%)*100</f>
        <v>83.8896646561696</v>
      </c>
      <c r="K19" s="161">
        <f>'[4]vSK'!E19/30.126</f>
        <v>0</v>
      </c>
      <c r="L19" s="162">
        <f>'[4]vystupne udaje'!H18/'[4]vystupne udaje'!I18</f>
        <v>3.7948871762528236</v>
      </c>
      <c r="M19" s="163">
        <v>0</v>
      </c>
      <c r="N19" s="161">
        <f>'[4]vSK'!F19/30.126</f>
        <v>1.242294886314612</v>
      </c>
      <c r="O19" s="162">
        <f>'[4]vystupne udaje'!J18/'[4]vystupne udaje'!K18</f>
        <v>1.7694334982729374</v>
      </c>
      <c r="P19" s="164">
        <f>((O19/N19)+0.31%)*100</f>
        <v>142.7426476559952</v>
      </c>
      <c r="Q19" s="158"/>
    </row>
    <row r="20" spans="1:17" s="159" customFormat="1" ht="15.75" customHeight="1">
      <c r="A20" s="160" t="s">
        <v>539</v>
      </c>
      <c r="B20" s="161">
        <f>'[4]vSK'!B20/30.126</f>
        <v>86.50096315995917</v>
      </c>
      <c r="C20" s="162">
        <f>'[4]vystupne udaje'!B19/'[4]vystupne udaje'!C19</f>
        <v>238.06985676762807</v>
      </c>
      <c r="D20" s="163">
        <f>((C20/B20)+0.01%)*100</f>
        <v>275.23220339603034</v>
      </c>
      <c r="E20" s="161">
        <f>'[4]vSK'!C20/30.126</f>
        <v>138.33795471255726</v>
      </c>
      <c r="F20" s="162">
        <f>'[4]vystupne udaje'!D19/'[4]vystupne udaje'!E19</f>
        <v>128.45573742156444</v>
      </c>
      <c r="G20" s="163">
        <f>(F20/E20)*100</f>
        <v>92.85646711235077</v>
      </c>
      <c r="H20" s="161">
        <f>'[4]vSK'!D20/30.126</f>
        <v>118.12542902092676</v>
      </c>
      <c r="I20" s="162">
        <f>'[4]vystupne udaje'!F19/'[4]vystupne udaje'!G19</f>
        <v>145.95651793249635</v>
      </c>
      <c r="J20" s="163">
        <f>(I20/H20)*100</f>
        <v>123.56062461930964</v>
      </c>
      <c r="K20" s="161">
        <f>'[4]vSK'!E20/30.126</f>
        <v>366.6133060748158</v>
      </c>
      <c r="L20" s="162">
        <f>'[4]vystupne udaje'!H19/'[4]vystupne udaje'!I19</f>
        <v>325.6580875571189</v>
      </c>
      <c r="M20" s="163">
        <f>(L20/K20)*100</f>
        <v>88.82876921293766</v>
      </c>
      <c r="N20" s="161">
        <f>'[4]vSK'!F20/30.126</f>
        <v>177.30439243044546</v>
      </c>
      <c r="O20" s="162">
        <f>'[4]vystupne udaje'!J19/'[4]vystupne udaje'!K19</f>
        <v>195.12649285899676</v>
      </c>
      <c r="P20" s="164">
        <f>((O20/N20)+0.01%)*100</f>
        <v>110.06169707543636</v>
      </c>
      <c r="Q20" s="158"/>
    </row>
    <row r="21" spans="1:17" s="159" customFormat="1" ht="15.75" customHeight="1">
      <c r="A21" s="160" t="s">
        <v>593</v>
      </c>
      <c r="B21" s="161">
        <f>'[4]vSK'!B21/30.126</f>
        <v>73.91770577020979</v>
      </c>
      <c r="C21" s="162">
        <f>'[4]vystupne udaje'!B20/'[4]vystupne udaje'!C20</f>
        <v>106.4000677164443</v>
      </c>
      <c r="D21" s="163">
        <f>(C21/B21)*100</f>
        <v>143.94395308644104</v>
      </c>
      <c r="E21" s="161">
        <f>'[4]vSK'!C21/30.126</f>
        <v>92.4431478154916</v>
      </c>
      <c r="F21" s="162">
        <f>'[4]vystupne udaje'!D20/'[4]vystupne udaje'!E20</f>
        <v>90.76202274837185</v>
      </c>
      <c r="G21" s="163">
        <f>(F21/E21)*100</f>
        <v>98.18144978092359</v>
      </c>
      <c r="H21" s="161">
        <f>'[4]vSK'!D21/30.126</f>
        <v>132.5642269485388</v>
      </c>
      <c r="I21" s="162">
        <f>'[4]vystupne udaje'!F20/'[4]vystupne udaje'!G20</f>
        <v>134.79195540655073</v>
      </c>
      <c r="J21" s="163">
        <f>(I21/H21)*100</f>
        <v>101.68048990990364</v>
      </c>
      <c r="K21" s="161">
        <f>'[4]vSK'!E21/30.126</f>
        <v>282.74642367250743</v>
      </c>
      <c r="L21" s="162">
        <f>'[4]vystupne udaje'!H20/'[4]vystupne udaje'!I20</f>
        <v>248.04490540243657</v>
      </c>
      <c r="M21" s="163">
        <f>((L21/K21)-0.01%)*100</f>
        <v>87.71698242497877</v>
      </c>
      <c r="N21" s="161">
        <f>'[4]vSK'!F21/30.126</f>
        <v>157.14524743132876</v>
      </c>
      <c r="O21" s="162">
        <f>'[4]vystupne udaje'!J20/'[4]vystupne udaje'!K20</f>
        <v>154.39134717798686</v>
      </c>
      <c r="P21" s="164">
        <f>((O21/N21)-0.01%)*100</f>
        <v>98.23754467706996</v>
      </c>
      <c r="Q21" s="158"/>
    </row>
    <row r="22" spans="1:17" s="159" customFormat="1" ht="15.75" customHeight="1">
      <c r="A22" s="160" t="s">
        <v>591</v>
      </c>
      <c r="B22" s="161">
        <f>'[4]vSK'!B22/30.126</f>
        <v>0</v>
      </c>
      <c r="C22" s="162">
        <f>'[4]vystupne udaje'!B21/'[4]vystupne udaje'!C21</f>
        <v>0</v>
      </c>
      <c r="D22" s="163">
        <v>0</v>
      </c>
      <c r="E22" s="161">
        <f>'[4]vSK'!C22/30.126</f>
        <v>0.9014362801680409</v>
      </c>
      <c r="F22" s="162">
        <f>'[4]vystupne udaje'!D21/'[4]vystupne udaje'!E21</f>
        <v>0.659824792330969</v>
      </c>
      <c r="G22" s="163">
        <f>((F22/E22)+0.13%)*100</f>
        <v>73.32705306380258</v>
      </c>
      <c r="H22" s="161">
        <f>'[4]vSK'!D22/30.126</f>
        <v>0</v>
      </c>
      <c r="I22" s="162">
        <f>'[4]vystupne udaje'!F21/'[4]vystupne udaje'!G21</f>
        <v>0.6299974210701547</v>
      </c>
      <c r="J22" s="163">
        <v>0</v>
      </c>
      <c r="K22" s="161">
        <f>'[4]vSK'!E22/30.126</f>
        <v>0</v>
      </c>
      <c r="L22" s="162">
        <f>'[4]vystupne udaje'!H21/'[4]vystupne udaje'!I21</f>
        <v>0</v>
      </c>
      <c r="M22" s="163">
        <v>0</v>
      </c>
      <c r="N22" s="161">
        <f>'[4]vSK'!F22/30.126</f>
        <v>0.14740200718634733</v>
      </c>
      <c r="O22" s="162">
        <f>'[4]vystupne udaje'!J21/'[4]vystupne udaje'!K21</f>
        <v>0.4306914103237523</v>
      </c>
      <c r="P22" s="164">
        <f>((O22/N22)-5.53%)*100</f>
        <v>286.6582941385372</v>
      </c>
      <c r="Q22" s="158"/>
    </row>
    <row r="23" spans="1:17" s="159" customFormat="1" ht="15.75" customHeight="1" thickBot="1">
      <c r="A23" s="165" t="s">
        <v>594</v>
      </c>
      <c r="B23" s="166">
        <f>'[4]vSK'!B23/30.126</f>
        <v>164.16126680892017</v>
      </c>
      <c r="C23" s="167">
        <f>'[4]vystupne udaje'!B22/'[4]vystupne udaje'!C22</f>
        <v>344.46992448407235</v>
      </c>
      <c r="D23" s="168">
        <f>(C23/B23)*100</f>
        <v>209.83629767247544</v>
      </c>
      <c r="E23" s="166">
        <f>'[4]vSK'!C23/30.126</f>
        <v>232.1540975139109</v>
      </c>
      <c r="F23" s="167">
        <f>'[4]vystupne udaje'!D22/'[4]vystupne udaje'!E22</f>
        <v>220.0585645828983</v>
      </c>
      <c r="G23" s="168">
        <f>(F23/E23)*100</f>
        <v>94.78986885842589</v>
      </c>
      <c r="H23" s="166">
        <f>'[4]vSK'!D23/30.126</f>
        <v>252.4879754849482</v>
      </c>
      <c r="I23" s="167">
        <f>'[4]vystupne udaje'!F22/'[4]vystupne udaje'!G22</f>
        <v>282.8895926184238</v>
      </c>
      <c r="J23" s="163">
        <f>(I23/H23)*100</f>
        <v>112.04081781521829</v>
      </c>
      <c r="K23" s="166">
        <f>'[4]vSK'!E23/30.126</f>
        <v>649.3597297473245</v>
      </c>
      <c r="L23" s="167">
        <f>'[4]vystupne udaje'!H22/'[4]vystupne udaje'!I22</f>
        <v>577.4978801358083</v>
      </c>
      <c r="M23" s="168">
        <f>(L23/K23)*100</f>
        <v>88.93342991264969</v>
      </c>
      <c r="N23" s="166">
        <f>'[4]vSK'!F23/30.126</f>
        <v>335.887012387144</v>
      </c>
      <c r="O23" s="167">
        <f>'[4]vystupne udaje'!J22/'[4]vystupne udaje'!K22</f>
        <v>351.71796494558026</v>
      </c>
      <c r="P23" s="169">
        <f>(O23/N23)*100</f>
        <v>104.71317793621311</v>
      </c>
      <c r="Q23" s="158"/>
    </row>
    <row r="24" spans="1:16" ht="15.75" customHeight="1">
      <c r="A24" s="1640" t="s">
        <v>515</v>
      </c>
      <c r="B24" s="1628"/>
      <c r="C24" s="1628"/>
      <c r="D24" s="1628"/>
      <c r="E24" s="1628"/>
      <c r="F24" s="1628"/>
      <c r="G24" s="1628"/>
      <c r="H24" s="1628"/>
      <c r="I24" s="1641"/>
      <c r="J24" s="1642"/>
      <c r="K24" s="1642"/>
      <c r="L24" s="1642"/>
      <c r="M24" s="1642"/>
      <c r="N24" s="1642"/>
      <c r="O24" s="1642"/>
      <c r="P24" s="1642"/>
    </row>
    <row r="25" spans="1:16" ht="15.75" customHeight="1">
      <c r="A25" s="1647" t="s">
        <v>745</v>
      </c>
      <c r="B25" s="1647"/>
      <c r="C25" s="1647"/>
      <c r="D25" s="1647"/>
      <c r="E25" s="1647"/>
      <c r="F25" s="1647"/>
      <c r="G25" s="1647"/>
      <c r="H25" s="1647"/>
      <c r="I25" s="1643"/>
      <c r="J25" s="1644"/>
      <c r="K25" s="1644"/>
      <c r="L25" s="1644"/>
      <c r="M25" s="1644"/>
      <c r="N25" s="1644"/>
      <c r="O25" s="1644"/>
      <c r="P25" s="1644"/>
    </row>
    <row r="26" spans="1:16" ht="15" customHeight="1">
      <c r="A26" s="1646" t="s">
        <v>516</v>
      </c>
      <c r="B26" s="1621"/>
      <c r="C26" s="1621"/>
      <c r="D26" s="1621"/>
      <c r="E26" s="1621"/>
      <c r="F26" s="1621"/>
      <c r="G26" s="1621"/>
      <c r="H26" s="1621"/>
      <c r="I26" s="1645"/>
      <c r="J26" s="1645"/>
      <c r="K26" s="1645"/>
      <c r="L26" s="1645"/>
      <c r="M26" s="1645"/>
      <c r="N26" s="1645"/>
      <c r="O26" s="1645"/>
      <c r="P26" s="1645"/>
    </row>
    <row r="27" spans="1:2" ht="20.25" customHeight="1">
      <c r="A27" s="170"/>
      <c r="B27" s="170"/>
    </row>
    <row r="28" ht="15.75">
      <c r="A28" s="170"/>
    </row>
    <row r="30" ht="15.75">
      <c r="A30" s="170"/>
    </row>
  </sheetData>
  <sheetProtection/>
  <mergeCells count="12">
    <mergeCell ref="A24:H24"/>
    <mergeCell ref="I24:P26"/>
    <mergeCell ref="A26:H26"/>
    <mergeCell ref="A25:H25"/>
    <mergeCell ref="K2:M2"/>
    <mergeCell ref="N2:P2"/>
    <mergeCell ref="A1:N1"/>
    <mergeCell ref="O1:P1"/>
    <mergeCell ref="A2:A3"/>
    <mergeCell ref="B2:D2"/>
    <mergeCell ref="E2:G2"/>
    <mergeCell ref="H2:J2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44.75390625" style="6" customWidth="1"/>
    <col min="2" max="2" width="18.125" style="6" customWidth="1"/>
    <col min="3" max="3" width="17.75390625" style="6" customWidth="1"/>
    <col min="4" max="4" width="18.75390625" style="6" customWidth="1"/>
    <col min="5" max="16384" width="9.125" style="6" customWidth="1"/>
  </cols>
  <sheetData>
    <row r="1" spans="1:7" ht="45.75" customHeight="1" thickBot="1">
      <c r="A1" s="1649" t="s">
        <v>1033</v>
      </c>
      <c r="B1" s="1650"/>
      <c r="C1" s="1650"/>
      <c r="D1" s="1302" t="s">
        <v>1356</v>
      </c>
      <c r="F1" s="5"/>
      <c r="G1" s="5"/>
    </row>
    <row r="2" spans="1:4" s="812" customFormat="1" ht="18" customHeight="1">
      <c r="A2" s="1111" t="s">
        <v>472</v>
      </c>
      <c r="B2" s="1112" t="s">
        <v>74</v>
      </c>
      <c r="C2" s="1113" t="s">
        <v>75</v>
      </c>
      <c r="D2" s="1114" t="s">
        <v>476</v>
      </c>
    </row>
    <row r="3" spans="1:4" s="812" customFormat="1" ht="20.25" customHeight="1">
      <c r="A3" s="1115" t="s">
        <v>76</v>
      </c>
      <c r="B3" s="1116">
        <v>4449.030505</v>
      </c>
      <c r="C3" s="36">
        <v>3532.768969</v>
      </c>
      <c r="D3" s="1117">
        <v>79.40536629339205</v>
      </c>
    </row>
    <row r="4" spans="1:4" s="812" customFormat="1" ht="20.25" customHeight="1">
      <c r="A4" s="1115" t="s">
        <v>77</v>
      </c>
      <c r="B4" s="1116">
        <v>3278.069674</v>
      </c>
      <c r="C4" s="36">
        <v>2568.90253</v>
      </c>
      <c r="D4" s="1117">
        <v>78.36631876299771</v>
      </c>
    </row>
    <row r="5" spans="1:4" s="812" customFormat="1" ht="20.25" customHeight="1">
      <c r="A5" s="1115" t="s">
        <v>78</v>
      </c>
      <c r="B5" s="1116">
        <v>3990.550388</v>
      </c>
      <c r="C5" s="36">
        <v>3243.347239</v>
      </c>
      <c r="D5" s="1117">
        <v>81.27568690156332</v>
      </c>
    </row>
    <row r="6" spans="1:4" s="812" customFormat="1" ht="20.25" customHeight="1">
      <c r="A6" s="1115" t="s">
        <v>79</v>
      </c>
      <c r="B6" s="1116">
        <v>789.871706</v>
      </c>
      <c r="C6" s="36">
        <v>706.014969</v>
      </c>
      <c r="D6" s="1117">
        <v>89.38349907168342</v>
      </c>
    </row>
    <row r="7" spans="1:4" s="812" customFormat="1" ht="20.25" customHeight="1">
      <c r="A7" s="1115" t="s">
        <v>80</v>
      </c>
      <c r="B7" s="1116">
        <v>3200.678683</v>
      </c>
      <c r="C7" s="36">
        <v>2537.33227</v>
      </c>
      <c r="D7" s="1117">
        <v>79.27482016475815</v>
      </c>
    </row>
    <row r="8" spans="1:4" s="812" customFormat="1" ht="20.25" customHeight="1">
      <c r="A8" s="1115" t="s">
        <v>496</v>
      </c>
      <c r="B8" s="1116">
        <v>4309.263726</v>
      </c>
      <c r="C8" s="36">
        <v>3363.970967</v>
      </c>
      <c r="D8" s="1117">
        <v>78.06370602716738</v>
      </c>
    </row>
    <row r="9" spans="1:4" s="812" customFormat="1" ht="20.25" customHeight="1">
      <c r="A9" s="1115" t="s">
        <v>81</v>
      </c>
      <c r="B9" s="1116">
        <v>575.539733</v>
      </c>
      <c r="C9" s="36">
        <v>507.086411</v>
      </c>
      <c r="D9" s="1117">
        <v>88.10623870515644</v>
      </c>
    </row>
    <row r="10" spans="1:4" s="812" customFormat="1" ht="20.25" customHeight="1">
      <c r="A10" s="1115" t="s">
        <v>82</v>
      </c>
      <c r="B10" s="1116">
        <v>2752.339175</v>
      </c>
      <c r="C10" s="36">
        <v>2028.918357</v>
      </c>
      <c r="D10" s="1117">
        <v>73.71614572175685</v>
      </c>
    </row>
    <row r="11" spans="1:4" s="812" customFormat="1" ht="20.25" customHeight="1">
      <c r="A11" s="1115" t="s">
        <v>83</v>
      </c>
      <c r="B11" s="1116">
        <v>2265.255427</v>
      </c>
      <c r="C11" s="36">
        <v>1585.274634</v>
      </c>
      <c r="D11" s="1117">
        <v>69.98215808711095</v>
      </c>
    </row>
    <row r="12" spans="1:4" s="812" customFormat="1" ht="20.25" customHeight="1">
      <c r="A12" s="1115" t="s">
        <v>84</v>
      </c>
      <c r="B12" s="1116">
        <v>487.083748</v>
      </c>
      <c r="C12" s="36">
        <v>443.643723</v>
      </c>
      <c r="D12" s="1117">
        <v>91.08161067201117</v>
      </c>
    </row>
    <row r="13" spans="1:4" s="812" customFormat="1" ht="20.25" customHeight="1">
      <c r="A13" s="1115" t="s">
        <v>85</v>
      </c>
      <c r="B13" s="1116">
        <v>180.411704</v>
      </c>
      <c r="C13" s="36">
        <v>177.592765</v>
      </c>
      <c r="D13" s="1117">
        <v>98.43749660498746</v>
      </c>
    </row>
    <row r="14" spans="1:4" s="1103" customFormat="1" ht="20.25" customHeight="1">
      <c r="A14" s="643" t="s">
        <v>508</v>
      </c>
      <c r="B14" s="1118">
        <v>139.76678</v>
      </c>
      <c r="C14" s="1119">
        <v>168.798002</v>
      </c>
      <c r="D14" s="1120">
        <v>120.77118897637907</v>
      </c>
    </row>
    <row r="15" spans="1:4" s="812" customFormat="1" ht="20.25" customHeight="1">
      <c r="A15" s="1115" t="s">
        <v>481</v>
      </c>
      <c r="B15" s="1116">
        <v>734.530638</v>
      </c>
      <c r="C15" s="36">
        <v>734.839761</v>
      </c>
      <c r="D15" s="1117">
        <v>100.04208442561928</v>
      </c>
    </row>
    <row r="16" spans="1:4" s="812" customFormat="1" ht="20.25" customHeight="1">
      <c r="A16" s="1115" t="s">
        <v>86</v>
      </c>
      <c r="B16" s="1116">
        <v>2653.557774</v>
      </c>
      <c r="C16" s="36">
        <v>2630.568449</v>
      </c>
      <c r="D16" s="1117">
        <v>99.1336414369699</v>
      </c>
    </row>
    <row r="17" spans="1:4" s="812" customFormat="1" ht="20.25" customHeight="1">
      <c r="A17" s="1115" t="s">
        <v>87</v>
      </c>
      <c r="B17" s="1116">
        <v>443.113532</v>
      </c>
      <c r="C17" s="36">
        <v>374.45201</v>
      </c>
      <c r="D17" s="1117">
        <v>84.50475622125663</v>
      </c>
    </row>
    <row r="18" spans="1:4" s="812" customFormat="1" ht="20.25" customHeight="1">
      <c r="A18" s="1115" t="s">
        <v>88</v>
      </c>
      <c r="B18" s="1116">
        <v>190.175795</v>
      </c>
      <c r="C18" s="36">
        <v>159.167829</v>
      </c>
      <c r="D18" s="1117">
        <v>83.69510378542128</v>
      </c>
    </row>
    <row r="19" spans="1:4" s="812" customFormat="1" ht="20.25" customHeight="1">
      <c r="A19" s="1115" t="s">
        <v>89</v>
      </c>
      <c r="B19" s="1116">
        <v>73.694392</v>
      </c>
      <c r="C19" s="36">
        <v>71.461622</v>
      </c>
      <c r="D19" s="1117">
        <v>96.97023078771043</v>
      </c>
    </row>
    <row r="20" spans="1:4" s="812" customFormat="1" ht="20.25" customHeight="1">
      <c r="A20" s="1115" t="s">
        <v>90</v>
      </c>
      <c r="B20" s="1116">
        <v>118.368353</v>
      </c>
      <c r="C20" s="36">
        <v>100.38313</v>
      </c>
      <c r="D20" s="1117">
        <v>84.80571660906695</v>
      </c>
    </row>
    <row r="21" spans="1:4" s="812" customFormat="1" ht="20.25" customHeight="1">
      <c r="A21" s="1115" t="s">
        <v>91</v>
      </c>
      <c r="B21" s="1116">
        <v>60.874992</v>
      </c>
      <c r="C21" s="36">
        <v>43.43943</v>
      </c>
      <c r="D21" s="1117">
        <v>71.35841594853926</v>
      </c>
    </row>
    <row r="22" spans="1:4" s="812" customFormat="1" ht="20.25" customHeight="1">
      <c r="A22" s="1115" t="s">
        <v>92</v>
      </c>
      <c r="B22" s="1116">
        <v>125.720831</v>
      </c>
      <c r="C22" s="36">
        <v>155.910859</v>
      </c>
      <c r="D22" s="1117">
        <v>124.01354474025071</v>
      </c>
    </row>
    <row r="23" spans="1:4" s="812" customFormat="1" ht="20.25" customHeight="1">
      <c r="A23" s="1115" t="s">
        <v>93</v>
      </c>
      <c r="B23" s="1116">
        <v>9.44952</v>
      </c>
      <c r="C23" s="36">
        <v>7.76756</v>
      </c>
      <c r="D23" s="1117">
        <v>82.20057738382478</v>
      </c>
    </row>
    <row r="24" spans="1:4" s="812" customFormat="1" ht="20.25" customHeight="1">
      <c r="A24" s="1115" t="s">
        <v>94</v>
      </c>
      <c r="B24" s="1116">
        <v>112.484656</v>
      </c>
      <c r="C24" s="36">
        <v>142.812661</v>
      </c>
      <c r="D24" s="1117">
        <v>126.96190403071508</v>
      </c>
    </row>
    <row r="25" spans="1:4" s="812" customFormat="1" ht="20.25" customHeight="1">
      <c r="A25" s="1115" t="s">
        <v>585</v>
      </c>
      <c r="B25" s="1116">
        <v>806.111664</v>
      </c>
      <c r="C25" s="36">
        <v>680.966671</v>
      </c>
      <c r="D25" s="1117">
        <v>84.47547671261584</v>
      </c>
    </row>
    <row r="26" spans="1:4" s="812" customFormat="1" ht="20.25" customHeight="1" thickBot="1">
      <c r="A26" s="1121" t="s">
        <v>539</v>
      </c>
      <c r="B26" s="1122">
        <v>1036.515477</v>
      </c>
      <c r="C26" s="701">
        <v>842.967869</v>
      </c>
      <c r="D26" s="1123">
        <v>81.32708943621495</v>
      </c>
    </row>
    <row r="27" spans="1:10" ht="15.75">
      <c r="A27" s="1109" t="s">
        <v>95</v>
      </c>
      <c r="B27" s="1126"/>
      <c r="C27" s="1109"/>
      <c r="D27" s="1109"/>
      <c r="E27" s="1105"/>
      <c r="F27" s="1106"/>
      <c r="G27" s="1106"/>
      <c r="H27" s="1106"/>
      <c r="I27" s="1106"/>
      <c r="J27" s="1106"/>
    </row>
    <row r="28" spans="1:10" ht="38.25" customHeight="1">
      <c r="A28" s="1648" t="s">
        <v>1024</v>
      </c>
      <c r="B28" s="1648"/>
      <c r="C28" s="1648"/>
      <c r="D28" s="1648"/>
      <c r="E28" s="1107"/>
      <c r="F28" s="1107"/>
      <c r="G28" s="1107"/>
      <c r="H28" s="1107"/>
      <c r="I28" s="1107"/>
      <c r="J28" s="1107"/>
    </row>
    <row r="29" spans="1:10" ht="15.75">
      <c r="A29" s="1109" t="s">
        <v>1025</v>
      </c>
      <c r="B29" s="1126"/>
      <c r="C29" s="1109"/>
      <c r="D29" s="1109"/>
      <c r="E29" s="1105"/>
      <c r="F29" s="1106"/>
      <c r="G29" s="1106"/>
      <c r="H29" s="1106"/>
      <c r="I29" s="1106"/>
      <c r="J29" s="1106"/>
    </row>
    <row r="30" spans="1:10" ht="15.75">
      <c r="A30" s="1110" t="s">
        <v>516</v>
      </c>
      <c r="B30" s="1126"/>
      <c r="C30" s="1109"/>
      <c r="D30" s="1109"/>
      <c r="E30" s="1105"/>
      <c r="F30" s="1106"/>
      <c r="G30" s="1106"/>
      <c r="H30" s="1106"/>
      <c r="I30" s="1106"/>
      <c r="J30" s="1106"/>
    </row>
  </sheetData>
  <sheetProtection/>
  <mergeCells count="2">
    <mergeCell ref="A28:D28"/>
    <mergeCell ref="A1:C1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VUEPP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Chrastinova</dc:creator>
  <cp:keywords/>
  <dc:description/>
  <cp:lastModifiedBy>stanislav.goga</cp:lastModifiedBy>
  <cp:lastPrinted>2010-07-20T11:11:31Z</cp:lastPrinted>
  <dcterms:created xsi:type="dcterms:W3CDTF">2010-05-26T09:21:06Z</dcterms:created>
  <dcterms:modified xsi:type="dcterms:W3CDTF">2010-08-24T07:23:26Z</dcterms:modified>
  <cp:category/>
  <cp:version/>
  <cp:contentType/>
  <cp:contentStatus/>
</cp:coreProperties>
</file>