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495" windowHeight="12015" tabRatio="876" activeTab="0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8" sheetId="5" r:id="rId5"/>
    <sheet name="Príloha č. 10" sheetId="6" r:id="rId6"/>
    <sheet name="Príloha č. 11" sheetId="7" r:id="rId7"/>
    <sheet name="Príloha č. 12" sheetId="8" r:id="rId8"/>
    <sheet name="Príloha č. 13" sheetId="9" r:id="rId9"/>
    <sheet name="Príloha č. 14" sheetId="10" r:id="rId10"/>
    <sheet name="Príloha č. 15" sheetId="11" r:id="rId11"/>
    <sheet name="Príloha č. 16" sheetId="12" r:id="rId12"/>
    <sheet name="Príloha č. 17" sheetId="13" r:id="rId13"/>
    <sheet name="Príloha č. 18" sheetId="14" r:id="rId14"/>
    <sheet name="Príloha č. 19" sheetId="15" r:id="rId15"/>
    <sheet name="Príloha č. 20" sheetId="16" r:id="rId16"/>
    <sheet name="Príloha č. 21" sheetId="17" r:id="rId17"/>
    <sheet name=" Príloha č. 22" sheetId="18" r:id="rId18"/>
  </sheets>
  <definedNames>
    <definedName name="_xlnm.Print_Area" localSheetId="17">' Príloha č. 22'!$A$1:$P$36</definedName>
    <definedName name="_xlnm.Print_Area" localSheetId="0">'Príloha č. 1'!$A$1:$AL$43</definedName>
    <definedName name="_xlnm.Print_Area" localSheetId="6">'Príloha č. 11'!$A$1:$M$42</definedName>
    <definedName name="_xlnm.Print_Area" localSheetId="11">'Príloha č. 16'!$A$1:$W$43</definedName>
    <definedName name="_xlnm.Print_Area" localSheetId="4">'Príloha č. 8'!$A$1:$Q$38</definedName>
  </definedNames>
  <calcPr fullCalcOnLoad="1" refMode="R1C1"/>
</workbook>
</file>

<file path=xl/sharedStrings.xml><?xml version="1.0" encoding="utf-8"?>
<sst xmlns="http://schemas.openxmlformats.org/spreadsheetml/2006/main" count="1558" uniqueCount="215">
  <si>
    <t>Počet a hodnota verejného obstarávania podľa subjektu, zákazky a predmetu zákazky - SPOLU</t>
  </si>
  <si>
    <t>Členská krajina: Slovensko</t>
  </si>
  <si>
    <t xml:space="preserve">Národná mena: EUR </t>
  </si>
  <si>
    <t>Zákazky</t>
  </si>
  <si>
    <t>Nadlimitné zákazky</t>
  </si>
  <si>
    <t>Podlimitné zákazky</t>
  </si>
  <si>
    <t>Podprahové zákazky</t>
  </si>
  <si>
    <t xml:space="preserve">Spolu tovary, služby a stavebné práce </t>
  </si>
  <si>
    <t>Subjekt</t>
  </si>
  <si>
    <t>Hodnota</t>
  </si>
  <si>
    <t>Z</t>
  </si>
  <si>
    <t>RD</t>
  </si>
  <si>
    <t xml:space="preserve">Spolu </t>
  </si>
  <si>
    <t>DkZ</t>
  </si>
  <si>
    <t>Zruš.</t>
  </si>
  <si>
    <t>Zahr.</t>
  </si>
  <si>
    <t>Merná jednotka</t>
  </si>
  <si>
    <t>v tis. EUR</t>
  </si>
  <si>
    <t>v %</t>
  </si>
  <si>
    <t>počet</t>
  </si>
  <si>
    <t>A</t>
  </si>
  <si>
    <t>Smernica 2004/18/EC (Klasická smernica)</t>
  </si>
  <si>
    <t>Štátna správa</t>
  </si>
  <si>
    <t>Územná samospráva</t>
  </si>
  <si>
    <t>Klasický sektor</t>
  </si>
  <si>
    <t>Smernica 2004/17/EC (Vybrané odvetvia)</t>
  </si>
  <si>
    <t>Výbrané odvetvia</t>
  </si>
  <si>
    <t>Spolu</t>
  </si>
  <si>
    <t>Iný subjekt</t>
  </si>
  <si>
    <t>Celkove</t>
  </si>
  <si>
    <t>Vysvetlivky:</t>
  </si>
  <si>
    <t>Národná mena: EUR (v tis. bez DPH, v bežných cenách)</t>
  </si>
  <si>
    <t>Z - ukončené zákazky bez RD, bez DNS a bez DkZ</t>
  </si>
  <si>
    <t>RD - rámcová dohoda</t>
  </si>
  <si>
    <t>DkZ - dodatok k zmluve</t>
  </si>
  <si>
    <t>Zruš. - počet oznámení o zrušení vyhlásených postupov zadávania zákazky</t>
  </si>
  <si>
    <t>Zahr. - počet zákaziek, v ktorých boli úspešní uchádzači so sídlom v zahraničí</t>
  </si>
  <si>
    <t>Počet a hodnota verejného obstarávania podľa subjektu, zákazky a predmetu zákazky - TOVARY</t>
  </si>
  <si>
    <t>Spolu  tovary</t>
  </si>
  <si>
    <t>Subjekty</t>
  </si>
  <si>
    <t>Počet a hodnota verejného obstarávania podľa subjektu, zákazky a predmetu zákazky - SLUŽBY</t>
  </si>
  <si>
    <t>Spolu služby</t>
  </si>
  <si>
    <t>Počet a hodnota verejného obstarávania podľa subjektu, zákazky a predmetu zákazky - STAVEBNÉ PRÁCE</t>
  </si>
  <si>
    <t>Spolu stavebné práce</t>
  </si>
  <si>
    <t xml:space="preserve"> Iný subjekt</t>
  </si>
  <si>
    <t xml:space="preserve">Počet a hodnota verejného obstarávania podľa subjektu a postupu verejného obstarávnia </t>
  </si>
  <si>
    <t>Národná mena: EUR</t>
  </si>
  <si>
    <t>Vybrané odvetvia</t>
  </si>
  <si>
    <t>Postupy</t>
  </si>
  <si>
    <t xml:space="preserve">Hodnota </t>
  </si>
  <si>
    <t>Verejná súťaž</t>
  </si>
  <si>
    <t>Užšia súťaž</t>
  </si>
  <si>
    <t>Rokovacie konanie so zverejnením</t>
  </si>
  <si>
    <t>Rokovacie konanie bez zverejnenie bez "ČZ"</t>
  </si>
  <si>
    <t>Súťažný dialóg</t>
  </si>
  <si>
    <t>Spolu postupy</t>
  </si>
  <si>
    <t>Neprioritné služby (len PP postup*)</t>
  </si>
  <si>
    <t>ČZ</t>
  </si>
  <si>
    <t>Súťaž návrhov</t>
  </si>
  <si>
    <t>* len PP postup – len podprahový postup</t>
  </si>
  <si>
    <t>Počet a hodnota verejného obstarávania podľa predmetu zákazky a čerpania prostriedkov z fondov EÚ</t>
  </si>
  <si>
    <t>Nadlimitné, podlimitné a podprahové zákazky spolu</t>
  </si>
  <si>
    <t>Predmet</t>
  </si>
  <si>
    <t>Tovary</t>
  </si>
  <si>
    <t>Služby</t>
  </si>
  <si>
    <t xml:space="preserve">Stavebné práce </t>
  </si>
  <si>
    <t>Počet</t>
  </si>
  <si>
    <t>Z - ukončené zákazky bez RD a bez DNS</t>
  </si>
  <si>
    <t>Úspešní uchádzači so sídlom v zahraničí za rok 2008 a 2009 podľa jednotlivých zoskupení EÚ, OECD a svet</t>
  </si>
  <si>
    <t>Rok</t>
  </si>
  <si>
    <t>Zoskupenie</t>
  </si>
  <si>
    <t>Krajina uchádzača</t>
  </si>
  <si>
    <t>Hodnota*</t>
  </si>
  <si>
    <t>Porovnanie k r. 2008</t>
  </si>
  <si>
    <t>Porovnanie         k r. 2008</t>
  </si>
  <si>
    <t>EÚ (26)</t>
  </si>
  <si>
    <t>Belgicko</t>
  </si>
  <si>
    <t>Česká republika</t>
  </si>
  <si>
    <t>125 (3)**</t>
  </si>
  <si>
    <t>104 (1)***</t>
  </si>
  <si>
    <t>Dánsko</t>
  </si>
  <si>
    <t>Fínsko</t>
  </si>
  <si>
    <t>Francúzsko</t>
  </si>
  <si>
    <t>Holandsko</t>
  </si>
  <si>
    <t>Maďarsko</t>
  </si>
  <si>
    <t>Nemecko</t>
  </si>
  <si>
    <t>Poľsko</t>
  </si>
  <si>
    <t>Rakúsko</t>
  </si>
  <si>
    <t>Taliansko</t>
  </si>
  <si>
    <t>Veľká Británia</t>
  </si>
  <si>
    <t>EÚ-26</t>
  </si>
  <si>
    <t>168 (3)**</t>
  </si>
  <si>
    <t>140 (1)***</t>
  </si>
  <si>
    <t>OECD</t>
  </si>
  <si>
    <t>Kanada</t>
  </si>
  <si>
    <t>Nórsko</t>
  </si>
  <si>
    <t>USA</t>
  </si>
  <si>
    <t>Švajčiarsko  /EFTA/</t>
  </si>
  <si>
    <t>179 (3)**</t>
  </si>
  <si>
    <t>149 (1)***</t>
  </si>
  <si>
    <t>Svet</t>
  </si>
  <si>
    <t>Lichtenštajnsko</t>
  </si>
  <si>
    <t>Rusko</t>
  </si>
  <si>
    <t>181 (3)**</t>
  </si>
  <si>
    <t>* Hodnota za rok 2008 je prerátaná konverzným kurzom 1 EUR = 30,1260 Sk</t>
  </si>
  <si>
    <t>** Údaj v zátvorke je počet postupov, v ktorých boli úspešní viacerí uchádzači so sídlom v zahraničí. Boli to uchádzači z Českej republiky a Nemecka, z Českej republiky a Rakúska, z Českej republiky a Maďarska.</t>
  </si>
  <si>
    <t>*** Údaj v zátvorke je počet postupov, v ktorých boli úspešní viacerí uchádzači so sídlom v zahraničí. Boli to uchádzači z Českej republiky a Maďarska.</t>
  </si>
  <si>
    <t>Príloha IV Smernice 2004/18/EC</t>
  </si>
  <si>
    <t>Minist. al. iný štátny orgán vrát. útvarov (§ 6,1a)</t>
  </si>
  <si>
    <t>Štátna agentúra/úrad</t>
  </si>
  <si>
    <t>Org. riadená verejným právom (§ 6,1d)</t>
  </si>
  <si>
    <t>Príloha III Smernice 2004/18/EC</t>
  </si>
  <si>
    <t>Obec a vyšší územný celok (§ 6,1b; § 6,1c)</t>
  </si>
  <si>
    <t>Iný VO (§ 6,1e)</t>
  </si>
  <si>
    <t>Miestna samospráva</t>
  </si>
  <si>
    <t>VO - verejný obstarávateľ</t>
  </si>
  <si>
    <t>Spolu tovary</t>
  </si>
  <si>
    <t xml:space="preserve">Spolu stavebné práce </t>
  </si>
  <si>
    <t>Zákon č. 25/2006 Z. z. § 58</t>
  </si>
  <si>
    <t>ods. 1 písm. a)</t>
  </si>
  <si>
    <t>ods. 1 písm. b)</t>
  </si>
  <si>
    <t>ods. 1 písm. c)</t>
  </si>
  <si>
    <t>ods. 1 písm. d)</t>
  </si>
  <si>
    <t>ods. 1 písm. e)</t>
  </si>
  <si>
    <t>ods. 1 písm. f)</t>
  </si>
  <si>
    <t>ods. 1 písm. h)</t>
  </si>
  <si>
    <t>ods. 1 písm. i)</t>
  </si>
  <si>
    <t>ods. 1 písm. j)</t>
  </si>
  <si>
    <t>Spolu bez "ČZ"</t>
  </si>
  <si>
    <t>Minist. al. iný štátny orgán (§ 6,1a)</t>
  </si>
  <si>
    <t>Príloha III - Zoznam inštitúcií a kategórie inštitúcií, ktoré sa spravujú verejným právom, uvedené v druhom pododseku čl. 1 ods. 9 Smernice 2004/18/EC</t>
  </si>
  <si>
    <t>Príloha IV - Orgány ústrednej štátnej správy podľa Smernice 2004/18/EC</t>
  </si>
  <si>
    <r>
      <t xml:space="preserve">Rokovacie konanie bez zverejnenia (RKBZ) </t>
    </r>
    <r>
      <rPr>
        <sz val="13"/>
        <rFont val="Arial Narrow"/>
        <family val="2"/>
      </rPr>
      <t>podľa odôvodnenia použitia a podľa subjektu</t>
    </r>
  </si>
  <si>
    <t>Spolu Iný subjekt</t>
  </si>
  <si>
    <t>Príloha IV - Orgány ústrednej štátnej správy</t>
  </si>
  <si>
    <t>Klasický sektor podľa krajiny, predmetu zákazky, zákazky a zoskupení EÚ, OECD a svet</t>
  </si>
  <si>
    <t>Predmet/Zákazky</t>
  </si>
  <si>
    <t>Stavebné práce</t>
  </si>
  <si>
    <t xml:space="preserve">Nadlimitné </t>
  </si>
  <si>
    <t xml:space="preserve">Podlimitné </t>
  </si>
  <si>
    <t>Podprahové</t>
  </si>
  <si>
    <t xml:space="preserve">  Spolu tovary, služby a stavebné práce </t>
  </si>
  <si>
    <t>Postup</t>
  </si>
  <si>
    <t>EÚ- 26</t>
  </si>
  <si>
    <t>Švajčiarsko</t>
  </si>
  <si>
    <t xml:space="preserve"> OECD</t>
  </si>
  <si>
    <t>Z - ukončené zákazky bez RD</t>
  </si>
  <si>
    <t xml:space="preserve">Počet a hodnota verejného obstarávania podľa zákazky a predmetu zákazky </t>
  </si>
  <si>
    <t>Nadlimitné</t>
  </si>
  <si>
    <t>v  tis. EUR</t>
  </si>
  <si>
    <t>Prílohy I až X Smernice 2004/17/EC (Vybrané odvetvia)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</si>
  <si>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</si>
  <si>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</si>
  <si>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</si>
  <si>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</si>
  <si>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</si>
  <si>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</si>
  <si>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</si>
  <si>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</si>
  <si>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</si>
  <si>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</si>
  <si>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Výroba, preprava a distribúcia plynu a tepla</t>
  </si>
  <si>
    <t>Poštové služby</t>
  </si>
  <si>
    <t>Výroba, preprava a rozvod elektrickej energie</t>
  </si>
  <si>
    <t>Prieskum a ťažba ropy a plynu</t>
  </si>
  <si>
    <t>Výroba, preprava a distribúcia  pitnej vody</t>
  </si>
  <si>
    <t>Prieskum a ťažba uhlia a iných tuhých palív</t>
  </si>
  <si>
    <t>Železničné služby</t>
  </si>
  <si>
    <t>Prístavy námorné a vnútrozemské alebo iné terminálové zariadenia</t>
  </si>
  <si>
    <t>Mestská doprava (železničná, električková, trolejbusová a autobusová)</t>
  </si>
  <si>
    <t>Letiskové zariadenia</t>
  </si>
  <si>
    <t>Zahr. - počet postupov v ktorých boli úspešní uchádzači so sídlom v zahraničí</t>
  </si>
  <si>
    <t xml:space="preserve">Zákon č. 25/2006 Z.z. § 88 </t>
  </si>
  <si>
    <t>ods. 1 písm. g)</t>
  </si>
  <si>
    <t>Mestská doprava (želez., električ., trolej. a autobus.)</t>
  </si>
  <si>
    <t>Prístavy námor. a vnútrozem. al. iné terminál. zar.</t>
  </si>
  <si>
    <t>I až X: prílohy Smernice 2004/17/EC</t>
  </si>
  <si>
    <t>Počet a hodnota verejného obstarávania podľa predmetu zákazky a zákazky</t>
  </si>
  <si>
    <t>Vybrané odvetvia podľa krajiny, predmetu zákazky, zákazky a zoskupenia EÚ, OECD a svet</t>
  </si>
  <si>
    <t xml:space="preserve">Podprahové </t>
  </si>
  <si>
    <t xml:space="preserve">    Spolu tovary, služby a stavebné práce </t>
  </si>
  <si>
    <t xml:space="preserve">Krajina uchádzača </t>
  </si>
  <si>
    <t>ČZ - zákazky uzavreté na základe rámcovej dohody</t>
  </si>
  <si>
    <t>RKBZ bez "ČZ" - rokovacie konanie bez zverejnenia bez zákaziek uzavretých na základe rámcovej dohody</t>
  </si>
  <si>
    <t>Hodnota (EUR) nezahŕňa hodnotu zákaziek: uzavretých na základe rámcovej dohody, súťaže návrhov a koncesie</t>
  </si>
  <si>
    <t>Hodnota (EUR) nezahŕňa hodnotu zákaziek uzavretých na základe rámcovej dohody,súťaže návrhov a koncesie</t>
  </si>
  <si>
    <t>Hodnota (EUR) nezahŕňa hodnotu zákaziek: uzavretých na základe rámcovej dohody, súťaže návrhov a koncesie.</t>
  </si>
  <si>
    <t>Hodnota (EUR) nezahŕňa hodnotu zákaziek uzavretých na základe rámcovej dohody, súťaže návrhov a koncesie</t>
  </si>
  <si>
    <t>Príloha č. 1</t>
  </si>
  <si>
    <t>Štatistické vyhodnotenie verejného obstarávania za rok 2009</t>
  </si>
  <si>
    <t>Klasický sektor, vybrané odvetvia a iné subjekty</t>
  </si>
  <si>
    <t>Príloha č. 2</t>
  </si>
  <si>
    <t>Príloha č. 3</t>
  </si>
  <si>
    <t>Príloha č. 4</t>
  </si>
  <si>
    <t>Príloha č. 8</t>
  </si>
  <si>
    <t>Príloha č. 10</t>
  </si>
  <si>
    <t>Príloha č. 11</t>
  </si>
  <si>
    <t>Úspešní uchádzači so sídlom v zahraničí za rok 2009</t>
  </si>
  <si>
    <t>Príloha č. 12</t>
  </si>
  <si>
    <t>Príloha č. 13</t>
  </si>
  <si>
    <t>Príloha č. 14</t>
  </si>
  <si>
    <t>Príloha č. 15</t>
  </si>
  <si>
    <t>Klasický sektor a iné subjekty</t>
  </si>
  <si>
    <t>Príloha č. 16</t>
  </si>
  <si>
    <t>Príloha č. 17</t>
  </si>
  <si>
    <t>Príloha č. 18</t>
  </si>
  <si>
    <t>Príloha č. 19</t>
  </si>
  <si>
    <t>Príloha č. 20</t>
  </si>
  <si>
    <t>Príloha č. 21</t>
  </si>
  <si>
    <t>Príloha č. 22</t>
  </si>
  <si>
    <t>Iný subjekt - subjekt, ktorý nie je verejný obstarávateľ ani obstarávateľ podľa zákona o verejnom obstarávaní</t>
  </si>
  <si>
    <t>Podmienky použitia rokovacieho konania bez zverejnenia (RKBZ) podľa § 58 ods. 1 písm. a) až j) zákona o verejnom obstarávaní</t>
  </si>
  <si>
    <t>Podmienky použitia rokovacieho konania bez zverejnenia (RKBZ) podľa § 88 ods. 1 písm. a) až l) zákona o verejnom obstarávaní</t>
  </si>
  <si>
    <t>VO poskytuje dotáciu (§ 7,1)</t>
  </si>
  <si>
    <t>Koncesie na stavebné práce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</si>
</sst>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#,##0"/>
    <numFmt numFmtId="169" formatCode="0.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E+00"/>
    <numFmt numFmtId="175" formatCode="\(000\)"/>
    <numFmt numFmtId="176" formatCode="\(000\)\ &quot;Sk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ECU&quot;;\-#,##0\ &quot;ECU&quot;"/>
    <numFmt numFmtId="197" formatCode="#,##0\ &quot;ECU&quot;;[Red]\-#,##0\ &quot;ECU&quot;"/>
    <numFmt numFmtId="198" formatCode="#,##0.00\ &quot;ECU&quot;;\-#,##0.00\ &quot;ECU&quot;"/>
    <numFmt numFmtId="199" formatCode="#,##0.00\ &quot;ECU&quot;;[Red]\-#,##0.00\ &quot;ECU&quot;"/>
    <numFmt numFmtId="200" formatCode="_-* #,##0\ &quot;ECU&quot;_-;\-* #,##0\ &quot;ECU&quot;_-;_-* &quot;-&quot;\ &quot;ECU&quot;_-;_-@_-"/>
    <numFmt numFmtId="201" formatCode="_-* #,##0\ _E_C_U_-;\-* #,##0\ _E_C_U_-;_-* &quot;-&quot;\ _E_C_U_-;_-@_-"/>
    <numFmt numFmtId="202" formatCode="_-* #,##0.00\ &quot;ECU&quot;_-;\-* #,##0.00\ &quot;ECU&quot;_-;_-* &quot;-&quot;??\ &quot;ECU&quot;_-;_-@_-"/>
    <numFmt numFmtId="203" formatCode="_-* #,##0.00\ _E_C_U_-;\-* #,##0.00\ _E_C_U_-;_-* &quot;-&quot;??\ _E_C_U_-;_-@_-"/>
    <numFmt numFmtId="204" formatCode="0.0%"/>
    <numFmt numFmtId="205" formatCode="[$-41B]d\.\ mmmm\ yyyy"/>
    <numFmt numFmtId="206" formatCode="0.0000000"/>
    <numFmt numFmtId="207" formatCode="0.0000"/>
    <numFmt numFmtId="208" formatCode="#,##0.0000"/>
  </numFmts>
  <fonts count="34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3"/>
      <name val="Arial Narrow"/>
      <family val="2"/>
    </font>
    <font>
      <sz val="9"/>
      <name val="Arial Narrow"/>
      <family val="2"/>
    </font>
    <font>
      <i/>
      <sz val="9"/>
      <color indexed="46"/>
      <name val="Arial Narrow"/>
      <family val="2"/>
    </font>
    <font>
      <b/>
      <sz val="9"/>
      <name val="Arial Narrow"/>
      <family val="2"/>
    </font>
    <font>
      <b/>
      <i/>
      <sz val="9"/>
      <color indexed="46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CE"/>
      <family val="0"/>
    </font>
    <font>
      <sz val="8"/>
      <name val="Arial"/>
      <family val="0"/>
    </font>
    <font>
      <sz val="13"/>
      <name val="Arial Narrow"/>
      <family val="2"/>
    </font>
    <font>
      <sz val="11"/>
      <name val="Arial Narrow"/>
      <family val="2"/>
    </font>
    <font>
      <sz val="8"/>
      <name val="Arial CE"/>
      <family val="0"/>
    </font>
    <font>
      <b/>
      <i/>
      <sz val="13"/>
      <color indexed="46"/>
      <name val="Arial Narrow"/>
      <family val="2"/>
    </font>
    <font>
      <sz val="13"/>
      <name val="Arial CE"/>
      <family val="0"/>
    </font>
    <font>
      <i/>
      <sz val="10"/>
      <name val="Arial Narrow"/>
      <family val="2"/>
    </font>
    <font>
      <b/>
      <i/>
      <sz val="11"/>
      <name val="Arial Narrow"/>
      <family val="2"/>
    </font>
    <font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.5"/>
      <name val="Arial Narrow"/>
      <family val="2"/>
    </font>
    <font>
      <sz val="8.5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sz val="9"/>
      <color indexed="4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9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double"/>
      <right style="hair"/>
      <top style="medium"/>
      <bottom style="medium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medium"/>
      <bottom style="medium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27" applyFont="1" applyAlignment="1">
      <alignment horizontal="right"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27" applyFont="1" applyBorder="1" applyAlignment="1">
      <alignment vertical="center"/>
      <protection/>
    </xf>
    <xf numFmtId="0" fontId="5" fillId="0" borderId="0" xfId="27" applyFont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10" fillId="0" borderId="0" xfId="27" applyFont="1" applyBorder="1" applyAlignment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10" fillId="0" borderId="0" xfId="27" applyFont="1" applyBorder="1" applyAlignment="1">
      <alignment horizontal="right" vertical="center"/>
      <protection/>
    </xf>
    <xf numFmtId="0" fontId="10" fillId="0" borderId="0" xfId="27" applyFont="1" applyBorder="1" applyAlignment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27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1" xfId="27" applyFont="1" applyBorder="1" applyAlignment="1">
      <alignment horizontal="center" vertical="center"/>
      <protection/>
    </xf>
    <xf numFmtId="0" fontId="7" fillId="0" borderId="2" xfId="27" applyFont="1" applyBorder="1" applyAlignment="1">
      <alignment horizontal="center" vertical="center"/>
      <protection/>
    </xf>
    <xf numFmtId="0" fontId="7" fillId="0" borderId="3" xfId="27" applyFont="1" applyBorder="1" applyAlignment="1">
      <alignment horizontal="center" vertical="center"/>
      <protection/>
    </xf>
    <xf numFmtId="0" fontId="7" fillId="0" borderId="4" xfId="27" applyFont="1" applyBorder="1" applyAlignment="1">
      <alignment horizontal="center" vertical="center"/>
      <protection/>
    </xf>
    <xf numFmtId="0" fontId="7" fillId="0" borderId="5" xfId="27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176" fontId="5" fillId="0" borderId="7" xfId="27" applyNumberFormat="1" applyFont="1" applyFill="1" applyBorder="1" applyAlignment="1">
      <alignment horizontal="center" vertical="center"/>
      <protection/>
    </xf>
    <xf numFmtId="0" fontId="5" fillId="0" borderId="8" xfId="27" applyFont="1" applyBorder="1" applyAlignment="1">
      <alignment horizontal="center" vertical="center"/>
      <protection/>
    </xf>
    <xf numFmtId="0" fontId="5" fillId="0" borderId="1" xfId="27" applyFont="1" applyBorder="1" applyAlignment="1">
      <alignment horizontal="center" vertical="center"/>
      <protection/>
    </xf>
    <xf numFmtId="0" fontId="5" fillId="0" borderId="2" xfId="27" applyFont="1" applyBorder="1" applyAlignment="1">
      <alignment horizontal="center" vertical="center"/>
      <protection/>
    </xf>
    <xf numFmtId="0" fontId="5" fillId="0" borderId="6" xfId="27" applyFont="1" applyBorder="1" applyAlignment="1">
      <alignment horizontal="center" vertical="center"/>
      <protection/>
    </xf>
    <xf numFmtId="0" fontId="5" fillId="0" borderId="3" xfId="27" applyFont="1" applyBorder="1" applyAlignment="1">
      <alignment horizontal="center" vertical="center"/>
      <protection/>
    </xf>
    <xf numFmtId="0" fontId="5" fillId="0" borderId="4" xfId="27" applyFont="1" applyBorder="1" applyAlignment="1">
      <alignment horizontal="center" vertical="center"/>
      <protection/>
    </xf>
    <xf numFmtId="0" fontId="5" fillId="0" borderId="5" xfId="27" applyFont="1" applyBorder="1" applyAlignment="1">
      <alignment horizontal="center" vertical="center"/>
      <protection/>
    </xf>
    <xf numFmtId="0" fontId="14" fillId="0" borderId="9" xfId="27" applyFont="1" applyBorder="1" applyAlignment="1">
      <alignment horizontal="center" vertical="center"/>
      <protection/>
    </xf>
    <xf numFmtId="0" fontId="14" fillId="0" borderId="10" xfId="27" applyFont="1" applyBorder="1" applyAlignment="1">
      <alignment horizontal="center" vertical="center"/>
      <protection/>
    </xf>
    <xf numFmtId="0" fontId="14" fillId="0" borderId="11" xfId="27" applyFont="1" applyBorder="1" applyAlignment="1">
      <alignment horizontal="center" vertical="center"/>
      <protection/>
    </xf>
    <xf numFmtId="0" fontId="14" fillId="0" borderId="12" xfId="27" applyFont="1" applyBorder="1" applyAlignment="1">
      <alignment horizontal="center" vertical="center"/>
      <protection/>
    </xf>
    <xf numFmtId="0" fontId="14" fillId="0" borderId="13" xfId="27" applyFont="1" applyBorder="1" applyAlignment="1">
      <alignment horizontal="center" vertical="center"/>
      <protection/>
    </xf>
    <xf numFmtId="0" fontId="14" fillId="0" borderId="11" xfId="27" applyFont="1" applyFill="1" applyBorder="1" applyAlignment="1">
      <alignment horizontal="center" vertical="center"/>
      <protection/>
    </xf>
    <xf numFmtId="0" fontId="14" fillId="0" borderId="14" xfId="27" applyFont="1" applyBorder="1" applyAlignment="1">
      <alignment horizontal="center" vertical="center"/>
      <protection/>
    </xf>
    <xf numFmtId="0" fontId="14" fillId="0" borderId="15" xfId="27" applyFont="1" applyFill="1" applyBorder="1" applyAlignment="1">
      <alignment horizontal="center" vertical="center"/>
      <protection/>
    </xf>
    <xf numFmtId="0" fontId="14" fillId="0" borderId="16" xfId="27" applyFont="1" applyBorder="1" applyAlignment="1">
      <alignment horizontal="center" vertical="center"/>
      <protection/>
    </xf>
    <xf numFmtId="0" fontId="14" fillId="0" borderId="17" xfId="27" applyFont="1" applyBorder="1" applyAlignment="1">
      <alignment horizontal="center" vertical="center"/>
      <protection/>
    </xf>
    <xf numFmtId="0" fontId="14" fillId="0" borderId="14" xfId="2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27" applyFont="1" applyBorder="1" applyAlignment="1">
      <alignment vertical="center"/>
      <protection/>
    </xf>
    <xf numFmtId="3" fontId="5" fillId="0" borderId="20" xfId="27" applyNumberFormat="1" applyFont="1" applyBorder="1" applyAlignment="1">
      <alignment vertical="center"/>
      <protection/>
    </xf>
    <xf numFmtId="170" fontId="5" fillId="0" borderId="19" xfId="27" applyNumberFormat="1" applyFont="1" applyBorder="1" applyAlignment="1">
      <alignment vertical="center"/>
      <protection/>
    </xf>
    <xf numFmtId="3" fontId="5" fillId="0" borderId="21" xfId="27" applyNumberFormat="1" applyFont="1" applyBorder="1" applyAlignment="1">
      <alignment vertical="center"/>
      <protection/>
    </xf>
    <xf numFmtId="3" fontId="5" fillId="0" borderId="20" xfId="27" applyNumberFormat="1" applyFont="1" applyFill="1" applyBorder="1" applyAlignment="1">
      <alignment vertical="center"/>
      <protection/>
    </xf>
    <xf numFmtId="3" fontId="5" fillId="0" borderId="22" xfId="27" applyNumberFormat="1" applyFont="1" applyBorder="1" applyAlignment="1">
      <alignment vertical="center"/>
      <protection/>
    </xf>
    <xf numFmtId="3" fontId="5" fillId="0" borderId="23" xfId="27" applyNumberFormat="1" applyFont="1" applyFill="1" applyBorder="1" applyAlignment="1">
      <alignment vertical="center"/>
      <protection/>
    </xf>
    <xf numFmtId="3" fontId="5" fillId="0" borderId="24" xfId="27" applyNumberFormat="1" applyFont="1" applyBorder="1" applyAlignment="1">
      <alignment vertical="center"/>
      <protection/>
    </xf>
    <xf numFmtId="3" fontId="5" fillId="0" borderId="22" xfId="27" applyNumberFormat="1" applyFont="1" applyFill="1" applyBorder="1" applyAlignment="1">
      <alignment vertical="center"/>
      <protection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170" fontId="5" fillId="2" borderId="6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170" fontId="7" fillId="2" borderId="6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2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170" fontId="5" fillId="0" borderId="6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170" fontId="5" fillId="0" borderId="6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7" fillId="3" borderId="3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170" fontId="7" fillId="3" borderId="6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3" fontId="7" fillId="3" borderId="25" xfId="0" applyNumberFormat="1" applyFont="1" applyFill="1" applyBorder="1" applyAlignment="1">
      <alignment horizontal="right" vertical="center"/>
    </xf>
    <xf numFmtId="170" fontId="7" fillId="3" borderId="6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70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170" fontId="7" fillId="2" borderId="6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70" fontId="7" fillId="2" borderId="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70" fontId="5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70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vertical="center"/>
    </xf>
    <xf numFmtId="170" fontId="7" fillId="2" borderId="31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horizontal="right" vertical="center"/>
    </xf>
    <xf numFmtId="170" fontId="7" fillId="2" borderId="29" xfId="0" applyNumberFormat="1" applyFont="1" applyFill="1" applyBorder="1" applyAlignment="1">
      <alignment horizontal="right" vertical="center"/>
    </xf>
    <xf numFmtId="3" fontId="7" fillId="2" borderId="33" xfId="0" applyNumberFormat="1" applyFont="1" applyFill="1" applyBorder="1" applyAlignment="1">
      <alignment horizontal="right" vertical="center"/>
    </xf>
    <xf numFmtId="3" fontId="7" fillId="2" borderId="34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170" fontId="7" fillId="2" borderId="29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170" fontId="7" fillId="2" borderId="32" xfId="0" applyNumberFormat="1" applyFont="1" applyFill="1" applyBorder="1" applyAlignment="1">
      <alignment vertical="center"/>
    </xf>
    <xf numFmtId="3" fontId="7" fillId="2" borderId="33" xfId="0" applyNumberFormat="1" applyFont="1" applyFill="1" applyBorder="1" applyAlignment="1">
      <alignment vertical="center"/>
    </xf>
    <xf numFmtId="3" fontId="7" fillId="2" borderId="34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Border="1" applyAlignment="1">
      <alignment horizontal="right" vertical="center"/>
    </xf>
    <xf numFmtId="170" fontId="5" fillId="0" borderId="38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170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170" fontId="5" fillId="0" borderId="38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3" fontId="7" fillId="2" borderId="29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vertical="center"/>
    </xf>
    <xf numFmtId="176" fontId="5" fillId="0" borderId="1" xfId="27" applyNumberFormat="1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3" fontId="7" fillId="2" borderId="36" xfId="0" applyNumberFormat="1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right" vertical="center"/>
    </xf>
    <xf numFmtId="170" fontId="7" fillId="2" borderId="31" xfId="0" applyNumberFormat="1" applyFont="1" applyFill="1" applyBorder="1" applyAlignment="1">
      <alignment horizontal="right" vertical="center"/>
    </xf>
    <xf numFmtId="3" fontId="7" fillId="2" borderId="32" xfId="0" applyNumberFormat="1" applyFont="1" applyFill="1" applyBorder="1" applyAlignment="1">
      <alignment horizontal="right" vertical="center"/>
    </xf>
    <xf numFmtId="3" fontId="7" fillId="2" borderId="43" xfId="0" applyNumberFormat="1" applyFont="1" applyFill="1" applyBorder="1" applyAlignment="1">
      <alignment horizontal="right" vertical="center"/>
    </xf>
    <xf numFmtId="0" fontId="2" fillId="0" borderId="0" xfId="24">
      <alignment/>
      <protection/>
    </xf>
    <xf numFmtId="0" fontId="0" fillId="0" borderId="0" xfId="20">
      <alignment/>
      <protection/>
    </xf>
    <xf numFmtId="0" fontId="10" fillId="0" borderId="0" xfId="27" applyFont="1" applyAlignment="1">
      <alignment horizontal="left" vertical="center"/>
      <protection/>
    </xf>
    <xf numFmtId="0" fontId="10" fillId="0" borderId="0" xfId="27" applyFont="1" applyAlignment="1">
      <alignment horizontal="right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left" vertical="center"/>
      <protection/>
    </xf>
    <xf numFmtId="0" fontId="10" fillId="0" borderId="0" xfId="21" applyFont="1" applyAlignment="1">
      <alignment horizontal="right" vertical="center"/>
      <protection/>
    </xf>
    <xf numFmtId="0" fontId="5" fillId="0" borderId="4" xfId="21" applyFont="1" applyBorder="1" applyAlignment="1">
      <alignment vertical="center"/>
      <protection/>
    </xf>
    <xf numFmtId="0" fontId="5" fillId="0" borderId="41" xfId="21" applyFont="1" applyBorder="1" applyAlignment="1">
      <alignment horizontal="left" vertical="center"/>
      <protection/>
    </xf>
    <xf numFmtId="0" fontId="2" fillId="0" borderId="0" xfId="24" applyAlignment="1">
      <alignment horizontal="center" vertical="center"/>
      <protection/>
    </xf>
    <xf numFmtId="0" fontId="5" fillId="0" borderId="4" xfId="0" applyFont="1" applyBorder="1" applyAlignment="1">
      <alignment horizontal="right" vertical="center"/>
    </xf>
    <xf numFmtId="0" fontId="14" fillId="0" borderId="7" xfId="21" applyFont="1" applyBorder="1" applyAlignment="1">
      <alignment horizontal="center"/>
      <protection/>
    </xf>
    <xf numFmtId="0" fontId="14" fillId="0" borderId="6" xfId="21" applyFont="1" applyBorder="1" applyAlignment="1">
      <alignment horizontal="center"/>
      <protection/>
    </xf>
    <xf numFmtId="0" fontId="14" fillId="0" borderId="44" xfId="21" applyFont="1" applyBorder="1" applyAlignment="1">
      <alignment horizontal="center"/>
      <protection/>
    </xf>
    <xf numFmtId="0" fontId="14" fillId="0" borderId="25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 vertical="center"/>
      <protection/>
    </xf>
    <xf numFmtId="0" fontId="14" fillId="0" borderId="17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45" xfId="21" applyFont="1" applyBorder="1" applyAlignment="1">
      <alignment horizontal="center" vertical="center"/>
      <protection/>
    </xf>
    <xf numFmtId="0" fontId="14" fillId="0" borderId="16" xfId="21" applyFont="1" applyBorder="1" applyAlignment="1">
      <alignment horizontal="center" vertical="center"/>
      <protection/>
    </xf>
    <xf numFmtId="0" fontId="16" fillId="0" borderId="0" xfId="24" applyFont="1">
      <alignment/>
      <protection/>
    </xf>
    <xf numFmtId="0" fontId="14" fillId="0" borderId="22" xfId="21" applyFont="1" applyBorder="1" applyAlignment="1">
      <alignment horizontal="center" vertical="center"/>
      <protection/>
    </xf>
    <xf numFmtId="0" fontId="14" fillId="0" borderId="46" xfId="21" applyFont="1" applyBorder="1" applyAlignment="1">
      <alignment horizontal="center" vertical="center"/>
      <protection/>
    </xf>
    <xf numFmtId="0" fontId="14" fillId="0" borderId="19" xfId="21" applyFont="1" applyBorder="1" applyAlignment="1">
      <alignment horizontal="center" vertical="center"/>
      <protection/>
    </xf>
    <xf numFmtId="0" fontId="14" fillId="0" borderId="47" xfId="21" applyFont="1" applyBorder="1" applyAlignment="1">
      <alignment horizontal="center" vertical="center"/>
      <protection/>
    </xf>
    <xf numFmtId="0" fontId="14" fillId="0" borderId="24" xfId="21" applyFont="1" applyBorder="1" applyAlignment="1">
      <alignment horizontal="center" vertical="center"/>
      <protection/>
    </xf>
    <xf numFmtId="0" fontId="5" fillId="0" borderId="41" xfId="21" applyFont="1" applyBorder="1" applyAlignment="1">
      <alignment vertical="center"/>
      <protection/>
    </xf>
    <xf numFmtId="3" fontId="5" fillId="0" borderId="48" xfId="21" applyNumberFormat="1" applyFont="1" applyBorder="1" applyAlignment="1">
      <alignment vertical="center"/>
      <protection/>
    </xf>
    <xf numFmtId="170" fontId="5" fillId="0" borderId="38" xfId="21" applyNumberFormat="1" applyFont="1" applyBorder="1" applyAlignment="1">
      <alignment vertical="center"/>
      <protection/>
    </xf>
    <xf numFmtId="170" fontId="5" fillId="0" borderId="49" xfId="21" applyNumberFormat="1" applyFont="1" applyBorder="1" applyAlignment="1">
      <alignment vertical="center"/>
      <protection/>
    </xf>
    <xf numFmtId="3" fontId="5" fillId="0" borderId="27" xfId="21" applyNumberFormat="1" applyFont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169" fontId="5" fillId="0" borderId="38" xfId="21" applyNumberFormat="1" applyFont="1" applyBorder="1" applyAlignment="1">
      <alignment vertical="center"/>
      <protection/>
    </xf>
    <xf numFmtId="3" fontId="5" fillId="0" borderId="7" xfId="21" applyNumberFormat="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70" fontId="5" fillId="0" borderId="44" xfId="21" applyNumberFormat="1" applyFont="1" applyBorder="1" applyAlignment="1">
      <alignment vertical="center"/>
      <protection/>
    </xf>
    <xf numFmtId="3" fontId="5" fillId="0" borderId="25" xfId="21" applyNumberFormat="1" applyFont="1" applyBorder="1" applyAlignment="1">
      <alignment vertical="center"/>
      <protection/>
    </xf>
    <xf numFmtId="170" fontId="5" fillId="0" borderId="6" xfId="21" applyNumberFormat="1" applyFont="1" applyBorder="1" applyAlignment="1">
      <alignment vertical="center"/>
      <protection/>
    </xf>
    <xf numFmtId="169" fontId="5" fillId="0" borderId="6" xfId="21" applyNumberFormat="1" applyFont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3" fontId="5" fillId="0" borderId="51" xfId="21" applyNumberFormat="1" applyFont="1" applyBorder="1" applyAlignment="1">
      <alignment vertical="center"/>
      <protection/>
    </xf>
    <xf numFmtId="170" fontId="5" fillId="0" borderId="52" xfId="21" applyNumberFormat="1" applyFont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170" fontId="5" fillId="0" borderId="53" xfId="21" applyNumberFormat="1" applyFont="1" applyBorder="1" applyAlignment="1">
      <alignment vertical="center"/>
      <protection/>
    </xf>
    <xf numFmtId="3" fontId="5" fillId="0" borderId="54" xfId="21" applyNumberFormat="1" applyFont="1" applyBorder="1" applyAlignment="1">
      <alignment vertical="center"/>
      <protection/>
    </xf>
    <xf numFmtId="170" fontId="5" fillId="0" borderId="55" xfId="21" applyNumberFormat="1" applyFont="1" applyBorder="1" applyAlignment="1">
      <alignment vertical="center"/>
      <protection/>
    </xf>
    <xf numFmtId="170" fontId="5" fillId="0" borderId="56" xfId="21" applyNumberFormat="1" applyFont="1" applyBorder="1" applyAlignment="1">
      <alignment vertical="center"/>
      <protection/>
    </xf>
    <xf numFmtId="169" fontId="5" fillId="0" borderId="55" xfId="21" applyNumberFormat="1" applyFont="1" applyBorder="1" applyAlignment="1">
      <alignment vertical="center"/>
      <protection/>
    </xf>
    <xf numFmtId="3" fontId="5" fillId="0" borderId="57" xfId="21" applyNumberFormat="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3" fontId="5" fillId="0" borderId="17" xfId="21" applyNumberFormat="1" applyFont="1" applyBorder="1" applyAlignment="1">
      <alignment vertical="center"/>
      <protection/>
    </xf>
    <xf numFmtId="170" fontId="5" fillId="0" borderId="10" xfId="21" applyNumberFormat="1" applyFont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170" fontId="5" fillId="0" borderId="45" xfId="21" applyNumberFormat="1" applyFont="1" applyBorder="1" applyAlignment="1">
      <alignment vertical="center"/>
      <protection/>
    </xf>
    <xf numFmtId="3" fontId="5" fillId="0" borderId="16" xfId="21" applyNumberFormat="1" applyFont="1" applyBorder="1" applyAlignment="1">
      <alignment vertical="center"/>
      <protection/>
    </xf>
    <xf numFmtId="169" fontId="5" fillId="0" borderId="10" xfId="21" applyNumberFormat="1" applyFont="1" applyBorder="1" applyAlignment="1">
      <alignment vertical="center"/>
      <protection/>
    </xf>
    <xf numFmtId="3" fontId="5" fillId="0" borderId="11" xfId="21" applyNumberFormat="1" applyFont="1" applyBorder="1" applyAlignment="1">
      <alignment vertical="center"/>
      <protection/>
    </xf>
    <xf numFmtId="0" fontId="7" fillId="2" borderId="58" xfId="21" applyFont="1" applyFill="1" applyBorder="1" applyAlignment="1">
      <alignment horizontal="right" vertical="center"/>
      <protection/>
    </xf>
    <xf numFmtId="3" fontId="7" fillId="2" borderId="59" xfId="21" applyNumberFormat="1" applyFont="1" applyFill="1" applyBorder="1" applyAlignment="1">
      <alignment vertical="center"/>
      <protection/>
    </xf>
    <xf numFmtId="170" fontId="7" fillId="2" borderId="31" xfId="21" applyNumberFormat="1" applyFont="1" applyFill="1" applyBorder="1" applyAlignment="1">
      <alignment vertical="center"/>
      <protection/>
    </xf>
    <xf numFmtId="3" fontId="7" fillId="2" borderId="32" xfId="21" applyNumberFormat="1" applyFont="1" applyFill="1" applyBorder="1" applyAlignment="1">
      <alignment vertical="center"/>
      <protection/>
    </xf>
    <xf numFmtId="170" fontId="7" fillId="2" borderId="43" xfId="21" applyNumberFormat="1" applyFont="1" applyFill="1" applyBorder="1" applyAlignment="1">
      <alignment vertical="center"/>
      <protection/>
    </xf>
    <xf numFmtId="3" fontId="7" fillId="2" borderId="60" xfId="21" applyNumberFormat="1" applyFont="1" applyFill="1" applyBorder="1" applyAlignment="1">
      <alignment vertical="center"/>
      <protection/>
    </xf>
    <xf numFmtId="170" fontId="7" fillId="2" borderId="61" xfId="21" applyNumberFormat="1" applyFont="1" applyFill="1" applyBorder="1" applyAlignment="1">
      <alignment vertical="center"/>
      <protection/>
    </xf>
    <xf numFmtId="0" fontId="7" fillId="2" borderId="59" xfId="21" applyFont="1" applyFill="1" applyBorder="1" applyAlignment="1">
      <alignment vertical="center"/>
      <protection/>
    </xf>
    <xf numFmtId="170" fontId="7" fillId="2" borderId="62" xfId="21" applyNumberFormat="1" applyFont="1" applyFill="1" applyBorder="1" applyAlignment="1">
      <alignment vertical="center"/>
      <protection/>
    </xf>
    <xf numFmtId="169" fontId="7" fillId="2" borderId="61" xfId="21" applyNumberFormat="1" applyFont="1" applyFill="1" applyBorder="1" applyAlignment="1">
      <alignment vertical="center"/>
      <protection/>
    </xf>
    <xf numFmtId="169" fontId="7" fillId="2" borderId="29" xfId="21" applyNumberFormat="1" applyFont="1" applyFill="1" applyBorder="1" applyAlignment="1">
      <alignment vertical="center"/>
      <protection/>
    </xf>
    <xf numFmtId="3" fontId="7" fillId="2" borderId="63" xfId="21" applyNumberFormat="1" applyFont="1" applyFill="1" applyBorder="1" applyAlignment="1">
      <alignment vertical="center"/>
      <protection/>
    </xf>
    <xf numFmtId="0" fontId="5" fillId="0" borderId="64" xfId="21" applyFont="1" applyBorder="1" applyAlignment="1">
      <alignment vertical="center"/>
      <protection/>
    </xf>
    <xf numFmtId="3" fontId="5" fillId="0" borderId="65" xfId="21" applyNumberFormat="1" applyFont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3" fontId="5" fillId="0" borderId="66" xfId="21" applyNumberFormat="1" applyFont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169" fontId="5" fillId="0" borderId="52" xfId="21" applyNumberFormat="1" applyFont="1" applyBorder="1" applyAlignment="1">
      <alignment vertical="center"/>
      <protection/>
    </xf>
    <xf numFmtId="0" fontId="5" fillId="0" borderId="52" xfId="21" applyFont="1" applyBorder="1" applyAlignment="1">
      <alignment vertical="center"/>
      <protection/>
    </xf>
    <xf numFmtId="3" fontId="5" fillId="0" borderId="67" xfId="21" applyNumberFormat="1" applyFont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0" fontId="5" fillId="0" borderId="6" xfId="21" applyFont="1" applyBorder="1" applyAlignment="1">
      <alignment vertical="center"/>
      <protection/>
    </xf>
    <xf numFmtId="3" fontId="5" fillId="0" borderId="1" xfId="21" applyNumberFormat="1" applyFont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10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7" fillId="2" borderId="33" xfId="21" applyFont="1" applyFill="1" applyBorder="1" applyAlignment="1">
      <alignment horizontal="right" vertical="center"/>
      <protection/>
    </xf>
    <xf numFmtId="3" fontId="7" fillId="2" borderId="30" xfId="21" applyNumberFormat="1" applyFont="1" applyFill="1" applyBorder="1" applyAlignment="1">
      <alignment vertical="center"/>
      <protection/>
    </xf>
    <xf numFmtId="170" fontId="7" fillId="2" borderId="29" xfId="21" applyNumberFormat="1" applyFont="1" applyFill="1" applyBorder="1" applyAlignment="1">
      <alignment vertical="center"/>
      <protection/>
    </xf>
    <xf numFmtId="0" fontId="7" fillId="2" borderId="43" xfId="21" applyFont="1" applyFill="1" applyBorder="1" applyAlignment="1">
      <alignment vertical="center"/>
      <protection/>
    </xf>
    <xf numFmtId="3" fontId="7" fillId="2" borderId="35" xfId="21" applyNumberFormat="1" applyFont="1" applyFill="1" applyBorder="1" applyAlignment="1">
      <alignment vertical="center"/>
      <protection/>
    </xf>
    <xf numFmtId="0" fontId="7" fillId="2" borderId="32" xfId="21" applyFont="1" applyFill="1" applyBorder="1" applyAlignment="1">
      <alignment vertical="center"/>
      <protection/>
    </xf>
    <xf numFmtId="0" fontId="7" fillId="2" borderId="29" xfId="2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3" fontId="5" fillId="0" borderId="20" xfId="21" applyNumberFormat="1" applyFont="1" applyBorder="1" applyAlignment="1">
      <alignment vertical="center"/>
      <protection/>
    </xf>
    <xf numFmtId="170" fontId="5" fillId="0" borderId="19" xfId="21" applyNumberFormat="1" applyFont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7" xfId="21" applyFont="1" applyBorder="1" applyAlignment="1">
      <alignment vertical="center"/>
      <protection/>
    </xf>
    <xf numFmtId="3" fontId="5" fillId="0" borderId="24" xfId="21" applyNumberFormat="1" applyFont="1" applyFill="1" applyBorder="1" applyAlignment="1">
      <alignment vertical="center"/>
      <protection/>
    </xf>
    <xf numFmtId="170" fontId="5" fillId="0" borderId="19" xfId="21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70" fontId="5" fillId="0" borderId="47" xfId="21" applyNumberFormat="1" applyFont="1" applyBorder="1" applyAlignment="1">
      <alignment vertical="center"/>
      <protection/>
    </xf>
    <xf numFmtId="3" fontId="5" fillId="0" borderId="24" xfId="21" applyNumberFormat="1" applyFont="1" applyBorder="1" applyAlignment="1">
      <alignment vertical="center"/>
      <protection/>
    </xf>
    <xf numFmtId="169" fontId="5" fillId="0" borderId="19" xfId="21" applyNumberFormat="1" applyFont="1" applyBorder="1" applyAlignment="1">
      <alignment vertical="center"/>
      <protection/>
    </xf>
    <xf numFmtId="0" fontId="5" fillId="0" borderId="19" xfId="21" applyFont="1" applyBorder="1" applyAlignment="1">
      <alignment vertical="center"/>
      <protection/>
    </xf>
    <xf numFmtId="0" fontId="5" fillId="0" borderId="20" xfId="21" applyFont="1" applyBorder="1" applyAlignment="1">
      <alignment vertical="center"/>
      <protection/>
    </xf>
    <xf numFmtId="3" fontId="5" fillId="0" borderId="39" xfId="21" applyNumberFormat="1" applyFont="1" applyBorder="1" applyAlignment="1">
      <alignment vertical="center"/>
      <protection/>
    </xf>
    <xf numFmtId="0" fontId="5" fillId="0" borderId="49" xfId="21" applyFont="1" applyBorder="1" applyAlignment="1">
      <alignment vertical="center"/>
      <protection/>
    </xf>
    <xf numFmtId="3" fontId="5" fillId="0" borderId="27" xfId="21" applyNumberFormat="1" applyFont="1" applyFill="1" applyBorder="1" applyAlignment="1">
      <alignment vertical="center"/>
      <protection/>
    </xf>
    <xf numFmtId="170" fontId="5" fillId="0" borderId="38" xfId="21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5" fillId="0" borderId="39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3" fontId="5" fillId="0" borderId="0" xfId="21" applyNumberFormat="1" applyFont="1" applyBorder="1" applyAlignment="1">
      <alignment vertical="center"/>
      <protection/>
    </xf>
    <xf numFmtId="170" fontId="5" fillId="0" borderId="0" xfId="21" applyNumberFormat="1" applyFont="1" applyBorder="1" applyAlignment="1">
      <alignment vertical="center"/>
      <protection/>
    </xf>
    <xf numFmtId="169" fontId="5" fillId="0" borderId="0" xfId="21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2" fillId="0" borderId="0" xfId="24" applyBorder="1">
      <alignment/>
      <protection/>
    </xf>
    <xf numFmtId="0" fontId="5" fillId="0" borderId="0" xfId="24" applyFont="1" applyBorder="1" applyAlignment="1">
      <alignment horizontal="left"/>
      <protection/>
    </xf>
    <xf numFmtId="0" fontId="5" fillId="0" borderId="0" xfId="24" applyFont="1">
      <alignment/>
      <protection/>
    </xf>
    <xf numFmtId="0" fontId="5" fillId="0" borderId="0" xfId="21" applyFont="1">
      <alignment/>
      <protection/>
    </xf>
    <xf numFmtId="0" fontId="18" fillId="0" borderId="0" xfId="2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11" fillId="0" borderId="0" xfId="27" applyFont="1" applyAlignment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0" xfId="27" applyFont="1" applyBorder="1" applyAlignment="1">
      <alignment horizontal="right" vertical="center"/>
      <protection/>
    </xf>
    <xf numFmtId="0" fontId="5" fillId="0" borderId="4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27" applyFont="1" applyBorder="1" applyAlignment="1">
      <alignment horizontal="center" vertical="center"/>
      <protection/>
    </xf>
    <xf numFmtId="0" fontId="14" fillId="0" borderId="5" xfId="27" applyFont="1" applyBorder="1" applyAlignment="1">
      <alignment horizontal="center" vertical="center"/>
      <protection/>
    </xf>
    <xf numFmtId="0" fontId="14" fillId="0" borderId="8" xfId="0" applyFont="1" applyBorder="1" applyAlignment="1">
      <alignment horizontal="left" vertical="center" indent="2"/>
    </xf>
    <xf numFmtId="0" fontId="14" fillId="0" borderId="8" xfId="0" applyFont="1" applyBorder="1" applyAlignment="1">
      <alignment horizontal="center" vertical="center"/>
    </xf>
    <xf numFmtId="0" fontId="14" fillId="0" borderId="1" xfId="27" applyFont="1" applyBorder="1" applyAlignment="1">
      <alignment horizontal="center" vertical="center"/>
      <protection/>
    </xf>
    <xf numFmtId="0" fontId="14" fillId="0" borderId="2" xfId="27" applyFont="1" applyBorder="1" applyAlignment="1">
      <alignment horizontal="center" vertical="center"/>
      <protection/>
    </xf>
    <xf numFmtId="0" fontId="14" fillId="0" borderId="3" xfId="27" applyFont="1" applyBorder="1" applyAlignment="1">
      <alignment horizontal="left" vertical="center" indent="1"/>
      <protection/>
    </xf>
    <xf numFmtId="0" fontId="14" fillId="0" borderId="8" xfId="27" applyFont="1" applyBorder="1" applyAlignment="1">
      <alignment horizontal="center" vertical="center"/>
      <protection/>
    </xf>
    <xf numFmtId="0" fontId="14" fillId="0" borderId="4" xfId="27" applyFont="1" applyBorder="1" applyAlignment="1">
      <alignment horizontal="left" vertical="center"/>
      <protection/>
    </xf>
    <xf numFmtId="0" fontId="14" fillId="0" borderId="4" xfId="0" applyFont="1" applyBorder="1" applyAlignment="1">
      <alignment horizontal="center" vertical="center"/>
    </xf>
    <xf numFmtId="0" fontId="14" fillId="0" borderId="4" xfId="27" applyFont="1" applyBorder="1" applyAlignment="1">
      <alignment horizontal="center" vertical="center"/>
      <protection/>
    </xf>
    <xf numFmtId="0" fontId="14" fillId="0" borderId="37" xfId="0" applyFont="1" applyBorder="1" applyAlignment="1">
      <alignment horizontal="right" vertical="center"/>
    </xf>
    <xf numFmtId="176" fontId="14" fillId="0" borderId="4" xfId="27" applyNumberFormat="1" applyFont="1" applyFill="1" applyBorder="1" applyAlignment="1">
      <alignment horizontal="center" vertical="center"/>
      <protection/>
    </xf>
    <xf numFmtId="0" fontId="14" fillId="0" borderId="7" xfId="27" applyFont="1" applyBorder="1" applyAlignment="1">
      <alignment horizontal="center" vertical="center"/>
      <protection/>
    </xf>
    <xf numFmtId="0" fontId="14" fillId="0" borderId="44" xfId="27" applyFont="1" applyBorder="1" applyAlignment="1">
      <alignment horizontal="center" vertical="center"/>
      <protection/>
    </xf>
    <xf numFmtId="176" fontId="14" fillId="0" borderId="7" xfId="27" applyNumberFormat="1" applyFont="1" applyFill="1" applyBorder="1" applyAlignment="1">
      <alignment horizontal="center" vertical="center"/>
      <protection/>
    </xf>
    <xf numFmtId="0" fontId="14" fillId="0" borderId="6" xfId="27" applyFont="1" applyBorder="1" applyAlignment="1">
      <alignment horizontal="center" vertical="center"/>
      <protection/>
    </xf>
    <xf numFmtId="176" fontId="14" fillId="0" borderId="69" xfId="27" applyNumberFormat="1" applyFont="1" applyFill="1" applyBorder="1" applyAlignment="1">
      <alignment horizontal="center" vertical="center"/>
      <protection/>
    </xf>
    <xf numFmtId="176" fontId="14" fillId="0" borderId="6" xfId="27" applyNumberFormat="1" applyFont="1" applyFill="1" applyBorder="1" applyAlignment="1">
      <alignment horizontal="center" vertical="center"/>
      <protection/>
    </xf>
    <xf numFmtId="0" fontId="14" fillId="0" borderId="45" xfId="27" applyFont="1" applyBorder="1" applyAlignment="1">
      <alignment horizontal="center" vertical="center"/>
      <protection/>
    </xf>
    <xf numFmtId="0" fontId="14" fillId="0" borderId="70" xfId="27" applyFont="1" applyBorder="1" applyAlignment="1">
      <alignment horizontal="center" vertical="center"/>
      <protection/>
    </xf>
    <xf numFmtId="0" fontId="14" fillId="0" borderId="17" xfId="27" applyFont="1" applyFill="1" applyBorder="1" applyAlignment="1">
      <alignment horizontal="center" vertical="center"/>
      <protection/>
    </xf>
    <xf numFmtId="0" fontId="5" fillId="0" borderId="22" xfId="27" applyFont="1" applyBorder="1" applyAlignment="1">
      <alignment vertical="center"/>
      <protection/>
    </xf>
    <xf numFmtId="3" fontId="5" fillId="0" borderId="19" xfId="27" applyNumberFormat="1" applyFont="1" applyFill="1" applyBorder="1" applyAlignment="1">
      <alignment vertical="center"/>
      <protection/>
    </xf>
    <xf numFmtId="3" fontId="5" fillId="0" borderId="47" xfId="27" applyNumberFormat="1" applyFont="1" applyFill="1" applyBorder="1" applyAlignment="1">
      <alignment vertical="center"/>
      <protection/>
    </xf>
    <xf numFmtId="3" fontId="5" fillId="0" borderId="46" xfId="27" applyNumberFormat="1" applyFont="1" applyBorder="1" applyAlignment="1">
      <alignment vertical="center"/>
      <protection/>
    </xf>
    <xf numFmtId="3" fontId="5" fillId="0" borderId="19" xfId="27" applyNumberFormat="1" applyFont="1" applyBorder="1" applyAlignment="1">
      <alignment vertical="center"/>
      <protection/>
    </xf>
    <xf numFmtId="3" fontId="7" fillId="2" borderId="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3" fontId="7" fillId="2" borderId="58" xfId="0" applyNumberFormat="1" applyFont="1" applyFill="1" applyBorder="1" applyAlignment="1">
      <alignment horizontal="right" vertical="center"/>
    </xf>
    <xf numFmtId="3" fontId="7" fillId="2" borderId="71" xfId="0" applyNumberFormat="1" applyFont="1" applyFill="1" applyBorder="1" applyAlignment="1">
      <alignment horizontal="right" vertical="center"/>
    </xf>
    <xf numFmtId="3" fontId="7" fillId="2" borderId="59" xfId="0" applyNumberFormat="1" applyFont="1" applyFill="1" applyBorder="1" applyAlignment="1">
      <alignment horizontal="right" vertical="center"/>
    </xf>
    <xf numFmtId="170" fontId="7" fillId="2" borderId="61" xfId="0" applyNumberFormat="1" applyFont="1" applyFill="1" applyBorder="1" applyAlignment="1">
      <alignment horizontal="right" vertical="center"/>
    </xf>
    <xf numFmtId="3" fontId="7" fillId="2" borderId="63" xfId="0" applyNumberFormat="1" applyFont="1" applyFill="1" applyBorder="1" applyAlignment="1">
      <alignment horizontal="right" vertical="center"/>
    </xf>
    <xf numFmtId="3" fontId="7" fillId="2" borderId="61" xfId="0" applyNumberFormat="1" applyFont="1" applyFill="1" applyBorder="1" applyAlignment="1">
      <alignment horizontal="right" vertical="center"/>
    </xf>
    <xf numFmtId="170" fontId="7" fillId="2" borderId="63" xfId="0" applyNumberFormat="1" applyFont="1" applyFill="1" applyBorder="1" applyAlignment="1">
      <alignment horizontal="right" vertical="center"/>
    </xf>
    <xf numFmtId="170" fontId="7" fillId="2" borderId="59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vertical="center"/>
    </xf>
    <xf numFmtId="3" fontId="7" fillId="0" borderId="48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center" vertical="center"/>
    </xf>
    <xf numFmtId="0" fontId="7" fillId="3" borderId="41" xfId="0" applyFont="1" applyFill="1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" fontId="14" fillId="0" borderId="14" xfId="27" applyNumberFormat="1" applyFont="1" applyBorder="1" applyAlignment="1">
      <alignment horizontal="center" vertical="center"/>
      <protection/>
    </xf>
    <xf numFmtId="1" fontId="14" fillId="0" borderId="17" xfId="27" applyNumberFormat="1" applyFont="1" applyBorder="1" applyAlignment="1">
      <alignment horizontal="center" vertical="center"/>
      <protection/>
    </xf>
    <xf numFmtId="1" fontId="14" fillId="0" borderId="11" xfId="27" applyNumberFormat="1" applyFont="1" applyBorder="1" applyAlignment="1">
      <alignment horizontal="center" vertical="center"/>
      <protection/>
    </xf>
    <xf numFmtId="1" fontId="14" fillId="0" borderId="74" xfId="27" applyNumberFormat="1" applyFont="1" applyBorder="1" applyAlignment="1">
      <alignment horizontal="center" vertical="center"/>
      <protection/>
    </xf>
    <xf numFmtId="1" fontId="14" fillId="0" borderId="75" xfId="27" applyNumberFormat="1" applyFont="1" applyBorder="1" applyAlignment="1">
      <alignment horizontal="center" vertical="center"/>
      <protection/>
    </xf>
    <xf numFmtId="1" fontId="14" fillId="0" borderId="0" xfId="27" applyNumberFormat="1" applyFont="1" applyBorder="1" applyAlignment="1">
      <alignment horizontal="center" vertical="center"/>
      <protection/>
    </xf>
    <xf numFmtId="1" fontId="14" fillId="0" borderId="0" xfId="2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3" fontId="5" fillId="0" borderId="22" xfId="27" applyNumberFormat="1" applyFont="1" applyFill="1" applyBorder="1" applyAlignment="1">
      <alignment horizontal="right" vertical="center"/>
      <protection/>
    </xf>
    <xf numFmtId="3" fontId="5" fillId="0" borderId="46" xfId="27" applyNumberFormat="1" applyFont="1" applyFill="1" applyBorder="1" applyAlignment="1">
      <alignment horizontal="right" vertical="center"/>
      <protection/>
    </xf>
    <xf numFmtId="3" fontId="5" fillId="0" borderId="20" xfId="27" applyNumberFormat="1" applyFont="1" applyFill="1" applyBorder="1" applyAlignment="1">
      <alignment horizontal="right" vertical="center"/>
      <protection/>
    </xf>
    <xf numFmtId="3" fontId="5" fillId="0" borderId="76" xfId="27" applyNumberFormat="1" applyFont="1" applyFill="1" applyBorder="1" applyAlignment="1">
      <alignment horizontal="center" vertical="center"/>
      <protection/>
    </xf>
    <xf numFmtId="3" fontId="5" fillId="0" borderId="77" xfId="27" applyNumberFormat="1" applyFont="1" applyFill="1" applyBorder="1" applyAlignment="1">
      <alignment horizontal="right" vertical="center"/>
      <protection/>
    </xf>
    <xf numFmtId="3" fontId="5" fillId="0" borderId="46" xfId="27" applyNumberFormat="1" applyFont="1" applyFill="1" applyBorder="1" applyAlignment="1">
      <alignment horizontal="right" vertical="center" indent="1"/>
      <protection/>
    </xf>
    <xf numFmtId="3" fontId="5" fillId="0" borderId="0" xfId="27" applyNumberFormat="1" applyFont="1" applyFill="1" applyBorder="1" applyAlignment="1">
      <alignment horizontal="right" vertical="center"/>
      <protection/>
    </xf>
    <xf numFmtId="169" fontId="5" fillId="0" borderId="0" xfId="27" applyNumberFormat="1" applyFont="1" applyFill="1" applyBorder="1" applyAlignment="1">
      <alignment horizontal="right" vertical="center"/>
      <protection/>
    </xf>
    <xf numFmtId="3" fontId="5" fillId="0" borderId="48" xfId="0" applyNumberFormat="1" applyFont="1" applyFill="1" applyBorder="1" applyAlignment="1">
      <alignment horizontal="right" vertical="center" indent="2"/>
    </xf>
    <xf numFmtId="3" fontId="5" fillId="0" borderId="7" xfId="0" applyNumberFormat="1" applyFont="1" applyBorder="1" applyAlignment="1">
      <alignment vertical="center"/>
    </xf>
    <xf numFmtId="3" fontId="5" fillId="0" borderId="78" xfId="0" applyNumberFormat="1" applyFont="1" applyFill="1" applyBorder="1" applyAlignment="1">
      <alignment horizontal="right" vertical="center" indent="2"/>
    </xf>
    <xf numFmtId="3" fontId="5" fillId="0" borderId="48" xfId="0" applyNumberFormat="1" applyFont="1" applyBorder="1" applyAlignment="1">
      <alignment horizontal="right" vertical="center" indent="2"/>
    </xf>
    <xf numFmtId="169" fontId="5" fillId="0" borderId="79" xfId="0" applyNumberFormat="1" applyFont="1" applyBorder="1" applyAlignment="1">
      <alignment vertical="center"/>
    </xf>
    <xf numFmtId="170" fontId="5" fillId="0" borderId="41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80" xfId="0" applyNumberFormat="1" applyFont="1" applyFill="1" applyBorder="1" applyAlignment="1">
      <alignment horizontal="center" vertical="center"/>
    </xf>
    <xf numFmtId="169" fontId="5" fillId="0" borderId="81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indent="2"/>
    </xf>
    <xf numFmtId="3" fontId="5" fillId="0" borderId="80" xfId="0" applyNumberFormat="1" applyFont="1" applyFill="1" applyBorder="1" applyAlignment="1">
      <alignment horizontal="right" vertical="center" indent="2"/>
    </xf>
    <xf numFmtId="0" fontId="5" fillId="0" borderId="14" xfId="0" applyFont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indent="2"/>
    </xf>
    <xf numFmtId="170" fontId="5" fillId="0" borderId="8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75" xfId="0" applyNumberFormat="1" applyFont="1" applyFill="1" applyBorder="1" applyAlignment="1">
      <alignment horizontal="right" vertical="center" indent="2"/>
    </xf>
    <xf numFmtId="170" fontId="5" fillId="0" borderId="55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 indent="2"/>
    </xf>
    <xf numFmtId="169" fontId="5" fillId="0" borderId="82" xfId="0" applyNumberFormat="1" applyFont="1" applyBorder="1" applyAlignment="1">
      <alignment vertical="center"/>
    </xf>
    <xf numFmtId="170" fontId="5" fillId="0" borderId="14" xfId="0" applyNumberFormat="1" applyFont="1" applyBorder="1" applyAlignment="1">
      <alignment vertical="center"/>
    </xf>
    <xf numFmtId="3" fontId="7" fillId="3" borderId="32" xfId="0" applyNumberFormat="1" applyFont="1" applyFill="1" applyBorder="1" applyAlignment="1">
      <alignment horizontal="center" vertical="center"/>
    </xf>
    <xf numFmtId="169" fontId="7" fillId="3" borderId="61" xfId="25" applyNumberFormat="1" applyFont="1" applyFill="1" applyBorder="1" applyAlignment="1">
      <alignment vertical="center"/>
      <protection/>
    </xf>
    <xf numFmtId="3" fontId="7" fillId="3" borderId="30" xfId="0" applyNumberFormat="1" applyFont="1" applyFill="1" applyBorder="1" applyAlignment="1">
      <alignment vertical="center"/>
    </xf>
    <xf numFmtId="170" fontId="7" fillId="3" borderId="29" xfId="0" applyNumberFormat="1" applyFont="1" applyFill="1" applyBorder="1" applyAlignment="1">
      <alignment vertical="center"/>
    </xf>
    <xf numFmtId="3" fontId="7" fillId="3" borderId="83" xfId="0" applyNumberFormat="1" applyFont="1" applyFill="1" applyBorder="1" applyAlignment="1">
      <alignment horizontal="center" vertical="center"/>
    </xf>
    <xf numFmtId="169" fontId="7" fillId="3" borderId="31" xfId="25" applyNumberFormat="1" applyFont="1" applyFill="1" applyBorder="1" applyAlignment="1">
      <alignment vertical="center"/>
      <protection/>
    </xf>
    <xf numFmtId="3" fontId="7" fillId="3" borderId="32" xfId="0" applyNumberFormat="1" applyFont="1" applyFill="1" applyBorder="1" applyAlignment="1">
      <alignment horizontal="right" vertical="center" indent="2"/>
    </xf>
    <xf numFmtId="169" fontId="7" fillId="3" borderId="29" xfId="0" applyNumberFormat="1" applyFont="1" applyFill="1" applyBorder="1" applyAlignment="1">
      <alignment vertical="center"/>
    </xf>
    <xf numFmtId="170" fontId="7" fillId="3" borderId="33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 indent="2"/>
    </xf>
    <xf numFmtId="170" fontId="5" fillId="0" borderId="8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2"/>
    </xf>
    <xf numFmtId="170" fontId="5" fillId="0" borderId="4" xfId="0" applyNumberFormat="1" applyFont="1" applyBorder="1" applyAlignment="1">
      <alignment vertical="center"/>
    </xf>
    <xf numFmtId="170" fontId="5" fillId="0" borderId="85" xfId="0" applyNumberFormat="1" applyFont="1" applyBorder="1" applyAlignment="1">
      <alignment vertical="center"/>
    </xf>
    <xf numFmtId="169" fontId="5" fillId="0" borderId="72" xfId="0" applyNumberFormat="1" applyFont="1" applyBorder="1" applyAlignment="1">
      <alignment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right" vertical="center" wrapText="1"/>
    </xf>
    <xf numFmtId="170" fontId="7" fillId="3" borderId="86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horizontal="right" vertical="center" indent="2"/>
    </xf>
    <xf numFmtId="0" fontId="5" fillId="0" borderId="22" xfId="0" applyFont="1" applyBorder="1" applyAlignment="1">
      <alignment vertical="center"/>
    </xf>
    <xf numFmtId="3" fontId="5" fillId="0" borderId="46" xfId="0" applyNumberFormat="1" applyFont="1" applyFill="1" applyBorder="1" applyAlignment="1">
      <alignment horizontal="right" vertical="center" indent="2"/>
    </xf>
    <xf numFmtId="170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horizontal="right" vertical="center" indent="2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horizontal="right" vertical="center" indent="2"/>
    </xf>
    <xf numFmtId="170" fontId="5" fillId="0" borderId="6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170" fontId="5" fillId="0" borderId="87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horizontal="right" vertical="center" indent="2"/>
    </xf>
    <xf numFmtId="170" fontId="5" fillId="0" borderId="50" xfId="0" applyNumberFormat="1" applyFont="1" applyBorder="1" applyAlignment="1">
      <alignment vertical="center"/>
    </xf>
    <xf numFmtId="0" fontId="12" fillId="3" borderId="88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right" vertical="center" wrapText="1"/>
    </xf>
    <xf numFmtId="3" fontId="7" fillId="3" borderId="59" xfId="0" applyNumberFormat="1" applyFont="1" applyFill="1" applyBorder="1" applyAlignment="1">
      <alignment horizontal="right" vertical="center" indent="2"/>
    </xf>
    <xf numFmtId="170" fontId="7" fillId="3" borderId="61" xfId="0" applyNumberFormat="1" applyFont="1" applyFill="1" applyBorder="1" applyAlignment="1">
      <alignment vertical="center"/>
    </xf>
    <xf numFmtId="3" fontId="7" fillId="3" borderId="63" xfId="0" applyNumberFormat="1" applyFont="1" applyFill="1" applyBorder="1" applyAlignment="1">
      <alignment vertical="center"/>
    </xf>
    <xf numFmtId="170" fontId="7" fillId="3" borderId="87" xfId="0" applyNumberFormat="1" applyFont="1" applyFill="1" applyBorder="1" applyAlignment="1">
      <alignment vertical="center"/>
    </xf>
    <xf numFmtId="3" fontId="7" fillId="3" borderId="63" xfId="0" applyNumberFormat="1" applyFont="1" applyFill="1" applyBorder="1" applyAlignment="1">
      <alignment horizontal="right" vertical="center" indent="2"/>
    </xf>
    <xf numFmtId="169" fontId="7" fillId="3" borderId="61" xfId="0" applyNumberFormat="1" applyFont="1" applyFill="1" applyBorder="1" applyAlignment="1">
      <alignment vertical="center"/>
    </xf>
    <xf numFmtId="3" fontId="7" fillId="2" borderId="32" xfId="0" applyNumberFormat="1" applyFont="1" applyFill="1" applyBorder="1" applyAlignment="1">
      <alignment horizontal="center" vertical="center"/>
    </xf>
    <xf numFmtId="170" fontId="7" fillId="2" borderId="86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horizontal="right" vertical="center" indent="2"/>
    </xf>
    <xf numFmtId="169" fontId="7" fillId="2" borderId="29" xfId="0" applyNumberFormat="1" applyFont="1" applyFill="1" applyBorder="1" applyAlignment="1">
      <alignment vertical="center"/>
    </xf>
    <xf numFmtId="170" fontId="7" fillId="2" borderId="33" xfId="0" applyNumberFormat="1" applyFont="1" applyFill="1" applyBorder="1" applyAlignment="1">
      <alignment vertical="center"/>
    </xf>
    <xf numFmtId="0" fontId="14" fillId="0" borderId="89" xfId="0" applyFont="1" applyBorder="1" applyAlignment="1">
      <alignment horizontal="left" vertical="center" wrapText="1"/>
    </xf>
    <xf numFmtId="0" fontId="14" fillId="0" borderId="8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4" fillId="0" borderId="0" xfId="0" applyFont="1" applyAlignment="1">
      <alignment horizontal="center" vertical="center"/>
    </xf>
    <xf numFmtId="0" fontId="5" fillId="0" borderId="6" xfId="27" applyFont="1" applyBorder="1" applyAlignment="1">
      <alignment horizontal="left" vertical="center"/>
      <protection/>
    </xf>
    <xf numFmtId="0" fontId="7" fillId="0" borderId="4" xfId="0" applyFont="1" applyBorder="1" applyAlignment="1">
      <alignment horizontal="center" vertical="center"/>
    </xf>
    <xf numFmtId="0" fontId="5" fillId="0" borderId="0" xfId="27" applyFont="1" applyAlignment="1">
      <alignment vertical="center"/>
      <protection/>
    </xf>
    <xf numFmtId="0" fontId="5" fillId="0" borderId="0" xfId="27" applyFont="1" applyAlignment="1">
      <alignment horizontal="left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5" xfId="27" applyFont="1" applyBorder="1" applyAlignment="1">
      <alignment vertical="center"/>
      <protection/>
    </xf>
    <xf numFmtId="0" fontId="5" fillId="0" borderId="42" xfId="0" applyFont="1" applyBorder="1" applyAlignment="1">
      <alignment horizontal="right" vertical="center" indent="1"/>
    </xf>
    <xf numFmtId="0" fontId="14" fillId="0" borderId="15" xfId="27" applyFont="1" applyBorder="1" applyAlignment="1">
      <alignment horizontal="center" vertical="center"/>
      <protection/>
    </xf>
    <xf numFmtId="0" fontId="5" fillId="0" borderId="23" xfId="27" applyFont="1" applyBorder="1" applyAlignment="1">
      <alignment vertical="center"/>
      <protection/>
    </xf>
    <xf numFmtId="3" fontId="5" fillId="0" borderId="20" xfId="27" applyNumberFormat="1" applyFont="1" applyBorder="1" applyAlignment="1">
      <alignment horizontal="center" vertical="center"/>
      <protection/>
    </xf>
    <xf numFmtId="3" fontId="5" fillId="0" borderId="23" xfId="27" applyNumberFormat="1" applyFont="1" applyBorder="1" applyAlignment="1">
      <alignment vertical="center"/>
      <protection/>
    </xf>
    <xf numFmtId="0" fontId="7" fillId="2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horizontal="right" vertical="center"/>
    </xf>
    <xf numFmtId="3" fontId="5" fillId="0" borderId="90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vertical="center"/>
    </xf>
    <xf numFmtId="0" fontId="7" fillId="3" borderId="71" xfId="0" applyFont="1" applyFill="1" applyBorder="1" applyAlignment="1">
      <alignment horizontal="right" vertical="center" indent="1"/>
    </xf>
    <xf numFmtId="3" fontId="7" fillId="3" borderId="60" xfId="0" applyNumberFormat="1" applyFont="1" applyFill="1" applyBorder="1" applyAlignment="1">
      <alignment vertical="center"/>
    </xf>
    <xf numFmtId="3" fontId="7" fillId="3" borderId="63" xfId="0" applyNumberFormat="1" applyFont="1" applyFill="1" applyBorder="1" applyAlignment="1">
      <alignment horizontal="right" vertical="center"/>
    </xf>
    <xf numFmtId="3" fontId="7" fillId="3" borderId="91" xfId="0" applyNumberFormat="1" applyFont="1" applyFill="1" applyBorder="1" applyAlignment="1">
      <alignment horizontal="right" vertical="center"/>
    </xf>
    <xf numFmtId="3" fontId="7" fillId="3" borderId="58" xfId="0" applyNumberFormat="1" applyFont="1" applyFill="1" applyBorder="1" applyAlignment="1">
      <alignment horizontal="right" vertical="center"/>
    </xf>
    <xf numFmtId="3" fontId="7" fillId="3" borderId="59" xfId="0" applyNumberFormat="1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 indent="1"/>
    </xf>
    <xf numFmtId="3" fontId="7" fillId="0" borderId="66" xfId="0" applyNumberFormat="1" applyFont="1" applyFill="1" applyBorder="1" applyAlignment="1">
      <alignment vertical="center"/>
    </xf>
    <xf numFmtId="170" fontId="7" fillId="0" borderId="52" xfId="0" applyNumberFormat="1" applyFont="1" applyFill="1" applyBorder="1" applyAlignment="1">
      <alignment vertical="center"/>
    </xf>
    <xf numFmtId="3" fontId="7" fillId="0" borderId="67" xfId="0" applyNumberFormat="1" applyFont="1" applyFill="1" applyBorder="1" applyAlignment="1">
      <alignment horizontal="right" vertical="center"/>
    </xf>
    <xf numFmtId="3" fontId="7" fillId="0" borderId="93" xfId="0" applyNumberFormat="1" applyFont="1" applyFill="1" applyBorder="1" applyAlignment="1">
      <alignment horizontal="right" vertical="center"/>
    </xf>
    <xf numFmtId="3" fontId="7" fillId="0" borderId="64" xfId="0" applyNumberFormat="1" applyFont="1" applyFill="1" applyBorder="1" applyAlignment="1">
      <alignment horizontal="right" vertical="center"/>
    </xf>
    <xf numFmtId="3" fontId="7" fillId="0" borderId="6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71" xfId="0" applyFont="1" applyFill="1" applyBorder="1" applyAlignment="1">
      <alignment horizontal="right" vertical="center" indent="1"/>
    </xf>
    <xf numFmtId="3" fontId="7" fillId="0" borderId="60" xfId="0" applyNumberFormat="1" applyFont="1" applyFill="1" applyBorder="1" applyAlignment="1">
      <alignment vertical="center"/>
    </xf>
    <xf numFmtId="170" fontId="7" fillId="0" borderId="61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horizontal="right" vertical="center"/>
    </xf>
    <xf numFmtId="3" fontId="7" fillId="0" borderId="91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0" fontId="7" fillId="2" borderId="71" xfId="0" applyFont="1" applyFill="1" applyBorder="1" applyAlignment="1">
      <alignment horizontal="right" vertical="center" indent="1"/>
    </xf>
    <xf numFmtId="3" fontId="7" fillId="2" borderId="60" xfId="0" applyNumberFormat="1" applyFont="1" applyFill="1" applyBorder="1" applyAlignment="1">
      <alignment vertical="center"/>
    </xf>
    <xf numFmtId="170" fontId="7" fillId="2" borderId="61" xfId="0" applyNumberFormat="1" applyFont="1" applyFill="1" applyBorder="1" applyAlignment="1">
      <alignment vertical="center"/>
    </xf>
    <xf numFmtId="3" fontId="7" fillId="2" borderId="91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3" borderId="34" xfId="0" applyFont="1" applyFill="1" applyBorder="1" applyAlignment="1">
      <alignment horizontal="right" vertical="center" indent="1"/>
    </xf>
    <xf numFmtId="3" fontId="7" fillId="3" borderId="35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horizontal="right" vertical="center"/>
    </xf>
    <xf numFmtId="3" fontId="7" fillId="3" borderId="36" xfId="0" applyNumberFormat="1" applyFont="1" applyFill="1" applyBorder="1" applyAlignment="1">
      <alignment horizontal="right" vertical="center"/>
    </xf>
    <xf numFmtId="3" fontId="7" fillId="3" borderId="33" xfId="0" applyNumberFormat="1" applyFont="1" applyFill="1" applyBorder="1" applyAlignment="1">
      <alignment horizontal="right" vertical="center"/>
    </xf>
    <xf numFmtId="3" fontId="7" fillId="3" borderId="32" xfId="0" applyNumberFormat="1" applyFont="1" applyFill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7" fillId="0" borderId="60" xfId="0" applyNumberFormat="1" applyFont="1" applyBorder="1" applyAlignment="1">
      <alignment vertical="center"/>
    </xf>
    <xf numFmtId="3" fontId="5" fillId="0" borderId="91" xfId="0" applyNumberFormat="1" applyFont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 indent="1"/>
    </xf>
    <xf numFmtId="3" fontId="7" fillId="2" borderId="3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170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5" fillId="0" borderId="5" xfId="27" applyFont="1" applyBorder="1" applyAlignment="1">
      <alignment horizontal="left" vertical="center"/>
      <protection/>
    </xf>
    <xf numFmtId="0" fontId="5" fillId="0" borderId="8" xfId="0" applyFont="1" applyBorder="1" applyAlignment="1">
      <alignment horizontal="right" vertical="center" indent="1"/>
    </xf>
    <xf numFmtId="0" fontId="5" fillId="0" borderId="8" xfId="0" applyFont="1" applyBorder="1" applyAlignment="1">
      <alignment horizontal="center" vertical="center"/>
    </xf>
    <xf numFmtId="0" fontId="5" fillId="0" borderId="3" xfId="27" applyFont="1" applyBorder="1" applyAlignment="1">
      <alignment horizontal="left" vertical="center" indent="1"/>
      <protection/>
    </xf>
    <xf numFmtId="0" fontId="5" fillId="0" borderId="4" xfId="27" applyFont="1" applyBorder="1" applyAlignment="1">
      <alignment horizontal="left" vertical="center"/>
      <protection/>
    </xf>
    <xf numFmtId="170" fontId="5" fillId="0" borderId="81" xfId="0" applyNumberFormat="1" applyFont="1" applyBorder="1" applyAlignment="1">
      <alignment vertical="center"/>
    </xf>
    <xf numFmtId="3" fontId="5" fillId="0" borderId="8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27" applyFont="1" applyBorder="1" applyAlignment="1">
      <alignment horizontal="left" vertical="center"/>
      <protection/>
    </xf>
    <xf numFmtId="0" fontId="7" fillId="0" borderId="0" xfId="27" applyFont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3" fillId="0" borderId="0" xfId="27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7" xfId="27" applyFont="1" applyBorder="1" applyAlignment="1">
      <alignment horizontal="center" vertical="center"/>
      <protection/>
    </xf>
    <xf numFmtId="0" fontId="5" fillId="0" borderId="41" xfId="27" applyFont="1" applyBorder="1" applyAlignment="1">
      <alignment horizontal="center" vertical="center"/>
      <protection/>
    </xf>
    <xf numFmtId="0" fontId="5" fillId="0" borderId="72" xfId="27" applyFont="1" applyBorder="1" applyAlignment="1">
      <alignment horizontal="center" vertical="center"/>
      <protection/>
    </xf>
    <xf numFmtId="0" fontId="5" fillId="0" borderId="94" xfId="27" applyFont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176" fontId="14" fillId="0" borderId="3" xfId="27" applyNumberFormat="1" applyFont="1" applyBorder="1" applyAlignment="1">
      <alignment horizontal="center" vertical="center"/>
      <protection/>
    </xf>
    <xf numFmtId="0" fontId="14" fillId="0" borderId="95" xfId="27" applyFont="1" applyBorder="1" applyAlignment="1">
      <alignment horizontal="center" vertical="center"/>
      <protection/>
    </xf>
    <xf numFmtId="176" fontId="14" fillId="0" borderId="6" xfId="27" applyNumberFormat="1" applyFont="1" applyBorder="1" applyAlignment="1">
      <alignment horizontal="center" vertical="center"/>
      <protection/>
    </xf>
    <xf numFmtId="176" fontId="14" fillId="0" borderId="8" xfId="27" applyNumberFormat="1" applyFont="1" applyBorder="1" applyAlignment="1">
      <alignment horizontal="center" vertical="center"/>
      <protection/>
    </xf>
    <xf numFmtId="176" fontId="14" fillId="0" borderId="4" xfId="27" applyNumberFormat="1" applyFont="1" applyBorder="1" applyAlignment="1">
      <alignment horizontal="center" vertical="center"/>
      <protection/>
    </xf>
    <xf numFmtId="0" fontId="5" fillId="0" borderId="14" xfId="27" applyFont="1" applyBorder="1" applyAlignment="1">
      <alignment horizontal="center" vertical="center"/>
      <protection/>
    </xf>
    <xf numFmtId="0" fontId="14" fillId="0" borderId="96" xfId="27" applyFont="1" applyBorder="1" applyAlignment="1">
      <alignment horizontal="center" vertical="center"/>
      <protection/>
    </xf>
    <xf numFmtId="0" fontId="14" fillId="0" borderId="58" xfId="27" applyFont="1" applyBorder="1" applyAlignment="1">
      <alignment horizontal="center" vertical="center"/>
      <protection/>
    </xf>
    <xf numFmtId="0" fontId="14" fillId="0" borderId="88" xfId="27" applyFont="1" applyBorder="1" applyAlignment="1">
      <alignment horizontal="center" vertical="center"/>
      <protection/>
    </xf>
    <xf numFmtId="0" fontId="14" fillId="0" borderId="97" xfId="27" applyFont="1" applyBorder="1" applyAlignment="1">
      <alignment horizontal="center" vertical="center"/>
      <protection/>
    </xf>
    <xf numFmtId="0" fontId="14" fillId="0" borderId="61" xfId="27" applyFont="1" applyBorder="1" applyAlignment="1">
      <alignment horizontal="center" vertical="center"/>
      <protection/>
    </xf>
    <xf numFmtId="3" fontId="5" fillId="0" borderId="98" xfId="27" applyNumberFormat="1" applyFont="1" applyBorder="1" applyAlignment="1">
      <alignment vertical="center"/>
      <protection/>
    </xf>
    <xf numFmtId="0" fontId="7" fillId="2" borderId="4" xfId="0" applyFont="1" applyFill="1" applyBorder="1" applyAlignment="1">
      <alignment vertical="center"/>
    </xf>
    <xf numFmtId="3" fontId="7" fillId="2" borderId="95" xfId="0" applyNumberFormat="1" applyFont="1" applyFill="1" applyBorder="1" applyAlignment="1">
      <alignment vertical="center"/>
    </xf>
    <xf numFmtId="3" fontId="5" fillId="0" borderId="9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170" fontId="5" fillId="0" borderId="4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5" fillId="0" borderId="99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vertical="center"/>
    </xf>
    <xf numFmtId="3" fontId="5" fillId="0" borderId="10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3" borderId="33" xfId="0" applyFont="1" applyFill="1" applyBorder="1" applyAlignment="1">
      <alignment horizontal="right" vertical="center" indent="1"/>
    </xf>
    <xf numFmtId="3" fontId="7" fillId="3" borderId="33" xfId="0" applyNumberFormat="1" applyFont="1" applyFill="1" applyBorder="1" applyAlignment="1">
      <alignment vertical="center"/>
    </xf>
    <xf numFmtId="3" fontId="7" fillId="3" borderId="101" xfId="0" applyNumberFormat="1" applyFont="1" applyFill="1" applyBorder="1" applyAlignment="1">
      <alignment horizontal="right" vertical="center"/>
    </xf>
    <xf numFmtId="3" fontId="7" fillId="3" borderId="29" xfId="0" applyNumberFormat="1" applyFont="1" applyFill="1" applyBorder="1" applyAlignment="1">
      <alignment vertical="center"/>
    </xf>
    <xf numFmtId="170" fontId="7" fillId="3" borderId="29" xfId="0" applyNumberFormat="1" applyFont="1" applyFill="1" applyBorder="1" applyAlignment="1">
      <alignment horizontal="right" vertical="center"/>
    </xf>
    <xf numFmtId="3" fontId="5" fillId="0" borderId="94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vertical="center"/>
    </xf>
    <xf numFmtId="3" fontId="7" fillId="2" borderId="95" xfId="0" applyNumberFormat="1" applyFont="1" applyFill="1" applyBorder="1" applyAlignment="1">
      <alignment horizontal="right" vertical="center"/>
    </xf>
    <xf numFmtId="0" fontId="5" fillId="0" borderId="64" xfId="0" applyFont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10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170" fontId="5" fillId="0" borderId="5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101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3" fontId="7" fillId="2" borderId="101" xfId="0" applyNumberFormat="1" applyFont="1" applyFill="1" applyBorder="1" applyAlignment="1">
      <alignment horizontal="right" vertical="center"/>
    </xf>
    <xf numFmtId="0" fontId="7" fillId="3" borderId="58" xfId="0" applyFont="1" applyFill="1" applyBorder="1" applyAlignment="1">
      <alignment horizontal="right" vertical="center" indent="1"/>
    </xf>
    <xf numFmtId="3" fontId="7" fillId="3" borderId="58" xfId="0" applyNumberFormat="1" applyFont="1" applyFill="1" applyBorder="1" applyAlignment="1">
      <alignment vertical="center"/>
    </xf>
    <xf numFmtId="3" fontId="7" fillId="3" borderId="97" xfId="0" applyNumberFormat="1" applyFont="1" applyFill="1" applyBorder="1" applyAlignment="1">
      <alignment horizontal="right" vertical="center"/>
    </xf>
    <xf numFmtId="3" fontId="7" fillId="3" borderId="61" xfId="0" applyNumberFormat="1" applyFont="1" applyFill="1" applyBorder="1" applyAlignment="1">
      <alignment vertical="center"/>
    </xf>
    <xf numFmtId="170" fontId="7" fillId="3" borderId="61" xfId="0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9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2" borderId="3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44" xfId="27" applyFont="1" applyBorder="1" applyAlignment="1">
      <alignment horizontal="center" vertical="center"/>
      <protection/>
    </xf>
    <xf numFmtId="176" fontId="5" fillId="0" borderId="25" xfId="27" applyNumberFormat="1" applyFont="1" applyFill="1" applyBorder="1" applyAlignment="1">
      <alignment horizontal="center" vertical="center"/>
      <protection/>
    </xf>
    <xf numFmtId="170" fontId="5" fillId="0" borderId="47" xfId="27" applyNumberFormat="1" applyFont="1" applyBorder="1" applyAlignment="1">
      <alignment vertical="center"/>
      <protection/>
    </xf>
    <xf numFmtId="170" fontId="7" fillId="2" borderId="44" xfId="0" applyNumberFormat="1" applyFont="1" applyFill="1" applyBorder="1" applyAlignment="1">
      <alignment vertical="center"/>
    </xf>
    <xf numFmtId="170" fontId="5" fillId="0" borderId="44" xfId="0" applyNumberFormat="1" applyFont="1" applyBorder="1" applyAlignment="1">
      <alignment vertical="center"/>
    </xf>
    <xf numFmtId="3" fontId="7" fillId="3" borderId="29" xfId="0" applyNumberFormat="1" applyFont="1" applyFill="1" applyBorder="1" applyAlignment="1">
      <alignment horizontal="right" vertical="center"/>
    </xf>
    <xf numFmtId="170" fontId="7" fillId="3" borderId="43" xfId="0" applyNumberFormat="1" applyFont="1" applyFill="1" applyBorder="1" applyAlignment="1">
      <alignment vertical="center"/>
    </xf>
    <xf numFmtId="170" fontId="5" fillId="0" borderId="49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center" indent="1"/>
    </xf>
    <xf numFmtId="3" fontId="7" fillId="2" borderId="25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Border="1" applyAlignment="1">
      <alignment vertical="center"/>
    </xf>
    <xf numFmtId="170" fontId="5" fillId="0" borderId="52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170" fontId="5" fillId="0" borderId="53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3" fontId="5" fillId="0" borderId="93" xfId="0" applyNumberFormat="1" applyFont="1" applyBorder="1" applyAlignment="1">
      <alignment horizontal="right" vertical="center"/>
    </xf>
    <xf numFmtId="3" fontId="5" fillId="0" borderId="67" xfId="0" applyNumberFormat="1" applyFont="1" applyBorder="1" applyAlignment="1">
      <alignment vertical="center"/>
    </xf>
    <xf numFmtId="0" fontId="7" fillId="0" borderId="34" xfId="0" applyFont="1" applyFill="1" applyBorder="1" applyAlignment="1">
      <alignment horizontal="right" vertical="center" indent="1"/>
    </xf>
    <xf numFmtId="3" fontId="5" fillId="0" borderId="29" xfId="0" applyNumberFormat="1" applyFont="1" applyBorder="1" applyAlignment="1">
      <alignment horizontal="right" vertical="center"/>
    </xf>
    <xf numFmtId="170" fontId="5" fillId="0" borderId="43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170" fontId="7" fillId="2" borderId="62" xfId="0" applyNumberFormat="1" applyFont="1" applyFill="1" applyBorder="1" applyAlignment="1">
      <alignment vertical="center"/>
    </xf>
    <xf numFmtId="3" fontId="7" fillId="2" borderId="63" xfId="0" applyNumberFormat="1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170" fontId="5" fillId="0" borderId="47" xfId="0" applyNumberFormat="1" applyFont="1" applyBorder="1" applyAlignment="1">
      <alignment vertical="center"/>
    </xf>
    <xf numFmtId="170" fontId="7" fillId="2" borderId="43" xfId="0" applyNumberFormat="1" applyFont="1" applyFill="1" applyBorder="1" applyAlignment="1">
      <alignment horizontal="right" vertical="center"/>
    </xf>
    <xf numFmtId="0" fontId="13" fillId="0" borderId="0" xfId="27" applyFont="1" applyFill="1" applyBorder="1" applyAlignment="1">
      <alignment horizontal="left" vertical="center"/>
      <protection/>
    </xf>
    <xf numFmtId="0" fontId="4" fillId="0" borderId="0" xfId="27" applyFont="1" applyAlignment="1">
      <alignment horizontal="left" vertical="center"/>
      <protection/>
    </xf>
    <xf numFmtId="0" fontId="12" fillId="0" borderId="0" xfId="27" applyFont="1" applyAlignment="1">
      <alignment horizontal="left" vertical="center"/>
      <protection/>
    </xf>
    <xf numFmtId="169" fontId="13" fillId="0" borderId="0" xfId="27" applyNumberFormat="1" applyFont="1" applyAlignment="1">
      <alignment horizontal="left" vertical="center"/>
      <protection/>
    </xf>
    <xf numFmtId="0" fontId="24" fillId="0" borderId="0" xfId="0" applyFont="1" applyAlignment="1">
      <alignment vertical="center"/>
    </xf>
    <xf numFmtId="169" fontId="10" fillId="0" borderId="0" xfId="27" applyNumberFormat="1" applyFont="1" applyAlignment="1">
      <alignment horizontal="left" vertical="center"/>
      <protection/>
    </xf>
    <xf numFmtId="169" fontId="10" fillId="0" borderId="0" xfId="27" applyNumberFormat="1" applyFont="1" applyBorder="1" applyAlignment="1">
      <alignment horizontal="right" vertical="center"/>
      <protection/>
    </xf>
    <xf numFmtId="0" fontId="10" fillId="0" borderId="0" xfId="27" applyFont="1" applyFill="1" applyBorder="1" applyAlignment="1">
      <alignment horizontal="right" vertical="center"/>
      <protection/>
    </xf>
    <xf numFmtId="169" fontId="11" fillId="0" borderId="0" xfId="0" applyNumberFormat="1" applyFont="1" applyFill="1" applyBorder="1" applyAlignment="1">
      <alignment vertical="center"/>
    </xf>
    <xf numFmtId="0" fontId="5" fillId="0" borderId="95" xfId="27" applyFont="1" applyBorder="1" applyAlignment="1">
      <alignment horizontal="center" vertical="center"/>
      <protection/>
    </xf>
    <xf numFmtId="0" fontId="5" fillId="0" borderId="103" xfId="27" applyFont="1" applyBorder="1" applyAlignment="1">
      <alignment horizontal="center" vertical="center"/>
      <protection/>
    </xf>
    <xf numFmtId="0" fontId="5" fillId="0" borderId="3" xfId="27" applyFont="1" applyBorder="1" applyAlignment="1">
      <alignment horizontal="left" vertical="center" indent="2"/>
      <protection/>
    </xf>
    <xf numFmtId="0" fontId="7" fillId="0" borderId="0" xfId="27" applyFont="1" applyFill="1" applyBorder="1" applyAlignment="1">
      <alignment horizontal="left" vertical="center"/>
      <protection/>
    </xf>
    <xf numFmtId="0" fontId="5" fillId="0" borderId="42" xfId="0" applyFont="1" applyBorder="1" applyAlignment="1">
      <alignment horizontal="right" vertical="center"/>
    </xf>
    <xf numFmtId="169" fontId="5" fillId="0" borderId="6" xfId="27" applyNumberFormat="1" applyFont="1" applyBorder="1" applyAlignment="1">
      <alignment horizontal="center" vertical="center"/>
      <protection/>
    </xf>
    <xf numFmtId="169" fontId="5" fillId="0" borderId="0" xfId="27" applyNumberFormat="1" applyFont="1" applyFill="1" applyBorder="1" applyAlignment="1">
      <alignment horizontal="center" vertical="center"/>
      <protection/>
    </xf>
    <xf numFmtId="1" fontId="14" fillId="0" borderId="15" xfId="27" applyNumberFormat="1" applyFont="1" applyBorder="1" applyAlignment="1">
      <alignment horizontal="center" vertical="center"/>
      <protection/>
    </xf>
    <xf numFmtId="1" fontId="14" fillId="0" borderId="100" xfId="27" applyNumberFormat="1" applyFont="1" applyBorder="1" applyAlignment="1">
      <alignment horizontal="center" vertical="center"/>
      <protection/>
    </xf>
    <xf numFmtId="1" fontId="14" fillId="0" borderId="16" xfId="27" applyNumberFormat="1" applyFont="1" applyBorder="1" applyAlignment="1">
      <alignment horizontal="center" vertical="center"/>
      <protection/>
    </xf>
    <xf numFmtId="1" fontId="14" fillId="0" borderId="13" xfId="27" applyNumberFormat="1" applyFont="1" applyBorder="1" applyAlignment="1">
      <alignment horizontal="center" vertical="center"/>
      <protection/>
    </xf>
    <xf numFmtId="1" fontId="14" fillId="0" borderId="10" xfId="27" applyNumberFormat="1" applyFont="1" applyBorder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5" fillId="0" borderId="23" xfId="0" applyFont="1" applyFill="1" applyBorder="1" applyAlignment="1">
      <alignment horizontal="left" vertical="center" indent="1"/>
    </xf>
    <xf numFmtId="3" fontId="5" fillId="0" borderId="98" xfId="27" applyNumberFormat="1" applyFont="1" applyFill="1" applyBorder="1" applyAlignment="1">
      <alignment horizontal="right" vertical="center"/>
      <protection/>
    </xf>
    <xf numFmtId="3" fontId="5" fillId="0" borderId="23" xfId="27" applyNumberFormat="1" applyFont="1" applyFill="1" applyBorder="1" applyAlignment="1">
      <alignment horizontal="right" vertical="center"/>
      <protection/>
    </xf>
    <xf numFmtId="3" fontId="5" fillId="0" borderId="24" xfId="27" applyNumberFormat="1" applyFont="1" applyFill="1" applyBorder="1" applyAlignment="1">
      <alignment horizontal="right" vertical="center" indent="1"/>
      <protection/>
    </xf>
    <xf numFmtId="3" fontId="5" fillId="0" borderId="19" xfId="27" applyNumberFormat="1" applyFont="1" applyFill="1" applyBorder="1" applyAlignment="1">
      <alignment horizontal="right" vertical="center"/>
      <protection/>
    </xf>
    <xf numFmtId="169" fontId="5" fillId="0" borderId="19" xfId="27" applyNumberFormat="1" applyFont="1" applyFill="1" applyBorder="1" applyAlignment="1">
      <alignment horizontal="right" vertical="center"/>
      <protection/>
    </xf>
    <xf numFmtId="3" fontId="5" fillId="0" borderId="95" xfId="0" applyNumberFormat="1" applyFont="1" applyBorder="1" applyAlignment="1">
      <alignment vertical="center"/>
    </xf>
    <xf numFmtId="3" fontId="5" fillId="0" borderId="104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5" fillId="0" borderId="105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206" fontId="0" fillId="0" borderId="0" xfId="0" applyNumberFormat="1" applyFont="1" applyAlignment="1">
      <alignment/>
    </xf>
    <xf numFmtId="3" fontId="5" fillId="0" borderId="10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107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vertical="center"/>
    </xf>
    <xf numFmtId="3" fontId="5" fillId="0" borderId="99" xfId="0" applyNumberFormat="1" applyFont="1" applyBorder="1" applyAlignment="1">
      <alignment vertical="center"/>
    </xf>
    <xf numFmtId="3" fontId="5" fillId="0" borderId="108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109" xfId="0" applyNumberFormat="1" applyFont="1" applyBorder="1" applyAlignment="1">
      <alignment vertical="center"/>
    </xf>
    <xf numFmtId="3" fontId="5" fillId="0" borderId="110" xfId="0" applyNumberFormat="1" applyFont="1" applyBorder="1" applyAlignment="1">
      <alignment vertical="center"/>
    </xf>
    <xf numFmtId="3" fontId="5" fillId="0" borderId="111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00" xfId="0" applyNumberFormat="1" applyFont="1" applyBorder="1" applyAlignment="1">
      <alignment vertical="center"/>
    </xf>
    <xf numFmtId="3" fontId="5" fillId="0" borderId="112" xfId="0" applyNumberFormat="1" applyFont="1" applyBorder="1" applyAlignment="1">
      <alignment vertical="center"/>
    </xf>
    <xf numFmtId="3" fontId="5" fillId="0" borderId="70" xfId="0" applyNumberFormat="1" applyFont="1" applyBorder="1" applyAlignment="1">
      <alignment vertical="center"/>
    </xf>
    <xf numFmtId="3" fontId="5" fillId="0" borderId="113" xfId="0" applyNumberFormat="1" applyFont="1" applyBorder="1" applyAlignment="1">
      <alignment vertical="center"/>
    </xf>
    <xf numFmtId="3" fontId="5" fillId="0" borderId="114" xfId="0" applyNumberFormat="1" applyFont="1" applyBorder="1" applyAlignment="1">
      <alignment vertical="center"/>
    </xf>
    <xf numFmtId="3" fontId="7" fillId="3" borderId="34" xfId="0" applyNumberFormat="1" applyFont="1" applyFill="1" applyBorder="1" applyAlignment="1">
      <alignment horizontal="right" vertical="center"/>
    </xf>
    <xf numFmtId="3" fontId="7" fillId="3" borderId="35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115" xfId="0" applyNumberFormat="1" applyFont="1" applyBorder="1" applyAlignment="1">
      <alignment horizontal="right" vertical="center"/>
    </xf>
    <xf numFmtId="3" fontId="5" fillId="0" borderId="92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vertical="center"/>
    </xf>
    <xf numFmtId="3" fontId="7" fillId="3" borderId="116" xfId="0" applyNumberFormat="1" applyFont="1" applyFill="1" applyBorder="1" applyAlignment="1">
      <alignment vertical="center"/>
    </xf>
    <xf numFmtId="3" fontId="7" fillId="3" borderId="101" xfId="0" applyNumberFormat="1" applyFont="1" applyFill="1" applyBorder="1" applyAlignment="1">
      <alignment vertical="center"/>
    </xf>
    <xf numFmtId="0" fontId="7" fillId="0" borderId="71" xfId="0" applyFont="1" applyFill="1" applyBorder="1" applyAlignment="1">
      <alignment horizontal="right" vertical="center"/>
    </xf>
    <xf numFmtId="3" fontId="7" fillId="0" borderId="97" xfId="0" applyNumberFormat="1" applyFont="1" applyFill="1" applyBorder="1" applyAlignment="1">
      <alignment horizontal="center" vertical="center"/>
    </xf>
    <xf numFmtId="3" fontId="7" fillId="0" borderId="97" xfId="0" applyNumberFormat="1" applyFont="1" applyFill="1" applyBorder="1" applyAlignment="1">
      <alignment horizontal="right" vertical="center"/>
    </xf>
    <xf numFmtId="3" fontId="7" fillId="0" borderId="71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right" vertical="center"/>
    </xf>
    <xf numFmtId="3" fontId="7" fillId="0" borderId="67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170" fontId="7" fillId="0" borderId="29" xfId="0" applyNumberFormat="1" applyFont="1" applyFill="1" applyBorder="1" applyAlignment="1">
      <alignment vertical="center"/>
    </xf>
    <xf numFmtId="3" fontId="7" fillId="2" borderId="117" xfId="0" applyNumberFormat="1" applyFont="1" applyFill="1" applyBorder="1" applyAlignment="1">
      <alignment vertical="center"/>
    </xf>
    <xf numFmtId="3" fontId="7" fillId="2" borderId="1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169" fontId="13" fillId="0" borderId="0" xfId="0" applyNumberFormat="1" applyFont="1" applyAlignment="1">
      <alignment horizontal="left" vertical="center"/>
    </xf>
    <xf numFmtId="16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169" fontId="13" fillId="0" borderId="0" xfId="0" applyNumberFormat="1" applyFont="1" applyAlignment="1">
      <alignment vertical="center"/>
    </xf>
    <xf numFmtId="169" fontId="13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0" borderId="0" xfId="27" applyFont="1" applyAlignment="1">
      <alignment vertical="center"/>
      <protection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5" fillId="0" borderId="15" xfId="22" applyNumberFormat="1" applyFont="1" applyBorder="1">
      <alignment/>
      <protection/>
    </xf>
    <xf numFmtId="3" fontId="0" fillId="0" borderId="10" xfId="0" applyNumberFormat="1" applyFont="1" applyBorder="1" applyAlignment="1">
      <alignment horizontal="right" vertical="center"/>
    </xf>
    <xf numFmtId="3" fontId="7" fillId="0" borderId="10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" borderId="33" xfId="0" applyFont="1" applyFill="1" applyBorder="1" applyAlignment="1">
      <alignment horizontal="right" vertical="center" wrapText="1"/>
    </xf>
    <xf numFmtId="3" fontId="7" fillId="3" borderId="34" xfId="22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22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 horizontal="right" vertical="center"/>
    </xf>
    <xf numFmtId="0" fontId="12" fillId="0" borderId="6" xfId="27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5" fillId="0" borderId="72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72" xfId="0" applyFont="1" applyBorder="1" applyAlignment="1">
      <alignment horizontal="right" vertical="center" indent="1"/>
    </xf>
    <xf numFmtId="0" fontId="13" fillId="0" borderId="9" xfId="0" applyFont="1" applyBorder="1" applyAlignment="1">
      <alignment vertical="center"/>
    </xf>
    <xf numFmtId="0" fontId="5" fillId="0" borderId="10" xfId="27" applyFont="1" applyBorder="1" applyAlignment="1">
      <alignment horizontal="center" vertical="center"/>
      <protection/>
    </xf>
    <xf numFmtId="170" fontId="5" fillId="0" borderId="22" xfId="27" applyNumberFormat="1" applyFont="1" applyBorder="1" applyAlignment="1">
      <alignment vertical="center"/>
      <protection/>
    </xf>
    <xf numFmtId="0" fontId="5" fillId="0" borderId="4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0" fontId="5" fillId="0" borderId="64" xfId="0" applyNumberFormat="1" applyFont="1" applyBorder="1" applyAlignment="1">
      <alignment horizontal="right" vertical="center"/>
    </xf>
    <xf numFmtId="0" fontId="7" fillId="3" borderId="33" xfId="0" applyFont="1" applyFill="1" applyBorder="1" applyAlignment="1">
      <alignment horizontal="right" vertical="center"/>
    </xf>
    <xf numFmtId="170" fontId="7" fillId="3" borderId="33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55" xfId="0" applyFont="1" applyFill="1" applyBorder="1" applyAlignment="1">
      <alignment horizontal="left" vertical="center"/>
    </xf>
    <xf numFmtId="0" fontId="29" fillId="2" borderId="50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15" fillId="2" borderId="55" xfId="0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23" applyNumberFormat="1" applyFont="1" applyBorder="1">
      <alignment/>
      <protection/>
    </xf>
    <xf numFmtId="0" fontId="5" fillId="0" borderId="6" xfId="0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5" fillId="0" borderId="61" xfId="0" applyNumberFormat="1" applyFont="1" applyFill="1" applyBorder="1" applyAlignment="1">
      <alignment horizontal="right" vertical="center"/>
    </xf>
    <xf numFmtId="3" fontId="5" fillId="0" borderId="58" xfId="0" applyNumberFormat="1" applyFont="1" applyFill="1" applyBorder="1" applyAlignment="1">
      <alignment horizontal="right" vertical="center"/>
    </xf>
    <xf numFmtId="3" fontId="5" fillId="0" borderId="14" xfId="23" applyNumberFormat="1" applyFont="1" applyBorder="1">
      <alignment/>
      <protection/>
    </xf>
    <xf numFmtId="0" fontId="7" fillId="3" borderId="58" xfId="0" applyFont="1" applyFill="1" applyBorder="1" applyAlignment="1">
      <alignment horizontal="right" vertical="center" wrapText="1"/>
    </xf>
    <xf numFmtId="3" fontId="7" fillId="3" borderId="71" xfId="0" applyNumberFormat="1" applyFont="1" applyFill="1" applyBorder="1" applyAlignment="1">
      <alignment horizontal="right" vertical="center"/>
    </xf>
    <xf numFmtId="3" fontId="7" fillId="3" borderId="61" xfId="0" applyNumberFormat="1" applyFont="1" applyFill="1" applyBorder="1" applyAlignment="1">
      <alignment horizontal="right" vertical="center"/>
    </xf>
    <xf numFmtId="3" fontId="7" fillId="3" borderId="58" xfId="23" applyNumberFormat="1" applyFont="1" applyFill="1" applyBorder="1">
      <alignment/>
      <protection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2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4" fillId="0" borderId="6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" fontId="14" fillId="0" borderId="59" xfId="27" applyNumberFormat="1" applyFont="1" applyBorder="1" applyAlignment="1">
      <alignment horizontal="center" vertical="center"/>
      <protection/>
    </xf>
    <xf numFmtId="1" fontId="14" fillId="0" borderId="97" xfId="27" applyNumberFormat="1" applyFont="1" applyBorder="1" applyAlignment="1">
      <alignment horizontal="center" vertical="center"/>
      <protection/>
    </xf>
    <xf numFmtId="1" fontId="14" fillId="0" borderId="63" xfId="27" applyNumberFormat="1" applyFont="1" applyBorder="1" applyAlignment="1">
      <alignment horizontal="center" vertical="center"/>
      <protection/>
    </xf>
    <xf numFmtId="1" fontId="14" fillId="0" borderId="60" xfId="27" applyNumberFormat="1" applyFont="1" applyBorder="1" applyAlignment="1">
      <alignment horizontal="center" vertical="center"/>
      <protection/>
    </xf>
    <xf numFmtId="1" fontId="14" fillId="0" borderId="71" xfId="27" applyNumberFormat="1" applyFont="1" applyBorder="1" applyAlignment="1">
      <alignment horizontal="center" vertical="center"/>
      <protection/>
    </xf>
    <xf numFmtId="1" fontId="14" fillId="0" borderId="91" xfId="27" applyNumberFormat="1" applyFont="1" applyBorder="1" applyAlignment="1">
      <alignment horizontal="center" vertical="center"/>
      <protection/>
    </xf>
    <xf numFmtId="1" fontId="14" fillId="0" borderId="61" xfId="27" applyNumberFormat="1" applyFont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left" vertical="center" indent="1"/>
    </xf>
    <xf numFmtId="3" fontId="5" fillId="0" borderId="24" xfId="27" applyNumberFormat="1" applyFont="1" applyFill="1" applyBorder="1" applyAlignment="1">
      <alignment horizontal="right" vertical="center"/>
      <protection/>
    </xf>
    <xf numFmtId="3" fontId="5" fillId="0" borderId="3" xfId="0" applyNumberFormat="1" applyFont="1" applyBorder="1" applyAlignment="1">
      <alignment horizontal="right" vertical="center"/>
    </xf>
    <xf numFmtId="169" fontId="5" fillId="0" borderId="6" xfId="0" applyNumberFormat="1" applyFont="1" applyBorder="1" applyAlignment="1">
      <alignment horizontal="right"/>
    </xf>
    <xf numFmtId="0" fontId="7" fillId="3" borderId="71" xfId="0" applyFont="1" applyFill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120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21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9" fontId="5" fillId="0" borderId="122" xfId="0" applyNumberFormat="1" applyFont="1" applyBorder="1" applyAlignment="1">
      <alignment horizontal="right"/>
    </xf>
    <xf numFmtId="0" fontId="5" fillId="0" borderId="88" xfId="0" applyFont="1" applyBorder="1" applyAlignment="1">
      <alignment vertical="center"/>
    </xf>
    <xf numFmtId="3" fontId="5" fillId="0" borderId="60" xfId="0" applyNumberFormat="1" applyFont="1" applyBorder="1" applyAlignment="1">
      <alignment horizontal="right" vertical="center"/>
    </xf>
    <xf numFmtId="3" fontId="5" fillId="0" borderId="97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96" xfId="0" applyNumberFormat="1" applyFont="1" applyBorder="1" applyAlignment="1">
      <alignment vertical="center"/>
    </xf>
    <xf numFmtId="3" fontId="5" fillId="0" borderId="88" xfId="0" applyNumberFormat="1" applyFont="1" applyBorder="1" applyAlignment="1">
      <alignment horizontal="right" vertical="center"/>
    </xf>
    <xf numFmtId="3" fontId="5" fillId="0" borderId="123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horizontal="right" vertical="center"/>
    </xf>
    <xf numFmtId="169" fontId="5" fillId="0" borderId="61" xfId="0" applyNumberFormat="1" applyFont="1" applyBorder="1" applyAlignment="1">
      <alignment horizontal="right"/>
    </xf>
    <xf numFmtId="0" fontId="7" fillId="3" borderId="34" xfId="0" applyFont="1" applyFill="1" applyBorder="1" applyAlignment="1">
      <alignment horizontal="right" vertical="center"/>
    </xf>
    <xf numFmtId="3" fontId="7" fillId="3" borderId="6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170" fontId="7" fillId="0" borderId="61" xfId="0" applyNumberFormat="1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0" xfId="27" applyFont="1" applyAlignment="1">
      <alignment horizontal="right" vertical="center"/>
      <protection/>
    </xf>
    <xf numFmtId="0" fontId="31" fillId="0" borderId="0" xfId="0" applyFont="1" applyAlignment="1">
      <alignment vertical="center"/>
    </xf>
    <xf numFmtId="0" fontId="33" fillId="0" borderId="0" xfId="24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124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72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/>
      <protection/>
    </xf>
    <xf numFmtId="0" fontId="12" fillId="0" borderId="44" xfId="21" applyFont="1" applyBorder="1" applyAlignment="1">
      <alignment horizontal="center" vertical="center"/>
      <protection/>
    </xf>
    <xf numFmtId="0" fontId="12" fillId="0" borderId="44" xfId="27" applyFont="1" applyBorder="1" applyAlignment="1">
      <alignment horizontal="center" vertical="center"/>
      <protection/>
    </xf>
    <xf numFmtId="0" fontId="12" fillId="0" borderId="103" xfId="27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right" vertical="center"/>
    </xf>
    <xf numFmtId="0" fontId="18" fillId="0" borderId="0" xfId="24" applyFont="1" applyAlignment="1">
      <alignment horizontal="right"/>
      <protection/>
    </xf>
    <xf numFmtId="0" fontId="32" fillId="0" borderId="0" xfId="24" applyFont="1" applyAlignment="1">
      <alignment horizontal="center"/>
      <protection/>
    </xf>
    <xf numFmtId="0" fontId="33" fillId="0" borderId="0" xfId="24" applyFont="1" applyAlignment="1">
      <alignment horizontal="center"/>
      <protection/>
    </xf>
    <xf numFmtId="0" fontId="7" fillId="3" borderId="3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2" fillId="0" borderId="3" xfId="27" applyFont="1" applyBorder="1" applyAlignment="1">
      <alignment horizontal="center" vertical="center"/>
      <protection/>
    </xf>
    <xf numFmtId="0" fontId="12" fillId="0" borderId="8" xfId="27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3" xfId="27" applyFont="1" applyBorder="1" applyAlignment="1">
      <alignment horizontal="left" vertical="center"/>
      <protection/>
    </xf>
    <xf numFmtId="0" fontId="5" fillId="0" borderId="6" xfId="27" applyFont="1" applyBorder="1" applyAlignment="1">
      <alignment horizontal="left" vertical="center"/>
      <protection/>
    </xf>
    <xf numFmtId="0" fontId="12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27" applyFont="1" applyBorder="1" applyAlignment="1">
      <alignment horizontal="center" vertical="center"/>
      <protection/>
    </xf>
    <xf numFmtId="0" fontId="7" fillId="0" borderId="6" xfId="27" applyFont="1" applyBorder="1" applyAlignment="1">
      <alignment horizontal="center" vertical="center"/>
      <protection/>
    </xf>
    <xf numFmtId="0" fontId="14" fillId="0" borderId="9" xfId="27" applyFont="1" applyBorder="1" applyAlignment="1">
      <alignment horizontal="center" vertical="center"/>
      <protection/>
    </xf>
    <xf numFmtId="0" fontId="14" fillId="0" borderId="10" xfId="27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/>
    </xf>
    <xf numFmtId="0" fontId="12" fillId="0" borderId="103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left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17" fillId="0" borderId="0" xfId="27" applyFont="1" applyAlignment="1">
      <alignment horizontal="left" vertical="center"/>
      <protection/>
    </xf>
    <xf numFmtId="0" fontId="7" fillId="0" borderId="8" xfId="0" applyFont="1" applyBorder="1" applyAlignment="1">
      <alignment horizontal="center" vertical="center"/>
    </xf>
    <xf numFmtId="0" fontId="12" fillId="0" borderId="6" xfId="27" applyFont="1" applyBorder="1" applyAlignment="1">
      <alignment horizontal="center" vertical="center"/>
      <protection/>
    </xf>
    <xf numFmtId="0" fontId="7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right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right" vertical="center" wrapText="1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27" applyFont="1" applyBorder="1" applyAlignment="1">
      <alignment horizontal="center" vertical="center"/>
      <protection/>
    </xf>
    <xf numFmtId="0" fontId="5" fillId="0" borderId="6" xfId="27" applyFont="1" applyBorder="1" applyAlignment="1">
      <alignment horizontal="center" vertical="center"/>
      <protection/>
    </xf>
    <xf numFmtId="0" fontId="0" fillId="0" borderId="6" xfId="0" applyBorder="1" applyAlignment="1">
      <alignment horizontal="center"/>
    </xf>
    <xf numFmtId="0" fontId="12" fillId="0" borderId="107" xfId="0" applyFont="1" applyBorder="1" applyAlignment="1">
      <alignment horizontal="center" vertical="center"/>
    </xf>
    <xf numFmtId="0" fontId="5" fillId="0" borderId="8" xfId="27" applyFont="1" applyBorder="1" applyAlignment="1">
      <alignment horizontal="center" vertical="center"/>
      <protection/>
    </xf>
    <xf numFmtId="0" fontId="12" fillId="0" borderId="12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44" xfId="27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4" fillId="0" borderId="0" xfId="27" applyFont="1" applyAlignment="1">
      <alignment horizontal="center" vertical="center"/>
      <protection/>
    </xf>
    <xf numFmtId="0" fontId="7" fillId="0" borderId="10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27" fillId="0" borderId="10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0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normálne_nová príloha -postupy VO_230507" xfId="21"/>
    <cellStyle name="normálne_Príloha -14_1O (2)" xfId="22"/>
    <cellStyle name="normálne_Príloha -16_Z1O" xfId="23"/>
    <cellStyle name="normálne_Príloha 18 Ok_250507" xfId="24"/>
    <cellStyle name="normálne_Príloha 6_ OECD opr" xfId="25"/>
    <cellStyle name="normální_3,4,5-.1-.5-TOVAR výsl + zruš 18102005" xfId="26"/>
    <cellStyle name="normální_List1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733425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723900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742950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742950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790575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752475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238125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447675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266700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733425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28575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19050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28575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752475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742950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733425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733425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752475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9"/>
  <sheetViews>
    <sheetView tabSelected="1" zoomScaleSheetLayoutView="75" workbookViewId="0" topLeftCell="A1">
      <selection activeCell="C6" sqref="C6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8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4" width="4.75390625" style="0" customWidth="1"/>
    <col min="25" max="29" width="4.25390625" style="0" customWidth="1"/>
    <col min="30" max="30" width="8.75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36:38" ht="16.5">
      <c r="AJ1" s="936" t="s">
        <v>188</v>
      </c>
      <c r="AK1" s="936"/>
      <c r="AL1" s="936"/>
    </row>
    <row r="2" spans="1:38" ht="18" customHeight="1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</row>
    <row r="3" spans="1:38" ht="18" customHeight="1">
      <c r="A3" s="937" t="s">
        <v>190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</row>
    <row r="4" spans="1:38" ht="18" customHeight="1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</row>
    <row r="5" spans="1:38" ht="18" customHeight="1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899"/>
      <c r="AK5" s="899"/>
      <c r="AL5" s="899"/>
    </row>
    <row r="6" spans="1:38" ht="18" customHeight="1">
      <c r="A6" s="899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899"/>
      <c r="AC6" s="899"/>
      <c r="AD6" s="899"/>
      <c r="AE6" s="899"/>
      <c r="AF6" s="899"/>
      <c r="AG6" s="899"/>
      <c r="AH6" s="899"/>
      <c r="AI6" s="899"/>
      <c r="AJ6" s="899"/>
      <c r="AK6" s="899"/>
      <c r="AL6" s="899"/>
    </row>
    <row r="7" spans="1:38" s="1" customFormat="1" ht="18" customHeight="1">
      <c r="A7" s="922" t="s">
        <v>0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  <c r="AF7" s="922"/>
      <c r="AG7" s="922"/>
      <c r="AH7" s="922"/>
      <c r="AI7" s="922"/>
      <c r="AJ7" s="922"/>
      <c r="AK7" s="922"/>
      <c r="AL7" s="922"/>
    </row>
    <row r="8" spans="2:38" s="1" customFormat="1" ht="12" customHeight="1">
      <c r="B8" s="896"/>
      <c r="C8" s="164"/>
      <c r="D8" s="897"/>
      <c r="E8" s="897"/>
      <c r="F8" s="897"/>
      <c r="G8" s="897"/>
      <c r="H8" s="897"/>
      <c r="I8" s="897"/>
      <c r="J8" s="897"/>
      <c r="K8" s="897"/>
      <c r="L8" s="164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E8" s="897"/>
      <c r="AF8" s="897"/>
      <c r="AG8" s="897"/>
      <c r="AH8" s="897"/>
      <c r="AI8" s="897"/>
      <c r="AJ8" s="897"/>
      <c r="AK8" s="897"/>
      <c r="AL8" s="897"/>
    </row>
    <row r="9" spans="1:38" s="1" customFormat="1" ht="12" customHeight="1">
      <c r="A9" s="5"/>
      <c r="B9" s="6"/>
      <c r="C9" s="7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7"/>
      <c r="AE9" s="5"/>
      <c r="AF9" s="5"/>
      <c r="AG9" s="5"/>
      <c r="AH9" s="5"/>
      <c r="AI9" s="5"/>
      <c r="AJ9" s="5"/>
      <c r="AK9" s="5"/>
      <c r="AL9" s="5"/>
    </row>
    <row r="10" spans="1:38" s="10" customFormat="1" ht="18.75" customHeight="1">
      <c r="A10" s="9" t="s">
        <v>1</v>
      </c>
      <c r="C10" s="11"/>
      <c r="D10" s="12"/>
      <c r="E10" s="13"/>
      <c r="F10" s="14"/>
      <c r="G10" s="14"/>
      <c r="H10" s="14"/>
      <c r="I10" s="14"/>
      <c r="J10" s="11"/>
      <c r="K10" s="12"/>
      <c r="L10" s="13"/>
      <c r="O10" s="14"/>
      <c r="P10" s="14"/>
      <c r="Q10" s="14"/>
      <c r="R10" s="14"/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1"/>
      <c r="AE10" s="12"/>
      <c r="AF10" s="13"/>
      <c r="AG10" s="14"/>
      <c r="AH10" s="14"/>
      <c r="AI10" s="14"/>
      <c r="AJ10" s="14"/>
      <c r="AK10" s="11"/>
      <c r="AL10" s="15" t="s">
        <v>2</v>
      </c>
    </row>
    <row r="11" spans="1:38" s="16" customFormat="1" ht="18.75" customHeight="1">
      <c r="A11" s="928" t="s">
        <v>3</v>
      </c>
      <c r="B11" s="929"/>
      <c r="C11" s="941" t="s">
        <v>4</v>
      </c>
      <c r="D11" s="926"/>
      <c r="E11" s="926"/>
      <c r="F11" s="926"/>
      <c r="G11" s="926"/>
      <c r="H11" s="926"/>
      <c r="I11" s="926"/>
      <c r="J11" s="926"/>
      <c r="K11" s="930"/>
      <c r="L11" s="925" t="s">
        <v>5</v>
      </c>
      <c r="M11" s="926"/>
      <c r="N11" s="926"/>
      <c r="O11" s="926"/>
      <c r="P11" s="926"/>
      <c r="Q11" s="926"/>
      <c r="R11" s="926"/>
      <c r="S11" s="926"/>
      <c r="T11" s="930"/>
      <c r="U11" s="925" t="s">
        <v>6</v>
      </c>
      <c r="V11" s="926"/>
      <c r="W11" s="926"/>
      <c r="X11" s="926"/>
      <c r="Y11" s="926"/>
      <c r="Z11" s="926"/>
      <c r="AA11" s="926"/>
      <c r="AB11" s="926"/>
      <c r="AC11" s="930"/>
      <c r="AD11" s="925" t="s">
        <v>7</v>
      </c>
      <c r="AE11" s="926"/>
      <c r="AF11" s="926"/>
      <c r="AG11" s="926"/>
      <c r="AH11" s="926"/>
      <c r="AI11" s="926"/>
      <c r="AJ11" s="926"/>
      <c r="AK11" s="926"/>
      <c r="AL11" s="927"/>
    </row>
    <row r="12" spans="1:38" s="22" customFormat="1" ht="19.5" customHeight="1">
      <c r="A12" s="928" t="s">
        <v>8</v>
      </c>
      <c r="B12" s="929"/>
      <c r="C12" s="931" t="s">
        <v>9</v>
      </c>
      <c r="D12" s="924"/>
      <c r="E12" s="17" t="s">
        <v>10</v>
      </c>
      <c r="F12" s="18" t="s">
        <v>11</v>
      </c>
      <c r="G12" s="932" t="s">
        <v>12</v>
      </c>
      <c r="H12" s="933"/>
      <c r="I12" s="19" t="s">
        <v>13</v>
      </c>
      <c r="J12" s="20" t="s">
        <v>14</v>
      </c>
      <c r="K12" s="21" t="s">
        <v>15</v>
      </c>
      <c r="L12" s="923" t="s">
        <v>9</v>
      </c>
      <c r="M12" s="924"/>
      <c r="N12" s="17" t="s">
        <v>10</v>
      </c>
      <c r="O12" s="18" t="s">
        <v>11</v>
      </c>
      <c r="P12" s="932" t="s">
        <v>12</v>
      </c>
      <c r="Q12" s="933"/>
      <c r="R12" s="19" t="s">
        <v>13</v>
      </c>
      <c r="S12" s="20" t="s">
        <v>14</v>
      </c>
      <c r="T12" s="21" t="s">
        <v>15</v>
      </c>
      <c r="U12" s="923" t="s">
        <v>9</v>
      </c>
      <c r="V12" s="924"/>
      <c r="W12" s="17" t="s">
        <v>10</v>
      </c>
      <c r="X12" s="18" t="s">
        <v>11</v>
      </c>
      <c r="Y12" s="932" t="s">
        <v>12</v>
      </c>
      <c r="Z12" s="933"/>
      <c r="AA12" s="19" t="s">
        <v>13</v>
      </c>
      <c r="AB12" s="20" t="s">
        <v>14</v>
      </c>
      <c r="AC12" s="21" t="s">
        <v>15</v>
      </c>
      <c r="AD12" s="923" t="s">
        <v>9</v>
      </c>
      <c r="AE12" s="924"/>
      <c r="AF12" s="17" t="s">
        <v>10</v>
      </c>
      <c r="AG12" s="18" t="s">
        <v>11</v>
      </c>
      <c r="AH12" s="932" t="s">
        <v>12</v>
      </c>
      <c r="AI12" s="933"/>
      <c r="AJ12" s="19" t="s">
        <v>13</v>
      </c>
      <c r="AK12" s="20" t="s">
        <v>14</v>
      </c>
      <c r="AL12" s="20" t="s">
        <v>15</v>
      </c>
    </row>
    <row r="13" spans="1:38" s="22" customFormat="1" ht="13.5" customHeight="1">
      <c r="A13" s="939" t="s">
        <v>16</v>
      </c>
      <c r="B13" s="940"/>
      <c r="C13" s="24" t="s">
        <v>17</v>
      </c>
      <c r="D13" s="25" t="s">
        <v>18</v>
      </c>
      <c r="E13" s="26" t="s">
        <v>19</v>
      </c>
      <c r="F13" s="27" t="s">
        <v>19</v>
      </c>
      <c r="G13" s="26" t="s">
        <v>19</v>
      </c>
      <c r="H13" s="28" t="s">
        <v>18</v>
      </c>
      <c r="I13" s="29" t="s">
        <v>19</v>
      </c>
      <c r="J13" s="30" t="s">
        <v>19</v>
      </c>
      <c r="K13" s="31" t="s">
        <v>19</v>
      </c>
      <c r="L13" s="24" t="s">
        <v>17</v>
      </c>
      <c r="M13" s="25" t="s">
        <v>18</v>
      </c>
      <c r="N13" s="26" t="s">
        <v>19</v>
      </c>
      <c r="O13" s="27" t="s">
        <v>19</v>
      </c>
      <c r="P13" s="26" t="s">
        <v>19</v>
      </c>
      <c r="Q13" s="28" t="s">
        <v>18</v>
      </c>
      <c r="R13" s="29" t="s">
        <v>19</v>
      </c>
      <c r="S13" s="30" t="s">
        <v>19</v>
      </c>
      <c r="T13" s="31" t="s">
        <v>19</v>
      </c>
      <c r="U13" s="24" t="s">
        <v>17</v>
      </c>
      <c r="V13" s="25" t="s">
        <v>18</v>
      </c>
      <c r="W13" s="26" t="s">
        <v>19</v>
      </c>
      <c r="X13" s="27" t="s">
        <v>19</v>
      </c>
      <c r="Y13" s="26" t="s">
        <v>19</v>
      </c>
      <c r="Z13" s="28" t="s">
        <v>18</v>
      </c>
      <c r="AA13" s="29" t="s">
        <v>19</v>
      </c>
      <c r="AB13" s="30" t="s">
        <v>19</v>
      </c>
      <c r="AC13" s="31" t="s">
        <v>19</v>
      </c>
      <c r="AD13" s="24" t="s">
        <v>17</v>
      </c>
      <c r="AE13" s="25" t="s">
        <v>18</v>
      </c>
      <c r="AF13" s="26" t="s">
        <v>19</v>
      </c>
      <c r="AG13" s="27" t="s">
        <v>19</v>
      </c>
      <c r="AH13" s="26" t="s">
        <v>19</v>
      </c>
      <c r="AI13" s="28" t="s">
        <v>18</v>
      </c>
      <c r="AJ13" s="29" t="s">
        <v>19</v>
      </c>
      <c r="AK13" s="30" t="s">
        <v>19</v>
      </c>
      <c r="AL13" s="30" t="s">
        <v>19</v>
      </c>
    </row>
    <row r="14" spans="1:38" s="43" customFormat="1" ht="9.75" customHeight="1" thickBot="1">
      <c r="A14" s="934" t="s">
        <v>20</v>
      </c>
      <c r="B14" s="935"/>
      <c r="C14" s="34">
        <v>1</v>
      </c>
      <c r="D14" s="35">
        <v>2</v>
      </c>
      <c r="E14" s="34">
        <v>3</v>
      </c>
      <c r="F14" s="36">
        <v>4</v>
      </c>
      <c r="G14" s="37">
        <v>5</v>
      </c>
      <c r="H14" s="33">
        <v>6</v>
      </c>
      <c r="I14" s="32">
        <v>7</v>
      </c>
      <c r="J14" s="38">
        <v>8</v>
      </c>
      <c r="K14" s="39">
        <v>9</v>
      </c>
      <c r="L14" s="40">
        <v>10</v>
      </c>
      <c r="M14" s="35">
        <v>11</v>
      </c>
      <c r="N14" s="34">
        <v>12</v>
      </c>
      <c r="O14" s="36">
        <v>13</v>
      </c>
      <c r="P14" s="37">
        <v>14</v>
      </c>
      <c r="Q14" s="33">
        <v>15</v>
      </c>
      <c r="R14" s="32">
        <v>16</v>
      </c>
      <c r="S14" s="38">
        <v>17</v>
      </c>
      <c r="T14" s="39">
        <v>18</v>
      </c>
      <c r="U14" s="40">
        <v>19</v>
      </c>
      <c r="V14" s="35">
        <v>20</v>
      </c>
      <c r="W14" s="34">
        <v>21</v>
      </c>
      <c r="X14" s="36">
        <v>22</v>
      </c>
      <c r="Y14" s="37">
        <v>23</v>
      </c>
      <c r="Z14" s="33">
        <v>24</v>
      </c>
      <c r="AA14" s="32">
        <v>25</v>
      </c>
      <c r="AB14" s="38">
        <v>26</v>
      </c>
      <c r="AC14" s="39">
        <v>27</v>
      </c>
      <c r="AD14" s="41">
        <v>28</v>
      </c>
      <c r="AE14" s="35">
        <v>29</v>
      </c>
      <c r="AF14" s="34">
        <v>30</v>
      </c>
      <c r="AG14" s="36">
        <v>31</v>
      </c>
      <c r="AH14" s="37">
        <v>32</v>
      </c>
      <c r="AI14" s="33">
        <v>33</v>
      </c>
      <c r="AJ14" s="32">
        <v>34</v>
      </c>
      <c r="AK14" s="38">
        <v>35</v>
      </c>
      <c r="AL14" s="42">
        <v>36</v>
      </c>
    </row>
    <row r="15" spans="1:38" s="22" customFormat="1" ht="9.75" customHeight="1">
      <c r="A15" s="44"/>
      <c r="B15" s="45"/>
      <c r="C15" s="46"/>
      <c r="D15" s="47"/>
      <c r="E15" s="46"/>
      <c r="F15" s="48"/>
      <c r="G15" s="49"/>
      <c r="H15" s="47"/>
      <c r="I15" s="50"/>
      <c r="J15" s="50"/>
      <c r="K15" s="51"/>
      <c r="L15" s="52"/>
      <c r="M15" s="47"/>
      <c r="N15" s="46"/>
      <c r="O15" s="48"/>
      <c r="P15" s="49"/>
      <c r="Q15" s="47"/>
      <c r="R15" s="50"/>
      <c r="S15" s="50"/>
      <c r="T15" s="51"/>
      <c r="U15" s="52"/>
      <c r="V15" s="47"/>
      <c r="W15" s="46"/>
      <c r="X15" s="48"/>
      <c r="Y15" s="49"/>
      <c r="Z15" s="47"/>
      <c r="AA15" s="50"/>
      <c r="AB15" s="50"/>
      <c r="AC15" s="51"/>
      <c r="AD15" s="52"/>
      <c r="AE15" s="47"/>
      <c r="AF15" s="46"/>
      <c r="AG15" s="48"/>
      <c r="AH15" s="49"/>
      <c r="AI15" s="47"/>
      <c r="AJ15" s="50"/>
      <c r="AK15" s="50"/>
      <c r="AL15" s="53"/>
    </row>
    <row r="16" spans="1:38" s="63" customFormat="1" ht="15" customHeight="1">
      <c r="A16" s="54" t="s">
        <v>21</v>
      </c>
      <c r="B16" s="55"/>
      <c r="C16" s="56"/>
      <c r="D16" s="57"/>
      <c r="E16" s="56"/>
      <c r="F16" s="58"/>
      <c r="G16" s="56"/>
      <c r="H16" s="59"/>
      <c r="I16" s="60"/>
      <c r="J16" s="60"/>
      <c r="K16" s="61"/>
      <c r="L16" s="62"/>
      <c r="M16" s="59"/>
      <c r="N16" s="56"/>
      <c r="O16" s="58"/>
      <c r="P16" s="56"/>
      <c r="Q16" s="59"/>
      <c r="R16" s="60"/>
      <c r="S16" s="60"/>
      <c r="T16" s="61"/>
      <c r="U16" s="62"/>
      <c r="V16" s="59"/>
      <c r="W16" s="56"/>
      <c r="X16" s="58"/>
      <c r="Y16" s="56"/>
      <c r="Z16" s="59"/>
      <c r="AA16" s="60"/>
      <c r="AB16" s="60"/>
      <c r="AC16" s="61"/>
      <c r="AD16" s="62"/>
      <c r="AE16" s="59"/>
      <c r="AF16" s="56"/>
      <c r="AG16" s="58"/>
      <c r="AH16" s="56"/>
      <c r="AI16" s="59"/>
      <c r="AJ16" s="60"/>
      <c r="AK16" s="60"/>
      <c r="AL16" s="60"/>
    </row>
    <row r="17" spans="1:38" s="63" customFormat="1" ht="15" customHeight="1">
      <c r="A17" s="917" t="s">
        <v>22</v>
      </c>
      <c r="B17" s="918"/>
      <c r="C17" s="65">
        <v>2320585.199</v>
      </c>
      <c r="D17" s="66">
        <v>39.7</v>
      </c>
      <c r="E17" s="65">
        <v>496</v>
      </c>
      <c r="F17" s="67">
        <v>143</v>
      </c>
      <c r="G17" s="65">
        <v>639</v>
      </c>
      <c r="H17" s="66">
        <v>68.9</v>
      </c>
      <c r="I17" s="68">
        <v>370</v>
      </c>
      <c r="J17" s="68">
        <v>91</v>
      </c>
      <c r="K17" s="69">
        <v>30</v>
      </c>
      <c r="L17" s="70">
        <v>179963.34</v>
      </c>
      <c r="M17" s="71">
        <v>21.5</v>
      </c>
      <c r="N17" s="72">
        <v>481</v>
      </c>
      <c r="O17" s="73">
        <v>23</v>
      </c>
      <c r="P17" s="72">
        <v>504</v>
      </c>
      <c r="Q17" s="71">
        <v>39.7</v>
      </c>
      <c r="R17" s="74">
        <v>0</v>
      </c>
      <c r="S17" s="74">
        <v>89</v>
      </c>
      <c r="T17" s="75">
        <v>23</v>
      </c>
      <c r="U17" s="70">
        <v>85475.121</v>
      </c>
      <c r="V17" s="71">
        <v>15.5</v>
      </c>
      <c r="W17" s="72">
        <v>881</v>
      </c>
      <c r="X17" s="73">
        <v>42</v>
      </c>
      <c r="Y17" s="72">
        <v>923</v>
      </c>
      <c r="Z17" s="71">
        <v>28.4</v>
      </c>
      <c r="AA17" s="74">
        <v>0</v>
      </c>
      <c r="AB17" s="74">
        <v>0</v>
      </c>
      <c r="AC17" s="75">
        <v>24</v>
      </c>
      <c r="AD17" s="76">
        <v>2586023</v>
      </c>
      <c r="AE17" s="71">
        <v>35.7</v>
      </c>
      <c r="AF17" s="72">
        <v>1858</v>
      </c>
      <c r="AG17" s="77">
        <v>208</v>
      </c>
      <c r="AH17" s="72">
        <v>2066</v>
      </c>
      <c r="AI17" s="71">
        <v>37.9</v>
      </c>
      <c r="AJ17" s="74">
        <v>370</v>
      </c>
      <c r="AK17" s="74">
        <v>180</v>
      </c>
      <c r="AL17" s="74">
        <v>77</v>
      </c>
    </row>
    <row r="18" spans="1:38" s="63" customFormat="1" ht="15" customHeight="1">
      <c r="A18" s="917" t="s">
        <v>23</v>
      </c>
      <c r="B18" s="919"/>
      <c r="C18" s="65">
        <v>312034.634</v>
      </c>
      <c r="D18" s="66">
        <v>5.3</v>
      </c>
      <c r="E18" s="65">
        <v>93</v>
      </c>
      <c r="F18" s="67">
        <v>7</v>
      </c>
      <c r="G18" s="65">
        <v>100</v>
      </c>
      <c r="H18" s="66">
        <v>10.8</v>
      </c>
      <c r="I18" s="68">
        <v>90</v>
      </c>
      <c r="J18" s="68">
        <v>27</v>
      </c>
      <c r="K18" s="69">
        <v>3</v>
      </c>
      <c r="L18" s="70">
        <v>658182.058</v>
      </c>
      <c r="M18" s="71">
        <v>78.5</v>
      </c>
      <c r="N18" s="72">
        <v>748</v>
      </c>
      <c r="O18" s="73">
        <v>18</v>
      </c>
      <c r="P18" s="72">
        <v>766</v>
      </c>
      <c r="Q18" s="71">
        <v>60.3</v>
      </c>
      <c r="R18" s="74">
        <v>0</v>
      </c>
      <c r="S18" s="74">
        <v>361</v>
      </c>
      <c r="T18" s="75">
        <v>9</v>
      </c>
      <c r="U18" s="70">
        <v>374251.257</v>
      </c>
      <c r="V18" s="71">
        <v>67.8</v>
      </c>
      <c r="W18" s="72">
        <v>1934</v>
      </c>
      <c r="X18" s="73">
        <v>21</v>
      </c>
      <c r="Y18" s="72">
        <v>1955</v>
      </c>
      <c r="Z18" s="71">
        <v>60.2</v>
      </c>
      <c r="AA18" s="74">
        <v>0</v>
      </c>
      <c r="AB18" s="74">
        <v>0</v>
      </c>
      <c r="AC18" s="75">
        <v>9</v>
      </c>
      <c r="AD18" s="76">
        <v>1344467.95</v>
      </c>
      <c r="AE18" s="71">
        <v>18.6</v>
      </c>
      <c r="AF18" s="72">
        <v>2775</v>
      </c>
      <c r="AG18" s="77">
        <v>46</v>
      </c>
      <c r="AH18" s="72">
        <v>2821</v>
      </c>
      <c r="AI18" s="71">
        <v>51.8</v>
      </c>
      <c r="AJ18" s="74">
        <v>90</v>
      </c>
      <c r="AK18" s="74">
        <v>388</v>
      </c>
      <c r="AL18" s="74">
        <v>21</v>
      </c>
    </row>
    <row r="19" spans="1:38" s="93" customFormat="1" ht="15" customHeight="1">
      <c r="A19" s="78"/>
      <c r="B19" s="79" t="s">
        <v>24</v>
      </c>
      <c r="C19" s="80">
        <v>2632619.833</v>
      </c>
      <c r="D19" s="81">
        <v>45</v>
      </c>
      <c r="E19" s="80">
        <v>589</v>
      </c>
      <c r="F19" s="82">
        <v>150</v>
      </c>
      <c r="G19" s="80">
        <v>739</v>
      </c>
      <c r="H19" s="81">
        <v>79.7</v>
      </c>
      <c r="I19" s="83">
        <v>460</v>
      </c>
      <c r="J19" s="83">
        <v>118</v>
      </c>
      <c r="K19" s="84">
        <v>33</v>
      </c>
      <c r="L19" s="85">
        <v>838145.3979999999</v>
      </c>
      <c r="M19" s="86">
        <v>100</v>
      </c>
      <c r="N19" s="87">
        <v>1229</v>
      </c>
      <c r="O19" s="88">
        <v>41</v>
      </c>
      <c r="P19" s="87">
        <v>1270</v>
      </c>
      <c r="Q19" s="86">
        <v>100</v>
      </c>
      <c r="R19" s="89">
        <v>0</v>
      </c>
      <c r="S19" s="89">
        <v>450</v>
      </c>
      <c r="T19" s="90">
        <v>32</v>
      </c>
      <c r="U19" s="85">
        <v>459726.37799999997</v>
      </c>
      <c r="V19" s="86">
        <v>83.3</v>
      </c>
      <c r="W19" s="87">
        <v>2815</v>
      </c>
      <c r="X19" s="88">
        <v>63</v>
      </c>
      <c r="Y19" s="87">
        <v>2878</v>
      </c>
      <c r="Z19" s="86">
        <v>88.6</v>
      </c>
      <c r="AA19" s="89">
        <v>0</v>
      </c>
      <c r="AB19" s="89">
        <v>0</v>
      </c>
      <c r="AC19" s="90">
        <v>33</v>
      </c>
      <c r="AD19" s="91">
        <v>3930491</v>
      </c>
      <c r="AE19" s="86">
        <v>54.3</v>
      </c>
      <c r="AF19" s="87">
        <v>4633</v>
      </c>
      <c r="AG19" s="92">
        <v>254</v>
      </c>
      <c r="AH19" s="87">
        <v>4887</v>
      </c>
      <c r="AI19" s="86">
        <v>89.7</v>
      </c>
      <c r="AJ19" s="89">
        <v>460</v>
      </c>
      <c r="AK19" s="89">
        <v>568</v>
      </c>
      <c r="AL19" s="89">
        <v>98</v>
      </c>
    </row>
    <row r="20" spans="1:38" s="63" customFormat="1" ht="9.75" customHeight="1">
      <c r="A20" s="94"/>
      <c r="B20" s="95"/>
      <c r="C20" s="65"/>
      <c r="D20" s="66"/>
      <c r="E20" s="65"/>
      <c r="F20" s="67"/>
      <c r="G20" s="65"/>
      <c r="H20" s="66"/>
      <c r="I20" s="68"/>
      <c r="J20" s="68"/>
      <c r="K20" s="69"/>
      <c r="L20" s="70"/>
      <c r="M20" s="71"/>
      <c r="N20" s="72"/>
      <c r="O20" s="96"/>
      <c r="P20" s="72"/>
      <c r="Q20" s="71"/>
      <c r="R20" s="74"/>
      <c r="S20" s="74"/>
      <c r="T20" s="75"/>
      <c r="U20" s="70"/>
      <c r="V20" s="71"/>
      <c r="W20" s="72"/>
      <c r="X20" s="96"/>
      <c r="Y20" s="72"/>
      <c r="Z20" s="71"/>
      <c r="AA20" s="74"/>
      <c r="AB20" s="74"/>
      <c r="AC20" s="75"/>
      <c r="AD20" s="70"/>
      <c r="AE20" s="71"/>
      <c r="AF20" s="97"/>
      <c r="AG20" s="98"/>
      <c r="AH20" s="97"/>
      <c r="AI20" s="99"/>
      <c r="AJ20" s="100"/>
      <c r="AK20" s="100"/>
      <c r="AL20" s="100"/>
    </row>
    <row r="21" spans="1:38" s="63" customFormat="1" ht="15" customHeight="1">
      <c r="A21" s="54" t="s">
        <v>25</v>
      </c>
      <c r="B21" s="55"/>
      <c r="C21" s="101"/>
      <c r="D21" s="102"/>
      <c r="E21" s="101"/>
      <c r="F21" s="103"/>
      <c r="G21" s="101"/>
      <c r="H21" s="102"/>
      <c r="I21" s="104"/>
      <c r="J21" s="104"/>
      <c r="K21" s="105"/>
      <c r="L21" s="106"/>
      <c r="M21" s="59"/>
      <c r="N21" s="56"/>
      <c r="O21" s="58"/>
      <c r="P21" s="56"/>
      <c r="Q21" s="59"/>
      <c r="R21" s="60"/>
      <c r="S21" s="60"/>
      <c r="T21" s="61"/>
      <c r="U21" s="106"/>
      <c r="V21" s="59"/>
      <c r="W21" s="56"/>
      <c r="X21" s="58"/>
      <c r="Y21" s="56"/>
      <c r="Z21" s="59"/>
      <c r="AA21" s="60"/>
      <c r="AB21" s="60"/>
      <c r="AC21" s="61"/>
      <c r="AD21" s="106"/>
      <c r="AE21" s="59"/>
      <c r="AF21" s="107"/>
      <c r="AG21" s="108"/>
      <c r="AH21" s="107"/>
      <c r="AI21" s="109"/>
      <c r="AJ21" s="110"/>
      <c r="AK21" s="110"/>
      <c r="AL21" s="110"/>
    </row>
    <row r="22" spans="1:38" s="63" customFormat="1" ht="9.75" customHeight="1">
      <c r="A22" s="94"/>
      <c r="B22" s="95"/>
      <c r="C22" s="65"/>
      <c r="D22" s="66"/>
      <c r="E22" s="65"/>
      <c r="F22" s="67"/>
      <c r="G22" s="65"/>
      <c r="H22" s="66"/>
      <c r="I22" s="68"/>
      <c r="J22" s="68"/>
      <c r="K22" s="69"/>
      <c r="L22" s="70"/>
      <c r="M22" s="71"/>
      <c r="N22" s="72"/>
      <c r="O22" s="96"/>
      <c r="P22" s="72"/>
      <c r="Q22" s="71"/>
      <c r="R22" s="74"/>
      <c r="S22" s="74"/>
      <c r="T22" s="75"/>
      <c r="U22" s="70"/>
      <c r="V22" s="71"/>
      <c r="W22" s="72"/>
      <c r="X22" s="96"/>
      <c r="Y22" s="72"/>
      <c r="Z22" s="71"/>
      <c r="AA22" s="74"/>
      <c r="AB22" s="74"/>
      <c r="AC22" s="75"/>
      <c r="AD22" s="70"/>
      <c r="AE22" s="71"/>
      <c r="AF22" s="97"/>
      <c r="AG22" s="98"/>
      <c r="AH22" s="97"/>
      <c r="AI22" s="99"/>
      <c r="AJ22" s="100"/>
      <c r="AK22" s="100"/>
      <c r="AL22" s="100"/>
    </row>
    <row r="23" spans="1:38" s="111" customFormat="1" ht="15" customHeight="1">
      <c r="A23" s="915" t="s">
        <v>26</v>
      </c>
      <c r="B23" s="916"/>
      <c r="C23" s="80">
        <v>3152644.449</v>
      </c>
      <c r="D23" s="81">
        <v>53.9</v>
      </c>
      <c r="E23" s="80">
        <v>110</v>
      </c>
      <c r="F23" s="82">
        <v>34</v>
      </c>
      <c r="G23" s="80">
        <v>144</v>
      </c>
      <c r="H23" s="81">
        <v>15.5</v>
      </c>
      <c r="I23" s="83">
        <v>93</v>
      </c>
      <c r="J23" s="83">
        <v>35</v>
      </c>
      <c r="K23" s="84">
        <v>33</v>
      </c>
      <c r="L23" s="85">
        <v>0</v>
      </c>
      <c r="M23" s="86">
        <v>0</v>
      </c>
      <c r="N23" s="87">
        <v>0</v>
      </c>
      <c r="O23" s="88">
        <v>0</v>
      </c>
      <c r="P23" s="87">
        <v>0</v>
      </c>
      <c r="Q23" s="86">
        <v>0</v>
      </c>
      <c r="R23" s="89">
        <v>0</v>
      </c>
      <c r="S23" s="89">
        <v>0</v>
      </c>
      <c r="T23" s="90">
        <v>0</v>
      </c>
      <c r="U23" s="85">
        <v>30835.616</v>
      </c>
      <c r="V23" s="86">
        <v>5.6</v>
      </c>
      <c r="W23" s="87">
        <v>54</v>
      </c>
      <c r="X23" s="88">
        <v>1</v>
      </c>
      <c r="Y23" s="87">
        <v>55</v>
      </c>
      <c r="Z23" s="86">
        <v>1.7</v>
      </c>
      <c r="AA23" s="89">
        <v>0</v>
      </c>
      <c r="AB23" s="89">
        <v>0</v>
      </c>
      <c r="AC23" s="90">
        <v>1</v>
      </c>
      <c r="AD23" s="85">
        <v>3183480.066</v>
      </c>
      <c r="AE23" s="81">
        <v>44</v>
      </c>
      <c r="AF23" s="80">
        <v>164</v>
      </c>
      <c r="AG23" s="82">
        <v>35</v>
      </c>
      <c r="AH23" s="80">
        <v>199</v>
      </c>
      <c r="AI23" s="81">
        <v>3.7</v>
      </c>
      <c r="AJ23" s="83">
        <v>93</v>
      </c>
      <c r="AK23" s="83">
        <v>35</v>
      </c>
      <c r="AL23" s="83">
        <v>34</v>
      </c>
    </row>
    <row r="24" spans="1:38" s="63" customFormat="1" ht="9.75" customHeight="1" thickBot="1">
      <c r="A24" s="112"/>
      <c r="B24" s="113"/>
      <c r="C24" s="114"/>
      <c r="D24" s="115"/>
      <c r="E24" s="114"/>
      <c r="F24" s="116"/>
      <c r="G24" s="114"/>
      <c r="H24" s="115"/>
      <c r="I24" s="117"/>
      <c r="J24" s="117"/>
      <c r="K24" s="118"/>
      <c r="L24" s="119"/>
      <c r="M24" s="120"/>
      <c r="N24" s="121"/>
      <c r="O24" s="122"/>
      <c r="P24" s="121"/>
      <c r="Q24" s="120"/>
      <c r="R24" s="123"/>
      <c r="S24" s="123"/>
      <c r="T24" s="124"/>
      <c r="U24" s="119"/>
      <c r="V24" s="120"/>
      <c r="W24" s="121"/>
      <c r="X24" s="122"/>
      <c r="Y24" s="121"/>
      <c r="Z24" s="120"/>
      <c r="AA24" s="123"/>
      <c r="AB24" s="123"/>
      <c r="AC24" s="124"/>
      <c r="AD24" s="119"/>
      <c r="AE24" s="115"/>
      <c r="AF24" s="114"/>
      <c r="AG24" s="116"/>
      <c r="AH24" s="114"/>
      <c r="AI24" s="115"/>
      <c r="AJ24" s="117"/>
      <c r="AK24" s="117"/>
      <c r="AL24" s="117"/>
    </row>
    <row r="25" spans="1:38" s="63" customFormat="1" ht="15" customHeight="1" thickBot="1">
      <c r="A25" s="125"/>
      <c r="B25" s="126" t="s">
        <v>27</v>
      </c>
      <c r="C25" s="127">
        <f aca="true" t="shared" si="0" ref="C25:AL25">C19+C23</f>
        <v>5785264.282</v>
      </c>
      <c r="D25" s="128">
        <f t="shared" si="0"/>
        <v>98.9</v>
      </c>
      <c r="E25" s="129">
        <f t="shared" si="0"/>
        <v>699</v>
      </c>
      <c r="F25" s="130">
        <f t="shared" si="0"/>
        <v>184</v>
      </c>
      <c r="G25" s="131">
        <f t="shared" si="0"/>
        <v>883</v>
      </c>
      <c r="H25" s="132">
        <f t="shared" si="0"/>
        <v>95.2</v>
      </c>
      <c r="I25" s="133">
        <f t="shared" si="0"/>
        <v>553</v>
      </c>
      <c r="J25" s="133">
        <f t="shared" si="0"/>
        <v>153</v>
      </c>
      <c r="K25" s="134">
        <f t="shared" si="0"/>
        <v>66</v>
      </c>
      <c r="L25" s="135">
        <f t="shared" si="0"/>
        <v>838145.3979999999</v>
      </c>
      <c r="M25" s="136">
        <f t="shared" si="0"/>
        <v>100</v>
      </c>
      <c r="N25" s="127">
        <f t="shared" si="0"/>
        <v>1229</v>
      </c>
      <c r="O25" s="137">
        <f t="shared" si="0"/>
        <v>41</v>
      </c>
      <c r="P25" s="127">
        <f t="shared" si="0"/>
        <v>1270</v>
      </c>
      <c r="Q25" s="138">
        <f t="shared" si="0"/>
        <v>100</v>
      </c>
      <c r="R25" s="139">
        <f t="shared" si="0"/>
        <v>0</v>
      </c>
      <c r="S25" s="139">
        <f t="shared" si="0"/>
        <v>450</v>
      </c>
      <c r="T25" s="140">
        <f t="shared" si="0"/>
        <v>32</v>
      </c>
      <c r="U25" s="135">
        <f t="shared" si="0"/>
        <v>490561.99399999995</v>
      </c>
      <c r="V25" s="136">
        <f t="shared" si="0"/>
        <v>88.89999999999999</v>
      </c>
      <c r="W25" s="127">
        <f t="shared" si="0"/>
        <v>2869</v>
      </c>
      <c r="X25" s="137">
        <f t="shared" si="0"/>
        <v>64</v>
      </c>
      <c r="Y25" s="127">
        <f t="shared" si="0"/>
        <v>2933</v>
      </c>
      <c r="Z25" s="138">
        <f t="shared" si="0"/>
        <v>90.3</v>
      </c>
      <c r="AA25" s="139">
        <f t="shared" si="0"/>
        <v>0</v>
      </c>
      <c r="AB25" s="139">
        <f t="shared" si="0"/>
        <v>0</v>
      </c>
      <c r="AC25" s="140">
        <f t="shared" si="0"/>
        <v>34</v>
      </c>
      <c r="AD25" s="135">
        <f t="shared" si="0"/>
        <v>7113971.066</v>
      </c>
      <c r="AE25" s="132">
        <f t="shared" si="0"/>
        <v>98.3</v>
      </c>
      <c r="AF25" s="131">
        <f t="shared" si="0"/>
        <v>4797</v>
      </c>
      <c r="AG25" s="141">
        <f t="shared" si="0"/>
        <v>289</v>
      </c>
      <c r="AH25" s="131">
        <f t="shared" si="0"/>
        <v>5086</v>
      </c>
      <c r="AI25" s="132">
        <f t="shared" si="0"/>
        <v>93.4</v>
      </c>
      <c r="AJ25" s="133">
        <f t="shared" si="0"/>
        <v>553</v>
      </c>
      <c r="AK25" s="133">
        <f t="shared" si="0"/>
        <v>603</v>
      </c>
      <c r="AL25" s="133">
        <f t="shared" si="0"/>
        <v>132</v>
      </c>
    </row>
    <row r="26" spans="1:38" s="63" customFormat="1" ht="15" customHeight="1">
      <c r="A26" s="142"/>
      <c r="B26" s="143"/>
      <c r="C26" s="144"/>
      <c r="D26" s="145"/>
      <c r="E26" s="144"/>
      <c r="F26" s="146"/>
      <c r="G26" s="144"/>
      <c r="H26" s="145"/>
      <c r="I26" s="147"/>
      <c r="J26" s="147"/>
      <c r="K26" s="148"/>
      <c r="L26" s="149"/>
      <c r="M26" s="150"/>
      <c r="N26" s="151"/>
      <c r="O26" s="152"/>
      <c r="P26" s="151"/>
      <c r="Q26" s="150"/>
      <c r="R26" s="153"/>
      <c r="S26" s="153"/>
      <c r="T26" s="154"/>
      <c r="U26" s="149"/>
      <c r="V26" s="150"/>
      <c r="W26" s="151"/>
      <c r="X26" s="152"/>
      <c r="Y26" s="151"/>
      <c r="Z26" s="150"/>
      <c r="AA26" s="153"/>
      <c r="AB26" s="153"/>
      <c r="AC26" s="154"/>
      <c r="AD26" s="149"/>
      <c r="AE26" s="150"/>
      <c r="AF26" s="155"/>
      <c r="AG26" s="156"/>
      <c r="AH26" s="155"/>
      <c r="AI26" s="157"/>
      <c r="AJ26" s="158"/>
      <c r="AK26" s="158"/>
      <c r="AL26" s="158"/>
    </row>
    <row r="27" spans="1:38" s="63" customFormat="1" ht="15" customHeight="1">
      <c r="A27" s="54" t="s">
        <v>28</v>
      </c>
      <c r="B27" s="55"/>
      <c r="C27" s="101"/>
      <c r="D27" s="102"/>
      <c r="E27" s="101"/>
      <c r="F27" s="103"/>
      <c r="G27" s="101"/>
      <c r="H27" s="102"/>
      <c r="I27" s="104"/>
      <c r="J27" s="104"/>
      <c r="K27" s="105"/>
      <c r="L27" s="106"/>
      <c r="M27" s="59"/>
      <c r="N27" s="56"/>
      <c r="O27" s="58"/>
      <c r="P27" s="56"/>
      <c r="Q27" s="59"/>
      <c r="R27" s="60"/>
      <c r="S27" s="60"/>
      <c r="T27" s="61"/>
      <c r="U27" s="106"/>
      <c r="V27" s="59"/>
      <c r="W27" s="56"/>
      <c r="X27" s="58"/>
      <c r="Y27" s="56"/>
      <c r="Z27" s="59"/>
      <c r="AA27" s="60"/>
      <c r="AB27" s="60"/>
      <c r="AC27" s="61"/>
      <c r="AD27" s="106"/>
      <c r="AE27" s="59"/>
      <c r="AF27" s="107"/>
      <c r="AG27" s="108"/>
      <c r="AH27" s="107"/>
      <c r="AI27" s="109"/>
      <c r="AJ27" s="110"/>
      <c r="AK27" s="110"/>
      <c r="AL27" s="110"/>
    </row>
    <row r="28" spans="1:38" s="63" customFormat="1" ht="9.75" customHeight="1">
      <c r="A28" s="94"/>
      <c r="B28" s="95"/>
      <c r="C28" s="65"/>
      <c r="D28" s="66"/>
      <c r="E28" s="65"/>
      <c r="F28" s="67"/>
      <c r="G28" s="65"/>
      <c r="H28" s="66"/>
      <c r="I28" s="68"/>
      <c r="J28" s="68"/>
      <c r="K28" s="69"/>
      <c r="L28" s="70"/>
      <c r="M28" s="71"/>
      <c r="N28" s="72"/>
      <c r="O28" s="96"/>
      <c r="P28" s="72"/>
      <c r="Q28" s="71"/>
      <c r="R28" s="74"/>
      <c r="S28" s="74"/>
      <c r="T28" s="75"/>
      <c r="U28" s="70"/>
      <c r="V28" s="71"/>
      <c r="W28" s="72"/>
      <c r="X28" s="96"/>
      <c r="Y28" s="72"/>
      <c r="Z28" s="71"/>
      <c r="AA28" s="74"/>
      <c r="AB28" s="74"/>
      <c r="AC28" s="75"/>
      <c r="AD28" s="70"/>
      <c r="AE28" s="71"/>
      <c r="AF28" s="97"/>
      <c r="AG28" s="98"/>
      <c r="AH28" s="97"/>
      <c r="AI28" s="99"/>
      <c r="AJ28" s="100"/>
      <c r="AK28" s="100"/>
      <c r="AL28" s="100"/>
    </row>
    <row r="29" spans="1:38" s="159" customFormat="1" ht="15" customHeight="1">
      <c r="A29" s="915" t="s">
        <v>28</v>
      </c>
      <c r="B29" s="916"/>
      <c r="C29" s="80">
        <v>64588.02</v>
      </c>
      <c r="D29" s="81">
        <v>1.1</v>
      </c>
      <c r="E29" s="80">
        <v>37</v>
      </c>
      <c r="F29" s="82">
        <v>7</v>
      </c>
      <c r="G29" s="80">
        <v>44</v>
      </c>
      <c r="H29" s="81">
        <v>4.8</v>
      </c>
      <c r="I29" s="83">
        <v>1</v>
      </c>
      <c r="J29" s="83">
        <v>5</v>
      </c>
      <c r="K29" s="84">
        <v>5</v>
      </c>
      <c r="L29" s="85">
        <v>0</v>
      </c>
      <c r="M29" s="86">
        <v>0</v>
      </c>
      <c r="N29" s="87">
        <v>0</v>
      </c>
      <c r="O29" s="88">
        <v>0</v>
      </c>
      <c r="P29" s="87">
        <v>0</v>
      </c>
      <c r="Q29" s="86">
        <v>0</v>
      </c>
      <c r="R29" s="89">
        <v>0</v>
      </c>
      <c r="S29" s="89">
        <v>2</v>
      </c>
      <c r="T29" s="90">
        <v>0</v>
      </c>
      <c r="U29" s="85">
        <v>61032.805</v>
      </c>
      <c r="V29" s="86">
        <v>11.1</v>
      </c>
      <c r="W29" s="87">
        <v>303</v>
      </c>
      <c r="X29" s="88">
        <v>12</v>
      </c>
      <c r="Y29" s="87">
        <v>315</v>
      </c>
      <c r="Z29" s="86">
        <v>9.7</v>
      </c>
      <c r="AA29" s="89">
        <v>0</v>
      </c>
      <c r="AB29" s="89">
        <v>0</v>
      </c>
      <c r="AC29" s="90">
        <v>12</v>
      </c>
      <c r="AD29" s="85">
        <v>125620.825</v>
      </c>
      <c r="AE29" s="81">
        <v>1.7</v>
      </c>
      <c r="AF29" s="80">
        <v>340</v>
      </c>
      <c r="AG29" s="82">
        <v>19</v>
      </c>
      <c r="AH29" s="80">
        <v>359</v>
      </c>
      <c r="AI29" s="81">
        <v>6.6</v>
      </c>
      <c r="AJ29" s="83">
        <v>1</v>
      </c>
      <c r="AK29" s="83">
        <v>7</v>
      </c>
      <c r="AL29" s="83">
        <v>17</v>
      </c>
    </row>
    <row r="30" spans="1:38" s="63" customFormat="1" ht="9.75" customHeight="1" thickBot="1">
      <c r="A30" s="112"/>
      <c r="B30" s="23"/>
      <c r="C30" s="65"/>
      <c r="D30" s="66"/>
      <c r="E30" s="65"/>
      <c r="F30" s="67"/>
      <c r="G30" s="65"/>
      <c r="H30" s="66"/>
      <c r="I30" s="68"/>
      <c r="J30" s="68"/>
      <c r="K30" s="69"/>
      <c r="L30" s="70"/>
      <c r="M30" s="71"/>
      <c r="N30" s="72"/>
      <c r="O30" s="122"/>
      <c r="P30" s="72"/>
      <c r="Q30" s="71"/>
      <c r="R30" s="74"/>
      <c r="S30" s="74"/>
      <c r="T30" s="75"/>
      <c r="U30" s="70"/>
      <c r="V30" s="71"/>
      <c r="W30" s="72"/>
      <c r="X30" s="122"/>
      <c r="Y30" s="72"/>
      <c r="Z30" s="71"/>
      <c r="AA30" s="74"/>
      <c r="AB30" s="74"/>
      <c r="AC30" s="75"/>
      <c r="AD30" s="70"/>
      <c r="AE30" s="71"/>
      <c r="AF30" s="97"/>
      <c r="AG30" s="98"/>
      <c r="AH30" s="97"/>
      <c r="AI30" s="99"/>
      <c r="AJ30" s="100"/>
      <c r="AK30" s="100"/>
      <c r="AL30" s="100"/>
    </row>
    <row r="31" spans="1:38" s="63" customFormat="1" ht="15" customHeight="1" thickBot="1">
      <c r="A31" s="942" t="s">
        <v>29</v>
      </c>
      <c r="B31" s="943"/>
      <c r="C31" s="137">
        <f aca="true" t="shared" si="1" ref="C31:K31">C25+C29</f>
        <v>5849852.301999999</v>
      </c>
      <c r="D31" s="128">
        <f t="shared" si="1"/>
        <v>100</v>
      </c>
      <c r="E31" s="129">
        <f t="shared" si="1"/>
        <v>736</v>
      </c>
      <c r="F31" s="137">
        <f t="shared" si="1"/>
        <v>191</v>
      </c>
      <c r="G31" s="131">
        <f t="shared" si="1"/>
        <v>927</v>
      </c>
      <c r="H31" s="132">
        <f t="shared" si="1"/>
        <v>100</v>
      </c>
      <c r="I31" s="133">
        <f t="shared" si="1"/>
        <v>554</v>
      </c>
      <c r="J31" s="133">
        <f t="shared" si="1"/>
        <v>158</v>
      </c>
      <c r="K31" s="134">
        <f t="shared" si="1"/>
        <v>71</v>
      </c>
      <c r="L31" s="135">
        <f aca="true" t="shared" si="2" ref="L31:AC31">SUM(L25+L29)</f>
        <v>838145.3979999999</v>
      </c>
      <c r="M31" s="136">
        <f t="shared" si="2"/>
        <v>100</v>
      </c>
      <c r="N31" s="127">
        <f t="shared" si="2"/>
        <v>1229</v>
      </c>
      <c r="O31" s="160">
        <f t="shared" si="2"/>
        <v>41</v>
      </c>
      <c r="P31" s="127">
        <f t="shared" si="2"/>
        <v>1270</v>
      </c>
      <c r="Q31" s="136">
        <f t="shared" si="2"/>
        <v>100</v>
      </c>
      <c r="R31" s="139">
        <f t="shared" si="2"/>
        <v>0</v>
      </c>
      <c r="S31" s="139">
        <f t="shared" si="2"/>
        <v>452</v>
      </c>
      <c r="T31" s="140">
        <f t="shared" si="2"/>
        <v>32</v>
      </c>
      <c r="U31" s="135">
        <f t="shared" si="2"/>
        <v>551594.799</v>
      </c>
      <c r="V31" s="136">
        <f t="shared" si="2"/>
        <v>99.99999999999999</v>
      </c>
      <c r="W31" s="127">
        <f t="shared" si="2"/>
        <v>3172</v>
      </c>
      <c r="X31" s="160">
        <f t="shared" si="2"/>
        <v>76</v>
      </c>
      <c r="Y31" s="127">
        <f>SUM(Y25+Y29)</f>
        <v>3248</v>
      </c>
      <c r="Z31" s="136">
        <f t="shared" si="2"/>
        <v>100</v>
      </c>
      <c r="AA31" s="139">
        <f t="shared" si="2"/>
        <v>0</v>
      </c>
      <c r="AB31" s="139">
        <f t="shared" si="2"/>
        <v>0</v>
      </c>
      <c r="AC31" s="140">
        <f t="shared" si="2"/>
        <v>46</v>
      </c>
      <c r="AD31" s="135">
        <f aca="true" t="shared" si="3" ref="AD31:AL31">AD25+AD29</f>
        <v>7239591.891</v>
      </c>
      <c r="AE31" s="132">
        <f t="shared" si="3"/>
        <v>100</v>
      </c>
      <c r="AF31" s="131">
        <f t="shared" si="3"/>
        <v>5137</v>
      </c>
      <c r="AG31" s="141">
        <f t="shared" si="3"/>
        <v>308</v>
      </c>
      <c r="AH31" s="131">
        <f t="shared" si="3"/>
        <v>5445</v>
      </c>
      <c r="AI31" s="132">
        <f t="shared" si="3"/>
        <v>100</v>
      </c>
      <c r="AJ31" s="133">
        <f t="shared" si="3"/>
        <v>554</v>
      </c>
      <c r="AK31" s="133">
        <f t="shared" si="3"/>
        <v>610</v>
      </c>
      <c r="AL31" s="133">
        <f t="shared" si="3"/>
        <v>149</v>
      </c>
    </row>
    <row r="32" spans="1:9" s="163" customFormat="1" ht="13.5">
      <c r="A32" s="161"/>
      <c r="B32" s="162"/>
      <c r="C32" s="162"/>
      <c r="D32" s="162"/>
      <c r="E32" s="162"/>
      <c r="F32" s="162"/>
      <c r="G32" s="162"/>
      <c r="H32" s="162"/>
      <c r="I32" s="162"/>
    </row>
    <row r="33" spans="1:9" s="163" customFormat="1" ht="13.5">
      <c r="A33" s="161" t="s">
        <v>30</v>
      </c>
      <c r="B33" s="162"/>
      <c r="C33" s="162"/>
      <c r="D33" s="162"/>
      <c r="E33" s="162"/>
      <c r="F33" s="162"/>
      <c r="G33" s="162"/>
      <c r="H33" s="162"/>
      <c r="I33" s="162"/>
    </row>
    <row r="34" spans="1:14" s="163" customFormat="1" ht="13.5">
      <c r="A34" s="164" t="s">
        <v>31</v>
      </c>
      <c r="M34" s="162"/>
      <c r="N34" s="162"/>
    </row>
    <row r="35" s="163" customFormat="1" ht="13.5">
      <c r="A35" s="164" t="s">
        <v>184</v>
      </c>
    </row>
    <row r="36" s="163" customFormat="1" ht="13.5">
      <c r="A36" s="164" t="s">
        <v>32</v>
      </c>
    </row>
    <row r="37" s="163" customFormat="1" ht="13.5">
      <c r="A37" s="164" t="s">
        <v>33</v>
      </c>
    </row>
    <row r="38" s="163" customFormat="1" ht="13.5">
      <c r="A38" s="164" t="s">
        <v>34</v>
      </c>
    </row>
    <row r="39" s="163" customFormat="1" ht="13.5">
      <c r="A39" s="165" t="s">
        <v>35</v>
      </c>
    </row>
    <row r="40" s="163" customFormat="1" ht="13.5">
      <c r="A40" s="164" t="s">
        <v>36</v>
      </c>
    </row>
    <row r="41" s="163" customFormat="1" ht="13.5">
      <c r="A41" s="164" t="s">
        <v>21</v>
      </c>
    </row>
    <row r="42" s="163" customFormat="1" ht="13.5">
      <c r="A42" s="164" t="s">
        <v>25</v>
      </c>
    </row>
    <row r="43" s="163" customFormat="1" ht="13.5">
      <c r="A43" s="164" t="s">
        <v>210</v>
      </c>
    </row>
    <row r="44" spans="1:30" s="163" customFormat="1" ht="12.75">
      <c r="A44" s="166"/>
      <c r="B44" s="166"/>
      <c r="C44" s="166"/>
      <c r="L44" s="166"/>
      <c r="AD44" s="166"/>
    </row>
    <row r="45" spans="1:3" s="63" customFormat="1" ht="13.5" customHeight="1">
      <c r="A45" s="167"/>
      <c r="B45" s="167"/>
      <c r="C45" s="168"/>
    </row>
    <row r="46" spans="1:30" s="63" customFormat="1" ht="13.5">
      <c r="A46" s="167"/>
      <c r="B46" s="167"/>
      <c r="C46" s="168"/>
      <c r="L46" s="168"/>
      <c r="AD46" s="168"/>
    </row>
    <row r="47" spans="1:30" s="63" customFormat="1" ht="13.5">
      <c r="A47" s="167"/>
      <c r="B47" s="167"/>
      <c r="C47" s="168"/>
      <c r="L47" s="168"/>
      <c r="AD47" s="168"/>
    </row>
    <row r="48" spans="1:30" s="63" customFormat="1" ht="13.5">
      <c r="A48" s="167"/>
      <c r="B48" s="167"/>
      <c r="C48" s="168"/>
      <c r="L48" s="168"/>
      <c r="AD48" s="168"/>
    </row>
    <row r="49" spans="1:30" s="63" customFormat="1" ht="13.5">
      <c r="A49" s="167"/>
      <c r="B49" s="167"/>
      <c r="C49" s="168"/>
      <c r="L49" s="168"/>
      <c r="AD49" s="168"/>
    </row>
    <row r="50" spans="1:30" s="63" customFormat="1" ht="13.5">
      <c r="A50" s="167"/>
      <c r="B50" s="167"/>
      <c r="C50" s="168"/>
      <c r="L50" s="168"/>
      <c r="AD50" s="168"/>
    </row>
    <row r="51" spans="1:30" s="63" customFormat="1" ht="13.5">
      <c r="A51" s="167"/>
      <c r="B51" s="169"/>
      <c r="C51" s="168"/>
      <c r="L51" s="168"/>
      <c r="AD51" s="168"/>
    </row>
    <row r="52" spans="1:30" s="63" customFormat="1" ht="13.5">
      <c r="A52" s="167"/>
      <c r="B52" s="169"/>
      <c r="C52" s="168"/>
      <c r="L52" s="168"/>
      <c r="AD52" s="168"/>
    </row>
    <row r="53" spans="1:30" s="63" customFormat="1" ht="13.5">
      <c r="A53" s="167"/>
      <c r="B53" s="169"/>
      <c r="C53" s="168"/>
      <c r="L53" s="168"/>
      <c r="AD53" s="168"/>
    </row>
    <row r="54" spans="1:30" s="63" customFormat="1" ht="13.5">
      <c r="A54" s="167"/>
      <c r="B54" s="169"/>
      <c r="C54" s="168"/>
      <c r="L54" s="168"/>
      <c r="AD54" s="168"/>
    </row>
    <row r="55" spans="1:30" s="63" customFormat="1" ht="13.5">
      <c r="A55" s="167"/>
      <c r="B55" s="169"/>
      <c r="C55" s="168"/>
      <c r="L55" s="168"/>
      <c r="AD55" s="168"/>
    </row>
    <row r="56" spans="1:30" s="63" customFormat="1" ht="13.5">
      <c r="A56" s="167"/>
      <c r="B56" s="169"/>
      <c r="C56" s="168"/>
      <c r="L56" s="168"/>
      <c r="AD56" s="168"/>
    </row>
    <row r="57" spans="1:30" s="63" customFormat="1" ht="13.5">
      <c r="A57" s="167"/>
      <c r="B57" s="169"/>
      <c r="C57" s="168"/>
      <c r="L57" s="168"/>
      <c r="AD57" s="168"/>
    </row>
    <row r="58" spans="1:30" s="63" customFormat="1" ht="13.5">
      <c r="A58" s="167"/>
      <c r="B58" s="169"/>
      <c r="C58" s="168"/>
      <c r="L58" s="168"/>
      <c r="AD58" s="168"/>
    </row>
    <row r="59" spans="1:30" s="63" customFormat="1" ht="13.5">
      <c r="A59" s="167"/>
      <c r="B59" s="169"/>
      <c r="C59" s="168"/>
      <c r="L59" s="168"/>
      <c r="AD59" s="168"/>
    </row>
    <row r="60" spans="1:30" s="63" customFormat="1" ht="13.5">
      <c r="A60" s="167"/>
      <c r="B60" s="169"/>
      <c r="C60" s="168"/>
      <c r="L60" s="168"/>
      <c r="AD60" s="168"/>
    </row>
    <row r="61" spans="1:30" s="63" customFormat="1" ht="13.5">
      <c r="A61" s="167"/>
      <c r="B61" s="169"/>
      <c r="C61" s="168"/>
      <c r="L61" s="168"/>
      <c r="AD61" s="168"/>
    </row>
    <row r="62" spans="1:30" s="63" customFormat="1" ht="13.5">
      <c r="A62" s="167"/>
      <c r="B62" s="169"/>
      <c r="C62" s="168"/>
      <c r="L62" s="168"/>
      <c r="AD62" s="168"/>
    </row>
    <row r="63" spans="1:30" ht="13.5">
      <c r="A63" s="167"/>
      <c r="B63" s="169"/>
      <c r="C63" s="168"/>
      <c r="L63" s="168"/>
      <c r="AD63" s="168"/>
    </row>
    <row r="64" spans="1:30" ht="13.5">
      <c r="A64" s="167"/>
      <c r="B64" s="169"/>
      <c r="C64" s="168"/>
      <c r="L64" s="168"/>
      <c r="AD64" s="168"/>
    </row>
    <row r="65" spans="1:30" ht="13.5">
      <c r="A65" s="167"/>
      <c r="B65" s="169"/>
      <c r="C65" s="168"/>
      <c r="L65" s="168"/>
      <c r="AD65" s="168"/>
    </row>
    <row r="66" spans="1:30" ht="13.5">
      <c r="A66" s="167"/>
      <c r="B66" s="169"/>
      <c r="C66" s="168"/>
      <c r="L66" s="168"/>
      <c r="AD66" s="168"/>
    </row>
    <row r="67" spans="1:30" ht="13.5">
      <c r="A67" s="167"/>
      <c r="B67" s="169"/>
      <c r="C67" s="168"/>
      <c r="L67" s="168"/>
      <c r="AD67" s="168"/>
    </row>
    <row r="68" spans="1:30" ht="13.5">
      <c r="A68" s="167"/>
      <c r="B68" s="169"/>
      <c r="C68" s="168"/>
      <c r="L68" s="168"/>
      <c r="AD68" s="168"/>
    </row>
    <row r="69" spans="1:30" ht="13.5">
      <c r="A69" s="167"/>
      <c r="B69" s="169"/>
      <c r="C69" s="168"/>
      <c r="L69" s="168"/>
      <c r="AD69" s="168"/>
    </row>
    <row r="70" spans="1:30" ht="13.5">
      <c r="A70" s="167"/>
      <c r="B70" s="169"/>
      <c r="C70" s="168"/>
      <c r="L70" s="168"/>
      <c r="AD70" s="168"/>
    </row>
    <row r="71" spans="1:30" ht="13.5">
      <c r="A71" s="167"/>
      <c r="B71" s="169"/>
      <c r="C71" s="168"/>
      <c r="L71" s="168"/>
      <c r="AD71" s="168"/>
    </row>
    <row r="72" spans="1:30" ht="13.5">
      <c r="A72" s="167"/>
      <c r="B72" s="169"/>
      <c r="C72" s="168"/>
      <c r="L72" s="168"/>
      <c r="AD72" s="168"/>
    </row>
    <row r="73" spans="1:30" ht="13.5">
      <c r="A73" s="167"/>
      <c r="B73" s="169"/>
      <c r="C73" s="168"/>
      <c r="L73" s="168"/>
      <c r="AD73" s="168"/>
    </row>
    <row r="74" spans="1:30" ht="13.5">
      <c r="A74" s="167"/>
      <c r="B74" s="169"/>
      <c r="C74" s="168"/>
      <c r="L74" s="168"/>
      <c r="AD74" s="168"/>
    </row>
    <row r="75" spans="1:30" ht="13.5">
      <c r="A75" s="167"/>
      <c r="B75" s="169"/>
      <c r="C75" s="168"/>
      <c r="L75" s="168"/>
      <c r="AD75" s="168"/>
    </row>
    <row r="76" spans="1:30" ht="13.5">
      <c r="A76" s="167"/>
      <c r="B76" s="169"/>
      <c r="C76" s="168"/>
      <c r="L76" s="168"/>
      <c r="AD76" s="168"/>
    </row>
    <row r="77" spans="1:30" ht="13.5">
      <c r="A77" s="167"/>
      <c r="B77" s="169"/>
      <c r="C77" s="168"/>
      <c r="L77" s="168"/>
      <c r="AD77" s="168"/>
    </row>
    <row r="78" spans="1:30" ht="13.5">
      <c r="A78" s="167"/>
      <c r="B78" s="169"/>
      <c r="C78" s="168"/>
      <c r="L78" s="168"/>
      <c r="AD78" s="168"/>
    </row>
    <row r="79" spans="1:30" ht="13.5">
      <c r="A79" s="167"/>
      <c r="B79" s="169"/>
      <c r="C79" s="168"/>
      <c r="L79" s="168"/>
      <c r="AD79" s="168"/>
    </row>
    <row r="80" spans="1:30" ht="13.5">
      <c r="A80" s="167"/>
      <c r="B80" s="169"/>
      <c r="C80" s="168"/>
      <c r="L80" s="168"/>
      <c r="AD80" s="168"/>
    </row>
    <row r="81" spans="1:30" ht="13.5">
      <c r="A81" s="167"/>
      <c r="B81" s="169"/>
      <c r="C81" s="168"/>
      <c r="L81" s="168"/>
      <c r="AD81" s="168"/>
    </row>
    <row r="82" spans="1:30" ht="13.5">
      <c r="A82" s="167"/>
      <c r="B82" s="169"/>
      <c r="C82" s="168"/>
      <c r="L82" s="168"/>
      <c r="AD82" s="168"/>
    </row>
    <row r="83" spans="1:30" ht="13.5">
      <c r="A83" s="167"/>
      <c r="B83" s="169"/>
      <c r="C83" s="168"/>
      <c r="L83" s="168"/>
      <c r="AD83" s="168"/>
    </row>
    <row r="84" spans="1:30" ht="13.5">
      <c r="A84" s="167"/>
      <c r="B84" s="169"/>
      <c r="C84" s="168"/>
      <c r="L84" s="168"/>
      <c r="AD84" s="168"/>
    </row>
    <row r="85" spans="1:30" ht="13.5">
      <c r="A85" s="167"/>
      <c r="B85" s="169"/>
      <c r="C85" s="168"/>
      <c r="L85" s="168"/>
      <c r="AD85" s="168"/>
    </row>
    <row r="86" spans="1:30" ht="13.5">
      <c r="A86" s="167"/>
      <c r="B86" s="169"/>
      <c r="C86" s="168"/>
      <c r="L86" s="168"/>
      <c r="AD86" s="168"/>
    </row>
    <row r="87" spans="12:30" ht="13.5">
      <c r="L87" s="168"/>
      <c r="AD87" s="168"/>
    </row>
    <row r="88" spans="12:30" ht="13.5">
      <c r="L88" s="168"/>
      <c r="AD88" s="168"/>
    </row>
    <row r="89" spans="12:30" ht="13.5">
      <c r="L89" s="168"/>
      <c r="AD89" s="168"/>
    </row>
  </sheetData>
  <mergeCells count="25">
    <mergeCell ref="A31:B31"/>
    <mergeCell ref="A29:B29"/>
    <mergeCell ref="A17:B17"/>
    <mergeCell ref="A23:B23"/>
    <mergeCell ref="A18:B18"/>
    <mergeCell ref="A14:B14"/>
    <mergeCell ref="AJ1:AL1"/>
    <mergeCell ref="A3:AL3"/>
    <mergeCell ref="A2:AL2"/>
    <mergeCell ref="A13:B13"/>
    <mergeCell ref="L11:T11"/>
    <mergeCell ref="C11:K11"/>
    <mergeCell ref="G12:H12"/>
    <mergeCell ref="AH12:AI12"/>
    <mergeCell ref="P12:Q12"/>
    <mergeCell ref="A7:AL7"/>
    <mergeCell ref="AD12:AE12"/>
    <mergeCell ref="AD11:AL11"/>
    <mergeCell ref="A12:B12"/>
    <mergeCell ref="A11:B11"/>
    <mergeCell ref="U11:AC11"/>
    <mergeCell ref="C12:D12"/>
    <mergeCell ref="L12:M12"/>
    <mergeCell ref="U12:V12"/>
    <mergeCell ref="Y12:Z12"/>
  </mergeCell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73" r:id="rId3"/>
  <rowBreaks count="2" manualBreakCount="2">
    <brk id="44" max="29" man="1"/>
    <brk id="96" max="29" man="1"/>
  </rowBreaks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workbookViewId="0" topLeftCell="A24">
      <selection activeCell="A31" sqref="A31"/>
    </sheetView>
  </sheetViews>
  <sheetFormatPr defaultColWidth="9.00390625" defaultRowHeight="12.75"/>
  <cols>
    <col min="1" max="1" width="30.125" style="0" customWidth="1"/>
    <col min="2" max="2" width="8.75390625" style="0" customWidth="1"/>
    <col min="3" max="3" width="4.75390625" style="0" customWidth="1"/>
    <col min="4" max="4" width="4.75390625" style="470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31" width="4.75390625" style="0" customWidth="1"/>
    <col min="33" max="33" width="9.75390625" style="0" customWidth="1"/>
  </cols>
  <sheetData>
    <row r="1" spans="29:31" ht="16.5">
      <c r="AC1" s="936" t="s">
        <v>200</v>
      </c>
      <c r="AD1" s="936"/>
      <c r="AE1" s="936"/>
    </row>
    <row r="2" spans="1:31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</row>
    <row r="3" spans="1:31" ht="18">
      <c r="A3" s="937" t="s">
        <v>202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</row>
    <row r="4" ht="18" customHeight="1"/>
    <row r="5" ht="18" customHeight="1"/>
    <row r="6" ht="18" customHeight="1"/>
    <row r="7" spans="1:31" s="1" customFormat="1" ht="18" customHeight="1">
      <c r="A7" s="922" t="s">
        <v>40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</row>
    <row r="8" spans="1:31" s="1" customFormat="1" ht="15" customHeight="1">
      <c r="A8" s="475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476"/>
      <c r="Z8" s="476"/>
      <c r="AA8" s="476"/>
      <c r="AB8" s="476"/>
      <c r="AC8" s="476"/>
      <c r="AD8" s="476"/>
      <c r="AE8" s="477"/>
    </row>
    <row r="9" spans="1:31" s="1" customFormat="1" ht="15" customHeight="1">
      <c r="A9" s="475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476"/>
      <c r="Z9" s="476"/>
      <c r="AA9" s="476"/>
      <c r="AB9" s="476"/>
      <c r="AC9" s="476"/>
      <c r="AD9" s="476"/>
      <c r="AE9" s="477"/>
    </row>
    <row r="10" spans="1:31" s="305" customFormat="1" ht="18.75" customHeight="1">
      <c r="A10" s="183" t="s">
        <v>1</v>
      </c>
      <c r="B10" s="184"/>
      <c r="C10" s="184"/>
      <c r="D10" s="478"/>
      <c r="E10" s="14"/>
      <c r="F10" s="14"/>
      <c r="G10" s="14"/>
      <c r="H10" s="184"/>
      <c r="I10" s="184"/>
      <c r="J10" s="184"/>
      <c r="K10" s="307"/>
      <c r="L10" s="14"/>
      <c r="M10" s="14"/>
      <c r="N10" s="1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307"/>
      <c r="Z10" s="14"/>
      <c r="AA10" s="14"/>
      <c r="AB10" s="14"/>
      <c r="AC10" s="14"/>
      <c r="AD10" s="184"/>
      <c r="AE10" s="479" t="s">
        <v>2</v>
      </c>
    </row>
    <row r="11" spans="1:31" s="481" customFormat="1" ht="18.75" customHeight="1">
      <c r="A11" s="480" t="s">
        <v>3</v>
      </c>
      <c r="B11" s="925" t="s">
        <v>4</v>
      </c>
      <c r="C11" s="926"/>
      <c r="D11" s="926"/>
      <c r="E11" s="926"/>
      <c r="F11" s="926"/>
      <c r="G11" s="926"/>
      <c r="H11" s="930"/>
      <c r="I11" s="925" t="s">
        <v>5</v>
      </c>
      <c r="J11" s="926"/>
      <c r="K11" s="926"/>
      <c r="L11" s="926"/>
      <c r="M11" s="926"/>
      <c r="N11" s="926"/>
      <c r="O11" s="930"/>
      <c r="P11" s="925" t="s">
        <v>6</v>
      </c>
      <c r="Q11" s="926"/>
      <c r="R11" s="926"/>
      <c r="S11" s="926"/>
      <c r="T11" s="926"/>
      <c r="U11" s="926"/>
      <c r="V11" s="930"/>
      <c r="W11" s="925" t="s">
        <v>41</v>
      </c>
      <c r="X11" s="926"/>
      <c r="Y11" s="926"/>
      <c r="Z11" s="926"/>
      <c r="AA11" s="926"/>
      <c r="AB11" s="926"/>
      <c r="AC11" s="926"/>
      <c r="AD11" s="926"/>
      <c r="AE11" s="927"/>
    </row>
    <row r="12" spans="1:31" s="22" customFormat="1" ht="19.5" customHeight="1">
      <c r="A12" s="482" t="s">
        <v>8</v>
      </c>
      <c r="B12" s="923" t="s">
        <v>9</v>
      </c>
      <c r="C12" s="924"/>
      <c r="D12" s="17" t="s">
        <v>10</v>
      </c>
      <c r="E12" s="18" t="s">
        <v>11</v>
      </c>
      <c r="F12" s="932" t="s">
        <v>12</v>
      </c>
      <c r="G12" s="933"/>
      <c r="H12" s="21" t="s">
        <v>14</v>
      </c>
      <c r="I12" s="923" t="s">
        <v>9</v>
      </c>
      <c r="J12" s="924"/>
      <c r="K12" s="17" t="s">
        <v>10</v>
      </c>
      <c r="L12" s="18" t="s">
        <v>11</v>
      </c>
      <c r="M12" s="932" t="s">
        <v>12</v>
      </c>
      <c r="N12" s="933"/>
      <c r="O12" s="21" t="s">
        <v>14</v>
      </c>
      <c r="P12" s="923" t="s">
        <v>9</v>
      </c>
      <c r="Q12" s="924"/>
      <c r="R12" s="17" t="s">
        <v>10</v>
      </c>
      <c r="S12" s="18" t="s">
        <v>11</v>
      </c>
      <c r="T12" s="932" t="s">
        <v>12</v>
      </c>
      <c r="U12" s="933"/>
      <c r="V12" s="21" t="s">
        <v>14</v>
      </c>
      <c r="W12" s="923" t="s">
        <v>9</v>
      </c>
      <c r="X12" s="924"/>
      <c r="Y12" s="17" t="s">
        <v>10</v>
      </c>
      <c r="Z12" s="18" t="s">
        <v>11</v>
      </c>
      <c r="AA12" s="932" t="s">
        <v>12</v>
      </c>
      <c r="AB12" s="933"/>
      <c r="AC12" s="19" t="s">
        <v>13</v>
      </c>
      <c r="AD12" s="20" t="s">
        <v>14</v>
      </c>
      <c r="AE12" s="20" t="s">
        <v>15</v>
      </c>
    </row>
    <row r="13" spans="1:31" s="22" customFormat="1" ht="13.5" customHeight="1">
      <c r="A13" s="483" t="s">
        <v>16</v>
      </c>
      <c r="B13" s="24" t="s">
        <v>17</v>
      </c>
      <c r="C13" s="25" t="s">
        <v>18</v>
      </c>
      <c r="D13" s="26" t="s">
        <v>19</v>
      </c>
      <c r="E13" s="27" t="s">
        <v>19</v>
      </c>
      <c r="F13" s="26" t="s">
        <v>19</v>
      </c>
      <c r="G13" s="28" t="s">
        <v>18</v>
      </c>
      <c r="H13" s="31" t="s">
        <v>19</v>
      </c>
      <c r="I13" s="24" t="s">
        <v>17</v>
      </c>
      <c r="J13" s="25" t="s">
        <v>18</v>
      </c>
      <c r="K13" s="26" t="s">
        <v>19</v>
      </c>
      <c r="L13" s="27" t="s">
        <v>19</v>
      </c>
      <c r="M13" s="26" t="s">
        <v>19</v>
      </c>
      <c r="N13" s="28" t="s">
        <v>18</v>
      </c>
      <c r="O13" s="31" t="s">
        <v>19</v>
      </c>
      <c r="P13" s="24" t="s">
        <v>17</v>
      </c>
      <c r="Q13" s="25" t="s">
        <v>18</v>
      </c>
      <c r="R13" s="26" t="s">
        <v>19</v>
      </c>
      <c r="S13" s="27" t="s">
        <v>19</v>
      </c>
      <c r="T13" s="26" t="s">
        <v>19</v>
      </c>
      <c r="U13" s="28" t="s">
        <v>18</v>
      </c>
      <c r="V13" s="31" t="s">
        <v>19</v>
      </c>
      <c r="W13" s="24" t="s">
        <v>17</v>
      </c>
      <c r="X13" s="25" t="s">
        <v>18</v>
      </c>
      <c r="Y13" s="26" t="s">
        <v>19</v>
      </c>
      <c r="Z13" s="27" t="s">
        <v>19</v>
      </c>
      <c r="AA13" s="26" t="s">
        <v>19</v>
      </c>
      <c r="AB13" s="28" t="s">
        <v>18</v>
      </c>
      <c r="AC13" s="29" t="s">
        <v>19</v>
      </c>
      <c r="AD13" s="30" t="s">
        <v>19</v>
      </c>
      <c r="AE13" s="30" t="s">
        <v>19</v>
      </c>
    </row>
    <row r="14" spans="1:31" s="43" customFormat="1" ht="9.75" customHeight="1" thickBot="1">
      <c r="A14" s="484" t="s">
        <v>20</v>
      </c>
      <c r="B14" s="41">
        <v>1</v>
      </c>
      <c r="C14" s="35">
        <v>2</v>
      </c>
      <c r="D14" s="34">
        <v>3</v>
      </c>
      <c r="E14" s="36">
        <v>4</v>
      </c>
      <c r="F14" s="37">
        <v>5</v>
      </c>
      <c r="G14" s="33">
        <v>6</v>
      </c>
      <c r="H14" s="484">
        <v>7</v>
      </c>
      <c r="I14" s="41">
        <v>8</v>
      </c>
      <c r="J14" s="35">
        <v>9</v>
      </c>
      <c r="K14" s="34">
        <v>10</v>
      </c>
      <c r="L14" s="36">
        <v>11</v>
      </c>
      <c r="M14" s="37">
        <v>12</v>
      </c>
      <c r="N14" s="33">
        <v>13</v>
      </c>
      <c r="O14" s="484">
        <v>14</v>
      </c>
      <c r="P14" s="41">
        <v>15</v>
      </c>
      <c r="Q14" s="35">
        <v>16</v>
      </c>
      <c r="R14" s="34">
        <v>17</v>
      </c>
      <c r="S14" s="36">
        <v>18</v>
      </c>
      <c r="T14" s="37">
        <v>19</v>
      </c>
      <c r="U14" s="33">
        <v>20</v>
      </c>
      <c r="V14" s="484">
        <v>21</v>
      </c>
      <c r="W14" s="41">
        <v>22</v>
      </c>
      <c r="X14" s="35">
        <v>23</v>
      </c>
      <c r="Y14" s="34">
        <v>24</v>
      </c>
      <c r="Z14" s="36">
        <v>25</v>
      </c>
      <c r="AA14" s="37">
        <v>26</v>
      </c>
      <c r="AB14" s="33">
        <v>27</v>
      </c>
      <c r="AC14" s="32">
        <v>28</v>
      </c>
      <c r="AD14" s="38">
        <v>29</v>
      </c>
      <c r="AE14" s="42">
        <v>30</v>
      </c>
    </row>
    <row r="15" spans="1:31" s="22" customFormat="1" ht="9.75" customHeight="1">
      <c r="A15" s="485"/>
      <c r="B15" s="52"/>
      <c r="C15" s="47"/>
      <c r="D15" s="486"/>
      <c r="E15" s="48"/>
      <c r="F15" s="49"/>
      <c r="G15" s="47"/>
      <c r="H15" s="487"/>
      <c r="I15" s="337"/>
      <c r="J15" s="47"/>
      <c r="K15" s="46"/>
      <c r="L15" s="337"/>
      <c r="M15" s="49"/>
      <c r="N15" s="47"/>
      <c r="O15" s="487"/>
      <c r="P15" s="337"/>
      <c r="Q15" s="47"/>
      <c r="R15" s="46"/>
      <c r="S15" s="337"/>
      <c r="T15" s="49"/>
      <c r="U15" s="47"/>
      <c r="V15" s="487"/>
      <c r="W15" s="337"/>
      <c r="X15" s="47"/>
      <c r="Y15" s="46"/>
      <c r="Z15" s="48"/>
      <c r="AA15" s="49"/>
      <c r="AB15" s="47"/>
      <c r="AC15" s="50"/>
      <c r="AD15" s="50"/>
      <c r="AE15" s="53"/>
    </row>
    <row r="16" spans="1:31" s="63" customFormat="1" ht="15" customHeight="1">
      <c r="A16" s="488" t="s">
        <v>107</v>
      </c>
      <c r="B16" s="62"/>
      <c r="C16" s="59"/>
      <c r="D16" s="107"/>
      <c r="E16" s="58"/>
      <c r="F16" s="56"/>
      <c r="G16" s="59"/>
      <c r="H16" s="60"/>
      <c r="I16" s="62"/>
      <c r="J16" s="59"/>
      <c r="K16" s="56"/>
      <c r="L16" s="339"/>
      <c r="M16" s="56"/>
      <c r="N16" s="59"/>
      <c r="O16" s="60"/>
      <c r="P16" s="62"/>
      <c r="Q16" s="59"/>
      <c r="R16" s="56"/>
      <c r="S16" s="339"/>
      <c r="T16" s="56"/>
      <c r="U16" s="59"/>
      <c r="V16" s="60"/>
      <c r="W16" s="62"/>
      <c r="X16" s="59"/>
      <c r="Y16" s="56"/>
      <c r="Z16" s="58"/>
      <c r="AA16" s="56"/>
      <c r="AB16" s="59"/>
      <c r="AC16" s="60"/>
      <c r="AD16" s="60"/>
      <c r="AE16" s="60"/>
    </row>
    <row r="17" spans="1:31" s="63" customFormat="1" ht="15" customHeight="1">
      <c r="A17" s="489" t="s">
        <v>108</v>
      </c>
      <c r="B17" s="490">
        <v>316343.61</v>
      </c>
      <c r="C17" s="71">
        <v>20.4</v>
      </c>
      <c r="D17" s="65">
        <v>192</v>
      </c>
      <c r="E17" s="67">
        <v>39</v>
      </c>
      <c r="F17" s="65">
        <v>231</v>
      </c>
      <c r="G17" s="71">
        <v>51.9</v>
      </c>
      <c r="H17" s="68">
        <v>22</v>
      </c>
      <c r="I17" s="490">
        <v>10728.513</v>
      </c>
      <c r="J17" s="71">
        <v>28.4</v>
      </c>
      <c r="K17" s="65">
        <v>87</v>
      </c>
      <c r="L17" s="491">
        <v>4</v>
      </c>
      <c r="M17" s="65">
        <v>91</v>
      </c>
      <c r="N17" s="71">
        <v>30.3</v>
      </c>
      <c r="O17" s="68">
        <v>3</v>
      </c>
      <c r="P17" s="490">
        <v>6976.205</v>
      </c>
      <c r="Q17" s="71">
        <v>13.4</v>
      </c>
      <c r="R17" s="65">
        <v>134</v>
      </c>
      <c r="S17" s="491">
        <v>3</v>
      </c>
      <c r="T17" s="65">
        <v>137</v>
      </c>
      <c r="U17" s="71">
        <v>15.2</v>
      </c>
      <c r="V17" s="68">
        <v>0</v>
      </c>
      <c r="W17" s="76">
        <v>334049</v>
      </c>
      <c r="X17" s="71">
        <v>20.3</v>
      </c>
      <c r="Y17" s="65">
        <v>413</v>
      </c>
      <c r="Z17" s="67">
        <v>46</v>
      </c>
      <c r="AA17" s="65">
        <v>459</v>
      </c>
      <c r="AB17" s="71">
        <v>27.9</v>
      </c>
      <c r="AC17" s="68">
        <v>68</v>
      </c>
      <c r="AD17" s="68">
        <v>25</v>
      </c>
      <c r="AE17" s="68">
        <v>11</v>
      </c>
    </row>
    <row r="18" spans="1:31" s="63" customFormat="1" ht="15" customHeight="1">
      <c r="A18" s="489" t="s">
        <v>109</v>
      </c>
      <c r="B18" s="492">
        <v>0</v>
      </c>
      <c r="C18" s="414">
        <v>0</v>
      </c>
      <c r="D18" s="493">
        <v>0</v>
      </c>
      <c r="E18" s="494">
        <v>0</v>
      </c>
      <c r="F18" s="493">
        <v>0</v>
      </c>
      <c r="G18" s="414">
        <v>0</v>
      </c>
      <c r="H18" s="495">
        <v>1</v>
      </c>
      <c r="I18" s="492">
        <v>0</v>
      </c>
      <c r="J18" s="414">
        <v>0</v>
      </c>
      <c r="K18" s="493">
        <v>0</v>
      </c>
      <c r="L18" s="496">
        <v>0</v>
      </c>
      <c r="M18" s="493">
        <v>0</v>
      </c>
      <c r="N18" s="414">
        <v>0</v>
      </c>
      <c r="O18" s="495">
        <v>0</v>
      </c>
      <c r="P18" s="492">
        <v>295.602</v>
      </c>
      <c r="Q18" s="414">
        <v>0.6</v>
      </c>
      <c r="R18" s="493">
        <v>5</v>
      </c>
      <c r="S18" s="496">
        <v>0</v>
      </c>
      <c r="T18" s="493">
        <v>5</v>
      </c>
      <c r="U18" s="414">
        <v>0.6</v>
      </c>
      <c r="V18" s="495">
        <v>0</v>
      </c>
      <c r="W18" s="497">
        <v>295.602</v>
      </c>
      <c r="X18" s="414">
        <v>0.1</v>
      </c>
      <c r="Y18" s="493">
        <v>5</v>
      </c>
      <c r="Z18" s="494">
        <v>0</v>
      </c>
      <c r="AA18" s="493">
        <v>5</v>
      </c>
      <c r="AB18" s="414">
        <v>0.3</v>
      </c>
      <c r="AC18" s="495">
        <v>0</v>
      </c>
      <c r="AD18" s="495">
        <v>1</v>
      </c>
      <c r="AE18" s="495">
        <v>0</v>
      </c>
    </row>
    <row r="19" spans="1:31" s="63" customFormat="1" ht="15" customHeight="1" thickBot="1">
      <c r="A19" s="498" t="s">
        <v>110</v>
      </c>
      <c r="B19" s="499">
        <v>1109277</v>
      </c>
      <c r="C19" s="120">
        <v>71.4</v>
      </c>
      <c r="D19" s="114">
        <v>130</v>
      </c>
      <c r="E19" s="116">
        <v>11</v>
      </c>
      <c r="F19" s="114">
        <v>141</v>
      </c>
      <c r="G19" s="120">
        <v>31.7</v>
      </c>
      <c r="H19" s="117">
        <v>18</v>
      </c>
      <c r="I19" s="499">
        <v>15180.442</v>
      </c>
      <c r="J19" s="120">
        <v>40.2</v>
      </c>
      <c r="K19" s="114">
        <v>108</v>
      </c>
      <c r="L19" s="500">
        <v>6</v>
      </c>
      <c r="M19" s="114">
        <v>114</v>
      </c>
      <c r="N19" s="120">
        <v>38</v>
      </c>
      <c r="O19" s="117">
        <v>14</v>
      </c>
      <c r="P19" s="499">
        <v>12511.811</v>
      </c>
      <c r="Q19" s="120">
        <v>23.9</v>
      </c>
      <c r="R19" s="114">
        <v>239</v>
      </c>
      <c r="S19" s="500">
        <v>6</v>
      </c>
      <c r="T19" s="114">
        <v>245</v>
      </c>
      <c r="U19" s="120">
        <v>27.1</v>
      </c>
      <c r="V19" s="117">
        <v>0</v>
      </c>
      <c r="W19" s="501">
        <v>1136969</v>
      </c>
      <c r="X19" s="120">
        <v>69.2</v>
      </c>
      <c r="Y19" s="114">
        <v>477</v>
      </c>
      <c r="Z19" s="116">
        <v>23</v>
      </c>
      <c r="AA19" s="114">
        <v>500</v>
      </c>
      <c r="AB19" s="120">
        <v>30.4</v>
      </c>
      <c r="AC19" s="117">
        <v>67</v>
      </c>
      <c r="AD19" s="117">
        <v>32</v>
      </c>
      <c r="AE19" s="117">
        <v>28</v>
      </c>
    </row>
    <row r="20" spans="1:31" s="63" customFormat="1" ht="15" customHeight="1" thickBot="1">
      <c r="A20" s="502" t="s">
        <v>22</v>
      </c>
      <c r="B20" s="503">
        <f aca="true" t="shared" si="0" ref="B20:AE20">SUM(B17:B19)</f>
        <v>1425620.6099999999</v>
      </c>
      <c r="C20" s="453">
        <f t="shared" si="0"/>
        <v>91.80000000000001</v>
      </c>
      <c r="D20" s="504">
        <f t="shared" si="0"/>
        <v>322</v>
      </c>
      <c r="E20" s="505">
        <f t="shared" si="0"/>
        <v>50</v>
      </c>
      <c r="F20" s="504">
        <f t="shared" si="0"/>
        <v>372</v>
      </c>
      <c r="G20" s="453">
        <f t="shared" si="0"/>
        <v>83.6</v>
      </c>
      <c r="H20" s="506">
        <f t="shared" si="0"/>
        <v>41</v>
      </c>
      <c r="I20" s="503">
        <f t="shared" si="0"/>
        <v>25908.955</v>
      </c>
      <c r="J20" s="453">
        <f t="shared" si="0"/>
        <v>68.6</v>
      </c>
      <c r="K20" s="504">
        <f t="shared" si="0"/>
        <v>195</v>
      </c>
      <c r="L20" s="507">
        <f t="shared" si="0"/>
        <v>10</v>
      </c>
      <c r="M20" s="504">
        <f t="shared" si="0"/>
        <v>205</v>
      </c>
      <c r="N20" s="453">
        <f t="shared" si="0"/>
        <v>68.3</v>
      </c>
      <c r="O20" s="506">
        <f t="shared" si="0"/>
        <v>17</v>
      </c>
      <c r="P20" s="503">
        <f t="shared" si="0"/>
        <v>19783.618</v>
      </c>
      <c r="Q20" s="453">
        <f t="shared" si="0"/>
        <v>37.9</v>
      </c>
      <c r="R20" s="504">
        <f t="shared" si="0"/>
        <v>378</v>
      </c>
      <c r="S20" s="507">
        <f t="shared" si="0"/>
        <v>9</v>
      </c>
      <c r="T20" s="504">
        <f t="shared" si="0"/>
        <v>387</v>
      </c>
      <c r="U20" s="453">
        <f t="shared" si="0"/>
        <v>42.9</v>
      </c>
      <c r="V20" s="506">
        <f t="shared" si="0"/>
        <v>0</v>
      </c>
      <c r="W20" s="503">
        <f t="shared" si="0"/>
        <v>1471313.602</v>
      </c>
      <c r="X20" s="453">
        <f t="shared" si="0"/>
        <v>89.60000000000001</v>
      </c>
      <c r="Y20" s="504">
        <f t="shared" si="0"/>
        <v>895</v>
      </c>
      <c r="Z20" s="505">
        <f t="shared" si="0"/>
        <v>69</v>
      </c>
      <c r="AA20" s="504">
        <f t="shared" si="0"/>
        <v>964</v>
      </c>
      <c r="AB20" s="453">
        <f t="shared" si="0"/>
        <v>58.599999999999994</v>
      </c>
      <c r="AC20" s="506">
        <f t="shared" si="0"/>
        <v>135</v>
      </c>
      <c r="AD20" s="506">
        <f t="shared" si="0"/>
        <v>58</v>
      </c>
      <c r="AE20" s="506">
        <f t="shared" si="0"/>
        <v>39</v>
      </c>
    </row>
    <row r="21" spans="1:31" s="63" customFormat="1" ht="9.75" customHeight="1">
      <c r="A21" s="527"/>
      <c r="B21" s="528"/>
      <c r="C21" s="150"/>
      <c r="D21" s="144"/>
      <c r="E21" s="146"/>
      <c r="F21" s="144"/>
      <c r="G21" s="150"/>
      <c r="H21" s="147"/>
      <c r="I21" s="528"/>
      <c r="J21" s="150"/>
      <c r="K21" s="144"/>
      <c r="L21" s="529"/>
      <c r="M21" s="144"/>
      <c r="N21" s="150"/>
      <c r="O21" s="147"/>
      <c r="P21" s="528"/>
      <c r="Q21" s="150"/>
      <c r="R21" s="144"/>
      <c r="S21" s="529"/>
      <c r="T21" s="144"/>
      <c r="U21" s="150"/>
      <c r="V21" s="147"/>
      <c r="W21" s="530"/>
      <c r="X21" s="150"/>
      <c r="Y21" s="144"/>
      <c r="Z21" s="146"/>
      <c r="AA21" s="144"/>
      <c r="AB21" s="150"/>
      <c r="AC21" s="147"/>
      <c r="AD21" s="147"/>
      <c r="AE21" s="147"/>
    </row>
    <row r="22" spans="1:31" s="63" customFormat="1" ht="15" customHeight="1">
      <c r="A22" s="488" t="s">
        <v>111</v>
      </c>
      <c r="B22" s="62"/>
      <c r="C22" s="59"/>
      <c r="D22" s="101"/>
      <c r="E22" s="103"/>
      <c r="F22" s="101"/>
      <c r="G22" s="59"/>
      <c r="H22" s="104"/>
      <c r="I22" s="62"/>
      <c r="J22" s="59"/>
      <c r="K22" s="101"/>
      <c r="L22" s="347"/>
      <c r="M22" s="101"/>
      <c r="N22" s="59"/>
      <c r="O22" s="104"/>
      <c r="P22" s="62"/>
      <c r="Q22" s="59"/>
      <c r="R22" s="101"/>
      <c r="S22" s="347"/>
      <c r="T22" s="101"/>
      <c r="U22" s="59"/>
      <c r="V22" s="104"/>
      <c r="W22" s="62"/>
      <c r="X22" s="59"/>
      <c r="Y22" s="101"/>
      <c r="Z22" s="103"/>
      <c r="AA22" s="101"/>
      <c r="AB22" s="59"/>
      <c r="AC22" s="104"/>
      <c r="AD22" s="104"/>
      <c r="AE22" s="104"/>
    </row>
    <row r="23" spans="1:31" s="63" customFormat="1" ht="15" customHeight="1">
      <c r="A23" s="489" t="s">
        <v>112</v>
      </c>
      <c r="B23" s="490">
        <v>50091.721</v>
      </c>
      <c r="C23" s="71">
        <v>3.2</v>
      </c>
      <c r="D23" s="65">
        <v>30</v>
      </c>
      <c r="E23" s="67">
        <v>6</v>
      </c>
      <c r="F23" s="65">
        <v>36</v>
      </c>
      <c r="G23" s="71">
        <v>8.1</v>
      </c>
      <c r="H23" s="68">
        <v>4</v>
      </c>
      <c r="I23" s="490">
        <v>8119.483</v>
      </c>
      <c r="J23" s="71">
        <v>21.4</v>
      </c>
      <c r="K23" s="65">
        <v>59</v>
      </c>
      <c r="L23" s="491">
        <v>6</v>
      </c>
      <c r="M23" s="65">
        <v>65</v>
      </c>
      <c r="N23" s="71">
        <v>21.7</v>
      </c>
      <c r="O23" s="68">
        <v>13</v>
      </c>
      <c r="P23" s="490">
        <v>11573.282</v>
      </c>
      <c r="Q23" s="71">
        <v>22.2</v>
      </c>
      <c r="R23" s="65">
        <v>235</v>
      </c>
      <c r="S23" s="491">
        <v>4</v>
      </c>
      <c r="T23" s="65">
        <v>239</v>
      </c>
      <c r="U23" s="71">
        <v>26.5</v>
      </c>
      <c r="V23" s="68">
        <v>0</v>
      </c>
      <c r="W23" s="76">
        <v>69784.487</v>
      </c>
      <c r="X23" s="71">
        <v>4.2</v>
      </c>
      <c r="Y23" s="65">
        <v>324</v>
      </c>
      <c r="Z23" s="67">
        <v>16</v>
      </c>
      <c r="AA23" s="65">
        <v>340</v>
      </c>
      <c r="AB23" s="71">
        <v>20.6</v>
      </c>
      <c r="AC23" s="68">
        <v>3</v>
      </c>
      <c r="AD23" s="68">
        <v>17</v>
      </c>
      <c r="AE23" s="68">
        <v>6</v>
      </c>
    </row>
    <row r="24" spans="1:31" s="63" customFormat="1" ht="15" customHeight="1">
      <c r="A24" s="489" t="s">
        <v>110</v>
      </c>
      <c r="B24" s="492">
        <v>64858.286</v>
      </c>
      <c r="C24" s="414">
        <v>4.2</v>
      </c>
      <c r="D24" s="493">
        <v>11</v>
      </c>
      <c r="E24" s="494">
        <v>0</v>
      </c>
      <c r="F24" s="493">
        <v>11</v>
      </c>
      <c r="G24" s="414">
        <v>2.5</v>
      </c>
      <c r="H24" s="495">
        <v>0</v>
      </c>
      <c r="I24" s="492">
        <v>3467.638</v>
      </c>
      <c r="J24" s="414">
        <v>9.2</v>
      </c>
      <c r="K24" s="493">
        <v>28</v>
      </c>
      <c r="L24" s="496">
        <v>0</v>
      </c>
      <c r="M24" s="493">
        <v>28</v>
      </c>
      <c r="N24" s="414">
        <v>9.3</v>
      </c>
      <c r="O24" s="495">
        <v>1</v>
      </c>
      <c r="P24" s="492">
        <v>2296.862</v>
      </c>
      <c r="Q24" s="414">
        <v>4.4</v>
      </c>
      <c r="R24" s="493">
        <v>54</v>
      </c>
      <c r="S24" s="496">
        <v>1</v>
      </c>
      <c r="T24" s="493">
        <v>55</v>
      </c>
      <c r="U24" s="414">
        <v>6.1</v>
      </c>
      <c r="V24" s="495">
        <v>0</v>
      </c>
      <c r="W24" s="497">
        <v>70623</v>
      </c>
      <c r="X24" s="414">
        <v>4.3</v>
      </c>
      <c r="Y24" s="493">
        <v>93</v>
      </c>
      <c r="Z24" s="494">
        <v>1</v>
      </c>
      <c r="AA24" s="493">
        <v>94</v>
      </c>
      <c r="AB24" s="414">
        <v>5.7</v>
      </c>
      <c r="AC24" s="495">
        <v>30</v>
      </c>
      <c r="AD24" s="495">
        <v>1</v>
      </c>
      <c r="AE24" s="495">
        <v>4</v>
      </c>
    </row>
    <row r="25" spans="1:31" s="63" customFormat="1" ht="15" customHeight="1" thickBot="1">
      <c r="A25" s="515" t="s">
        <v>113</v>
      </c>
      <c r="B25" s="499">
        <v>550</v>
      </c>
      <c r="C25" s="120">
        <v>0</v>
      </c>
      <c r="D25" s="114">
        <v>0</v>
      </c>
      <c r="E25" s="116">
        <v>1</v>
      </c>
      <c r="F25" s="114">
        <v>1</v>
      </c>
      <c r="G25" s="120">
        <v>0.2</v>
      </c>
      <c r="H25" s="117">
        <v>2</v>
      </c>
      <c r="I25" s="499">
        <v>290.339</v>
      </c>
      <c r="J25" s="120">
        <v>0.8</v>
      </c>
      <c r="K25" s="114">
        <v>2</v>
      </c>
      <c r="L25" s="500">
        <v>0</v>
      </c>
      <c r="M25" s="114">
        <v>2</v>
      </c>
      <c r="N25" s="120">
        <v>0.7</v>
      </c>
      <c r="O25" s="117">
        <v>1</v>
      </c>
      <c r="P25" s="499">
        <v>273.14</v>
      </c>
      <c r="Q25" s="120">
        <v>0.5</v>
      </c>
      <c r="R25" s="114">
        <v>5</v>
      </c>
      <c r="S25" s="500">
        <v>1</v>
      </c>
      <c r="T25" s="114">
        <v>6</v>
      </c>
      <c r="U25" s="120">
        <v>0.7</v>
      </c>
      <c r="V25" s="117">
        <v>0</v>
      </c>
      <c r="W25" s="501">
        <v>1113</v>
      </c>
      <c r="X25" s="120">
        <v>0.1</v>
      </c>
      <c r="Y25" s="114">
        <v>7</v>
      </c>
      <c r="Z25" s="116">
        <v>2</v>
      </c>
      <c r="AA25" s="114">
        <v>9</v>
      </c>
      <c r="AB25" s="120">
        <v>0.5</v>
      </c>
      <c r="AC25" s="117">
        <v>0</v>
      </c>
      <c r="AD25" s="117">
        <v>3</v>
      </c>
      <c r="AE25" s="117">
        <v>1</v>
      </c>
    </row>
    <row r="26" spans="1:31" s="63" customFormat="1" ht="15" customHeight="1" thickBot="1">
      <c r="A26" s="502" t="s">
        <v>114</v>
      </c>
      <c r="B26" s="503">
        <f aca="true" t="shared" si="1" ref="B26:AE26">SUM(B23:B25)</f>
        <v>115500.007</v>
      </c>
      <c r="C26" s="453">
        <f t="shared" si="1"/>
        <v>7.4</v>
      </c>
      <c r="D26" s="504">
        <f t="shared" si="1"/>
        <v>41</v>
      </c>
      <c r="E26" s="505">
        <f t="shared" si="1"/>
        <v>7</v>
      </c>
      <c r="F26" s="504">
        <f t="shared" si="1"/>
        <v>48</v>
      </c>
      <c r="G26" s="453">
        <f t="shared" si="1"/>
        <v>10.799999999999999</v>
      </c>
      <c r="H26" s="506">
        <f t="shared" si="1"/>
        <v>6</v>
      </c>
      <c r="I26" s="503">
        <f t="shared" si="1"/>
        <v>11877.46</v>
      </c>
      <c r="J26" s="453">
        <f t="shared" si="1"/>
        <v>31.4</v>
      </c>
      <c r="K26" s="504">
        <f t="shared" si="1"/>
        <v>89</v>
      </c>
      <c r="L26" s="507">
        <f t="shared" si="1"/>
        <v>6</v>
      </c>
      <c r="M26" s="504">
        <f t="shared" si="1"/>
        <v>95</v>
      </c>
      <c r="N26" s="453">
        <f t="shared" si="1"/>
        <v>31.7</v>
      </c>
      <c r="O26" s="506">
        <f t="shared" si="1"/>
        <v>15</v>
      </c>
      <c r="P26" s="503">
        <f t="shared" si="1"/>
        <v>14143.284</v>
      </c>
      <c r="Q26" s="453">
        <f t="shared" si="1"/>
        <v>27.1</v>
      </c>
      <c r="R26" s="504">
        <f t="shared" si="1"/>
        <v>294</v>
      </c>
      <c r="S26" s="507">
        <f t="shared" si="1"/>
        <v>6</v>
      </c>
      <c r="T26" s="504">
        <f t="shared" si="1"/>
        <v>300</v>
      </c>
      <c r="U26" s="453">
        <f t="shared" si="1"/>
        <v>33.300000000000004</v>
      </c>
      <c r="V26" s="506">
        <f t="shared" si="1"/>
        <v>0</v>
      </c>
      <c r="W26" s="503">
        <f t="shared" si="1"/>
        <v>141520.487</v>
      </c>
      <c r="X26" s="453">
        <f t="shared" si="1"/>
        <v>8.6</v>
      </c>
      <c r="Y26" s="504">
        <f t="shared" si="1"/>
        <v>424</v>
      </c>
      <c r="Z26" s="505">
        <f t="shared" si="1"/>
        <v>19</v>
      </c>
      <c r="AA26" s="504">
        <f t="shared" si="1"/>
        <v>443</v>
      </c>
      <c r="AB26" s="453">
        <f t="shared" si="1"/>
        <v>26.8</v>
      </c>
      <c r="AC26" s="506">
        <f t="shared" si="1"/>
        <v>33</v>
      </c>
      <c r="AD26" s="506">
        <f t="shared" si="1"/>
        <v>21</v>
      </c>
      <c r="AE26" s="506">
        <f t="shared" si="1"/>
        <v>11</v>
      </c>
    </row>
    <row r="27" spans="1:31" s="63" customFormat="1" ht="9.75" customHeight="1" thickBot="1">
      <c r="A27" s="544"/>
      <c r="B27" s="545"/>
      <c r="C27" s="546"/>
      <c r="D27" s="547"/>
      <c r="E27" s="548"/>
      <c r="F27" s="547"/>
      <c r="G27" s="546"/>
      <c r="H27" s="549"/>
      <c r="I27" s="545"/>
      <c r="J27" s="546"/>
      <c r="K27" s="547"/>
      <c r="L27" s="550"/>
      <c r="M27" s="547"/>
      <c r="N27" s="546"/>
      <c r="O27" s="549"/>
      <c r="P27" s="545"/>
      <c r="Q27" s="546"/>
      <c r="R27" s="547"/>
      <c r="S27" s="550"/>
      <c r="T27" s="547"/>
      <c r="U27" s="546"/>
      <c r="V27" s="549"/>
      <c r="W27" s="551"/>
      <c r="X27" s="546"/>
      <c r="Y27" s="547"/>
      <c r="Z27" s="548"/>
      <c r="AA27" s="547"/>
      <c r="AB27" s="546"/>
      <c r="AC27" s="549"/>
      <c r="AD27" s="549"/>
      <c r="AE27" s="549"/>
    </row>
    <row r="28" spans="1:31" s="63" customFormat="1" ht="15" customHeight="1" thickBot="1">
      <c r="A28" s="540" t="s">
        <v>24</v>
      </c>
      <c r="B28" s="541">
        <f aca="true" t="shared" si="2" ref="B28:AE28">B20+B26</f>
        <v>1541120.6169999999</v>
      </c>
      <c r="C28" s="136">
        <f t="shared" si="2"/>
        <v>99.20000000000002</v>
      </c>
      <c r="D28" s="131">
        <f t="shared" si="2"/>
        <v>363</v>
      </c>
      <c r="E28" s="176">
        <f t="shared" si="2"/>
        <v>57</v>
      </c>
      <c r="F28" s="131">
        <f t="shared" si="2"/>
        <v>420</v>
      </c>
      <c r="G28" s="136">
        <f t="shared" si="2"/>
        <v>94.39999999999999</v>
      </c>
      <c r="H28" s="133">
        <f t="shared" si="2"/>
        <v>47</v>
      </c>
      <c r="I28" s="541">
        <f t="shared" si="2"/>
        <v>37786.415</v>
      </c>
      <c r="J28" s="136">
        <f t="shared" si="2"/>
        <v>100</v>
      </c>
      <c r="K28" s="131">
        <f t="shared" si="2"/>
        <v>284</v>
      </c>
      <c r="L28" s="179">
        <f t="shared" si="2"/>
        <v>16</v>
      </c>
      <c r="M28" s="131">
        <f t="shared" si="2"/>
        <v>300</v>
      </c>
      <c r="N28" s="136">
        <f t="shared" si="2"/>
        <v>100</v>
      </c>
      <c r="O28" s="140">
        <f t="shared" si="2"/>
        <v>32</v>
      </c>
      <c r="P28" s="541">
        <f t="shared" si="2"/>
        <v>33926.902</v>
      </c>
      <c r="Q28" s="136">
        <f t="shared" si="2"/>
        <v>65</v>
      </c>
      <c r="R28" s="131">
        <f t="shared" si="2"/>
        <v>672</v>
      </c>
      <c r="S28" s="179">
        <f t="shared" si="2"/>
        <v>15</v>
      </c>
      <c r="T28" s="131">
        <f t="shared" si="2"/>
        <v>687</v>
      </c>
      <c r="U28" s="136">
        <f t="shared" si="2"/>
        <v>76.2</v>
      </c>
      <c r="V28" s="140">
        <f t="shared" si="2"/>
        <v>0</v>
      </c>
      <c r="W28" s="541">
        <f t="shared" si="2"/>
        <v>1612834.089</v>
      </c>
      <c r="X28" s="136">
        <f t="shared" si="2"/>
        <v>98.2</v>
      </c>
      <c r="Y28" s="131">
        <f t="shared" si="2"/>
        <v>1319</v>
      </c>
      <c r="Z28" s="176">
        <f t="shared" si="2"/>
        <v>88</v>
      </c>
      <c r="AA28" s="131">
        <f t="shared" si="2"/>
        <v>1407</v>
      </c>
      <c r="AB28" s="136">
        <f t="shared" si="2"/>
        <v>85.39999999999999</v>
      </c>
      <c r="AC28" s="133">
        <f t="shared" si="2"/>
        <v>168</v>
      </c>
      <c r="AD28" s="133">
        <f t="shared" si="2"/>
        <v>79</v>
      </c>
      <c r="AE28" s="133">
        <f t="shared" si="2"/>
        <v>50</v>
      </c>
    </row>
    <row r="29" spans="1:31" s="63" customFormat="1" ht="9.75" customHeight="1">
      <c r="A29" s="527"/>
      <c r="B29" s="528"/>
      <c r="C29" s="150"/>
      <c r="D29" s="144"/>
      <c r="E29" s="146"/>
      <c r="F29" s="144"/>
      <c r="G29" s="150"/>
      <c r="H29" s="147"/>
      <c r="I29" s="528"/>
      <c r="J29" s="150"/>
      <c r="K29" s="144"/>
      <c r="L29" s="529"/>
      <c r="M29" s="144"/>
      <c r="N29" s="150"/>
      <c r="O29" s="147"/>
      <c r="P29" s="528"/>
      <c r="Q29" s="150"/>
      <c r="R29" s="144"/>
      <c r="S29" s="529"/>
      <c r="T29" s="144"/>
      <c r="U29" s="150"/>
      <c r="V29" s="147"/>
      <c r="W29" s="530"/>
      <c r="X29" s="150"/>
      <c r="Y29" s="144"/>
      <c r="Z29" s="146"/>
      <c r="AA29" s="144"/>
      <c r="AB29" s="150"/>
      <c r="AC29" s="147"/>
      <c r="AD29" s="147"/>
      <c r="AE29" s="147"/>
    </row>
    <row r="30" spans="1:31" s="63" customFormat="1" ht="15" customHeight="1">
      <c r="A30" s="488" t="s">
        <v>28</v>
      </c>
      <c r="B30" s="62"/>
      <c r="C30" s="59"/>
      <c r="D30" s="101"/>
      <c r="E30" s="103"/>
      <c r="F30" s="101"/>
      <c r="G30" s="59"/>
      <c r="H30" s="104"/>
      <c r="I30" s="62"/>
      <c r="J30" s="59"/>
      <c r="K30" s="101"/>
      <c r="L30" s="347"/>
      <c r="M30" s="101"/>
      <c r="N30" s="59"/>
      <c r="O30" s="104"/>
      <c r="P30" s="62"/>
      <c r="Q30" s="59"/>
      <c r="R30" s="101"/>
      <c r="S30" s="347"/>
      <c r="T30" s="101"/>
      <c r="U30" s="59"/>
      <c r="V30" s="104"/>
      <c r="W30" s="62"/>
      <c r="X30" s="59"/>
      <c r="Y30" s="101"/>
      <c r="Z30" s="103"/>
      <c r="AA30" s="101"/>
      <c r="AB30" s="59"/>
      <c r="AC30" s="104"/>
      <c r="AD30" s="104"/>
      <c r="AE30" s="104"/>
    </row>
    <row r="31" spans="1:31" s="63" customFormat="1" ht="15" customHeight="1">
      <c r="A31" s="489" t="s">
        <v>213</v>
      </c>
      <c r="B31" s="490">
        <v>11445</v>
      </c>
      <c r="C31" s="71">
        <v>0.8</v>
      </c>
      <c r="D31" s="65">
        <v>19</v>
      </c>
      <c r="E31" s="67">
        <v>6</v>
      </c>
      <c r="F31" s="65">
        <v>25</v>
      </c>
      <c r="G31" s="71">
        <v>5.6</v>
      </c>
      <c r="H31" s="68">
        <v>0</v>
      </c>
      <c r="I31" s="490">
        <v>0</v>
      </c>
      <c r="J31" s="71">
        <v>0</v>
      </c>
      <c r="K31" s="65">
        <v>0</v>
      </c>
      <c r="L31" s="491">
        <v>0</v>
      </c>
      <c r="M31" s="65">
        <v>0</v>
      </c>
      <c r="N31" s="71">
        <v>0</v>
      </c>
      <c r="O31" s="68">
        <v>0</v>
      </c>
      <c r="P31" s="490">
        <v>18245.031</v>
      </c>
      <c r="Q31" s="71">
        <v>35</v>
      </c>
      <c r="R31" s="65">
        <v>207</v>
      </c>
      <c r="S31" s="491">
        <v>8</v>
      </c>
      <c r="T31" s="65">
        <v>215</v>
      </c>
      <c r="U31" s="71">
        <v>23.8</v>
      </c>
      <c r="V31" s="68">
        <v>0</v>
      </c>
      <c r="W31" s="76">
        <v>29689.787</v>
      </c>
      <c r="X31" s="71">
        <v>1.8</v>
      </c>
      <c r="Y31" s="65">
        <v>226</v>
      </c>
      <c r="Z31" s="67">
        <v>14</v>
      </c>
      <c r="AA31" s="65">
        <v>240</v>
      </c>
      <c r="AB31" s="71">
        <v>14.6</v>
      </c>
      <c r="AC31" s="68">
        <v>0</v>
      </c>
      <c r="AD31" s="68">
        <v>0</v>
      </c>
      <c r="AE31" s="68">
        <v>5</v>
      </c>
    </row>
    <row r="32" spans="1:31" s="63" customFormat="1" ht="15" customHeight="1" thickBot="1">
      <c r="A32" s="502" t="s">
        <v>44</v>
      </c>
      <c r="B32" s="503">
        <f aca="true" t="shared" si="3" ref="B32:AE32">SUM(B31:B31)</f>
        <v>11445</v>
      </c>
      <c r="C32" s="453">
        <f t="shared" si="3"/>
        <v>0.8</v>
      </c>
      <c r="D32" s="504">
        <f t="shared" si="3"/>
        <v>19</v>
      </c>
      <c r="E32" s="505">
        <f t="shared" si="3"/>
        <v>6</v>
      </c>
      <c r="F32" s="504">
        <f t="shared" si="3"/>
        <v>25</v>
      </c>
      <c r="G32" s="453">
        <f t="shared" si="3"/>
        <v>5.6</v>
      </c>
      <c r="H32" s="506">
        <f t="shared" si="3"/>
        <v>0</v>
      </c>
      <c r="I32" s="503">
        <f t="shared" si="3"/>
        <v>0</v>
      </c>
      <c r="J32" s="453">
        <f t="shared" si="3"/>
        <v>0</v>
      </c>
      <c r="K32" s="504">
        <f t="shared" si="3"/>
        <v>0</v>
      </c>
      <c r="L32" s="507">
        <f t="shared" si="3"/>
        <v>0</v>
      </c>
      <c r="M32" s="504">
        <f t="shared" si="3"/>
        <v>0</v>
      </c>
      <c r="N32" s="453">
        <f t="shared" si="3"/>
        <v>0</v>
      </c>
      <c r="O32" s="506">
        <f t="shared" si="3"/>
        <v>0</v>
      </c>
      <c r="P32" s="503">
        <f t="shared" si="3"/>
        <v>18245.031</v>
      </c>
      <c r="Q32" s="453">
        <f t="shared" si="3"/>
        <v>35</v>
      </c>
      <c r="R32" s="504">
        <f t="shared" si="3"/>
        <v>207</v>
      </c>
      <c r="S32" s="507">
        <f t="shared" si="3"/>
        <v>8</v>
      </c>
      <c r="T32" s="504">
        <f t="shared" si="3"/>
        <v>215</v>
      </c>
      <c r="U32" s="453">
        <f t="shared" si="3"/>
        <v>23.8</v>
      </c>
      <c r="V32" s="506">
        <f t="shared" si="3"/>
        <v>0</v>
      </c>
      <c r="W32" s="503">
        <f t="shared" si="3"/>
        <v>29689.787</v>
      </c>
      <c r="X32" s="453">
        <f t="shared" si="3"/>
        <v>1.8</v>
      </c>
      <c r="Y32" s="504">
        <f t="shared" si="3"/>
        <v>226</v>
      </c>
      <c r="Z32" s="505">
        <f t="shared" si="3"/>
        <v>14</v>
      </c>
      <c r="AA32" s="504">
        <f t="shared" si="3"/>
        <v>240</v>
      </c>
      <c r="AB32" s="453">
        <f t="shared" si="3"/>
        <v>14.6</v>
      </c>
      <c r="AC32" s="506">
        <f t="shared" si="3"/>
        <v>0</v>
      </c>
      <c r="AD32" s="506">
        <f t="shared" si="3"/>
        <v>0</v>
      </c>
      <c r="AE32" s="506">
        <f t="shared" si="3"/>
        <v>5</v>
      </c>
    </row>
    <row r="33" spans="1:31" s="63" customFormat="1" ht="9.75" customHeight="1" thickBot="1">
      <c r="A33" s="498"/>
      <c r="B33" s="528"/>
      <c r="C33" s="150"/>
      <c r="D33" s="144"/>
      <c r="E33" s="146"/>
      <c r="F33" s="144"/>
      <c r="G33" s="150"/>
      <c r="H33" s="147"/>
      <c r="I33" s="528"/>
      <c r="J33" s="150"/>
      <c r="K33" s="537"/>
      <c r="L33" s="529"/>
      <c r="M33" s="144"/>
      <c r="N33" s="150"/>
      <c r="O33" s="147"/>
      <c r="P33" s="528"/>
      <c r="Q33" s="150"/>
      <c r="R33" s="537"/>
      <c r="S33" s="529"/>
      <c r="T33" s="144"/>
      <c r="U33" s="150"/>
      <c r="V33" s="147"/>
      <c r="W33" s="538"/>
      <c r="X33" s="150"/>
      <c r="Y33" s="144"/>
      <c r="Z33" s="539"/>
      <c r="AA33" s="144"/>
      <c r="AB33" s="150"/>
      <c r="AC33" s="147"/>
      <c r="AD33" s="147"/>
      <c r="AE33" s="147"/>
    </row>
    <row r="34" spans="1:31" s="63" customFormat="1" ht="15" customHeight="1" thickBot="1">
      <c r="A34" s="540" t="s">
        <v>29</v>
      </c>
      <c r="B34" s="541">
        <f aca="true" t="shared" si="4" ref="B34:AE34">B28+B32</f>
        <v>1552565.6169999999</v>
      </c>
      <c r="C34" s="136">
        <f t="shared" si="4"/>
        <v>100.00000000000001</v>
      </c>
      <c r="D34" s="131">
        <f t="shared" si="4"/>
        <v>382</v>
      </c>
      <c r="E34" s="176">
        <f t="shared" si="4"/>
        <v>63</v>
      </c>
      <c r="F34" s="131">
        <f t="shared" si="4"/>
        <v>445</v>
      </c>
      <c r="G34" s="136">
        <f t="shared" si="4"/>
        <v>99.99999999999999</v>
      </c>
      <c r="H34" s="133">
        <f t="shared" si="4"/>
        <v>47</v>
      </c>
      <c r="I34" s="541">
        <f t="shared" si="4"/>
        <v>37786.415</v>
      </c>
      <c r="J34" s="136">
        <f t="shared" si="4"/>
        <v>100</v>
      </c>
      <c r="K34" s="133">
        <f t="shared" si="4"/>
        <v>284</v>
      </c>
      <c r="L34" s="131">
        <f t="shared" si="4"/>
        <v>16</v>
      </c>
      <c r="M34" s="131">
        <f t="shared" si="4"/>
        <v>300</v>
      </c>
      <c r="N34" s="136">
        <f t="shared" si="4"/>
        <v>100</v>
      </c>
      <c r="O34" s="133">
        <f t="shared" si="4"/>
        <v>32</v>
      </c>
      <c r="P34" s="541">
        <f t="shared" si="4"/>
        <v>52171.933000000005</v>
      </c>
      <c r="Q34" s="136">
        <f t="shared" si="4"/>
        <v>100</v>
      </c>
      <c r="R34" s="133">
        <f t="shared" si="4"/>
        <v>879</v>
      </c>
      <c r="S34" s="131">
        <f t="shared" si="4"/>
        <v>23</v>
      </c>
      <c r="T34" s="131">
        <f t="shared" si="4"/>
        <v>902</v>
      </c>
      <c r="U34" s="136">
        <f t="shared" si="4"/>
        <v>100</v>
      </c>
      <c r="V34" s="133">
        <f t="shared" si="4"/>
        <v>0</v>
      </c>
      <c r="W34" s="541">
        <f t="shared" si="4"/>
        <v>1642523.876</v>
      </c>
      <c r="X34" s="136">
        <f t="shared" si="4"/>
        <v>100</v>
      </c>
      <c r="Y34" s="131">
        <f t="shared" si="4"/>
        <v>1545</v>
      </c>
      <c r="Z34" s="176">
        <f t="shared" si="4"/>
        <v>102</v>
      </c>
      <c r="AA34" s="131">
        <f t="shared" si="4"/>
        <v>1647</v>
      </c>
      <c r="AB34" s="136">
        <f t="shared" si="4"/>
        <v>99.99999999999999</v>
      </c>
      <c r="AC34" s="133">
        <f t="shared" si="4"/>
        <v>168</v>
      </c>
      <c r="AD34" s="133">
        <f t="shared" si="4"/>
        <v>79</v>
      </c>
      <c r="AE34" s="133">
        <f t="shared" si="4"/>
        <v>55</v>
      </c>
    </row>
    <row r="35" spans="1:7" s="163" customFormat="1" ht="13.5">
      <c r="A35" s="161"/>
      <c r="B35" s="164"/>
      <c r="C35" s="162"/>
      <c r="D35" s="162"/>
      <c r="E35" s="162"/>
      <c r="F35" s="162"/>
      <c r="G35" s="162"/>
    </row>
    <row r="36" spans="1:7" s="163" customFormat="1" ht="13.5">
      <c r="A36" s="161" t="s">
        <v>30</v>
      </c>
      <c r="B36" s="164"/>
      <c r="C36" s="162"/>
      <c r="D36" s="162"/>
      <c r="E36" s="162"/>
      <c r="F36" s="162"/>
      <c r="G36" s="162"/>
    </row>
    <row r="37" s="164" customFormat="1" ht="13.5">
      <c r="A37" s="164" t="s">
        <v>31</v>
      </c>
    </row>
    <row r="38" s="164" customFormat="1" ht="13.5">
      <c r="A38" s="164" t="s">
        <v>184</v>
      </c>
    </row>
    <row r="39" s="164" customFormat="1" ht="13.5">
      <c r="A39" s="164" t="s">
        <v>32</v>
      </c>
    </row>
    <row r="40" s="164" customFormat="1" ht="13.5">
      <c r="A40" s="164" t="s">
        <v>33</v>
      </c>
    </row>
    <row r="41" s="164" customFormat="1" ht="13.5">
      <c r="A41" s="164" t="s">
        <v>34</v>
      </c>
    </row>
    <row r="42" spans="1:4" s="63" customFormat="1" ht="13.5">
      <c r="A42" s="165" t="s">
        <v>35</v>
      </c>
      <c r="D42" s="468"/>
    </row>
    <row r="43" spans="1:23" s="63" customFormat="1" ht="13.5">
      <c r="A43" s="164" t="s">
        <v>36</v>
      </c>
      <c r="B43" s="168"/>
      <c r="D43" s="468"/>
      <c r="I43" s="168"/>
      <c r="W43" s="168"/>
    </row>
    <row r="44" spans="1:23" s="63" customFormat="1" ht="13.5">
      <c r="A44" s="164" t="s">
        <v>21</v>
      </c>
      <c r="B44" s="168"/>
      <c r="D44" s="468"/>
      <c r="I44" s="168"/>
      <c r="W44" s="168"/>
    </row>
    <row r="45" spans="1:23" s="63" customFormat="1" ht="13.5">
      <c r="A45" s="164" t="s">
        <v>210</v>
      </c>
      <c r="B45" s="168"/>
      <c r="D45" s="468"/>
      <c r="I45" s="168"/>
      <c r="W45" s="168"/>
    </row>
    <row r="46" spans="1:23" s="63" customFormat="1" ht="13.5">
      <c r="A46" s="543" t="s">
        <v>115</v>
      </c>
      <c r="B46" s="168"/>
      <c r="D46" s="468"/>
      <c r="I46" s="168"/>
      <c r="W46" s="168"/>
    </row>
    <row r="47" spans="1:23" s="63" customFormat="1" ht="13.5">
      <c r="A47" s="167"/>
      <c r="B47" s="168"/>
      <c r="D47" s="468"/>
      <c r="I47" s="168"/>
      <c r="W47" s="168"/>
    </row>
    <row r="48" spans="1:23" s="63" customFormat="1" ht="13.5">
      <c r="A48" s="167"/>
      <c r="B48" s="168"/>
      <c r="D48" s="468"/>
      <c r="I48" s="168"/>
      <c r="W48" s="168"/>
    </row>
    <row r="49" spans="1:23" s="63" customFormat="1" ht="13.5">
      <c r="A49" s="169"/>
      <c r="B49" s="168"/>
      <c r="D49" s="468"/>
      <c r="I49" s="168"/>
      <c r="W49" s="168"/>
    </row>
    <row r="50" spans="1:23" s="63" customFormat="1" ht="13.5">
      <c r="A50" s="169"/>
      <c r="B50" s="168"/>
      <c r="D50" s="468"/>
      <c r="I50" s="168"/>
      <c r="W50" s="168"/>
    </row>
    <row r="51" spans="1:23" s="63" customFormat="1" ht="13.5">
      <c r="A51" s="169"/>
      <c r="B51" s="168"/>
      <c r="D51" s="468"/>
      <c r="I51" s="168"/>
      <c r="W51" s="168"/>
    </row>
    <row r="52" spans="1:23" s="63" customFormat="1" ht="13.5">
      <c r="A52" s="169"/>
      <c r="B52" s="168"/>
      <c r="D52" s="468"/>
      <c r="I52" s="168"/>
      <c r="W52" s="168"/>
    </row>
    <row r="53" spans="1:23" s="63" customFormat="1" ht="13.5">
      <c r="A53" s="169"/>
      <c r="B53" s="168"/>
      <c r="D53" s="468"/>
      <c r="I53" s="168"/>
      <c r="W53" s="168"/>
    </row>
    <row r="54" spans="1:23" s="63" customFormat="1" ht="13.5">
      <c r="A54" s="169"/>
      <c r="B54" s="168"/>
      <c r="D54" s="468"/>
      <c r="I54" s="168"/>
      <c r="W54" s="168"/>
    </row>
    <row r="55" spans="1:23" s="63" customFormat="1" ht="13.5">
      <c r="A55" s="169"/>
      <c r="B55" s="168"/>
      <c r="D55" s="468"/>
      <c r="I55" s="168"/>
      <c r="W55" s="168"/>
    </row>
    <row r="56" spans="1:23" s="63" customFormat="1" ht="13.5">
      <c r="A56" s="169"/>
      <c r="B56" s="168"/>
      <c r="D56" s="468"/>
      <c r="I56" s="168"/>
      <c r="W56" s="168"/>
    </row>
    <row r="57" spans="1:23" s="63" customFormat="1" ht="13.5">
      <c r="A57" s="169"/>
      <c r="B57" s="168"/>
      <c r="D57" s="468"/>
      <c r="I57" s="168"/>
      <c r="W57" s="168"/>
    </row>
    <row r="58" spans="1:23" s="63" customFormat="1" ht="13.5">
      <c r="A58" s="169"/>
      <c r="B58" s="168"/>
      <c r="D58" s="468"/>
      <c r="I58" s="168"/>
      <c r="W58" s="168"/>
    </row>
    <row r="59" spans="1:23" s="63" customFormat="1" ht="13.5">
      <c r="A59" s="169"/>
      <c r="B59" s="168"/>
      <c r="D59" s="468"/>
      <c r="I59" s="168"/>
      <c r="W59" s="168"/>
    </row>
    <row r="60" spans="1:23" s="63" customFormat="1" ht="13.5">
      <c r="A60" s="169"/>
      <c r="B60" s="168"/>
      <c r="D60" s="468"/>
      <c r="I60" s="168"/>
      <c r="W60" s="168"/>
    </row>
    <row r="61" spans="1:23" s="63" customFormat="1" ht="13.5">
      <c r="A61" s="169"/>
      <c r="B61" s="168"/>
      <c r="D61" s="468"/>
      <c r="I61" s="168"/>
      <c r="W61" s="168"/>
    </row>
    <row r="62" spans="1:23" s="63" customFormat="1" ht="13.5">
      <c r="A62" s="169"/>
      <c r="B62" s="168"/>
      <c r="D62" s="468"/>
      <c r="I62" s="168"/>
      <c r="W62" s="168"/>
    </row>
    <row r="63" spans="1:23" ht="13.5">
      <c r="A63" s="169"/>
      <c r="B63" s="168"/>
      <c r="I63" s="168"/>
      <c r="W63" s="168"/>
    </row>
    <row r="64" spans="1:23" ht="13.5">
      <c r="A64" s="169"/>
      <c r="B64" s="168"/>
      <c r="I64" s="168"/>
      <c r="W64" s="168"/>
    </row>
    <row r="65" spans="1:23" ht="13.5">
      <c r="A65" s="169"/>
      <c r="B65" s="168"/>
      <c r="I65" s="168"/>
      <c r="W65" s="168"/>
    </row>
    <row r="66" spans="1:23" ht="13.5">
      <c r="A66" s="169"/>
      <c r="B66" s="168"/>
      <c r="I66" s="168"/>
      <c r="W66" s="168"/>
    </row>
    <row r="67" spans="1:23" ht="13.5">
      <c r="A67" s="169"/>
      <c r="B67" s="168"/>
      <c r="I67" s="168"/>
      <c r="W67" s="168"/>
    </row>
    <row r="68" spans="1:23" ht="13.5">
      <c r="A68" s="169"/>
      <c r="B68" s="168"/>
      <c r="I68" s="168"/>
      <c r="W68" s="168"/>
    </row>
    <row r="69" spans="1:23" ht="13.5">
      <c r="A69" s="169"/>
      <c r="B69" s="168"/>
      <c r="I69" s="168"/>
      <c r="W69" s="168"/>
    </row>
    <row r="70" spans="1:23" ht="13.5">
      <c r="A70" s="169"/>
      <c r="B70" s="168"/>
      <c r="I70" s="168"/>
      <c r="W70" s="168"/>
    </row>
    <row r="71" spans="1:23" ht="13.5">
      <c r="A71" s="169"/>
      <c r="B71" s="168"/>
      <c r="I71" s="168"/>
      <c r="W71" s="168"/>
    </row>
    <row r="72" spans="1:23" ht="13.5">
      <c r="A72" s="169"/>
      <c r="B72" s="168"/>
      <c r="I72" s="168"/>
      <c r="W72" s="168"/>
    </row>
    <row r="73" spans="1:23" ht="13.5">
      <c r="A73" s="169"/>
      <c r="B73" s="168"/>
      <c r="I73" s="168"/>
      <c r="W73" s="168"/>
    </row>
    <row r="74" spans="1:23" ht="13.5">
      <c r="A74" s="169"/>
      <c r="B74" s="168"/>
      <c r="I74" s="168"/>
      <c r="W74" s="168"/>
    </row>
    <row r="75" spans="1:23" ht="13.5">
      <c r="A75" s="169"/>
      <c r="B75" s="168"/>
      <c r="I75" s="168"/>
      <c r="W75" s="168"/>
    </row>
    <row r="76" spans="1:23" ht="13.5">
      <c r="A76" s="169"/>
      <c r="B76" s="168"/>
      <c r="I76" s="168"/>
      <c r="W76" s="168"/>
    </row>
    <row r="77" spans="1:23" ht="13.5">
      <c r="A77" s="169"/>
      <c r="B77" s="168"/>
      <c r="I77" s="168"/>
      <c r="W77" s="168"/>
    </row>
    <row r="78" spans="1:23" ht="13.5">
      <c r="A78" s="169"/>
      <c r="B78" s="168"/>
      <c r="I78" s="168"/>
      <c r="W78" s="168"/>
    </row>
    <row r="79" spans="1:23" ht="13.5">
      <c r="A79" s="169"/>
      <c r="B79" s="168"/>
      <c r="I79" s="168"/>
      <c r="W79" s="168"/>
    </row>
    <row r="80" spans="1:23" ht="13.5">
      <c r="A80" s="169"/>
      <c r="B80" s="168"/>
      <c r="I80" s="168"/>
      <c r="W80" s="168"/>
    </row>
    <row r="81" spans="1:23" ht="13.5">
      <c r="A81" s="169"/>
      <c r="B81" s="168"/>
      <c r="I81" s="168"/>
      <c r="W81" s="168"/>
    </row>
    <row r="82" spans="1:23" ht="13.5">
      <c r="A82" s="169"/>
      <c r="B82" s="168"/>
      <c r="I82" s="168"/>
      <c r="W82" s="168"/>
    </row>
    <row r="83" spans="1:23" ht="13.5">
      <c r="A83" s="169"/>
      <c r="B83" s="168"/>
      <c r="I83" s="168"/>
      <c r="W83" s="168"/>
    </row>
    <row r="84" spans="1:23" ht="13.5">
      <c r="A84" s="169"/>
      <c r="B84" s="168"/>
      <c r="I84" s="168"/>
      <c r="W84" s="168"/>
    </row>
    <row r="85" ht="13.5">
      <c r="W85" s="168"/>
    </row>
    <row r="86" ht="13.5">
      <c r="W86" s="168"/>
    </row>
  </sheetData>
  <mergeCells count="16">
    <mergeCell ref="P12:Q12"/>
    <mergeCell ref="T12:U12"/>
    <mergeCell ref="W12:X12"/>
    <mergeCell ref="AA12:AB12"/>
    <mergeCell ref="B12:C12"/>
    <mergeCell ref="F12:G12"/>
    <mergeCell ref="I12:J12"/>
    <mergeCell ref="M12:N12"/>
    <mergeCell ref="AC1:AE1"/>
    <mergeCell ref="A2:AE2"/>
    <mergeCell ref="A3:AE3"/>
    <mergeCell ref="I11:O11"/>
    <mergeCell ref="W11:AE11"/>
    <mergeCell ref="P11:V11"/>
    <mergeCell ref="A7:AE7"/>
    <mergeCell ref="B11:H11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3"/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workbookViewId="0" topLeftCell="A1">
      <selection activeCell="A31" sqref="A31"/>
    </sheetView>
  </sheetViews>
  <sheetFormatPr defaultColWidth="9.00390625" defaultRowHeight="12.75"/>
  <cols>
    <col min="1" max="1" width="30.00390625" style="0" customWidth="1"/>
    <col min="2" max="2" width="8.75390625" style="0" customWidth="1"/>
    <col min="3" max="3" width="4.75390625" style="0" customWidth="1"/>
    <col min="4" max="4" width="4.75390625" style="470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31" width="4.75390625" style="0" customWidth="1"/>
    <col min="33" max="33" width="9.75390625" style="0" customWidth="1"/>
  </cols>
  <sheetData>
    <row r="1" spans="29:31" ht="16.5">
      <c r="AC1" s="936" t="s">
        <v>201</v>
      </c>
      <c r="AD1" s="936"/>
      <c r="AE1" s="936"/>
    </row>
    <row r="2" spans="1:31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</row>
    <row r="3" spans="1:31" ht="18">
      <c r="A3" s="937" t="s">
        <v>202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</row>
    <row r="4" ht="12.75"/>
    <row r="7" spans="1:31" s="1" customFormat="1" ht="18" customHeight="1">
      <c r="A7" s="922" t="s">
        <v>42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</row>
    <row r="8" spans="1:31" s="1" customFormat="1" ht="15" customHeight="1">
      <c r="A8" s="475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476"/>
      <c r="AB8" s="476"/>
      <c r="AC8" s="476"/>
      <c r="AD8" s="476"/>
      <c r="AE8" s="477"/>
    </row>
    <row r="9" spans="1:31" s="1" customFormat="1" ht="15" customHeight="1">
      <c r="A9" s="475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476"/>
      <c r="AB9" s="476"/>
      <c r="AC9" s="476"/>
      <c r="AD9" s="476"/>
      <c r="AE9" s="477"/>
    </row>
    <row r="10" spans="1:31" s="305" customFormat="1" ht="18.75" customHeight="1">
      <c r="A10" s="183" t="s">
        <v>1</v>
      </c>
      <c r="B10" s="184"/>
      <c r="C10" s="184"/>
      <c r="D10" s="478"/>
      <c r="E10" s="14"/>
      <c r="F10" s="14"/>
      <c r="G10" s="14"/>
      <c r="H10" s="184"/>
      <c r="I10" s="184"/>
      <c r="J10" s="184"/>
      <c r="K10" s="307"/>
      <c r="L10" s="14"/>
      <c r="M10" s="14"/>
      <c r="N10" s="1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307"/>
      <c r="Z10" s="14"/>
      <c r="AA10" s="14"/>
      <c r="AB10" s="14"/>
      <c r="AC10" s="14"/>
      <c r="AD10" s="184"/>
      <c r="AE10" s="479" t="s">
        <v>2</v>
      </c>
    </row>
    <row r="11" spans="1:31" s="481" customFormat="1" ht="18.75" customHeight="1">
      <c r="A11" s="480" t="s">
        <v>3</v>
      </c>
      <c r="B11" s="925" t="s">
        <v>4</v>
      </c>
      <c r="C11" s="926"/>
      <c r="D11" s="926"/>
      <c r="E11" s="926"/>
      <c r="F11" s="926"/>
      <c r="G11" s="926"/>
      <c r="H11" s="930"/>
      <c r="I11" s="925" t="s">
        <v>5</v>
      </c>
      <c r="J11" s="926"/>
      <c r="K11" s="926"/>
      <c r="L11" s="926"/>
      <c r="M11" s="926"/>
      <c r="N11" s="926"/>
      <c r="O11" s="930"/>
      <c r="P11" s="925" t="s">
        <v>6</v>
      </c>
      <c r="Q11" s="926"/>
      <c r="R11" s="926"/>
      <c r="S11" s="926"/>
      <c r="T11" s="926"/>
      <c r="U11" s="926"/>
      <c r="V11" s="930"/>
      <c r="W11" s="925" t="s">
        <v>117</v>
      </c>
      <c r="X11" s="926"/>
      <c r="Y11" s="926"/>
      <c r="Z11" s="926"/>
      <c r="AA11" s="926"/>
      <c r="AB11" s="926"/>
      <c r="AC11" s="926"/>
      <c r="AD11" s="926"/>
      <c r="AE11" s="927"/>
    </row>
    <row r="12" spans="1:31" s="22" customFormat="1" ht="15" customHeight="1">
      <c r="A12" s="552" t="s">
        <v>8</v>
      </c>
      <c r="B12" s="553" t="s">
        <v>9</v>
      </c>
      <c r="C12" s="554"/>
      <c r="D12" s="26" t="s">
        <v>10</v>
      </c>
      <c r="E12" s="27" t="s">
        <v>11</v>
      </c>
      <c r="F12" s="555" t="s">
        <v>12</v>
      </c>
      <c r="G12" s="25"/>
      <c r="H12" s="31" t="s">
        <v>14</v>
      </c>
      <c r="I12" s="553" t="s">
        <v>9</v>
      </c>
      <c r="J12" s="554"/>
      <c r="K12" s="26" t="s">
        <v>10</v>
      </c>
      <c r="L12" s="27" t="s">
        <v>11</v>
      </c>
      <c r="M12" s="555" t="s">
        <v>12</v>
      </c>
      <c r="N12" s="25"/>
      <c r="O12" s="31" t="s">
        <v>14</v>
      </c>
      <c r="P12" s="553" t="s">
        <v>9</v>
      </c>
      <c r="Q12" s="554"/>
      <c r="R12" s="26" t="s">
        <v>10</v>
      </c>
      <c r="S12" s="27" t="s">
        <v>11</v>
      </c>
      <c r="T12" s="555" t="s">
        <v>12</v>
      </c>
      <c r="U12" s="25"/>
      <c r="V12" s="31" t="s">
        <v>14</v>
      </c>
      <c r="W12" s="553" t="s">
        <v>9</v>
      </c>
      <c r="X12" s="554"/>
      <c r="Y12" s="26" t="s">
        <v>10</v>
      </c>
      <c r="Z12" s="27" t="s">
        <v>11</v>
      </c>
      <c r="AA12" s="555" t="s">
        <v>12</v>
      </c>
      <c r="AB12" s="25"/>
      <c r="AC12" s="29" t="s">
        <v>13</v>
      </c>
      <c r="AD12" s="556" t="s">
        <v>14</v>
      </c>
      <c r="AE12" s="30" t="s">
        <v>15</v>
      </c>
    </row>
    <row r="13" spans="1:31" s="22" customFormat="1" ht="13.5" customHeight="1">
      <c r="A13" s="483" t="s">
        <v>16</v>
      </c>
      <c r="B13" s="24" t="s">
        <v>17</v>
      </c>
      <c r="C13" s="25" t="s">
        <v>18</v>
      </c>
      <c r="D13" s="26" t="s">
        <v>19</v>
      </c>
      <c r="E13" s="27" t="s">
        <v>19</v>
      </c>
      <c r="F13" s="26" t="s">
        <v>19</v>
      </c>
      <c r="G13" s="28" t="s">
        <v>18</v>
      </c>
      <c r="H13" s="31" t="s">
        <v>19</v>
      </c>
      <c r="I13" s="24" t="s">
        <v>17</v>
      </c>
      <c r="J13" s="25" t="s">
        <v>18</v>
      </c>
      <c r="K13" s="26" t="s">
        <v>19</v>
      </c>
      <c r="L13" s="27" t="s">
        <v>19</v>
      </c>
      <c r="M13" s="26" t="s">
        <v>19</v>
      </c>
      <c r="N13" s="28" t="s">
        <v>18</v>
      </c>
      <c r="O13" s="31" t="s">
        <v>19</v>
      </c>
      <c r="P13" s="24" t="s">
        <v>17</v>
      </c>
      <c r="Q13" s="25" t="s">
        <v>18</v>
      </c>
      <c r="R13" s="26" t="s">
        <v>19</v>
      </c>
      <c r="S13" s="27" t="s">
        <v>19</v>
      </c>
      <c r="T13" s="26" t="s">
        <v>19</v>
      </c>
      <c r="U13" s="28" t="s">
        <v>18</v>
      </c>
      <c r="V13" s="31" t="s">
        <v>19</v>
      </c>
      <c r="W13" s="24" t="s">
        <v>17</v>
      </c>
      <c r="X13" s="25" t="s">
        <v>18</v>
      </c>
      <c r="Y13" s="26" t="s">
        <v>19</v>
      </c>
      <c r="Z13" s="27" t="s">
        <v>19</v>
      </c>
      <c r="AA13" s="26" t="s">
        <v>19</v>
      </c>
      <c r="AB13" s="28" t="s">
        <v>18</v>
      </c>
      <c r="AC13" s="29" t="s">
        <v>19</v>
      </c>
      <c r="AD13" s="30" t="s">
        <v>19</v>
      </c>
      <c r="AE13" s="30" t="s">
        <v>19</v>
      </c>
    </row>
    <row r="14" spans="1:31" s="43" customFormat="1" ht="9.75" customHeight="1" thickBot="1">
      <c r="A14" s="484" t="s">
        <v>20</v>
      </c>
      <c r="B14" s="41">
        <v>1</v>
      </c>
      <c r="C14" s="35">
        <v>2</v>
      </c>
      <c r="D14" s="34">
        <v>3</v>
      </c>
      <c r="E14" s="36">
        <v>4</v>
      </c>
      <c r="F14" s="37">
        <v>5</v>
      </c>
      <c r="G14" s="33">
        <v>6</v>
      </c>
      <c r="H14" s="484">
        <v>7</v>
      </c>
      <c r="I14" s="41">
        <v>8</v>
      </c>
      <c r="J14" s="35">
        <v>9</v>
      </c>
      <c r="K14" s="34">
        <v>10</v>
      </c>
      <c r="L14" s="36">
        <v>11</v>
      </c>
      <c r="M14" s="37">
        <v>12</v>
      </c>
      <c r="N14" s="33">
        <v>13</v>
      </c>
      <c r="O14" s="484">
        <v>14</v>
      </c>
      <c r="P14" s="41">
        <v>15</v>
      </c>
      <c r="Q14" s="35">
        <v>16</v>
      </c>
      <c r="R14" s="34">
        <v>17</v>
      </c>
      <c r="S14" s="36">
        <v>18</v>
      </c>
      <c r="T14" s="37">
        <v>19</v>
      </c>
      <c r="U14" s="33">
        <v>20</v>
      </c>
      <c r="V14" s="484">
        <v>21</v>
      </c>
      <c r="W14" s="41">
        <v>22</v>
      </c>
      <c r="X14" s="35">
        <v>23</v>
      </c>
      <c r="Y14" s="34">
        <v>24</v>
      </c>
      <c r="Z14" s="36">
        <v>25</v>
      </c>
      <c r="AA14" s="37">
        <v>26</v>
      </c>
      <c r="AB14" s="33">
        <v>27</v>
      </c>
      <c r="AC14" s="32">
        <v>28</v>
      </c>
      <c r="AD14" s="38">
        <v>29</v>
      </c>
      <c r="AE14" s="42">
        <v>30</v>
      </c>
    </row>
    <row r="15" spans="1:31" s="22" customFormat="1" ht="9.75" customHeight="1">
      <c r="A15" s="485"/>
      <c r="B15" s="52"/>
      <c r="C15" s="47"/>
      <c r="D15" s="486"/>
      <c r="E15" s="48"/>
      <c r="F15" s="49"/>
      <c r="G15" s="47"/>
      <c r="H15" s="487"/>
      <c r="I15" s="337"/>
      <c r="J15" s="47"/>
      <c r="K15" s="46"/>
      <c r="L15" s="337"/>
      <c r="M15" s="49"/>
      <c r="N15" s="47"/>
      <c r="O15" s="487"/>
      <c r="P15" s="337"/>
      <c r="Q15" s="47"/>
      <c r="R15" s="46"/>
      <c r="S15" s="337"/>
      <c r="T15" s="49"/>
      <c r="U15" s="47"/>
      <c r="V15" s="487"/>
      <c r="W15" s="337"/>
      <c r="X15" s="47"/>
      <c r="Y15" s="46"/>
      <c r="Z15" s="48"/>
      <c r="AA15" s="49"/>
      <c r="AB15" s="47"/>
      <c r="AC15" s="50"/>
      <c r="AD15" s="50"/>
      <c r="AE15" s="53"/>
    </row>
    <row r="16" spans="1:31" s="63" customFormat="1" ht="15" customHeight="1">
      <c r="A16" s="488" t="s">
        <v>107</v>
      </c>
      <c r="B16" s="62"/>
      <c r="C16" s="59"/>
      <c r="D16" s="107"/>
      <c r="E16" s="58"/>
      <c r="F16" s="56"/>
      <c r="G16" s="59"/>
      <c r="H16" s="60"/>
      <c r="I16" s="62"/>
      <c r="J16" s="59"/>
      <c r="K16" s="56"/>
      <c r="L16" s="339"/>
      <c r="M16" s="56"/>
      <c r="N16" s="59"/>
      <c r="O16" s="60"/>
      <c r="P16" s="62"/>
      <c r="Q16" s="59"/>
      <c r="R16" s="56"/>
      <c r="S16" s="339"/>
      <c r="T16" s="56"/>
      <c r="U16" s="59"/>
      <c r="V16" s="60"/>
      <c r="W16" s="62"/>
      <c r="X16" s="59"/>
      <c r="Y16" s="56"/>
      <c r="Z16" s="58"/>
      <c r="AA16" s="56"/>
      <c r="AB16" s="59"/>
      <c r="AC16" s="60"/>
      <c r="AD16" s="60"/>
      <c r="AE16" s="60"/>
    </row>
    <row r="17" spans="1:31" s="63" customFormat="1" ht="15" customHeight="1">
      <c r="A17" s="489" t="s">
        <v>108</v>
      </c>
      <c r="B17" s="490">
        <v>26018.879</v>
      </c>
      <c r="C17" s="71">
        <v>6.6</v>
      </c>
      <c r="D17" s="65">
        <v>2</v>
      </c>
      <c r="E17" s="67">
        <v>0</v>
      </c>
      <c r="F17" s="65">
        <v>2</v>
      </c>
      <c r="G17" s="71">
        <v>6.9</v>
      </c>
      <c r="H17" s="68">
        <v>1</v>
      </c>
      <c r="I17" s="490">
        <v>29988.574</v>
      </c>
      <c r="J17" s="71">
        <v>3.9</v>
      </c>
      <c r="K17" s="65">
        <v>36</v>
      </c>
      <c r="L17" s="491">
        <v>0</v>
      </c>
      <c r="M17" s="65">
        <v>36</v>
      </c>
      <c r="N17" s="71">
        <v>5.6</v>
      </c>
      <c r="O17" s="68">
        <v>22</v>
      </c>
      <c r="P17" s="490">
        <v>11636.864</v>
      </c>
      <c r="Q17" s="71">
        <v>2.7</v>
      </c>
      <c r="R17" s="65">
        <v>41</v>
      </c>
      <c r="S17" s="491">
        <v>0</v>
      </c>
      <c r="T17" s="65">
        <v>41</v>
      </c>
      <c r="U17" s="71">
        <v>2.6</v>
      </c>
      <c r="V17" s="68">
        <v>0</v>
      </c>
      <c r="W17" s="76">
        <v>67645</v>
      </c>
      <c r="X17" s="71">
        <v>4.3</v>
      </c>
      <c r="Y17" s="65">
        <v>79</v>
      </c>
      <c r="Z17" s="67">
        <v>0</v>
      </c>
      <c r="AA17" s="65">
        <v>79</v>
      </c>
      <c r="AB17" s="71">
        <v>3.5</v>
      </c>
      <c r="AC17" s="68">
        <v>7</v>
      </c>
      <c r="AD17" s="68">
        <v>23</v>
      </c>
      <c r="AE17" s="68">
        <v>1</v>
      </c>
    </row>
    <row r="18" spans="1:31" s="63" customFormat="1" ht="15" customHeight="1">
      <c r="A18" s="489" t="s">
        <v>109</v>
      </c>
      <c r="B18" s="492">
        <v>0</v>
      </c>
      <c r="C18" s="414">
        <v>0</v>
      </c>
      <c r="D18" s="493">
        <v>0</v>
      </c>
      <c r="E18" s="494">
        <v>0</v>
      </c>
      <c r="F18" s="493">
        <v>0</v>
      </c>
      <c r="G18" s="414">
        <v>0</v>
      </c>
      <c r="H18" s="495">
        <v>0</v>
      </c>
      <c r="I18" s="492">
        <v>0</v>
      </c>
      <c r="J18" s="414">
        <v>0</v>
      </c>
      <c r="K18" s="493">
        <v>0</v>
      </c>
      <c r="L18" s="496">
        <v>0</v>
      </c>
      <c r="M18" s="493">
        <v>0</v>
      </c>
      <c r="N18" s="414">
        <v>0</v>
      </c>
      <c r="O18" s="495">
        <v>0</v>
      </c>
      <c r="P18" s="492">
        <v>0</v>
      </c>
      <c r="Q18" s="414">
        <v>0</v>
      </c>
      <c r="R18" s="493">
        <v>0</v>
      </c>
      <c r="S18" s="496">
        <v>0</v>
      </c>
      <c r="T18" s="493">
        <v>0</v>
      </c>
      <c r="U18" s="414">
        <v>0</v>
      </c>
      <c r="V18" s="495">
        <v>0</v>
      </c>
      <c r="W18" s="497">
        <v>0</v>
      </c>
      <c r="X18" s="414">
        <v>0</v>
      </c>
      <c r="Y18" s="493">
        <v>0</v>
      </c>
      <c r="Z18" s="494">
        <v>0</v>
      </c>
      <c r="AA18" s="493">
        <v>0</v>
      </c>
      <c r="AB18" s="414">
        <v>0</v>
      </c>
      <c r="AC18" s="495">
        <v>0</v>
      </c>
      <c r="AD18" s="495">
        <v>0</v>
      </c>
      <c r="AE18" s="495">
        <v>0</v>
      </c>
    </row>
    <row r="19" spans="1:31" s="63" customFormat="1" ht="15" customHeight="1" thickBot="1">
      <c r="A19" s="498" t="s">
        <v>110</v>
      </c>
      <c r="B19" s="499">
        <v>215025.064</v>
      </c>
      <c r="C19" s="120">
        <v>54.3</v>
      </c>
      <c r="D19" s="114">
        <v>15</v>
      </c>
      <c r="E19" s="116">
        <v>0</v>
      </c>
      <c r="F19" s="114">
        <v>15</v>
      </c>
      <c r="G19" s="120">
        <v>51.7</v>
      </c>
      <c r="H19" s="117">
        <v>2</v>
      </c>
      <c r="I19" s="499">
        <v>101409.404</v>
      </c>
      <c r="J19" s="120">
        <v>13.3</v>
      </c>
      <c r="K19" s="114">
        <v>65</v>
      </c>
      <c r="L19" s="500">
        <v>1</v>
      </c>
      <c r="M19" s="114">
        <v>66</v>
      </c>
      <c r="N19" s="120">
        <v>10.3</v>
      </c>
      <c r="O19" s="117">
        <v>17</v>
      </c>
      <c r="P19" s="499">
        <v>37287.919</v>
      </c>
      <c r="Q19" s="120">
        <v>8.7</v>
      </c>
      <c r="R19" s="114">
        <v>127</v>
      </c>
      <c r="S19" s="500">
        <v>4</v>
      </c>
      <c r="T19" s="114">
        <v>131</v>
      </c>
      <c r="U19" s="120">
        <v>8.3</v>
      </c>
      <c r="V19" s="117">
        <v>0</v>
      </c>
      <c r="W19" s="501">
        <v>353722.388</v>
      </c>
      <c r="X19" s="120">
        <v>22.2</v>
      </c>
      <c r="Y19" s="114">
        <v>207</v>
      </c>
      <c r="Z19" s="116">
        <v>5</v>
      </c>
      <c r="AA19" s="114">
        <v>212</v>
      </c>
      <c r="AB19" s="120">
        <v>9.5</v>
      </c>
      <c r="AC19" s="117">
        <v>45</v>
      </c>
      <c r="AD19" s="117">
        <v>19</v>
      </c>
      <c r="AE19" s="117">
        <v>2</v>
      </c>
    </row>
    <row r="20" spans="1:31" s="63" customFormat="1" ht="15" customHeight="1" thickBot="1">
      <c r="A20" s="502" t="s">
        <v>22</v>
      </c>
      <c r="B20" s="503">
        <f aca="true" t="shared" si="0" ref="B20:AE20">SUM(B17:B19)</f>
        <v>241043.94300000003</v>
      </c>
      <c r="C20" s="453">
        <f t="shared" si="0"/>
        <v>60.9</v>
      </c>
      <c r="D20" s="504">
        <f t="shared" si="0"/>
        <v>17</v>
      </c>
      <c r="E20" s="505">
        <f t="shared" si="0"/>
        <v>0</v>
      </c>
      <c r="F20" s="504">
        <f t="shared" si="0"/>
        <v>17</v>
      </c>
      <c r="G20" s="453">
        <f t="shared" si="0"/>
        <v>58.6</v>
      </c>
      <c r="H20" s="506">
        <f t="shared" si="0"/>
        <v>3</v>
      </c>
      <c r="I20" s="503">
        <f t="shared" si="0"/>
        <v>131397.978</v>
      </c>
      <c r="J20" s="453">
        <f t="shared" si="0"/>
        <v>17.2</v>
      </c>
      <c r="K20" s="504">
        <f t="shared" si="0"/>
        <v>101</v>
      </c>
      <c r="L20" s="507">
        <f t="shared" si="0"/>
        <v>1</v>
      </c>
      <c r="M20" s="504">
        <f t="shared" si="0"/>
        <v>102</v>
      </c>
      <c r="N20" s="453">
        <f t="shared" si="0"/>
        <v>15.9</v>
      </c>
      <c r="O20" s="506">
        <f t="shared" si="0"/>
        <v>39</v>
      </c>
      <c r="P20" s="503">
        <f t="shared" si="0"/>
        <v>48924.783</v>
      </c>
      <c r="Q20" s="453">
        <f t="shared" si="0"/>
        <v>11.399999999999999</v>
      </c>
      <c r="R20" s="504">
        <f t="shared" si="0"/>
        <v>168</v>
      </c>
      <c r="S20" s="507">
        <f t="shared" si="0"/>
        <v>4</v>
      </c>
      <c r="T20" s="504">
        <f t="shared" si="0"/>
        <v>172</v>
      </c>
      <c r="U20" s="453">
        <f t="shared" si="0"/>
        <v>10.9</v>
      </c>
      <c r="V20" s="506">
        <f t="shared" si="0"/>
        <v>0</v>
      </c>
      <c r="W20" s="503">
        <f t="shared" si="0"/>
        <v>421367.388</v>
      </c>
      <c r="X20" s="453">
        <f t="shared" si="0"/>
        <v>26.5</v>
      </c>
      <c r="Y20" s="504">
        <f t="shared" si="0"/>
        <v>286</v>
      </c>
      <c r="Z20" s="505">
        <f t="shared" si="0"/>
        <v>5</v>
      </c>
      <c r="AA20" s="504">
        <f t="shared" si="0"/>
        <v>291</v>
      </c>
      <c r="AB20" s="453">
        <f t="shared" si="0"/>
        <v>13</v>
      </c>
      <c r="AC20" s="506">
        <f t="shared" si="0"/>
        <v>52</v>
      </c>
      <c r="AD20" s="506">
        <f t="shared" si="0"/>
        <v>42</v>
      </c>
      <c r="AE20" s="506">
        <f t="shared" si="0"/>
        <v>3</v>
      </c>
    </row>
    <row r="21" spans="1:31" s="63" customFormat="1" ht="9.75" customHeight="1">
      <c r="A21" s="527"/>
      <c r="B21" s="528"/>
      <c r="C21" s="150"/>
      <c r="D21" s="144"/>
      <c r="E21" s="146"/>
      <c r="F21" s="144"/>
      <c r="G21" s="150"/>
      <c r="H21" s="147"/>
      <c r="I21" s="528"/>
      <c r="J21" s="150"/>
      <c r="K21" s="144"/>
      <c r="L21" s="529"/>
      <c r="M21" s="144"/>
      <c r="N21" s="150"/>
      <c r="O21" s="147"/>
      <c r="P21" s="528"/>
      <c r="Q21" s="150"/>
      <c r="R21" s="144"/>
      <c r="S21" s="529"/>
      <c r="T21" s="144"/>
      <c r="U21" s="150"/>
      <c r="V21" s="147"/>
      <c r="W21" s="530"/>
      <c r="X21" s="150"/>
      <c r="Y21" s="144"/>
      <c r="Z21" s="146"/>
      <c r="AA21" s="144"/>
      <c r="AB21" s="150"/>
      <c r="AC21" s="147"/>
      <c r="AD21" s="147"/>
      <c r="AE21" s="147"/>
    </row>
    <row r="22" spans="1:31" s="63" customFormat="1" ht="15" customHeight="1">
      <c r="A22" s="488" t="s">
        <v>111</v>
      </c>
      <c r="B22" s="62"/>
      <c r="C22" s="59"/>
      <c r="D22" s="101"/>
      <c r="E22" s="103"/>
      <c r="F22" s="101"/>
      <c r="G22" s="59"/>
      <c r="H22" s="104"/>
      <c r="I22" s="62"/>
      <c r="J22" s="59"/>
      <c r="K22" s="101"/>
      <c r="L22" s="347"/>
      <c r="M22" s="101"/>
      <c r="N22" s="59"/>
      <c r="O22" s="104"/>
      <c r="P22" s="62"/>
      <c r="Q22" s="59"/>
      <c r="R22" s="101"/>
      <c r="S22" s="347"/>
      <c r="T22" s="101"/>
      <c r="U22" s="59"/>
      <c r="V22" s="104"/>
      <c r="W22" s="62"/>
      <c r="X22" s="59"/>
      <c r="Y22" s="101"/>
      <c r="Z22" s="103"/>
      <c r="AA22" s="101"/>
      <c r="AB22" s="59"/>
      <c r="AC22" s="104"/>
      <c r="AD22" s="104"/>
      <c r="AE22" s="104"/>
    </row>
    <row r="23" spans="1:31" s="63" customFormat="1" ht="15" customHeight="1">
      <c r="A23" s="489" t="s">
        <v>112</v>
      </c>
      <c r="B23" s="490">
        <v>57951.62</v>
      </c>
      <c r="C23" s="71">
        <v>14.6</v>
      </c>
      <c r="D23" s="65">
        <v>7</v>
      </c>
      <c r="E23" s="67">
        <v>0</v>
      </c>
      <c r="F23" s="65">
        <v>7</v>
      </c>
      <c r="G23" s="71">
        <v>24.1</v>
      </c>
      <c r="H23" s="68">
        <v>9</v>
      </c>
      <c r="I23" s="490">
        <v>592834</v>
      </c>
      <c r="J23" s="71">
        <v>77.7</v>
      </c>
      <c r="K23" s="65">
        <v>503</v>
      </c>
      <c r="L23" s="491">
        <v>4</v>
      </c>
      <c r="M23" s="65">
        <v>507</v>
      </c>
      <c r="N23" s="71">
        <v>79.2</v>
      </c>
      <c r="O23" s="68">
        <v>308</v>
      </c>
      <c r="P23" s="490">
        <v>329096</v>
      </c>
      <c r="Q23" s="71">
        <v>76.5</v>
      </c>
      <c r="R23" s="65">
        <v>1290</v>
      </c>
      <c r="S23" s="491">
        <v>3</v>
      </c>
      <c r="T23" s="65">
        <v>1293</v>
      </c>
      <c r="U23" s="71">
        <v>82.4</v>
      </c>
      <c r="V23" s="68">
        <v>0</v>
      </c>
      <c r="W23" s="76">
        <v>979882</v>
      </c>
      <c r="X23" s="71">
        <v>61.6</v>
      </c>
      <c r="Y23" s="65">
        <v>1800</v>
      </c>
      <c r="Z23" s="67">
        <v>7</v>
      </c>
      <c r="AA23" s="65">
        <v>1807</v>
      </c>
      <c r="AB23" s="71">
        <v>80.7</v>
      </c>
      <c r="AC23" s="68">
        <v>6</v>
      </c>
      <c r="AD23" s="68">
        <v>317</v>
      </c>
      <c r="AE23" s="68">
        <v>1</v>
      </c>
    </row>
    <row r="24" spans="1:31" s="63" customFormat="1" ht="15" customHeight="1">
      <c r="A24" s="489" t="s">
        <v>110</v>
      </c>
      <c r="B24" s="492">
        <v>95667.173</v>
      </c>
      <c r="C24" s="414">
        <v>24.1</v>
      </c>
      <c r="D24" s="493">
        <v>4</v>
      </c>
      <c r="E24" s="494">
        <v>0</v>
      </c>
      <c r="F24" s="493">
        <v>4</v>
      </c>
      <c r="G24" s="414">
        <v>13.8</v>
      </c>
      <c r="H24" s="495">
        <v>2</v>
      </c>
      <c r="I24" s="492">
        <v>31959</v>
      </c>
      <c r="J24" s="414">
        <v>4.2</v>
      </c>
      <c r="K24" s="493">
        <v>28</v>
      </c>
      <c r="L24" s="496">
        <v>0</v>
      </c>
      <c r="M24" s="493">
        <v>28</v>
      </c>
      <c r="N24" s="414">
        <v>4.4</v>
      </c>
      <c r="O24" s="495">
        <v>2</v>
      </c>
      <c r="P24" s="492">
        <v>14821</v>
      </c>
      <c r="Q24" s="414">
        <v>3.4</v>
      </c>
      <c r="R24" s="493">
        <v>60</v>
      </c>
      <c r="S24" s="496">
        <v>1</v>
      </c>
      <c r="T24" s="493">
        <v>61</v>
      </c>
      <c r="U24" s="414">
        <v>3.9</v>
      </c>
      <c r="V24" s="495">
        <v>0</v>
      </c>
      <c r="W24" s="497">
        <v>142447</v>
      </c>
      <c r="X24" s="414">
        <v>9</v>
      </c>
      <c r="Y24" s="493">
        <v>92</v>
      </c>
      <c r="Z24" s="494">
        <v>1</v>
      </c>
      <c r="AA24" s="493">
        <v>93</v>
      </c>
      <c r="AB24" s="414">
        <v>4.2</v>
      </c>
      <c r="AC24" s="495">
        <v>11</v>
      </c>
      <c r="AD24" s="495">
        <v>4</v>
      </c>
      <c r="AE24" s="495">
        <v>1</v>
      </c>
    </row>
    <row r="25" spans="1:31" s="63" customFormat="1" ht="15" customHeight="1" thickBot="1">
      <c r="A25" s="515" t="s">
        <v>113</v>
      </c>
      <c r="B25" s="499">
        <v>0</v>
      </c>
      <c r="C25" s="120">
        <v>0</v>
      </c>
      <c r="D25" s="114">
        <v>0</v>
      </c>
      <c r="E25" s="116">
        <v>0</v>
      </c>
      <c r="F25" s="114">
        <v>0</v>
      </c>
      <c r="G25" s="120">
        <v>0</v>
      </c>
      <c r="H25" s="117">
        <v>1</v>
      </c>
      <c r="I25" s="499">
        <v>6645</v>
      </c>
      <c r="J25" s="120">
        <v>0.9</v>
      </c>
      <c r="K25" s="114">
        <v>3</v>
      </c>
      <c r="L25" s="500">
        <v>0</v>
      </c>
      <c r="M25" s="114">
        <v>3</v>
      </c>
      <c r="N25" s="120">
        <v>0.5</v>
      </c>
      <c r="O25" s="117">
        <v>2</v>
      </c>
      <c r="P25" s="499">
        <v>799.852</v>
      </c>
      <c r="Q25" s="120">
        <v>0.2</v>
      </c>
      <c r="R25" s="114">
        <v>3</v>
      </c>
      <c r="S25" s="500">
        <v>0</v>
      </c>
      <c r="T25" s="114">
        <v>3</v>
      </c>
      <c r="U25" s="120">
        <v>0.2</v>
      </c>
      <c r="V25" s="117">
        <v>0</v>
      </c>
      <c r="W25" s="501">
        <v>7444.508</v>
      </c>
      <c r="X25" s="120">
        <v>0.5</v>
      </c>
      <c r="Y25" s="114">
        <v>6</v>
      </c>
      <c r="Z25" s="116">
        <v>0</v>
      </c>
      <c r="AA25" s="114">
        <v>6</v>
      </c>
      <c r="AB25" s="120">
        <v>0.2</v>
      </c>
      <c r="AC25" s="117">
        <v>0</v>
      </c>
      <c r="AD25" s="117">
        <v>3</v>
      </c>
      <c r="AE25" s="117">
        <v>0</v>
      </c>
    </row>
    <row r="26" spans="1:31" s="63" customFormat="1" ht="15" customHeight="1" thickBot="1">
      <c r="A26" s="502" t="s">
        <v>114</v>
      </c>
      <c r="B26" s="503">
        <f aca="true" t="shared" si="1" ref="B26:AE26">SUM(B23:B25)</f>
        <v>153618.793</v>
      </c>
      <c r="C26" s="453">
        <f t="shared" si="1"/>
        <v>38.7</v>
      </c>
      <c r="D26" s="504">
        <f t="shared" si="1"/>
        <v>11</v>
      </c>
      <c r="E26" s="505">
        <f t="shared" si="1"/>
        <v>0</v>
      </c>
      <c r="F26" s="504">
        <f t="shared" si="1"/>
        <v>11</v>
      </c>
      <c r="G26" s="453">
        <f t="shared" si="1"/>
        <v>37.900000000000006</v>
      </c>
      <c r="H26" s="506">
        <f t="shared" si="1"/>
        <v>12</v>
      </c>
      <c r="I26" s="503">
        <f t="shared" si="1"/>
        <v>631438</v>
      </c>
      <c r="J26" s="453">
        <f t="shared" si="1"/>
        <v>82.80000000000001</v>
      </c>
      <c r="K26" s="504">
        <f t="shared" si="1"/>
        <v>534</v>
      </c>
      <c r="L26" s="507">
        <f t="shared" si="1"/>
        <v>4</v>
      </c>
      <c r="M26" s="504">
        <f t="shared" si="1"/>
        <v>538</v>
      </c>
      <c r="N26" s="453">
        <f t="shared" si="1"/>
        <v>84.10000000000001</v>
      </c>
      <c r="O26" s="506">
        <f t="shared" si="1"/>
        <v>312</v>
      </c>
      <c r="P26" s="503">
        <f t="shared" si="1"/>
        <v>344716.852</v>
      </c>
      <c r="Q26" s="453">
        <f t="shared" si="1"/>
        <v>80.10000000000001</v>
      </c>
      <c r="R26" s="504">
        <f t="shared" si="1"/>
        <v>1353</v>
      </c>
      <c r="S26" s="507">
        <f t="shared" si="1"/>
        <v>4</v>
      </c>
      <c r="T26" s="504">
        <f t="shared" si="1"/>
        <v>1357</v>
      </c>
      <c r="U26" s="453">
        <f t="shared" si="1"/>
        <v>86.50000000000001</v>
      </c>
      <c r="V26" s="506">
        <f t="shared" si="1"/>
        <v>0</v>
      </c>
      <c r="W26" s="503">
        <f t="shared" si="1"/>
        <v>1129773.508</v>
      </c>
      <c r="X26" s="453">
        <f t="shared" si="1"/>
        <v>71.1</v>
      </c>
      <c r="Y26" s="504">
        <f t="shared" si="1"/>
        <v>1898</v>
      </c>
      <c r="Z26" s="505">
        <f t="shared" si="1"/>
        <v>8</v>
      </c>
      <c r="AA26" s="504">
        <f t="shared" si="1"/>
        <v>1906</v>
      </c>
      <c r="AB26" s="453">
        <f t="shared" si="1"/>
        <v>85.10000000000001</v>
      </c>
      <c r="AC26" s="506">
        <f t="shared" si="1"/>
        <v>17</v>
      </c>
      <c r="AD26" s="506">
        <f t="shared" si="1"/>
        <v>324</v>
      </c>
      <c r="AE26" s="506">
        <f t="shared" si="1"/>
        <v>2</v>
      </c>
    </row>
    <row r="27" spans="1:31" s="63" customFormat="1" ht="9.75" customHeight="1" thickBot="1">
      <c r="A27" s="544"/>
      <c r="B27" s="545"/>
      <c r="C27" s="546"/>
      <c r="D27" s="547"/>
      <c r="E27" s="548"/>
      <c r="F27" s="547"/>
      <c r="G27" s="546"/>
      <c r="H27" s="549"/>
      <c r="I27" s="545"/>
      <c r="J27" s="546"/>
      <c r="K27" s="547"/>
      <c r="L27" s="550"/>
      <c r="M27" s="547"/>
      <c r="N27" s="546"/>
      <c r="O27" s="549"/>
      <c r="P27" s="545"/>
      <c r="Q27" s="546"/>
      <c r="R27" s="547"/>
      <c r="S27" s="550"/>
      <c r="T27" s="547"/>
      <c r="U27" s="546"/>
      <c r="V27" s="549"/>
      <c r="W27" s="551"/>
      <c r="X27" s="546"/>
      <c r="Y27" s="547"/>
      <c r="Z27" s="548"/>
      <c r="AA27" s="547"/>
      <c r="AB27" s="546"/>
      <c r="AC27" s="549"/>
      <c r="AD27" s="549"/>
      <c r="AE27" s="549"/>
    </row>
    <row r="28" spans="1:31" s="63" customFormat="1" ht="15" customHeight="1" thickBot="1">
      <c r="A28" s="540" t="s">
        <v>24</v>
      </c>
      <c r="B28" s="541">
        <f aca="true" t="shared" si="2" ref="B28:AE28">B20+B26</f>
        <v>394662.73600000003</v>
      </c>
      <c r="C28" s="136">
        <f t="shared" si="2"/>
        <v>99.6</v>
      </c>
      <c r="D28" s="131">
        <f t="shared" si="2"/>
        <v>28</v>
      </c>
      <c r="E28" s="176">
        <f t="shared" si="2"/>
        <v>0</v>
      </c>
      <c r="F28" s="131">
        <f t="shared" si="2"/>
        <v>28</v>
      </c>
      <c r="G28" s="136">
        <f t="shared" si="2"/>
        <v>96.5</v>
      </c>
      <c r="H28" s="133">
        <f t="shared" si="2"/>
        <v>15</v>
      </c>
      <c r="I28" s="541">
        <f t="shared" si="2"/>
        <v>762835.978</v>
      </c>
      <c r="J28" s="136">
        <f t="shared" si="2"/>
        <v>100.00000000000001</v>
      </c>
      <c r="K28" s="131">
        <f t="shared" si="2"/>
        <v>635</v>
      </c>
      <c r="L28" s="179">
        <f t="shared" si="2"/>
        <v>5</v>
      </c>
      <c r="M28" s="131">
        <f t="shared" si="2"/>
        <v>640</v>
      </c>
      <c r="N28" s="136">
        <f t="shared" si="2"/>
        <v>100.00000000000001</v>
      </c>
      <c r="O28" s="133">
        <f t="shared" si="2"/>
        <v>351</v>
      </c>
      <c r="P28" s="541">
        <f t="shared" si="2"/>
        <v>393641.635</v>
      </c>
      <c r="Q28" s="136">
        <f t="shared" si="2"/>
        <v>91.5</v>
      </c>
      <c r="R28" s="131">
        <f t="shared" si="2"/>
        <v>1521</v>
      </c>
      <c r="S28" s="179">
        <f t="shared" si="2"/>
        <v>8</v>
      </c>
      <c r="T28" s="131">
        <f t="shared" si="2"/>
        <v>1529</v>
      </c>
      <c r="U28" s="136">
        <f t="shared" si="2"/>
        <v>97.40000000000002</v>
      </c>
      <c r="V28" s="133">
        <f t="shared" si="2"/>
        <v>0</v>
      </c>
      <c r="W28" s="541">
        <f t="shared" si="2"/>
        <v>1551140.896</v>
      </c>
      <c r="X28" s="136">
        <f t="shared" si="2"/>
        <v>97.6</v>
      </c>
      <c r="Y28" s="131">
        <f t="shared" si="2"/>
        <v>2184</v>
      </c>
      <c r="Z28" s="176">
        <f t="shared" si="2"/>
        <v>13</v>
      </c>
      <c r="AA28" s="131">
        <f t="shared" si="2"/>
        <v>2197</v>
      </c>
      <c r="AB28" s="136">
        <f t="shared" si="2"/>
        <v>98.10000000000001</v>
      </c>
      <c r="AC28" s="133">
        <f t="shared" si="2"/>
        <v>69</v>
      </c>
      <c r="AD28" s="133">
        <f t="shared" si="2"/>
        <v>366</v>
      </c>
      <c r="AE28" s="133">
        <f t="shared" si="2"/>
        <v>5</v>
      </c>
    </row>
    <row r="29" spans="1:31" s="63" customFormat="1" ht="9.75" customHeight="1">
      <c r="A29" s="527"/>
      <c r="B29" s="528"/>
      <c r="C29" s="150"/>
      <c r="D29" s="144"/>
      <c r="E29" s="146"/>
      <c r="F29" s="144"/>
      <c r="G29" s="150"/>
      <c r="H29" s="147"/>
      <c r="I29" s="528"/>
      <c r="J29" s="150"/>
      <c r="K29" s="144"/>
      <c r="L29" s="529"/>
      <c r="M29" s="144"/>
      <c r="N29" s="150"/>
      <c r="O29" s="147"/>
      <c r="P29" s="528"/>
      <c r="Q29" s="150"/>
      <c r="R29" s="144"/>
      <c r="S29" s="529"/>
      <c r="T29" s="144"/>
      <c r="U29" s="150"/>
      <c r="V29" s="147"/>
      <c r="W29" s="530"/>
      <c r="X29" s="150"/>
      <c r="Y29" s="144"/>
      <c r="Z29" s="146"/>
      <c r="AA29" s="144"/>
      <c r="AB29" s="150"/>
      <c r="AC29" s="147"/>
      <c r="AD29" s="147"/>
      <c r="AE29" s="147"/>
    </row>
    <row r="30" spans="1:31" s="63" customFormat="1" ht="15" customHeight="1">
      <c r="A30" s="488" t="s">
        <v>28</v>
      </c>
      <c r="B30" s="62"/>
      <c r="C30" s="59"/>
      <c r="D30" s="101"/>
      <c r="E30" s="103"/>
      <c r="F30" s="101"/>
      <c r="G30" s="59"/>
      <c r="H30" s="104"/>
      <c r="I30" s="62"/>
      <c r="J30" s="59"/>
      <c r="K30" s="101"/>
      <c r="L30" s="347"/>
      <c r="M30" s="101"/>
      <c r="N30" s="59"/>
      <c r="O30" s="104"/>
      <c r="P30" s="62"/>
      <c r="Q30" s="59"/>
      <c r="R30" s="101"/>
      <c r="S30" s="347"/>
      <c r="T30" s="101"/>
      <c r="U30" s="59"/>
      <c r="V30" s="104"/>
      <c r="W30" s="62"/>
      <c r="X30" s="59"/>
      <c r="Y30" s="101"/>
      <c r="Z30" s="103"/>
      <c r="AA30" s="101"/>
      <c r="AB30" s="59"/>
      <c r="AC30" s="104"/>
      <c r="AD30" s="104"/>
      <c r="AE30" s="104"/>
    </row>
    <row r="31" spans="1:31" s="63" customFormat="1" ht="15" customHeight="1">
      <c r="A31" s="489" t="s">
        <v>213</v>
      </c>
      <c r="B31" s="490">
        <v>1449.83</v>
      </c>
      <c r="C31" s="557">
        <v>0.4</v>
      </c>
      <c r="D31" s="398">
        <v>1</v>
      </c>
      <c r="E31" s="558">
        <v>0</v>
      </c>
      <c r="F31" s="65">
        <v>1</v>
      </c>
      <c r="G31" s="71">
        <v>3.5</v>
      </c>
      <c r="H31" s="68">
        <v>1</v>
      </c>
      <c r="I31" s="490">
        <v>0</v>
      </c>
      <c r="J31" s="71">
        <v>0</v>
      </c>
      <c r="K31" s="65">
        <v>0</v>
      </c>
      <c r="L31" s="491">
        <v>0</v>
      </c>
      <c r="M31" s="65">
        <v>0</v>
      </c>
      <c r="N31" s="71">
        <v>0</v>
      </c>
      <c r="O31" s="69">
        <v>2</v>
      </c>
      <c r="P31" s="490">
        <v>36435</v>
      </c>
      <c r="Q31" s="71">
        <v>8.5</v>
      </c>
      <c r="R31" s="65">
        <v>40</v>
      </c>
      <c r="S31" s="491">
        <v>1</v>
      </c>
      <c r="T31" s="65">
        <v>41</v>
      </c>
      <c r="U31" s="71">
        <v>2.6</v>
      </c>
      <c r="V31" s="69">
        <v>0</v>
      </c>
      <c r="W31" s="76">
        <v>37885</v>
      </c>
      <c r="X31" s="71">
        <v>2.4</v>
      </c>
      <c r="Y31" s="65">
        <v>41</v>
      </c>
      <c r="Z31" s="67">
        <v>1</v>
      </c>
      <c r="AA31" s="65">
        <v>42</v>
      </c>
      <c r="AB31" s="71">
        <v>1.9</v>
      </c>
      <c r="AC31" s="68">
        <v>0</v>
      </c>
      <c r="AD31" s="68">
        <v>3</v>
      </c>
      <c r="AE31" s="68">
        <v>3</v>
      </c>
    </row>
    <row r="32" spans="1:31" s="63" customFormat="1" ht="15" customHeight="1" thickBot="1">
      <c r="A32" s="502" t="s">
        <v>28</v>
      </c>
      <c r="B32" s="503">
        <f aca="true" t="shared" si="3" ref="B32:AE32">SUM(B31:B31)</f>
        <v>1449.83</v>
      </c>
      <c r="C32" s="453">
        <f t="shared" si="3"/>
        <v>0.4</v>
      </c>
      <c r="D32" s="504">
        <f t="shared" si="3"/>
        <v>1</v>
      </c>
      <c r="E32" s="505">
        <f t="shared" si="3"/>
        <v>0</v>
      </c>
      <c r="F32" s="504">
        <f t="shared" si="3"/>
        <v>1</v>
      </c>
      <c r="G32" s="453">
        <f t="shared" si="3"/>
        <v>3.5</v>
      </c>
      <c r="H32" s="506">
        <f t="shared" si="3"/>
        <v>1</v>
      </c>
      <c r="I32" s="503">
        <f t="shared" si="3"/>
        <v>0</v>
      </c>
      <c r="J32" s="453">
        <f t="shared" si="3"/>
        <v>0</v>
      </c>
      <c r="K32" s="504">
        <f t="shared" si="3"/>
        <v>0</v>
      </c>
      <c r="L32" s="507">
        <f t="shared" si="3"/>
        <v>0</v>
      </c>
      <c r="M32" s="504">
        <f t="shared" si="3"/>
        <v>0</v>
      </c>
      <c r="N32" s="453">
        <f t="shared" si="3"/>
        <v>0</v>
      </c>
      <c r="O32" s="506">
        <f t="shared" si="3"/>
        <v>2</v>
      </c>
      <c r="P32" s="503">
        <f t="shared" si="3"/>
        <v>36435</v>
      </c>
      <c r="Q32" s="453">
        <f t="shared" si="3"/>
        <v>8.5</v>
      </c>
      <c r="R32" s="504">
        <f t="shared" si="3"/>
        <v>40</v>
      </c>
      <c r="S32" s="507">
        <f t="shared" si="3"/>
        <v>1</v>
      </c>
      <c r="T32" s="504">
        <f t="shared" si="3"/>
        <v>41</v>
      </c>
      <c r="U32" s="453">
        <f t="shared" si="3"/>
        <v>2.6</v>
      </c>
      <c r="V32" s="506">
        <f t="shared" si="3"/>
        <v>0</v>
      </c>
      <c r="W32" s="503">
        <f t="shared" si="3"/>
        <v>37885</v>
      </c>
      <c r="X32" s="453">
        <f t="shared" si="3"/>
        <v>2.4</v>
      </c>
      <c r="Y32" s="504">
        <f t="shared" si="3"/>
        <v>41</v>
      </c>
      <c r="Z32" s="505">
        <f t="shared" si="3"/>
        <v>1</v>
      </c>
      <c r="AA32" s="504">
        <f t="shared" si="3"/>
        <v>42</v>
      </c>
      <c r="AB32" s="453">
        <f t="shared" si="3"/>
        <v>1.9</v>
      </c>
      <c r="AC32" s="506">
        <f t="shared" si="3"/>
        <v>0</v>
      </c>
      <c r="AD32" s="506">
        <f t="shared" si="3"/>
        <v>3</v>
      </c>
      <c r="AE32" s="506">
        <f t="shared" si="3"/>
        <v>3</v>
      </c>
    </row>
    <row r="33" spans="1:31" s="63" customFormat="1" ht="9.75" customHeight="1" thickBot="1">
      <c r="A33" s="498"/>
      <c r="B33" s="528"/>
      <c r="C33" s="150"/>
      <c r="D33" s="144"/>
      <c r="E33" s="146"/>
      <c r="F33" s="144"/>
      <c r="G33" s="150"/>
      <c r="H33" s="147"/>
      <c r="I33" s="528"/>
      <c r="J33" s="150"/>
      <c r="K33" s="537"/>
      <c r="L33" s="529"/>
      <c r="M33" s="144"/>
      <c r="N33" s="150"/>
      <c r="O33" s="147"/>
      <c r="P33" s="528"/>
      <c r="Q33" s="150"/>
      <c r="R33" s="537"/>
      <c r="S33" s="529"/>
      <c r="T33" s="144"/>
      <c r="U33" s="150"/>
      <c r="V33" s="147"/>
      <c r="W33" s="538"/>
      <c r="X33" s="150"/>
      <c r="Y33" s="144"/>
      <c r="Z33" s="539"/>
      <c r="AA33" s="144"/>
      <c r="AB33" s="150"/>
      <c r="AC33" s="147"/>
      <c r="AD33" s="147"/>
      <c r="AE33" s="147"/>
    </row>
    <row r="34" spans="1:31" s="63" customFormat="1" ht="15" customHeight="1" thickBot="1">
      <c r="A34" s="540" t="s">
        <v>29</v>
      </c>
      <c r="B34" s="541">
        <f aca="true" t="shared" si="4" ref="B34:AE34">B28+B32</f>
        <v>396112.56600000005</v>
      </c>
      <c r="C34" s="136">
        <f t="shared" si="4"/>
        <v>100</v>
      </c>
      <c r="D34" s="131">
        <f t="shared" si="4"/>
        <v>29</v>
      </c>
      <c r="E34" s="176">
        <f t="shared" si="4"/>
        <v>0</v>
      </c>
      <c r="F34" s="131">
        <f t="shared" si="4"/>
        <v>29</v>
      </c>
      <c r="G34" s="136">
        <f t="shared" si="4"/>
        <v>100</v>
      </c>
      <c r="H34" s="133">
        <f t="shared" si="4"/>
        <v>16</v>
      </c>
      <c r="I34" s="541">
        <f t="shared" si="4"/>
        <v>762835.978</v>
      </c>
      <c r="J34" s="136">
        <f t="shared" si="4"/>
        <v>100.00000000000001</v>
      </c>
      <c r="K34" s="133">
        <f t="shared" si="4"/>
        <v>635</v>
      </c>
      <c r="L34" s="131">
        <f t="shared" si="4"/>
        <v>5</v>
      </c>
      <c r="M34" s="131">
        <f t="shared" si="4"/>
        <v>640</v>
      </c>
      <c r="N34" s="136">
        <f t="shared" si="4"/>
        <v>100.00000000000001</v>
      </c>
      <c r="O34" s="133">
        <f t="shared" si="4"/>
        <v>353</v>
      </c>
      <c r="P34" s="541">
        <f t="shared" si="4"/>
        <v>430076.635</v>
      </c>
      <c r="Q34" s="136">
        <f t="shared" si="4"/>
        <v>100</v>
      </c>
      <c r="R34" s="133">
        <f t="shared" si="4"/>
        <v>1561</v>
      </c>
      <c r="S34" s="131">
        <f t="shared" si="4"/>
        <v>9</v>
      </c>
      <c r="T34" s="131">
        <f t="shared" si="4"/>
        <v>1570</v>
      </c>
      <c r="U34" s="136">
        <f t="shared" si="4"/>
        <v>100.00000000000001</v>
      </c>
      <c r="V34" s="133">
        <f t="shared" si="4"/>
        <v>0</v>
      </c>
      <c r="W34" s="541">
        <f t="shared" si="4"/>
        <v>1589025.896</v>
      </c>
      <c r="X34" s="136">
        <f t="shared" si="4"/>
        <v>100</v>
      </c>
      <c r="Y34" s="131">
        <f t="shared" si="4"/>
        <v>2225</v>
      </c>
      <c r="Z34" s="176">
        <f t="shared" si="4"/>
        <v>14</v>
      </c>
      <c r="AA34" s="131">
        <f t="shared" si="4"/>
        <v>2239</v>
      </c>
      <c r="AB34" s="136">
        <f t="shared" si="4"/>
        <v>100.00000000000001</v>
      </c>
      <c r="AC34" s="133">
        <f t="shared" si="4"/>
        <v>69</v>
      </c>
      <c r="AD34" s="133">
        <f t="shared" si="4"/>
        <v>369</v>
      </c>
      <c r="AE34" s="133">
        <f t="shared" si="4"/>
        <v>8</v>
      </c>
    </row>
    <row r="35" spans="1:7" s="163" customFormat="1" ht="13.5">
      <c r="A35" s="161"/>
      <c r="B35" s="164"/>
      <c r="C35" s="162"/>
      <c r="D35" s="162"/>
      <c r="E35" s="162"/>
      <c r="F35" s="162"/>
      <c r="G35" s="162"/>
    </row>
    <row r="36" spans="1:7" s="163" customFormat="1" ht="13.5">
      <c r="A36" s="161" t="s">
        <v>30</v>
      </c>
      <c r="B36" s="164"/>
      <c r="C36" s="162"/>
      <c r="D36" s="162"/>
      <c r="E36" s="162"/>
      <c r="F36" s="162"/>
      <c r="G36" s="162"/>
    </row>
    <row r="37" s="164" customFormat="1" ht="13.5">
      <c r="A37" s="164" t="s">
        <v>31</v>
      </c>
    </row>
    <row r="38" s="164" customFormat="1" ht="13.5">
      <c r="A38" s="164" t="s">
        <v>184</v>
      </c>
    </row>
    <row r="39" s="164" customFormat="1" ht="13.5">
      <c r="A39" s="164" t="s">
        <v>32</v>
      </c>
    </row>
    <row r="40" s="164" customFormat="1" ht="13.5">
      <c r="A40" s="164" t="s">
        <v>33</v>
      </c>
    </row>
    <row r="41" s="164" customFormat="1" ht="13.5">
      <c r="A41" s="164" t="s">
        <v>34</v>
      </c>
    </row>
    <row r="42" spans="1:4" s="63" customFormat="1" ht="13.5">
      <c r="A42" s="165" t="s">
        <v>35</v>
      </c>
      <c r="D42" s="468"/>
    </row>
    <row r="43" spans="1:23" s="63" customFormat="1" ht="13.5">
      <c r="A43" s="164" t="s">
        <v>36</v>
      </c>
      <c r="B43" s="168"/>
      <c r="D43" s="468"/>
      <c r="I43" s="168"/>
      <c r="W43" s="168"/>
    </row>
    <row r="44" spans="1:23" s="63" customFormat="1" ht="13.5">
      <c r="A44" s="164" t="s">
        <v>21</v>
      </c>
      <c r="B44" s="168"/>
      <c r="D44" s="468"/>
      <c r="I44" s="168"/>
      <c r="W44" s="168"/>
    </row>
    <row r="45" spans="1:23" s="63" customFormat="1" ht="13.5">
      <c r="A45" s="164" t="s">
        <v>210</v>
      </c>
      <c r="B45" s="168"/>
      <c r="D45" s="468"/>
      <c r="I45" s="168"/>
      <c r="W45" s="168"/>
    </row>
    <row r="46" spans="1:23" s="63" customFormat="1" ht="13.5">
      <c r="A46" s="543" t="s">
        <v>115</v>
      </c>
      <c r="B46" s="168"/>
      <c r="D46" s="468"/>
      <c r="I46" s="168"/>
      <c r="W46" s="168"/>
    </row>
    <row r="47" spans="1:23" s="63" customFormat="1" ht="13.5">
      <c r="A47" s="167"/>
      <c r="B47" s="168"/>
      <c r="D47" s="468"/>
      <c r="I47" s="168"/>
      <c r="W47" s="168"/>
    </row>
    <row r="48" spans="1:23" s="63" customFormat="1" ht="13.5">
      <c r="A48" s="167"/>
      <c r="B48" s="168"/>
      <c r="D48" s="468"/>
      <c r="I48" s="168"/>
      <c r="W48" s="168"/>
    </row>
    <row r="49" spans="1:23" s="63" customFormat="1" ht="13.5">
      <c r="A49" s="169"/>
      <c r="B49" s="168"/>
      <c r="D49" s="468"/>
      <c r="I49" s="168"/>
      <c r="W49" s="168"/>
    </row>
    <row r="50" spans="1:23" s="63" customFormat="1" ht="13.5">
      <c r="A50" s="169"/>
      <c r="B50" s="168"/>
      <c r="D50" s="468"/>
      <c r="I50" s="168"/>
      <c r="W50" s="168"/>
    </row>
    <row r="51" spans="1:23" s="63" customFormat="1" ht="13.5">
      <c r="A51" s="169"/>
      <c r="B51" s="168"/>
      <c r="D51" s="468"/>
      <c r="I51" s="168"/>
      <c r="W51" s="168"/>
    </row>
    <row r="52" spans="1:23" s="63" customFormat="1" ht="13.5">
      <c r="A52" s="169"/>
      <c r="B52" s="168"/>
      <c r="D52" s="468"/>
      <c r="I52" s="168"/>
      <c r="W52" s="168"/>
    </row>
    <row r="53" spans="1:23" s="63" customFormat="1" ht="13.5">
      <c r="A53" s="169"/>
      <c r="B53" s="168"/>
      <c r="D53" s="468"/>
      <c r="I53" s="168"/>
      <c r="W53" s="168"/>
    </row>
    <row r="54" spans="1:23" s="63" customFormat="1" ht="13.5">
      <c r="A54" s="169"/>
      <c r="B54" s="168"/>
      <c r="D54" s="468"/>
      <c r="I54" s="168"/>
      <c r="W54" s="168"/>
    </row>
    <row r="55" spans="1:23" s="63" customFormat="1" ht="13.5">
      <c r="A55" s="169"/>
      <c r="B55" s="168"/>
      <c r="D55" s="468"/>
      <c r="I55" s="168"/>
      <c r="W55" s="168"/>
    </row>
    <row r="56" spans="1:23" s="63" customFormat="1" ht="13.5">
      <c r="A56" s="169"/>
      <c r="B56" s="168"/>
      <c r="D56" s="468"/>
      <c r="I56" s="168"/>
      <c r="W56" s="168"/>
    </row>
    <row r="57" spans="1:23" s="63" customFormat="1" ht="13.5">
      <c r="A57" s="169"/>
      <c r="B57" s="168"/>
      <c r="D57" s="468"/>
      <c r="I57" s="168"/>
      <c r="W57" s="168"/>
    </row>
    <row r="58" spans="1:23" s="63" customFormat="1" ht="13.5">
      <c r="A58" s="169"/>
      <c r="B58" s="168"/>
      <c r="D58" s="468"/>
      <c r="I58" s="168"/>
      <c r="W58" s="168"/>
    </row>
    <row r="59" spans="1:23" s="63" customFormat="1" ht="13.5">
      <c r="A59" s="169"/>
      <c r="B59" s="168"/>
      <c r="D59" s="468"/>
      <c r="I59" s="168"/>
      <c r="W59" s="168"/>
    </row>
    <row r="60" spans="1:23" s="63" customFormat="1" ht="13.5">
      <c r="A60" s="169"/>
      <c r="B60" s="168"/>
      <c r="D60" s="468"/>
      <c r="I60" s="168"/>
      <c r="W60" s="168"/>
    </row>
    <row r="61" spans="1:23" s="63" customFormat="1" ht="13.5">
      <c r="A61" s="169"/>
      <c r="B61" s="168"/>
      <c r="D61" s="468"/>
      <c r="I61" s="168"/>
      <c r="W61" s="168"/>
    </row>
    <row r="62" spans="1:23" s="63" customFormat="1" ht="13.5">
      <c r="A62" s="169"/>
      <c r="B62" s="168"/>
      <c r="D62" s="468"/>
      <c r="I62" s="168"/>
      <c r="W62" s="168"/>
    </row>
    <row r="63" spans="1:23" ht="13.5">
      <c r="A63" s="169"/>
      <c r="B63" s="168"/>
      <c r="I63" s="168"/>
      <c r="W63" s="168"/>
    </row>
    <row r="64" spans="1:23" ht="13.5">
      <c r="A64" s="169"/>
      <c r="B64" s="168"/>
      <c r="I64" s="168"/>
      <c r="W64" s="168"/>
    </row>
    <row r="65" spans="1:23" ht="13.5">
      <c r="A65" s="169"/>
      <c r="B65" s="168"/>
      <c r="I65" s="168"/>
      <c r="W65" s="168"/>
    </row>
    <row r="66" spans="1:23" ht="13.5">
      <c r="A66" s="169"/>
      <c r="B66" s="168"/>
      <c r="I66" s="168"/>
      <c r="W66" s="168"/>
    </row>
    <row r="67" spans="1:23" ht="13.5">
      <c r="A67" s="169"/>
      <c r="B67" s="168"/>
      <c r="I67" s="168"/>
      <c r="W67" s="168"/>
    </row>
    <row r="68" spans="1:23" ht="13.5">
      <c r="A68" s="169"/>
      <c r="B68" s="168"/>
      <c r="I68" s="168"/>
      <c r="W68" s="168"/>
    </row>
    <row r="69" spans="1:23" ht="13.5">
      <c r="A69" s="169"/>
      <c r="B69" s="168"/>
      <c r="I69" s="168"/>
      <c r="W69" s="168"/>
    </row>
    <row r="70" spans="1:23" ht="13.5">
      <c r="A70" s="169"/>
      <c r="B70" s="168"/>
      <c r="I70" s="168"/>
      <c r="W70" s="168"/>
    </row>
    <row r="71" spans="1:23" ht="13.5">
      <c r="A71" s="169"/>
      <c r="B71" s="168"/>
      <c r="I71" s="168"/>
      <c r="W71" s="168"/>
    </row>
    <row r="72" spans="1:23" ht="13.5">
      <c r="A72" s="169"/>
      <c r="B72" s="168"/>
      <c r="I72" s="168"/>
      <c r="W72" s="168"/>
    </row>
    <row r="73" spans="1:23" ht="13.5">
      <c r="A73" s="169"/>
      <c r="B73" s="168"/>
      <c r="I73" s="168"/>
      <c r="W73" s="168"/>
    </row>
    <row r="74" spans="1:23" ht="13.5">
      <c r="A74" s="169"/>
      <c r="B74" s="168"/>
      <c r="I74" s="168"/>
      <c r="W74" s="168"/>
    </row>
    <row r="75" spans="1:23" ht="13.5">
      <c r="A75" s="169"/>
      <c r="B75" s="168"/>
      <c r="I75" s="168"/>
      <c r="W75" s="168"/>
    </row>
    <row r="76" spans="1:23" ht="13.5">
      <c r="A76" s="169"/>
      <c r="B76" s="168"/>
      <c r="I76" s="168"/>
      <c r="W76" s="168"/>
    </row>
    <row r="77" spans="1:23" ht="13.5">
      <c r="A77" s="169"/>
      <c r="B77" s="168"/>
      <c r="I77" s="168"/>
      <c r="W77" s="168"/>
    </row>
    <row r="78" spans="1:23" ht="13.5">
      <c r="A78" s="169"/>
      <c r="B78" s="168"/>
      <c r="I78" s="168"/>
      <c r="W78" s="168"/>
    </row>
    <row r="79" spans="1:23" ht="13.5">
      <c r="A79" s="169"/>
      <c r="B79" s="168"/>
      <c r="I79" s="168"/>
      <c r="W79" s="168"/>
    </row>
    <row r="80" spans="1:23" ht="13.5">
      <c r="A80" s="169"/>
      <c r="B80" s="168"/>
      <c r="I80" s="168"/>
      <c r="W80" s="168"/>
    </row>
    <row r="81" spans="1:23" ht="13.5">
      <c r="A81" s="169"/>
      <c r="B81" s="168"/>
      <c r="I81" s="168"/>
      <c r="W81" s="168"/>
    </row>
    <row r="82" spans="1:23" ht="13.5">
      <c r="A82" s="169"/>
      <c r="B82" s="168"/>
      <c r="I82" s="168"/>
      <c r="W82" s="168"/>
    </row>
    <row r="83" spans="1:23" ht="13.5">
      <c r="A83" s="169"/>
      <c r="B83" s="168"/>
      <c r="I83" s="168"/>
      <c r="W83" s="168"/>
    </row>
    <row r="84" spans="1:23" ht="13.5">
      <c r="A84" s="169"/>
      <c r="B84" s="168"/>
      <c r="I84" s="168"/>
      <c r="W84" s="168"/>
    </row>
    <row r="85" ht="13.5">
      <c r="W85" s="168"/>
    </row>
    <row r="86" ht="13.5">
      <c r="W86" s="168"/>
    </row>
  </sheetData>
  <mergeCells count="8">
    <mergeCell ref="B11:H11"/>
    <mergeCell ref="I11:O11"/>
    <mergeCell ref="W11:AE11"/>
    <mergeCell ref="P11:V11"/>
    <mergeCell ref="AC1:AE1"/>
    <mergeCell ref="A2:AE2"/>
    <mergeCell ref="A3:AE3"/>
    <mergeCell ref="A7:AE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3"/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workbookViewId="0" topLeftCell="A1">
      <selection activeCell="A31" sqref="A31"/>
    </sheetView>
  </sheetViews>
  <sheetFormatPr defaultColWidth="9.00390625" defaultRowHeight="12.75"/>
  <cols>
    <col min="1" max="1" width="27.375" style="22" customWidth="1"/>
    <col min="2" max="2" width="8.75390625" style="22" customWidth="1"/>
    <col min="3" max="3" width="4.75390625" style="22" customWidth="1"/>
    <col min="4" max="4" width="8.75390625" style="22" customWidth="1"/>
    <col min="5" max="5" width="4.75390625" style="22" customWidth="1"/>
    <col min="6" max="6" width="8.75390625" style="22" customWidth="1"/>
    <col min="7" max="7" width="4.75390625" style="22" customWidth="1"/>
    <col min="8" max="8" width="8.75390625" style="22" customWidth="1"/>
    <col min="9" max="9" width="4.75390625" style="22" customWidth="1"/>
    <col min="10" max="10" width="8.75390625" style="22" customWidth="1"/>
    <col min="11" max="11" width="4.75390625" style="22" customWidth="1"/>
    <col min="12" max="12" width="8.75390625" style="22" customWidth="1"/>
    <col min="13" max="13" width="4.75390625" style="22" customWidth="1"/>
    <col min="14" max="14" width="8.75390625" style="22" customWidth="1"/>
    <col min="15" max="15" width="4.75390625" style="22" customWidth="1"/>
    <col min="16" max="16" width="8.75390625" style="22" customWidth="1"/>
    <col min="17" max="17" width="4.75390625" style="22" customWidth="1"/>
    <col min="18" max="18" width="8.75390625" style="22" customWidth="1"/>
    <col min="19" max="19" width="4.75390625" style="22" customWidth="1"/>
    <col min="20" max="20" width="8.75390625" style="22" customWidth="1"/>
    <col min="21" max="23" width="4.75390625" style="22" customWidth="1"/>
    <col min="24" max="29" width="9.125" style="22" customWidth="1"/>
  </cols>
  <sheetData>
    <row r="1" spans="21:23" ht="16.5">
      <c r="U1" s="936" t="s">
        <v>203</v>
      </c>
      <c r="V1" s="936"/>
      <c r="W1" s="936"/>
    </row>
    <row r="2" spans="1:31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01"/>
      <c r="Y2" s="901"/>
      <c r="Z2" s="901"/>
      <c r="AA2" s="901"/>
      <c r="AB2" s="901"/>
      <c r="AC2" s="901"/>
      <c r="AD2" s="901"/>
      <c r="AE2" s="901"/>
    </row>
    <row r="3" spans="1:31" ht="18">
      <c r="A3" s="937" t="s">
        <v>202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00"/>
      <c r="Y3" s="900"/>
      <c r="Z3" s="900"/>
      <c r="AA3" s="900"/>
      <c r="AB3" s="900"/>
      <c r="AC3" s="900"/>
      <c r="AD3" s="900"/>
      <c r="AE3" s="900"/>
    </row>
    <row r="4" ht="12.75"/>
    <row r="7" spans="1:29" s="562" customFormat="1" ht="18" customHeight="1">
      <c r="A7" s="983" t="s">
        <v>132</v>
      </c>
      <c r="B7" s="983"/>
      <c r="C7" s="983"/>
      <c r="D7" s="983"/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560"/>
      <c r="Y7" s="561"/>
      <c r="Z7" s="561"/>
      <c r="AA7" s="561"/>
      <c r="AB7" s="561"/>
      <c r="AC7" s="561"/>
    </row>
    <row r="8" spans="1:29" s="562" customFormat="1" ht="15" customHeight="1">
      <c r="A8" s="559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60"/>
      <c r="Y8" s="561"/>
      <c r="Z8" s="561"/>
      <c r="AA8" s="561"/>
      <c r="AB8" s="561"/>
      <c r="AC8" s="561"/>
    </row>
    <row r="9" spans="1:29" s="163" customFormat="1" ht="15" customHeight="1">
      <c r="A9" s="563"/>
      <c r="B9" s="564"/>
      <c r="C9" s="565"/>
      <c r="D9" s="565"/>
      <c r="E9" s="566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567"/>
      <c r="Y9" s="481"/>
      <c r="Z9" s="481"/>
      <c r="AA9" s="481"/>
      <c r="AB9" s="481"/>
      <c r="AC9" s="481"/>
    </row>
    <row r="10" spans="1:29" s="568" customFormat="1" ht="16.5" customHeight="1">
      <c r="A10" s="12" t="s">
        <v>1</v>
      </c>
      <c r="C10" s="10"/>
      <c r="D10" s="308"/>
      <c r="E10" s="170"/>
      <c r="F10" s="10"/>
      <c r="G10" s="10"/>
      <c r="I10" s="12"/>
      <c r="J10" s="569"/>
      <c r="N10" s="170"/>
      <c r="O10" s="170"/>
      <c r="P10" s="170"/>
      <c r="Q10" s="170"/>
      <c r="R10" s="170"/>
      <c r="S10" s="170"/>
      <c r="T10" s="10"/>
      <c r="U10" s="10"/>
      <c r="W10" s="479" t="s">
        <v>46</v>
      </c>
      <c r="X10" s="570"/>
      <c r="Y10" s="305"/>
      <c r="Z10" s="305"/>
      <c r="AA10" s="305"/>
      <c r="AB10" s="305"/>
      <c r="AC10" s="305"/>
    </row>
    <row r="11" spans="1:29" s="573" customFormat="1" ht="18.75" customHeight="1">
      <c r="A11" s="571" t="s">
        <v>118</v>
      </c>
      <c r="B11" s="941" t="s">
        <v>119</v>
      </c>
      <c r="C11" s="927"/>
      <c r="D11" s="941" t="s">
        <v>120</v>
      </c>
      <c r="E11" s="927"/>
      <c r="F11" s="941" t="s">
        <v>121</v>
      </c>
      <c r="G11" s="927"/>
      <c r="H11" s="941" t="s">
        <v>122</v>
      </c>
      <c r="I11" s="927"/>
      <c r="J11" s="941" t="s">
        <v>123</v>
      </c>
      <c r="K11" s="927"/>
      <c r="L11" s="941" t="s">
        <v>124</v>
      </c>
      <c r="M11" s="927"/>
      <c r="N11" s="941" t="s">
        <v>125</v>
      </c>
      <c r="O11" s="927"/>
      <c r="P11" s="941" t="s">
        <v>126</v>
      </c>
      <c r="Q11" s="927"/>
      <c r="R11" s="941" t="s">
        <v>127</v>
      </c>
      <c r="S11" s="979"/>
      <c r="T11" s="981" t="s">
        <v>128</v>
      </c>
      <c r="U11" s="981"/>
      <c r="V11" s="981"/>
      <c r="W11" s="982"/>
      <c r="X11" s="572"/>
      <c r="Y11" s="572"/>
      <c r="Z11" s="572"/>
      <c r="AA11" s="572"/>
      <c r="AB11" s="572"/>
      <c r="AC11" s="572"/>
    </row>
    <row r="12" spans="1:29" s="579" customFormat="1" ht="13.5" customHeight="1">
      <c r="A12" s="574"/>
      <c r="B12" s="575" t="s">
        <v>9</v>
      </c>
      <c r="C12" s="576" t="s">
        <v>66</v>
      </c>
      <c r="D12" s="577" t="s">
        <v>9</v>
      </c>
      <c r="E12" s="576" t="s">
        <v>66</v>
      </c>
      <c r="F12" s="577" t="s">
        <v>9</v>
      </c>
      <c r="G12" s="576" t="s">
        <v>66</v>
      </c>
      <c r="H12" s="575" t="s">
        <v>9</v>
      </c>
      <c r="I12" s="576" t="s">
        <v>66</v>
      </c>
      <c r="J12" s="577" t="s">
        <v>9</v>
      </c>
      <c r="K12" s="576" t="s">
        <v>66</v>
      </c>
      <c r="L12" s="577" t="s">
        <v>9</v>
      </c>
      <c r="M12" s="576" t="s">
        <v>66</v>
      </c>
      <c r="N12" s="577" t="s">
        <v>9</v>
      </c>
      <c r="O12" s="576" t="s">
        <v>66</v>
      </c>
      <c r="P12" s="575" t="s">
        <v>9</v>
      </c>
      <c r="Q12" s="576" t="s">
        <v>66</v>
      </c>
      <c r="R12" s="575" t="s">
        <v>9</v>
      </c>
      <c r="S12" s="578" t="s">
        <v>66</v>
      </c>
      <c r="T12" s="980" t="s">
        <v>9</v>
      </c>
      <c r="U12" s="977"/>
      <c r="V12" s="976" t="s">
        <v>66</v>
      </c>
      <c r="W12" s="977"/>
      <c r="X12" s="1"/>
      <c r="Y12" s="1"/>
      <c r="Z12" s="1"/>
      <c r="AA12" s="1"/>
      <c r="AB12" s="1"/>
      <c r="AC12" s="1"/>
    </row>
    <row r="13" spans="1:23" s="43" customFormat="1" ht="12.75">
      <c r="A13" s="323" t="s">
        <v>16</v>
      </c>
      <c r="B13" s="580" t="s">
        <v>17</v>
      </c>
      <c r="C13" s="322" t="s">
        <v>19</v>
      </c>
      <c r="D13" s="580" t="s">
        <v>17</v>
      </c>
      <c r="E13" s="322" t="s">
        <v>19</v>
      </c>
      <c r="F13" s="580" t="s">
        <v>17</v>
      </c>
      <c r="G13" s="322" t="s">
        <v>19</v>
      </c>
      <c r="H13" s="580" t="s">
        <v>17</v>
      </c>
      <c r="I13" s="322" t="s">
        <v>19</v>
      </c>
      <c r="J13" s="580" t="s">
        <v>17</v>
      </c>
      <c r="K13" s="322" t="s">
        <v>19</v>
      </c>
      <c r="L13" s="580" t="s">
        <v>17</v>
      </c>
      <c r="M13" s="322" t="s">
        <v>19</v>
      </c>
      <c r="N13" s="580" t="s">
        <v>17</v>
      </c>
      <c r="O13" s="322" t="s">
        <v>19</v>
      </c>
      <c r="P13" s="580" t="s">
        <v>17</v>
      </c>
      <c r="Q13" s="322" t="s">
        <v>19</v>
      </c>
      <c r="R13" s="580" t="s">
        <v>17</v>
      </c>
      <c r="S13" s="581" t="s">
        <v>19</v>
      </c>
      <c r="T13" s="582" t="s">
        <v>17</v>
      </c>
      <c r="U13" s="583" t="s">
        <v>18</v>
      </c>
      <c r="V13" s="322" t="s">
        <v>19</v>
      </c>
      <c r="W13" s="584" t="s">
        <v>18</v>
      </c>
    </row>
    <row r="14" spans="1:29" s="372" customFormat="1" ht="9.75" customHeight="1" thickBot="1">
      <c r="A14" s="585" t="s">
        <v>20</v>
      </c>
      <c r="B14" s="586">
        <v>1</v>
      </c>
      <c r="C14" s="587">
        <v>2</v>
      </c>
      <c r="D14" s="588">
        <v>3</v>
      </c>
      <c r="E14" s="587">
        <v>4</v>
      </c>
      <c r="F14" s="588">
        <v>5</v>
      </c>
      <c r="G14" s="587">
        <v>6</v>
      </c>
      <c r="H14" s="588">
        <v>7</v>
      </c>
      <c r="I14" s="587">
        <v>8</v>
      </c>
      <c r="J14" s="588">
        <v>9</v>
      </c>
      <c r="K14" s="587">
        <v>10</v>
      </c>
      <c r="L14" s="588">
        <v>11</v>
      </c>
      <c r="M14" s="587">
        <v>12</v>
      </c>
      <c r="N14" s="588">
        <v>13</v>
      </c>
      <c r="O14" s="587">
        <v>14</v>
      </c>
      <c r="P14" s="588">
        <v>15</v>
      </c>
      <c r="Q14" s="588">
        <v>16</v>
      </c>
      <c r="R14" s="588">
        <v>17</v>
      </c>
      <c r="S14" s="589">
        <v>18</v>
      </c>
      <c r="T14" s="590">
        <v>19</v>
      </c>
      <c r="U14" s="590">
        <v>20</v>
      </c>
      <c r="V14" s="590">
        <v>21</v>
      </c>
      <c r="W14" s="590">
        <v>22</v>
      </c>
      <c r="X14" s="22"/>
      <c r="Y14" s="22"/>
      <c r="Z14" s="22"/>
      <c r="AA14" s="22"/>
      <c r="AB14" s="22"/>
      <c r="AC14" s="22"/>
    </row>
    <row r="15" spans="1:29" s="372" customFormat="1" ht="9.75" customHeight="1">
      <c r="A15" s="33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91"/>
      <c r="T15" s="338"/>
      <c r="U15" s="338"/>
      <c r="V15" s="50"/>
      <c r="W15" s="50"/>
      <c r="X15" s="22"/>
      <c r="Y15" s="22"/>
      <c r="Z15" s="22"/>
      <c r="AA15" s="22"/>
      <c r="AB15" s="22"/>
      <c r="AC15" s="22"/>
    </row>
    <row r="16" spans="1:29" s="63" customFormat="1" ht="15" customHeight="1">
      <c r="A16" s="592" t="s">
        <v>107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593"/>
      <c r="T16" s="340"/>
      <c r="U16" s="340"/>
      <c r="V16" s="60"/>
      <c r="W16" s="60"/>
      <c r="X16" s="22"/>
      <c r="Y16" s="22"/>
      <c r="Z16" s="22"/>
      <c r="AA16" s="22"/>
      <c r="AB16" s="22"/>
      <c r="AC16" s="22"/>
    </row>
    <row r="17" spans="1:29" s="63" customFormat="1" ht="15" customHeight="1">
      <c r="A17" s="309" t="s">
        <v>129</v>
      </c>
      <c r="B17" s="74">
        <v>9837.972</v>
      </c>
      <c r="C17" s="68">
        <v>7</v>
      </c>
      <c r="D17" s="74">
        <v>118841.852</v>
      </c>
      <c r="E17" s="68">
        <v>114</v>
      </c>
      <c r="F17" s="74">
        <v>8599</v>
      </c>
      <c r="G17" s="68">
        <v>3</v>
      </c>
      <c r="H17" s="74">
        <v>0</v>
      </c>
      <c r="I17" s="68">
        <v>0</v>
      </c>
      <c r="J17" s="74">
        <v>1408.576</v>
      </c>
      <c r="K17" s="68">
        <v>2</v>
      </c>
      <c r="L17" s="74">
        <v>0</v>
      </c>
      <c r="M17" s="68">
        <v>0</v>
      </c>
      <c r="N17" s="74">
        <v>29323</v>
      </c>
      <c r="O17" s="68">
        <v>11</v>
      </c>
      <c r="P17" s="68">
        <v>6778.159</v>
      </c>
      <c r="Q17" s="68">
        <v>6</v>
      </c>
      <c r="R17" s="74">
        <v>394.957</v>
      </c>
      <c r="S17" s="594">
        <v>1</v>
      </c>
      <c r="T17" s="595">
        <v>175184</v>
      </c>
      <c r="U17" s="596">
        <v>63.4</v>
      </c>
      <c r="V17" s="68">
        <v>144</v>
      </c>
      <c r="W17" s="596">
        <v>47.8</v>
      </c>
      <c r="X17" s="22"/>
      <c r="Y17" s="22"/>
      <c r="Z17" s="22"/>
      <c r="AA17" s="22"/>
      <c r="AB17" s="22"/>
      <c r="AC17" s="22"/>
    </row>
    <row r="18" spans="1:29" s="63" customFormat="1" ht="15" customHeight="1">
      <c r="A18" s="597" t="s">
        <v>109</v>
      </c>
      <c r="B18" s="598">
        <v>0</v>
      </c>
      <c r="C18" s="495">
        <v>0</v>
      </c>
      <c r="D18" s="598">
        <v>0</v>
      </c>
      <c r="E18" s="495">
        <v>0</v>
      </c>
      <c r="F18" s="598">
        <v>0</v>
      </c>
      <c r="G18" s="495">
        <v>0</v>
      </c>
      <c r="H18" s="598">
        <v>0</v>
      </c>
      <c r="I18" s="495">
        <v>0</v>
      </c>
      <c r="J18" s="598">
        <v>0</v>
      </c>
      <c r="K18" s="495">
        <v>0</v>
      </c>
      <c r="L18" s="598">
        <v>0</v>
      </c>
      <c r="M18" s="495">
        <v>0</v>
      </c>
      <c r="N18" s="598">
        <v>0</v>
      </c>
      <c r="O18" s="495">
        <v>0</v>
      </c>
      <c r="P18" s="495">
        <v>0</v>
      </c>
      <c r="Q18" s="495">
        <v>0</v>
      </c>
      <c r="R18" s="598">
        <v>0</v>
      </c>
      <c r="S18" s="599">
        <v>0</v>
      </c>
      <c r="T18" s="600">
        <v>0</v>
      </c>
      <c r="U18" s="596">
        <v>0</v>
      </c>
      <c r="V18" s="495">
        <v>0</v>
      </c>
      <c r="W18" s="596">
        <v>0</v>
      </c>
      <c r="X18" s="22"/>
      <c r="Y18" s="22"/>
      <c r="Z18" s="22"/>
      <c r="AA18" s="22"/>
      <c r="AB18" s="22"/>
      <c r="AC18" s="22"/>
    </row>
    <row r="19" spans="1:29" s="63" customFormat="1" ht="15" customHeight="1" thickBot="1">
      <c r="A19" s="409" t="s">
        <v>110</v>
      </c>
      <c r="B19" s="123">
        <v>2576.961</v>
      </c>
      <c r="C19" s="117">
        <v>8</v>
      </c>
      <c r="D19" s="123">
        <v>41642.967</v>
      </c>
      <c r="E19" s="117">
        <v>71</v>
      </c>
      <c r="F19" s="123">
        <v>7851.817</v>
      </c>
      <c r="G19" s="117">
        <v>8</v>
      </c>
      <c r="H19" s="123">
        <v>2655.703</v>
      </c>
      <c r="I19" s="117">
        <v>14</v>
      </c>
      <c r="J19" s="123">
        <v>1132.332</v>
      </c>
      <c r="K19" s="117">
        <v>4</v>
      </c>
      <c r="L19" s="123">
        <v>272.8</v>
      </c>
      <c r="M19" s="117">
        <v>1</v>
      </c>
      <c r="N19" s="123">
        <v>13936.234</v>
      </c>
      <c r="O19" s="117">
        <v>5</v>
      </c>
      <c r="P19" s="117">
        <v>5533.969</v>
      </c>
      <c r="Q19" s="117">
        <v>3</v>
      </c>
      <c r="R19" s="123">
        <v>0</v>
      </c>
      <c r="S19" s="601">
        <v>0</v>
      </c>
      <c r="T19" s="602">
        <v>75602.78300000001</v>
      </c>
      <c r="U19" s="596">
        <v>27.3</v>
      </c>
      <c r="V19" s="117">
        <v>114</v>
      </c>
      <c r="W19" s="596">
        <v>37.9</v>
      </c>
      <c r="X19" s="22"/>
      <c r="Y19" s="22"/>
      <c r="Z19" s="22"/>
      <c r="AA19" s="22"/>
      <c r="AB19" s="22"/>
      <c r="AC19" s="22"/>
    </row>
    <row r="20" spans="1:29" s="63" customFormat="1" ht="15" customHeight="1" thickBot="1">
      <c r="A20" s="603" t="s">
        <v>22</v>
      </c>
      <c r="B20" s="604">
        <f aca="true" t="shared" si="0" ref="B20:W20">SUM(B17:B19)</f>
        <v>12414.932999999999</v>
      </c>
      <c r="C20" s="535">
        <f t="shared" si="0"/>
        <v>15</v>
      </c>
      <c r="D20" s="604">
        <f t="shared" si="0"/>
        <v>160484.819</v>
      </c>
      <c r="E20" s="535">
        <f t="shared" si="0"/>
        <v>185</v>
      </c>
      <c r="F20" s="604">
        <f t="shared" si="0"/>
        <v>16450.817</v>
      </c>
      <c r="G20" s="535">
        <f t="shared" si="0"/>
        <v>11</v>
      </c>
      <c r="H20" s="604">
        <f t="shared" si="0"/>
        <v>2655.703</v>
      </c>
      <c r="I20" s="535">
        <f t="shared" si="0"/>
        <v>14</v>
      </c>
      <c r="J20" s="604">
        <f t="shared" si="0"/>
        <v>2540.9080000000004</v>
      </c>
      <c r="K20" s="535">
        <f t="shared" si="0"/>
        <v>6</v>
      </c>
      <c r="L20" s="604">
        <f t="shared" si="0"/>
        <v>272.8</v>
      </c>
      <c r="M20" s="535">
        <f t="shared" si="0"/>
        <v>1</v>
      </c>
      <c r="N20" s="604">
        <f t="shared" si="0"/>
        <v>43259.234</v>
      </c>
      <c r="O20" s="535">
        <f t="shared" si="0"/>
        <v>16</v>
      </c>
      <c r="P20" s="535">
        <f t="shared" si="0"/>
        <v>12312.128</v>
      </c>
      <c r="Q20" s="535">
        <f t="shared" si="0"/>
        <v>9</v>
      </c>
      <c r="R20" s="604">
        <f t="shared" si="0"/>
        <v>394.957</v>
      </c>
      <c r="S20" s="605">
        <f t="shared" si="0"/>
        <v>1</v>
      </c>
      <c r="T20" s="606">
        <f t="shared" si="0"/>
        <v>250786.783</v>
      </c>
      <c r="U20" s="607">
        <f t="shared" si="0"/>
        <v>90.7</v>
      </c>
      <c r="V20" s="535">
        <f t="shared" si="0"/>
        <v>258</v>
      </c>
      <c r="W20" s="607">
        <f t="shared" si="0"/>
        <v>85.69999999999999</v>
      </c>
      <c r="X20" s="22"/>
      <c r="Y20" s="22"/>
      <c r="Z20" s="22"/>
      <c r="AA20" s="22"/>
      <c r="AB20" s="22"/>
      <c r="AC20" s="22"/>
    </row>
    <row r="21" spans="1:29" s="63" customFormat="1" ht="9.75" customHeight="1">
      <c r="A21" s="362"/>
      <c r="B21" s="153"/>
      <c r="C21" s="147"/>
      <c r="D21" s="153"/>
      <c r="E21" s="147"/>
      <c r="F21" s="153"/>
      <c r="G21" s="147"/>
      <c r="H21" s="153"/>
      <c r="I21" s="147"/>
      <c r="J21" s="153"/>
      <c r="K21" s="147"/>
      <c r="L21" s="153"/>
      <c r="M21" s="147"/>
      <c r="N21" s="153"/>
      <c r="O21" s="147"/>
      <c r="P21" s="147"/>
      <c r="Q21" s="147"/>
      <c r="R21" s="153"/>
      <c r="S21" s="608"/>
      <c r="T21" s="609"/>
      <c r="U21" s="609"/>
      <c r="V21" s="147"/>
      <c r="W21" s="609"/>
      <c r="X21" s="22"/>
      <c r="Y21" s="22"/>
      <c r="Z21" s="22"/>
      <c r="AA21" s="22"/>
      <c r="AB21" s="22"/>
      <c r="AC21" s="22"/>
    </row>
    <row r="22" spans="1:29" s="63" customFormat="1" ht="15" customHeight="1">
      <c r="A22" s="592" t="s">
        <v>111</v>
      </c>
      <c r="B22" s="60"/>
      <c r="C22" s="104"/>
      <c r="D22" s="60"/>
      <c r="E22" s="104"/>
      <c r="F22" s="60"/>
      <c r="G22" s="104"/>
      <c r="H22" s="60"/>
      <c r="I22" s="104"/>
      <c r="J22" s="60"/>
      <c r="K22" s="104"/>
      <c r="L22" s="60"/>
      <c r="M22" s="104"/>
      <c r="N22" s="60"/>
      <c r="O22" s="104"/>
      <c r="P22" s="104"/>
      <c r="Q22" s="104"/>
      <c r="R22" s="60"/>
      <c r="S22" s="610"/>
      <c r="T22" s="340"/>
      <c r="U22" s="340"/>
      <c r="V22" s="104"/>
      <c r="W22" s="340"/>
      <c r="X22" s="22"/>
      <c r="Y22" s="22"/>
      <c r="Z22" s="22"/>
      <c r="AA22" s="22"/>
      <c r="AB22" s="22"/>
      <c r="AC22" s="22"/>
    </row>
    <row r="23" spans="1:29" s="63" customFormat="1" ht="15" customHeight="1">
      <c r="A23" s="309" t="s">
        <v>112</v>
      </c>
      <c r="B23" s="74">
        <v>6717.435</v>
      </c>
      <c r="C23" s="68">
        <v>5</v>
      </c>
      <c r="D23" s="74">
        <v>3534.261</v>
      </c>
      <c r="E23" s="68">
        <v>15</v>
      </c>
      <c r="F23" s="74">
        <v>1767.615</v>
      </c>
      <c r="G23" s="68">
        <v>3</v>
      </c>
      <c r="H23" s="74">
        <v>0</v>
      </c>
      <c r="I23" s="68">
        <v>0</v>
      </c>
      <c r="J23" s="74">
        <v>90.141</v>
      </c>
      <c r="K23" s="68">
        <v>1</v>
      </c>
      <c r="L23" s="74">
        <v>0</v>
      </c>
      <c r="M23" s="68">
        <v>0</v>
      </c>
      <c r="N23" s="74">
        <v>128.85</v>
      </c>
      <c r="O23" s="68">
        <v>1</v>
      </c>
      <c r="P23" s="68">
        <v>1388</v>
      </c>
      <c r="Q23" s="68">
        <v>2</v>
      </c>
      <c r="R23" s="74">
        <v>1187.099</v>
      </c>
      <c r="S23" s="594">
        <v>2</v>
      </c>
      <c r="T23" s="595">
        <v>14813</v>
      </c>
      <c r="U23" s="596">
        <v>5.4</v>
      </c>
      <c r="V23" s="68">
        <v>29</v>
      </c>
      <c r="W23" s="596">
        <v>9.7</v>
      </c>
      <c r="X23" s="22"/>
      <c r="Y23" s="22"/>
      <c r="Z23" s="22"/>
      <c r="AA23" s="22"/>
      <c r="AB23" s="22"/>
      <c r="AC23" s="22"/>
    </row>
    <row r="24" spans="1:29" s="63" customFormat="1" ht="15" customHeight="1">
      <c r="A24" s="309" t="s">
        <v>110</v>
      </c>
      <c r="B24" s="74">
        <v>773</v>
      </c>
      <c r="C24" s="68">
        <v>4</v>
      </c>
      <c r="D24" s="74">
        <v>1276.884</v>
      </c>
      <c r="E24" s="68">
        <v>4</v>
      </c>
      <c r="F24" s="74">
        <v>937.38</v>
      </c>
      <c r="G24" s="68">
        <v>1</v>
      </c>
      <c r="H24" s="74">
        <v>0</v>
      </c>
      <c r="I24" s="68">
        <v>0</v>
      </c>
      <c r="J24" s="74">
        <v>0</v>
      </c>
      <c r="K24" s="68">
        <v>0</v>
      </c>
      <c r="L24" s="74">
        <v>0</v>
      </c>
      <c r="M24" s="68">
        <v>0</v>
      </c>
      <c r="N24" s="74">
        <v>0</v>
      </c>
      <c r="O24" s="68">
        <v>0</v>
      </c>
      <c r="P24" s="68">
        <v>0</v>
      </c>
      <c r="Q24" s="68">
        <v>0</v>
      </c>
      <c r="R24" s="74">
        <v>115.644</v>
      </c>
      <c r="S24" s="594">
        <v>1</v>
      </c>
      <c r="T24" s="595">
        <v>3103</v>
      </c>
      <c r="U24" s="596">
        <v>1.1</v>
      </c>
      <c r="V24" s="68">
        <v>10</v>
      </c>
      <c r="W24" s="596">
        <v>3.3</v>
      </c>
      <c r="X24" s="22"/>
      <c r="Y24" s="22"/>
      <c r="Z24" s="22"/>
      <c r="AA24" s="22"/>
      <c r="AB24" s="22"/>
      <c r="AC24" s="22"/>
    </row>
    <row r="25" spans="1:29" s="63" customFormat="1" ht="15" customHeight="1" thickBot="1">
      <c r="A25" s="611" t="s">
        <v>113</v>
      </c>
      <c r="B25" s="612">
        <v>143</v>
      </c>
      <c r="C25" s="613">
        <v>1</v>
      </c>
      <c r="D25" s="612">
        <v>323.673</v>
      </c>
      <c r="E25" s="613">
        <v>1</v>
      </c>
      <c r="F25" s="612">
        <v>0</v>
      </c>
      <c r="G25" s="613">
        <v>0</v>
      </c>
      <c r="H25" s="612">
        <v>0</v>
      </c>
      <c r="I25" s="613">
        <v>0</v>
      </c>
      <c r="J25" s="612">
        <v>0</v>
      </c>
      <c r="K25" s="613">
        <v>0</v>
      </c>
      <c r="L25" s="612">
        <v>0</v>
      </c>
      <c r="M25" s="613">
        <v>0</v>
      </c>
      <c r="N25" s="612">
        <v>0</v>
      </c>
      <c r="O25" s="613">
        <v>0</v>
      </c>
      <c r="P25" s="613">
        <v>5707.77</v>
      </c>
      <c r="Q25" s="613">
        <v>1</v>
      </c>
      <c r="R25" s="612">
        <v>0</v>
      </c>
      <c r="S25" s="614">
        <v>0</v>
      </c>
      <c r="T25" s="615">
        <v>6174.741</v>
      </c>
      <c r="U25" s="616">
        <v>2.2</v>
      </c>
      <c r="V25" s="613">
        <v>3</v>
      </c>
      <c r="W25" s="616">
        <v>1</v>
      </c>
      <c r="X25" s="22"/>
      <c r="Y25" s="22"/>
      <c r="Z25" s="22"/>
      <c r="AA25" s="22"/>
      <c r="AB25" s="22"/>
      <c r="AC25" s="22"/>
    </row>
    <row r="26" spans="1:29" s="63" customFormat="1" ht="15" customHeight="1" thickBot="1">
      <c r="A26" s="603" t="s">
        <v>114</v>
      </c>
      <c r="B26" s="604">
        <f aca="true" t="shared" si="1" ref="B26:W26">SUM(B23:B25)</f>
        <v>7633.435</v>
      </c>
      <c r="C26" s="535">
        <f t="shared" si="1"/>
        <v>10</v>
      </c>
      <c r="D26" s="604">
        <f t="shared" si="1"/>
        <v>5134.818</v>
      </c>
      <c r="E26" s="535">
        <f t="shared" si="1"/>
        <v>20</v>
      </c>
      <c r="F26" s="604">
        <f t="shared" si="1"/>
        <v>2704.995</v>
      </c>
      <c r="G26" s="535">
        <f t="shared" si="1"/>
        <v>4</v>
      </c>
      <c r="H26" s="604">
        <f t="shared" si="1"/>
        <v>0</v>
      </c>
      <c r="I26" s="535">
        <f t="shared" si="1"/>
        <v>0</v>
      </c>
      <c r="J26" s="604">
        <f t="shared" si="1"/>
        <v>90.141</v>
      </c>
      <c r="K26" s="535">
        <f t="shared" si="1"/>
        <v>1</v>
      </c>
      <c r="L26" s="604">
        <f t="shared" si="1"/>
        <v>0</v>
      </c>
      <c r="M26" s="535">
        <f t="shared" si="1"/>
        <v>0</v>
      </c>
      <c r="N26" s="604">
        <f t="shared" si="1"/>
        <v>128.85</v>
      </c>
      <c r="O26" s="535">
        <f t="shared" si="1"/>
        <v>1</v>
      </c>
      <c r="P26" s="535">
        <f t="shared" si="1"/>
        <v>7095.77</v>
      </c>
      <c r="Q26" s="535">
        <f t="shared" si="1"/>
        <v>3</v>
      </c>
      <c r="R26" s="604">
        <f t="shared" si="1"/>
        <v>1302.743</v>
      </c>
      <c r="S26" s="605">
        <f t="shared" si="1"/>
        <v>3</v>
      </c>
      <c r="T26" s="606">
        <f t="shared" si="1"/>
        <v>24090.741</v>
      </c>
      <c r="U26" s="607">
        <f t="shared" si="1"/>
        <v>8.7</v>
      </c>
      <c r="V26" s="535">
        <f t="shared" si="1"/>
        <v>42</v>
      </c>
      <c r="W26" s="607">
        <f t="shared" si="1"/>
        <v>14</v>
      </c>
      <c r="X26" s="22"/>
      <c r="Y26" s="22"/>
      <c r="Z26" s="22"/>
      <c r="AA26" s="22"/>
      <c r="AB26" s="22"/>
      <c r="AC26" s="22"/>
    </row>
    <row r="27" spans="1:29" s="63" customFormat="1" ht="9.75" customHeight="1" thickBot="1">
      <c r="A27" s="617"/>
      <c r="B27" s="618"/>
      <c r="C27" s="549"/>
      <c r="D27" s="618"/>
      <c r="E27" s="549"/>
      <c r="F27" s="618"/>
      <c r="G27" s="549"/>
      <c r="H27" s="618"/>
      <c r="I27" s="549"/>
      <c r="J27" s="618"/>
      <c r="K27" s="549"/>
      <c r="L27" s="618"/>
      <c r="M27" s="549"/>
      <c r="N27" s="618"/>
      <c r="O27" s="549"/>
      <c r="P27" s="549"/>
      <c r="Q27" s="549"/>
      <c r="R27" s="618"/>
      <c r="S27" s="619"/>
      <c r="T27" s="620"/>
      <c r="U27" s="620"/>
      <c r="V27" s="549"/>
      <c r="W27" s="620"/>
      <c r="X27" s="22"/>
      <c r="Y27" s="22"/>
      <c r="Z27" s="22"/>
      <c r="AA27" s="22"/>
      <c r="AB27" s="22"/>
      <c r="AC27" s="22"/>
    </row>
    <row r="28" spans="1:29" s="63" customFormat="1" ht="15" customHeight="1" thickBot="1">
      <c r="A28" s="621" t="s">
        <v>24</v>
      </c>
      <c r="B28" s="139">
        <f aca="true" t="shared" si="2" ref="B28:W28">B20+B26</f>
        <v>20048.368</v>
      </c>
      <c r="C28" s="133">
        <f t="shared" si="2"/>
        <v>25</v>
      </c>
      <c r="D28" s="139">
        <f t="shared" si="2"/>
        <v>165619.637</v>
      </c>
      <c r="E28" s="133">
        <f t="shared" si="2"/>
        <v>205</v>
      </c>
      <c r="F28" s="139">
        <f t="shared" si="2"/>
        <v>19155.811999999998</v>
      </c>
      <c r="G28" s="133">
        <f t="shared" si="2"/>
        <v>15</v>
      </c>
      <c r="H28" s="139">
        <f t="shared" si="2"/>
        <v>2655.703</v>
      </c>
      <c r="I28" s="133">
        <f t="shared" si="2"/>
        <v>14</v>
      </c>
      <c r="J28" s="139">
        <f t="shared" si="2"/>
        <v>2631.0490000000004</v>
      </c>
      <c r="K28" s="133">
        <f t="shared" si="2"/>
        <v>7</v>
      </c>
      <c r="L28" s="139">
        <f t="shared" si="2"/>
        <v>272.8</v>
      </c>
      <c r="M28" s="133">
        <f t="shared" si="2"/>
        <v>1</v>
      </c>
      <c r="N28" s="139">
        <f t="shared" si="2"/>
        <v>43388.083999999995</v>
      </c>
      <c r="O28" s="133">
        <f t="shared" si="2"/>
        <v>17</v>
      </c>
      <c r="P28" s="133">
        <f t="shared" si="2"/>
        <v>19407.898</v>
      </c>
      <c r="Q28" s="133">
        <f t="shared" si="2"/>
        <v>12</v>
      </c>
      <c r="R28" s="139">
        <f t="shared" si="2"/>
        <v>1697.6999999999998</v>
      </c>
      <c r="S28" s="622">
        <f t="shared" si="2"/>
        <v>4</v>
      </c>
      <c r="T28" s="160">
        <f t="shared" si="2"/>
        <v>274877.524</v>
      </c>
      <c r="U28" s="132">
        <f t="shared" si="2"/>
        <v>99.4</v>
      </c>
      <c r="V28" s="133">
        <f t="shared" si="2"/>
        <v>300</v>
      </c>
      <c r="W28" s="132">
        <f t="shared" si="2"/>
        <v>99.69999999999999</v>
      </c>
      <c r="X28" s="22"/>
      <c r="Y28" s="22"/>
      <c r="Z28" s="22"/>
      <c r="AA28" s="22"/>
      <c r="AB28" s="22"/>
      <c r="AC28" s="22"/>
    </row>
    <row r="29" spans="1:29" s="63" customFormat="1" ht="15" customHeight="1">
      <c r="A29" s="362"/>
      <c r="B29" s="153"/>
      <c r="C29" s="147"/>
      <c r="D29" s="153"/>
      <c r="E29" s="147"/>
      <c r="F29" s="153"/>
      <c r="G29" s="147"/>
      <c r="H29" s="153"/>
      <c r="I29" s="147"/>
      <c r="J29" s="153"/>
      <c r="K29" s="147"/>
      <c r="L29" s="153"/>
      <c r="M29" s="147"/>
      <c r="N29" s="153"/>
      <c r="O29" s="147"/>
      <c r="P29" s="147"/>
      <c r="Q29" s="147"/>
      <c r="R29" s="153"/>
      <c r="S29" s="608"/>
      <c r="T29" s="609"/>
      <c r="U29" s="609"/>
      <c r="V29" s="147"/>
      <c r="W29" s="609"/>
      <c r="X29" s="22"/>
      <c r="Y29" s="22"/>
      <c r="Z29" s="22"/>
      <c r="AA29" s="22"/>
      <c r="AB29" s="22"/>
      <c r="AC29" s="22"/>
    </row>
    <row r="30" spans="1:29" s="63" customFormat="1" ht="15" customHeight="1">
      <c r="A30" s="592" t="s">
        <v>28</v>
      </c>
      <c r="B30" s="60"/>
      <c r="C30" s="104"/>
      <c r="D30" s="60"/>
      <c r="E30" s="104"/>
      <c r="F30" s="60"/>
      <c r="G30" s="104"/>
      <c r="H30" s="60"/>
      <c r="I30" s="104"/>
      <c r="J30" s="60"/>
      <c r="K30" s="104"/>
      <c r="L30" s="60"/>
      <c r="M30" s="104"/>
      <c r="N30" s="60"/>
      <c r="O30" s="104"/>
      <c r="P30" s="104"/>
      <c r="Q30" s="104"/>
      <c r="R30" s="60"/>
      <c r="S30" s="610"/>
      <c r="T30" s="340"/>
      <c r="U30" s="340"/>
      <c r="V30" s="104"/>
      <c r="W30" s="340"/>
      <c r="X30" s="22"/>
      <c r="Y30" s="22"/>
      <c r="Z30" s="22"/>
      <c r="AA30" s="22"/>
      <c r="AB30" s="22"/>
      <c r="AC30" s="22"/>
    </row>
    <row r="31" spans="1:29" s="63" customFormat="1" ht="15" customHeight="1">
      <c r="A31" s="309" t="s">
        <v>213</v>
      </c>
      <c r="B31" s="74">
        <v>1577.934</v>
      </c>
      <c r="C31" s="68">
        <v>1</v>
      </c>
      <c r="D31" s="74">
        <v>0</v>
      </c>
      <c r="E31" s="68">
        <v>0</v>
      </c>
      <c r="F31" s="74">
        <v>0</v>
      </c>
      <c r="G31" s="68">
        <v>0</v>
      </c>
      <c r="H31" s="74">
        <v>0</v>
      </c>
      <c r="I31" s="68">
        <v>0</v>
      </c>
      <c r="J31" s="74">
        <v>0</v>
      </c>
      <c r="K31" s="68">
        <v>0</v>
      </c>
      <c r="L31" s="74">
        <v>0</v>
      </c>
      <c r="M31" s="68">
        <v>0</v>
      </c>
      <c r="N31" s="74">
        <v>0</v>
      </c>
      <c r="O31" s="147">
        <v>0</v>
      </c>
      <c r="P31" s="147">
        <v>0</v>
      </c>
      <c r="Q31" s="147">
        <v>0</v>
      </c>
      <c r="R31" s="74">
        <v>0</v>
      </c>
      <c r="S31" s="594">
        <v>0</v>
      </c>
      <c r="T31" s="595">
        <v>1578</v>
      </c>
      <c r="U31" s="596">
        <v>0.6</v>
      </c>
      <c r="V31" s="68">
        <v>1</v>
      </c>
      <c r="W31" s="596">
        <v>0.3</v>
      </c>
      <c r="X31" s="22"/>
      <c r="Y31" s="22"/>
      <c r="Z31" s="22"/>
      <c r="AA31" s="22"/>
      <c r="AB31" s="22"/>
      <c r="AC31" s="22"/>
    </row>
    <row r="32" spans="1:29" s="63" customFormat="1" ht="15" customHeight="1" thickBot="1">
      <c r="A32" s="623" t="s">
        <v>28</v>
      </c>
      <c r="B32" s="624">
        <f aca="true" t="shared" si="3" ref="B32:K32">SUM(B31:B31)</f>
        <v>1577.934</v>
      </c>
      <c r="C32" s="506">
        <f t="shared" si="3"/>
        <v>1</v>
      </c>
      <c r="D32" s="624">
        <f t="shared" si="3"/>
        <v>0</v>
      </c>
      <c r="E32" s="506">
        <f t="shared" si="3"/>
        <v>0</v>
      </c>
      <c r="F32" s="624">
        <f t="shared" si="3"/>
        <v>0</v>
      </c>
      <c r="G32" s="506">
        <f t="shared" si="3"/>
        <v>0</v>
      </c>
      <c r="H32" s="624">
        <f t="shared" si="3"/>
        <v>0</v>
      </c>
      <c r="I32" s="506">
        <f t="shared" si="3"/>
        <v>0</v>
      </c>
      <c r="J32" s="624">
        <f t="shared" si="3"/>
        <v>0</v>
      </c>
      <c r="K32" s="506">
        <f t="shared" si="3"/>
        <v>0</v>
      </c>
      <c r="L32" s="624">
        <f>SUM(L31)</f>
        <v>0</v>
      </c>
      <c r="M32" s="506">
        <f>SUM(M31)</f>
        <v>0</v>
      </c>
      <c r="N32" s="624">
        <f aca="true" t="shared" si="4" ref="N32:W32">SUM(N31:N31)</f>
        <v>0</v>
      </c>
      <c r="O32" s="506">
        <f t="shared" si="4"/>
        <v>0</v>
      </c>
      <c r="P32" s="506">
        <f t="shared" si="4"/>
        <v>0</v>
      </c>
      <c r="Q32" s="506">
        <f t="shared" si="4"/>
        <v>0</v>
      </c>
      <c r="R32" s="624">
        <f t="shared" si="4"/>
        <v>0</v>
      </c>
      <c r="S32" s="625">
        <f t="shared" si="4"/>
        <v>0</v>
      </c>
      <c r="T32" s="626">
        <f t="shared" si="4"/>
        <v>1578</v>
      </c>
      <c r="U32" s="627">
        <f t="shared" si="4"/>
        <v>0.6</v>
      </c>
      <c r="V32" s="506">
        <f t="shared" si="4"/>
        <v>1</v>
      </c>
      <c r="W32" s="627">
        <f t="shared" si="4"/>
        <v>0.3</v>
      </c>
      <c r="X32" s="22"/>
      <c r="Y32" s="22"/>
      <c r="Z32" s="22"/>
      <c r="AA32" s="22"/>
      <c r="AB32" s="22"/>
      <c r="AC32" s="22"/>
    </row>
    <row r="33" spans="1:29" s="63" customFormat="1" ht="9.75" customHeight="1" thickBot="1">
      <c r="A33" s="438"/>
      <c r="B33" s="628"/>
      <c r="C33" s="629"/>
      <c r="D33" s="628"/>
      <c r="E33" s="629"/>
      <c r="F33" s="628"/>
      <c r="G33" s="629"/>
      <c r="H33" s="628"/>
      <c r="I33" s="629"/>
      <c r="J33" s="628"/>
      <c r="K33" s="629"/>
      <c r="L33" s="628"/>
      <c r="M33" s="629"/>
      <c r="N33" s="628"/>
      <c r="O33" s="629"/>
      <c r="P33" s="629"/>
      <c r="Q33" s="629"/>
      <c r="R33" s="628"/>
      <c r="S33" s="630"/>
      <c r="T33" s="631"/>
      <c r="U33" s="631"/>
      <c r="V33" s="629"/>
      <c r="W33" s="631"/>
      <c r="X33" s="22"/>
      <c r="Y33" s="22"/>
      <c r="Z33" s="22"/>
      <c r="AA33" s="22"/>
      <c r="AB33" s="22"/>
      <c r="AC33" s="22"/>
    </row>
    <row r="34" spans="1:29" s="63" customFormat="1" ht="15" customHeight="1" thickBot="1">
      <c r="A34" s="621" t="s">
        <v>29</v>
      </c>
      <c r="B34" s="139">
        <f aca="true" t="shared" si="5" ref="B34:W34">B28+B32</f>
        <v>21626.302</v>
      </c>
      <c r="C34" s="133">
        <f t="shared" si="5"/>
        <v>26</v>
      </c>
      <c r="D34" s="139">
        <f t="shared" si="5"/>
        <v>165619.637</v>
      </c>
      <c r="E34" s="133">
        <f t="shared" si="5"/>
        <v>205</v>
      </c>
      <c r="F34" s="139">
        <f t="shared" si="5"/>
        <v>19155.811999999998</v>
      </c>
      <c r="G34" s="133">
        <f t="shared" si="5"/>
        <v>15</v>
      </c>
      <c r="H34" s="139">
        <f t="shared" si="5"/>
        <v>2655.703</v>
      </c>
      <c r="I34" s="632">
        <f t="shared" si="5"/>
        <v>14</v>
      </c>
      <c r="J34" s="139">
        <f t="shared" si="5"/>
        <v>2631.0490000000004</v>
      </c>
      <c r="K34" s="133">
        <f t="shared" si="5"/>
        <v>7</v>
      </c>
      <c r="L34" s="139">
        <f t="shared" si="5"/>
        <v>272.8</v>
      </c>
      <c r="M34" s="133">
        <f t="shared" si="5"/>
        <v>1</v>
      </c>
      <c r="N34" s="139">
        <f t="shared" si="5"/>
        <v>43388.083999999995</v>
      </c>
      <c r="O34" s="133">
        <f t="shared" si="5"/>
        <v>17</v>
      </c>
      <c r="P34" s="133">
        <f t="shared" si="5"/>
        <v>19407.898</v>
      </c>
      <c r="Q34" s="133">
        <f t="shared" si="5"/>
        <v>12</v>
      </c>
      <c r="R34" s="139">
        <f t="shared" si="5"/>
        <v>1697.6999999999998</v>
      </c>
      <c r="S34" s="622">
        <f t="shared" si="5"/>
        <v>4</v>
      </c>
      <c r="T34" s="367">
        <f t="shared" si="5"/>
        <v>276455.524</v>
      </c>
      <c r="U34" s="132">
        <f t="shared" si="5"/>
        <v>100</v>
      </c>
      <c r="V34" s="133">
        <f t="shared" si="5"/>
        <v>301</v>
      </c>
      <c r="W34" s="132">
        <f t="shared" si="5"/>
        <v>99.99999999999999</v>
      </c>
      <c r="X34" s="22"/>
      <c r="Y34" s="22"/>
      <c r="Z34" s="22"/>
      <c r="AA34" s="22"/>
      <c r="AB34" s="22"/>
      <c r="AC34" s="22"/>
    </row>
    <row r="35" spans="1:29" s="163" customFormat="1" ht="13.5">
      <c r="A35" s="161"/>
      <c r="B35" s="166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</row>
    <row r="36" spans="1:29" s="163" customFormat="1" ht="13.5">
      <c r="A36" s="161" t="s">
        <v>30</v>
      </c>
      <c r="B36" s="166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</row>
    <row r="37" spans="1:29" s="163" customFormat="1" ht="13.5">
      <c r="A37" s="164" t="s">
        <v>31</v>
      </c>
      <c r="B37" s="166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</row>
    <row r="38" spans="1:29" s="163" customFormat="1" ht="13.5">
      <c r="A38" s="164" t="s">
        <v>130</v>
      </c>
      <c r="B38" s="166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</row>
    <row r="39" spans="1:29" s="163" customFormat="1" ht="13.5">
      <c r="A39" s="164" t="s">
        <v>131</v>
      </c>
      <c r="B39" s="166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</row>
    <row r="40" spans="1:29" s="163" customFormat="1" ht="13.5">
      <c r="A40" s="164" t="s">
        <v>210</v>
      </c>
      <c r="B40" s="166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</row>
    <row r="41" spans="1:29" s="163" customFormat="1" ht="13.5">
      <c r="A41" s="164" t="s">
        <v>115</v>
      </c>
      <c r="B41" s="166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</row>
    <row r="42" spans="1:29" s="163" customFormat="1" ht="13.5">
      <c r="A42" s="164" t="s">
        <v>211</v>
      </c>
      <c r="B42" s="166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</row>
    <row r="43" spans="1:29" s="163" customFormat="1" ht="13.5">
      <c r="A43" s="164" t="s">
        <v>183</v>
      </c>
      <c r="B43" s="166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</row>
    <row r="44" spans="1:29" s="63" customFormat="1" ht="12.75">
      <c r="A44" s="633"/>
      <c r="B44" s="16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63" customFormat="1" ht="12.75">
      <c r="A45" s="633"/>
      <c r="B45" s="16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2:29" s="63" customFormat="1" ht="12.75">
      <c r="B46" s="16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63" customFormat="1" ht="12.75">
      <c r="A47" s="22"/>
      <c r="B47" s="16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63" customFormat="1" ht="13.5">
      <c r="A48" s="164"/>
      <c r="B48" s="16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63" customFormat="1" ht="12.75">
      <c r="A49" s="633"/>
      <c r="B49" s="16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63" customFormat="1" ht="12.75">
      <c r="A50" s="633"/>
      <c r="B50" s="16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63" customFormat="1" ht="12.75">
      <c r="A51" s="633"/>
      <c r="B51" s="16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63" customFormat="1" ht="12.75">
      <c r="A52" s="633"/>
      <c r="B52" s="16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63" customFormat="1" ht="12.75">
      <c r="A53" s="633"/>
      <c r="B53" s="16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s="63" customFormat="1" ht="12.75">
      <c r="A54" s="633"/>
      <c r="B54" s="16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63" customFormat="1" ht="12.75">
      <c r="A55" s="633"/>
      <c r="B55" s="166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s="63" customFormat="1" ht="12.75">
      <c r="A56" s="633"/>
      <c r="B56" s="16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s="63" customFormat="1" ht="12.75">
      <c r="A57" s="633"/>
      <c r="B57" s="16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s="63" customFormat="1" ht="12.75">
      <c r="A58" s="633"/>
      <c r="B58" s="16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" ht="12.75">
      <c r="A59" s="633"/>
      <c r="B59" s="166"/>
    </row>
    <row r="60" spans="1:2" ht="12.75">
      <c r="A60" s="633"/>
      <c r="B60" s="166"/>
    </row>
    <row r="61" spans="1:2" ht="12.75">
      <c r="A61" s="633"/>
      <c r="B61" s="166"/>
    </row>
    <row r="62" spans="1:2" ht="12.75">
      <c r="A62" s="633"/>
      <c r="B62" s="166"/>
    </row>
    <row r="63" spans="1:2" ht="12.75">
      <c r="A63" s="633"/>
      <c r="B63" s="166"/>
    </row>
    <row r="64" spans="1:2" ht="12.75">
      <c r="A64" s="633"/>
      <c r="B64" s="166"/>
    </row>
    <row r="65" spans="1:2" ht="12.75">
      <c r="A65" s="633"/>
      <c r="B65" s="166"/>
    </row>
    <row r="66" spans="1:2" ht="12.75">
      <c r="A66" s="633"/>
      <c r="B66" s="166"/>
    </row>
    <row r="67" spans="1:2" ht="12.75">
      <c r="A67" s="633"/>
      <c r="B67" s="166"/>
    </row>
  </sheetData>
  <mergeCells count="16">
    <mergeCell ref="L11:M11"/>
    <mergeCell ref="N11:O11"/>
    <mergeCell ref="D11:E11"/>
    <mergeCell ref="F11:G11"/>
    <mergeCell ref="H11:I11"/>
    <mergeCell ref="J11:K11"/>
    <mergeCell ref="U1:W1"/>
    <mergeCell ref="P11:Q11"/>
    <mergeCell ref="R11:S11"/>
    <mergeCell ref="T12:U12"/>
    <mergeCell ref="A2:W2"/>
    <mergeCell ref="A3:W3"/>
    <mergeCell ref="V12:W12"/>
    <mergeCell ref="T11:W11"/>
    <mergeCell ref="A7:W7"/>
    <mergeCell ref="B11:C11"/>
  </mergeCells>
  <printOptions horizontalCentered="1" verticalCentered="1"/>
  <pageMargins left="0.3937007874015748" right="0.3937007874015748" top="0.7874015748031497" bottom="0.7874015748031497" header="0.5118110236220472" footer="0.3937007874015748"/>
  <pageSetup fitToHeight="1" fitToWidth="1" horizontalDpi="600" verticalDpi="600" orientation="landscape" paperSize="9" scale="81" r:id="rId3"/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workbookViewId="0" topLeftCell="A1">
      <selection activeCell="A31" sqref="A31"/>
    </sheetView>
  </sheetViews>
  <sheetFormatPr defaultColWidth="9.00390625" defaultRowHeight="12.75"/>
  <cols>
    <col min="1" max="1" width="30.75390625" style="0" customWidth="1"/>
    <col min="2" max="2" width="8.75390625" style="0" customWidth="1"/>
    <col min="3" max="3" width="4.75390625" style="0" customWidth="1"/>
    <col min="4" max="4" width="4.75390625" style="470" customWidth="1"/>
    <col min="5" max="7" width="4.75390625" style="0" customWidth="1"/>
    <col min="8" max="8" width="8.75390625" style="0" customWidth="1"/>
    <col min="9" max="13" width="4.75390625" style="0" customWidth="1"/>
    <col min="14" max="14" width="8.75390625" style="0" customWidth="1"/>
    <col min="15" max="19" width="4.75390625" style="0" customWidth="1"/>
    <col min="20" max="20" width="8.75390625" style="0" customWidth="1"/>
    <col min="21" max="25" width="4.75390625" style="0" customWidth="1"/>
    <col min="27" max="27" width="9.75390625" style="0" customWidth="1"/>
  </cols>
  <sheetData>
    <row r="1" spans="23:25" ht="16.5">
      <c r="W1" s="936" t="s">
        <v>204</v>
      </c>
      <c r="X1" s="936"/>
      <c r="Y1" s="936"/>
    </row>
    <row r="2" spans="1:25" ht="18">
      <c r="A2" s="938" t="s">
        <v>197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</row>
    <row r="3" spans="1:25" ht="18">
      <c r="A3" s="937" t="s">
        <v>202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</row>
    <row r="4" ht="12.75"/>
    <row r="7" spans="1:25" s="305" customFormat="1" ht="16.5" customHeight="1">
      <c r="A7" s="922" t="s">
        <v>0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</row>
    <row r="8" spans="1:25" s="305" customFormat="1" ht="12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</row>
    <row r="9" spans="1:25" s="1" customFormat="1" ht="12" customHeight="1">
      <c r="A9" s="475"/>
      <c r="B9" s="476"/>
      <c r="C9" s="634"/>
      <c r="D9" s="635"/>
      <c r="E9" s="634"/>
      <c r="F9" s="634"/>
      <c r="G9" s="634"/>
      <c r="H9" s="476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476"/>
      <c r="U9" s="634"/>
      <c r="V9" s="634"/>
      <c r="W9" s="634"/>
      <c r="X9" s="634"/>
      <c r="Y9" s="634"/>
    </row>
    <row r="10" spans="1:25" s="305" customFormat="1" ht="18.75" customHeight="1">
      <c r="A10" s="183" t="s">
        <v>1</v>
      </c>
      <c r="B10" s="184"/>
      <c r="C10" s="184"/>
      <c r="D10" s="478"/>
      <c r="E10" s="14"/>
      <c r="F10" s="14"/>
      <c r="G10" s="14"/>
      <c r="H10" s="184"/>
      <c r="I10" s="184"/>
      <c r="J10" s="307"/>
      <c r="K10" s="14"/>
      <c r="L10" s="14"/>
      <c r="M10" s="14"/>
      <c r="N10" s="14"/>
      <c r="O10" s="14"/>
      <c r="P10" s="14"/>
      <c r="Q10" s="14"/>
      <c r="R10" s="14"/>
      <c r="S10" s="14"/>
      <c r="T10" s="184"/>
      <c r="U10" s="184"/>
      <c r="V10" s="307"/>
      <c r="W10" s="14"/>
      <c r="X10" s="14"/>
      <c r="Y10" s="479" t="s">
        <v>2</v>
      </c>
    </row>
    <row r="11" spans="1:25" s="636" customFormat="1" ht="18.75" customHeight="1">
      <c r="A11" s="480" t="s">
        <v>3</v>
      </c>
      <c r="B11" s="923" t="s">
        <v>4</v>
      </c>
      <c r="C11" s="949"/>
      <c r="D11" s="949"/>
      <c r="E11" s="949"/>
      <c r="F11" s="949"/>
      <c r="G11" s="951"/>
      <c r="H11" s="923" t="s">
        <v>5</v>
      </c>
      <c r="I11" s="949"/>
      <c r="J11" s="949"/>
      <c r="K11" s="949"/>
      <c r="L11" s="949"/>
      <c r="M11" s="951"/>
      <c r="N11" s="923" t="s">
        <v>6</v>
      </c>
      <c r="O11" s="949"/>
      <c r="P11" s="949"/>
      <c r="Q11" s="949"/>
      <c r="R11" s="949"/>
      <c r="S11" s="951"/>
      <c r="T11" s="923" t="s">
        <v>7</v>
      </c>
      <c r="U11" s="949"/>
      <c r="V11" s="949"/>
      <c r="W11" s="949"/>
      <c r="X11" s="949"/>
      <c r="Y11" s="951"/>
    </row>
    <row r="12" spans="1:25" s="22" customFormat="1" ht="15" customHeight="1">
      <c r="A12" s="552" t="s">
        <v>8</v>
      </c>
      <c r="B12" s="974" t="s">
        <v>9</v>
      </c>
      <c r="C12" s="975"/>
      <c r="D12" s="26" t="s">
        <v>10</v>
      </c>
      <c r="E12" s="27" t="s">
        <v>11</v>
      </c>
      <c r="F12" s="976" t="s">
        <v>12</v>
      </c>
      <c r="G12" s="984"/>
      <c r="H12" s="974" t="s">
        <v>9</v>
      </c>
      <c r="I12" s="975"/>
      <c r="J12" s="26" t="s">
        <v>10</v>
      </c>
      <c r="K12" s="27" t="s">
        <v>11</v>
      </c>
      <c r="L12" s="976" t="s">
        <v>12</v>
      </c>
      <c r="M12" s="984"/>
      <c r="N12" s="974" t="s">
        <v>9</v>
      </c>
      <c r="O12" s="975"/>
      <c r="P12" s="26" t="s">
        <v>10</v>
      </c>
      <c r="Q12" s="27" t="s">
        <v>11</v>
      </c>
      <c r="R12" s="976" t="s">
        <v>12</v>
      </c>
      <c r="S12" s="984"/>
      <c r="T12" s="974" t="s">
        <v>9</v>
      </c>
      <c r="U12" s="975"/>
      <c r="V12" s="26" t="s">
        <v>10</v>
      </c>
      <c r="W12" s="27" t="s">
        <v>11</v>
      </c>
      <c r="X12" s="976" t="s">
        <v>12</v>
      </c>
      <c r="Y12" s="984"/>
    </row>
    <row r="13" spans="1:25" s="22" customFormat="1" ht="13.5" customHeight="1">
      <c r="A13" s="483" t="s">
        <v>16</v>
      </c>
      <c r="B13" s="24" t="s">
        <v>17</v>
      </c>
      <c r="C13" s="25" t="s">
        <v>18</v>
      </c>
      <c r="D13" s="26" t="s">
        <v>19</v>
      </c>
      <c r="E13" s="27" t="s">
        <v>19</v>
      </c>
      <c r="F13" s="26" t="s">
        <v>19</v>
      </c>
      <c r="G13" s="637" t="s">
        <v>18</v>
      </c>
      <c r="H13" s="24" t="s">
        <v>17</v>
      </c>
      <c r="I13" s="25" t="s">
        <v>18</v>
      </c>
      <c r="J13" s="26" t="s">
        <v>19</v>
      </c>
      <c r="K13" s="27" t="s">
        <v>19</v>
      </c>
      <c r="L13" s="26" t="s">
        <v>19</v>
      </c>
      <c r="M13" s="637" t="s">
        <v>18</v>
      </c>
      <c r="N13" s="24" t="s">
        <v>17</v>
      </c>
      <c r="O13" s="25" t="s">
        <v>18</v>
      </c>
      <c r="P13" s="26" t="s">
        <v>19</v>
      </c>
      <c r="Q13" s="27" t="s">
        <v>19</v>
      </c>
      <c r="R13" s="26" t="s">
        <v>19</v>
      </c>
      <c r="S13" s="637" t="s">
        <v>18</v>
      </c>
      <c r="T13" s="638" t="s">
        <v>17</v>
      </c>
      <c r="U13" s="25" t="s">
        <v>18</v>
      </c>
      <c r="V13" s="26" t="s">
        <v>19</v>
      </c>
      <c r="W13" s="27" t="s">
        <v>19</v>
      </c>
      <c r="X13" s="26" t="s">
        <v>19</v>
      </c>
      <c r="Y13" s="637" t="s">
        <v>18</v>
      </c>
    </row>
    <row r="14" spans="1:25" s="43" customFormat="1" ht="9.75" customHeight="1" thickBot="1">
      <c r="A14" s="484" t="s">
        <v>20</v>
      </c>
      <c r="B14" s="41">
        <v>1</v>
      </c>
      <c r="C14" s="35">
        <v>2</v>
      </c>
      <c r="D14" s="34">
        <v>3</v>
      </c>
      <c r="E14" s="36">
        <v>4</v>
      </c>
      <c r="F14" s="37">
        <v>5</v>
      </c>
      <c r="G14" s="331">
        <v>6</v>
      </c>
      <c r="H14" s="41">
        <v>7</v>
      </c>
      <c r="I14" s="35">
        <v>8</v>
      </c>
      <c r="J14" s="34">
        <v>9</v>
      </c>
      <c r="K14" s="36">
        <v>10</v>
      </c>
      <c r="L14" s="37">
        <v>11</v>
      </c>
      <c r="M14" s="331">
        <v>12</v>
      </c>
      <c r="N14" s="41">
        <v>13</v>
      </c>
      <c r="O14" s="35">
        <v>14</v>
      </c>
      <c r="P14" s="34">
        <v>15</v>
      </c>
      <c r="Q14" s="36">
        <v>16</v>
      </c>
      <c r="R14" s="37">
        <v>17</v>
      </c>
      <c r="S14" s="331">
        <v>18</v>
      </c>
      <c r="T14" s="40">
        <v>19</v>
      </c>
      <c r="U14" s="35">
        <v>20</v>
      </c>
      <c r="V14" s="34">
        <v>21</v>
      </c>
      <c r="W14" s="36">
        <v>22</v>
      </c>
      <c r="X14" s="37">
        <v>23</v>
      </c>
      <c r="Y14" s="331">
        <v>24</v>
      </c>
    </row>
    <row r="15" spans="1:25" s="22" customFormat="1" ht="9.75" customHeight="1">
      <c r="A15" s="485"/>
      <c r="B15" s="52"/>
      <c r="C15" s="47"/>
      <c r="D15" s="486"/>
      <c r="E15" s="48"/>
      <c r="F15" s="49"/>
      <c r="G15" s="639"/>
      <c r="H15" s="337"/>
      <c r="I15" s="47"/>
      <c r="J15" s="46"/>
      <c r="K15" s="337"/>
      <c r="L15" s="49"/>
      <c r="M15" s="639"/>
      <c r="N15" s="337"/>
      <c r="O15" s="47"/>
      <c r="P15" s="46"/>
      <c r="Q15" s="337"/>
      <c r="R15" s="49"/>
      <c r="S15" s="639"/>
      <c r="T15" s="52"/>
      <c r="U15" s="47"/>
      <c r="V15" s="46"/>
      <c r="W15" s="48"/>
      <c r="X15" s="49"/>
      <c r="Y15" s="639"/>
    </row>
    <row r="16" spans="1:25" s="63" customFormat="1" ht="15" customHeight="1">
      <c r="A16" s="488" t="s">
        <v>107</v>
      </c>
      <c r="B16" s="62"/>
      <c r="C16" s="59"/>
      <c r="D16" s="107"/>
      <c r="E16" s="339"/>
      <c r="F16" s="56"/>
      <c r="G16" s="640"/>
      <c r="H16" s="62"/>
      <c r="I16" s="59"/>
      <c r="J16" s="56"/>
      <c r="K16" s="339"/>
      <c r="L16" s="56"/>
      <c r="M16" s="640"/>
      <c r="N16" s="62"/>
      <c r="O16" s="59"/>
      <c r="P16" s="56"/>
      <c r="Q16" s="339"/>
      <c r="R16" s="56"/>
      <c r="S16" s="640"/>
      <c r="T16" s="62"/>
      <c r="U16" s="59"/>
      <c r="V16" s="56"/>
      <c r="W16" s="58"/>
      <c r="X16" s="56"/>
      <c r="Y16" s="640"/>
    </row>
    <row r="17" spans="1:25" s="63" customFormat="1" ht="15" customHeight="1">
      <c r="A17" s="489" t="s">
        <v>108</v>
      </c>
      <c r="B17" s="490">
        <v>64487.996</v>
      </c>
      <c r="C17" s="71">
        <v>41.8</v>
      </c>
      <c r="D17" s="65">
        <v>11</v>
      </c>
      <c r="E17" s="342">
        <v>4</v>
      </c>
      <c r="F17" s="65">
        <v>15</v>
      </c>
      <c r="G17" s="641">
        <v>39.5</v>
      </c>
      <c r="H17" s="490">
        <v>115.612</v>
      </c>
      <c r="I17" s="71">
        <v>2.4</v>
      </c>
      <c r="J17" s="65">
        <v>2</v>
      </c>
      <c r="K17" s="342">
        <v>0</v>
      </c>
      <c r="L17" s="65">
        <v>2</v>
      </c>
      <c r="M17" s="641">
        <v>6.3</v>
      </c>
      <c r="N17" s="490">
        <v>98.17</v>
      </c>
      <c r="O17" s="71">
        <v>1.2</v>
      </c>
      <c r="P17" s="65">
        <v>2</v>
      </c>
      <c r="Q17" s="342">
        <v>0</v>
      </c>
      <c r="R17" s="65">
        <v>2</v>
      </c>
      <c r="S17" s="641">
        <v>4.4</v>
      </c>
      <c r="T17" s="76">
        <v>64702</v>
      </c>
      <c r="U17" s="71">
        <v>38.6</v>
      </c>
      <c r="V17" s="65">
        <v>15</v>
      </c>
      <c r="W17" s="67">
        <v>4</v>
      </c>
      <c r="X17" s="72">
        <v>19</v>
      </c>
      <c r="Y17" s="641">
        <v>16.5</v>
      </c>
    </row>
    <row r="18" spans="1:25" s="63" customFormat="1" ht="15" customHeight="1">
      <c r="A18" s="489" t="s">
        <v>109</v>
      </c>
      <c r="B18" s="490">
        <v>0</v>
      </c>
      <c r="C18" s="71">
        <v>0</v>
      </c>
      <c r="D18" s="65">
        <v>0</v>
      </c>
      <c r="E18" s="342">
        <v>0</v>
      </c>
      <c r="F18" s="65">
        <v>0</v>
      </c>
      <c r="G18" s="641">
        <v>0</v>
      </c>
      <c r="H18" s="490">
        <v>0</v>
      </c>
      <c r="I18" s="71">
        <v>0</v>
      </c>
      <c r="J18" s="65">
        <v>0</v>
      </c>
      <c r="K18" s="342">
        <v>0</v>
      </c>
      <c r="L18" s="65">
        <v>0</v>
      </c>
      <c r="M18" s="641">
        <v>0</v>
      </c>
      <c r="N18" s="490">
        <v>0</v>
      </c>
      <c r="O18" s="71">
        <v>0</v>
      </c>
      <c r="P18" s="65">
        <v>0</v>
      </c>
      <c r="Q18" s="342">
        <v>0</v>
      </c>
      <c r="R18" s="65">
        <v>0</v>
      </c>
      <c r="S18" s="641">
        <v>0</v>
      </c>
      <c r="T18" s="76">
        <v>0</v>
      </c>
      <c r="U18" s="71">
        <v>0</v>
      </c>
      <c r="V18" s="65">
        <v>0</v>
      </c>
      <c r="W18" s="67">
        <v>0</v>
      </c>
      <c r="X18" s="72">
        <v>0</v>
      </c>
      <c r="Y18" s="641">
        <v>0</v>
      </c>
    </row>
    <row r="19" spans="1:25" s="63" customFormat="1" ht="15" customHeight="1" thickBot="1">
      <c r="A19" s="489" t="s">
        <v>110</v>
      </c>
      <c r="B19" s="490">
        <v>43863.577</v>
      </c>
      <c r="C19" s="71">
        <v>28.4</v>
      </c>
      <c r="D19" s="65">
        <v>15</v>
      </c>
      <c r="E19" s="342">
        <v>0</v>
      </c>
      <c r="F19" s="65">
        <v>15</v>
      </c>
      <c r="G19" s="641">
        <v>39.5</v>
      </c>
      <c r="H19" s="490">
        <v>3783.401</v>
      </c>
      <c r="I19" s="71">
        <v>78</v>
      </c>
      <c r="J19" s="65">
        <v>21</v>
      </c>
      <c r="K19" s="342">
        <v>0</v>
      </c>
      <c r="L19" s="65">
        <v>21</v>
      </c>
      <c r="M19" s="641">
        <v>65.6</v>
      </c>
      <c r="N19" s="490">
        <v>1007.66</v>
      </c>
      <c r="O19" s="71">
        <v>12.4</v>
      </c>
      <c r="P19" s="65">
        <v>22</v>
      </c>
      <c r="Q19" s="342">
        <v>0</v>
      </c>
      <c r="R19" s="65">
        <v>22</v>
      </c>
      <c r="S19" s="641">
        <v>48.9</v>
      </c>
      <c r="T19" s="76">
        <v>48654.638</v>
      </c>
      <c r="U19" s="71">
        <v>29.1</v>
      </c>
      <c r="V19" s="65">
        <v>58</v>
      </c>
      <c r="W19" s="67">
        <v>0</v>
      </c>
      <c r="X19" s="72">
        <v>58</v>
      </c>
      <c r="Y19" s="641">
        <v>50.4</v>
      </c>
    </row>
    <row r="20" spans="1:25" s="63" customFormat="1" ht="15" customHeight="1" thickBot="1">
      <c r="A20" s="531" t="s">
        <v>22</v>
      </c>
      <c r="B20" s="532">
        <f aca="true" t="shared" si="0" ref="B20:Y20">SUM(B17:B19)</f>
        <v>108351.573</v>
      </c>
      <c r="C20" s="421">
        <f t="shared" si="0"/>
        <v>70.19999999999999</v>
      </c>
      <c r="D20" s="533">
        <f t="shared" si="0"/>
        <v>26</v>
      </c>
      <c r="E20" s="642">
        <f t="shared" si="0"/>
        <v>4</v>
      </c>
      <c r="F20" s="533">
        <f t="shared" si="0"/>
        <v>30</v>
      </c>
      <c r="G20" s="643">
        <f t="shared" si="0"/>
        <v>79</v>
      </c>
      <c r="H20" s="532">
        <f t="shared" si="0"/>
        <v>3899.013</v>
      </c>
      <c r="I20" s="421">
        <f t="shared" si="0"/>
        <v>80.4</v>
      </c>
      <c r="J20" s="533">
        <f t="shared" si="0"/>
        <v>23</v>
      </c>
      <c r="K20" s="642">
        <f t="shared" si="0"/>
        <v>0</v>
      </c>
      <c r="L20" s="533">
        <f t="shared" si="0"/>
        <v>23</v>
      </c>
      <c r="M20" s="643">
        <f t="shared" si="0"/>
        <v>71.89999999999999</v>
      </c>
      <c r="N20" s="532">
        <f t="shared" si="0"/>
        <v>1105.83</v>
      </c>
      <c r="O20" s="421">
        <f t="shared" si="0"/>
        <v>13.6</v>
      </c>
      <c r="P20" s="533">
        <f t="shared" si="0"/>
        <v>24</v>
      </c>
      <c r="Q20" s="642">
        <f t="shared" si="0"/>
        <v>0</v>
      </c>
      <c r="R20" s="533">
        <f t="shared" si="0"/>
        <v>24</v>
      </c>
      <c r="S20" s="643">
        <f t="shared" si="0"/>
        <v>53.3</v>
      </c>
      <c r="T20" s="532">
        <f t="shared" si="0"/>
        <v>113356.638</v>
      </c>
      <c r="U20" s="421">
        <f t="shared" si="0"/>
        <v>67.7</v>
      </c>
      <c r="V20" s="533">
        <f t="shared" si="0"/>
        <v>73</v>
      </c>
      <c r="W20" s="534">
        <f t="shared" si="0"/>
        <v>4</v>
      </c>
      <c r="X20" s="420">
        <f t="shared" si="0"/>
        <v>77</v>
      </c>
      <c r="Y20" s="643">
        <f t="shared" si="0"/>
        <v>66.9</v>
      </c>
    </row>
    <row r="21" spans="1:25" s="93" customFormat="1" ht="9.75" customHeight="1">
      <c r="A21" s="508"/>
      <c r="B21" s="528"/>
      <c r="C21" s="150"/>
      <c r="D21" s="144"/>
      <c r="E21" s="364"/>
      <c r="F21" s="144"/>
      <c r="G21" s="644"/>
      <c r="H21" s="528"/>
      <c r="I21" s="150"/>
      <c r="J21" s="144"/>
      <c r="K21" s="364"/>
      <c r="L21" s="144"/>
      <c r="M21" s="644"/>
      <c r="N21" s="528"/>
      <c r="O21" s="150"/>
      <c r="P21" s="144"/>
      <c r="Q21" s="364"/>
      <c r="R21" s="144"/>
      <c r="S21" s="644"/>
      <c r="T21" s="645"/>
      <c r="U21" s="150"/>
      <c r="V21" s="144"/>
      <c r="W21" s="146"/>
      <c r="X21" s="151"/>
      <c r="Y21" s="644"/>
    </row>
    <row r="22" spans="1:25" s="63" customFormat="1" ht="15" customHeight="1">
      <c r="A22" s="488" t="s">
        <v>111</v>
      </c>
      <c r="B22" s="62"/>
      <c r="C22" s="59"/>
      <c r="D22" s="101"/>
      <c r="E22" s="348"/>
      <c r="F22" s="101"/>
      <c r="G22" s="640"/>
      <c r="H22" s="62"/>
      <c r="I22" s="59"/>
      <c r="J22" s="101"/>
      <c r="K22" s="348"/>
      <c r="L22" s="101"/>
      <c r="M22" s="640"/>
      <c r="N22" s="62"/>
      <c r="O22" s="59"/>
      <c r="P22" s="101"/>
      <c r="Q22" s="348"/>
      <c r="R22" s="101"/>
      <c r="S22" s="640"/>
      <c r="T22" s="646"/>
      <c r="U22" s="59"/>
      <c r="V22" s="101"/>
      <c r="W22" s="103"/>
      <c r="X22" s="56"/>
      <c r="Y22" s="640"/>
    </row>
    <row r="23" spans="1:25" s="63" customFormat="1" ht="15" customHeight="1">
      <c r="A23" s="489" t="s">
        <v>112</v>
      </c>
      <c r="B23" s="490">
        <v>20711.331</v>
      </c>
      <c r="C23" s="71">
        <v>13.4</v>
      </c>
      <c r="D23" s="65">
        <v>3</v>
      </c>
      <c r="E23" s="342">
        <v>0</v>
      </c>
      <c r="F23" s="65">
        <v>3</v>
      </c>
      <c r="G23" s="641">
        <v>7.9</v>
      </c>
      <c r="H23" s="490">
        <v>545.197</v>
      </c>
      <c r="I23" s="71">
        <v>11.2</v>
      </c>
      <c r="J23" s="65">
        <v>5</v>
      </c>
      <c r="K23" s="342">
        <v>0</v>
      </c>
      <c r="L23" s="65">
        <v>5</v>
      </c>
      <c r="M23" s="641">
        <v>15.6</v>
      </c>
      <c r="N23" s="490">
        <v>424.144</v>
      </c>
      <c r="O23" s="71">
        <v>5.2</v>
      </c>
      <c r="P23" s="65">
        <v>3</v>
      </c>
      <c r="Q23" s="342">
        <v>0</v>
      </c>
      <c r="R23" s="65">
        <v>3</v>
      </c>
      <c r="S23" s="641">
        <v>6.7</v>
      </c>
      <c r="T23" s="76">
        <v>21680</v>
      </c>
      <c r="U23" s="71">
        <v>13</v>
      </c>
      <c r="V23" s="65">
        <v>11</v>
      </c>
      <c r="W23" s="67">
        <v>0</v>
      </c>
      <c r="X23" s="72">
        <v>11</v>
      </c>
      <c r="Y23" s="641">
        <v>9.6</v>
      </c>
    </row>
    <row r="24" spans="1:25" s="63" customFormat="1" ht="15" customHeight="1">
      <c r="A24" s="489" t="s">
        <v>110</v>
      </c>
      <c r="B24" s="490">
        <v>0</v>
      </c>
      <c r="C24" s="71">
        <v>0</v>
      </c>
      <c r="D24" s="65">
        <v>0</v>
      </c>
      <c r="E24" s="342">
        <v>0</v>
      </c>
      <c r="F24" s="65">
        <v>0</v>
      </c>
      <c r="G24" s="641">
        <v>0</v>
      </c>
      <c r="H24" s="490">
        <v>407.625</v>
      </c>
      <c r="I24" s="71">
        <v>8.4</v>
      </c>
      <c r="J24" s="65">
        <v>4</v>
      </c>
      <c r="K24" s="342">
        <v>0</v>
      </c>
      <c r="L24" s="65">
        <v>4</v>
      </c>
      <c r="M24" s="641">
        <v>12.5</v>
      </c>
      <c r="N24" s="490">
        <v>384.708</v>
      </c>
      <c r="O24" s="71">
        <v>4.8</v>
      </c>
      <c r="P24" s="65">
        <v>5</v>
      </c>
      <c r="Q24" s="342">
        <v>0</v>
      </c>
      <c r="R24" s="65">
        <v>5</v>
      </c>
      <c r="S24" s="641">
        <v>11.1</v>
      </c>
      <c r="T24" s="76">
        <v>793</v>
      </c>
      <c r="U24" s="71">
        <v>0.5</v>
      </c>
      <c r="V24" s="65">
        <v>9</v>
      </c>
      <c r="W24" s="67">
        <v>0</v>
      </c>
      <c r="X24" s="72">
        <v>9</v>
      </c>
      <c r="Y24" s="641">
        <v>7.8</v>
      </c>
    </row>
    <row r="25" spans="1:25" s="63" customFormat="1" ht="15" customHeight="1" thickBot="1">
      <c r="A25" s="611" t="s">
        <v>113</v>
      </c>
      <c r="B25" s="647">
        <v>0</v>
      </c>
      <c r="C25" s="648">
        <v>0</v>
      </c>
      <c r="D25" s="649">
        <v>0</v>
      </c>
      <c r="E25" s="650">
        <v>0</v>
      </c>
      <c r="F25" s="649">
        <v>0</v>
      </c>
      <c r="G25" s="651">
        <v>0</v>
      </c>
      <c r="H25" s="647">
        <v>0</v>
      </c>
      <c r="I25" s="648">
        <v>0</v>
      </c>
      <c r="J25" s="649">
        <v>0</v>
      </c>
      <c r="K25" s="650">
        <v>0</v>
      </c>
      <c r="L25" s="649">
        <v>0</v>
      </c>
      <c r="M25" s="651">
        <v>0</v>
      </c>
      <c r="N25" s="647">
        <v>50</v>
      </c>
      <c r="O25" s="648">
        <v>0.6</v>
      </c>
      <c r="P25" s="649">
        <v>1</v>
      </c>
      <c r="Q25" s="650">
        <v>0</v>
      </c>
      <c r="R25" s="649">
        <v>1</v>
      </c>
      <c r="S25" s="651">
        <v>2.2</v>
      </c>
      <c r="T25" s="652">
        <v>50</v>
      </c>
      <c r="U25" s="648">
        <v>0</v>
      </c>
      <c r="V25" s="649">
        <v>1</v>
      </c>
      <c r="W25" s="653">
        <v>0</v>
      </c>
      <c r="X25" s="654">
        <v>1</v>
      </c>
      <c r="Y25" s="651">
        <v>0.9</v>
      </c>
    </row>
    <row r="26" spans="1:25" s="63" customFormat="1" ht="15" customHeight="1" thickBot="1">
      <c r="A26" s="531" t="s">
        <v>114</v>
      </c>
      <c r="B26" s="532">
        <f aca="true" t="shared" si="1" ref="B26:Y26">SUM(B23:B25)</f>
        <v>20711.331</v>
      </c>
      <c r="C26" s="421">
        <f t="shared" si="1"/>
        <v>13.4</v>
      </c>
      <c r="D26" s="533">
        <f t="shared" si="1"/>
        <v>3</v>
      </c>
      <c r="E26" s="642">
        <f t="shared" si="1"/>
        <v>0</v>
      </c>
      <c r="F26" s="533">
        <f t="shared" si="1"/>
        <v>3</v>
      </c>
      <c r="G26" s="643">
        <f t="shared" si="1"/>
        <v>7.9</v>
      </c>
      <c r="H26" s="532">
        <f t="shared" si="1"/>
        <v>952.822</v>
      </c>
      <c r="I26" s="421">
        <f t="shared" si="1"/>
        <v>19.6</v>
      </c>
      <c r="J26" s="533">
        <f t="shared" si="1"/>
        <v>9</v>
      </c>
      <c r="K26" s="642">
        <f t="shared" si="1"/>
        <v>0</v>
      </c>
      <c r="L26" s="533">
        <f t="shared" si="1"/>
        <v>9</v>
      </c>
      <c r="M26" s="643">
        <f t="shared" si="1"/>
        <v>28.1</v>
      </c>
      <c r="N26" s="532">
        <f t="shared" si="1"/>
        <v>858.8520000000001</v>
      </c>
      <c r="O26" s="421">
        <f t="shared" si="1"/>
        <v>10.6</v>
      </c>
      <c r="P26" s="533">
        <f t="shared" si="1"/>
        <v>9</v>
      </c>
      <c r="Q26" s="642">
        <f t="shared" si="1"/>
        <v>0</v>
      </c>
      <c r="R26" s="533">
        <f t="shared" si="1"/>
        <v>9</v>
      </c>
      <c r="S26" s="643">
        <f t="shared" si="1"/>
        <v>20</v>
      </c>
      <c r="T26" s="532">
        <f t="shared" si="1"/>
        <v>22523</v>
      </c>
      <c r="U26" s="421">
        <f t="shared" si="1"/>
        <v>13.5</v>
      </c>
      <c r="V26" s="533">
        <f t="shared" si="1"/>
        <v>21</v>
      </c>
      <c r="W26" s="534">
        <f t="shared" si="1"/>
        <v>0</v>
      </c>
      <c r="X26" s="420">
        <f t="shared" si="1"/>
        <v>21</v>
      </c>
      <c r="Y26" s="643">
        <f t="shared" si="1"/>
        <v>18.299999999999997</v>
      </c>
    </row>
    <row r="27" spans="1:25" s="93" customFormat="1" ht="9.75" customHeight="1" thickBot="1">
      <c r="A27" s="655"/>
      <c r="B27" s="545"/>
      <c r="C27" s="546"/>
      <c r="D27" s="547"/>
      <c r="E27" s="656"/>
      <c r="F27" s="547"/>
      <c r="G27" s="657"/>
      <c r="H27" s="545"/>
      <c r="I27" s="546"/>
      <c r="J27" s="547"/>
      <c r="K27" s="656"/>
      <c r="L27" s="547"/>
      <c r="M27" s="657"/>
      <c r="N27" s="545"/>
      <c r="O27" s="546"/>
      <c r="P27" s="547"/>
      <c r="Q27" s="656"/>
      <c r="R27" s="547"/>
      <c r="S27" s="657"/>
      <c r="T27" s="551"/>
      <c r="U27" s="546"/>
      <c r="V27" s="547"/>
      <c r="W27" s="548"/>
      <c r="X27" s="658"/>
      <c r="Y27" s="657"/>
    </row>
    <row r="28" spans="1:25" s="63" customFormat="1" ht="15" customHeight="1" thickBot="1">
      <c r="A28" s="523" t="s">
        <v>24</v>
      </c>
      <c r="B28" s="541">
        <f aca="true" t="shared" si="2" ref="B28:Y28">B20+B26</f>
        <v>129062.90400000001</v>
      </c>
      <c r="C28" s="525">
        <f t="shared" si="2"/>
        <v>83.6</v>
      </c>
      <c r="D28" s="358">
        <f t="shared" si="2"/>
        <v>29</v>
      </c>
      <c r="E28" s="359">
        <f t="shared" si="2"/>
        <v>4</v>
      </c>
      <c r="F28" s="358">
        <f t="shared" si="2"/>
        <v>33</v>
      </c>
      <c r="G28" s="659">
        <f t="shared" si="2"/>
        <v>86.9</v>
      </c>
      <c r="H28" s="524">
        <f t="shared" si="2"/>
        <v>4851.835</v>
      </c>
      <c r="I28" s="525">
        <f t="shared" si="2"/>
        <v>100</v>
      </c>
      <c r="J28" s="358">
        <f t="shared" si="2"/>
        <v>32</v>
      </c>
      <c r="K28" s="359">
        <f t="shared" si="2"/>
        <v>0</v>
      </c>
      <c r="L28" s="358">
        <f t="shared" si="2"/>
        <v>32</v>
      </c>
      <c r="M28" s="659">
        <f t="shared" si="2"/>
        <v>100</v>
      </c>
      <c r="N28" s="524">
        <f t="shared" si="2"/>
        <v>1964.682</v>
      </c>
      <c r="O28" s="525">
        <f t="shared" si="2"/>
        <v>24.2</v>
      </c>
      <c r="P28" s="358">
        <f t="shared" si="2"/>
        <v>33</v>
      </c>
      <c r="Q28" s="359">
        <f t="shared" si="2"/>
        <v>0</v>
      </c>
      <c r="R28" s="358">
        <f t="shared" si="2"/>
        <v>33</v>
      </c>
      <c r="S28" s="659">
        <f t="shared" si="2"/>
        <v>73.3</v>
      </c>
      <c r="T28" s="524">
        <f t="shared" si="2"/>
        <v>135879.638</v>
      </c>
      <c r="U28" s="525">
        <f t="shared" si="2"/>
        <v>81.2</v>
      </c>
      <c r="V28" s="358">
        <f t="shared" si="2"/>
        <v>94</v>
      </c>
      <c r="W28" s="526">
        <f t="shared" si="2"/>
        <v>4</v>
      </c>
      <c r="X28" s="660">
        <f t="shared" si="2"/>
        <v>98</v>
      </c>
      <c r="Y28" s="659">
        <f t="shared" si="2"/>
        <v>85.2</v>
      </c>
    </row>
    <row r="29" spans="1:25" s="63" customFormat="1" ht="9.75" customHeight="1">
      <c r="A29" s="527"/>
      <c r="B29" s="528"/>
      <c r="C29" s="150"/>
      <c r="D29" s="144"/>
      <c r="E29" s="364"/>
      <c r="F29" s="144"/>
      <c r="G29" s="644"/>
      <c r="H29" s="528"/>
      <c r="I29" s="150"/>
      <c r="J29" s="144"/>
      <c r="K29" s="364"/>
      <c r="L29" s="144"/>
      <c r="M29" s="644"/>
      <c r="N29" s="528"/>
      <c r="O29" s="150"/>
      <c r="P29" s="144"/>
      <c r="Q29" s="364"/>
      <c r="R29" s="144"/>
      <c r="S29" s="644"/>
      <c r="T29" s="530"/>
      <c r="U29" s="150"/>
      <c r="V29" s="144"/>
      <c r="W29" s="146"/>
      <c r="X29" s="151"/>
      <c r="Y29" s="644"/>
    </row>
    <row r="30" spans="1:25" s="63" customFormat="1" ht="15" customHeight="1">
      <c r="A30" s="661" t="s">
        <v>28</v>
      </c>
      <c r="B30" s="62"/>
      <c r="C30" s="59"/>
      <c r="D30" s="101"/>
      <c r="E30" s="348"/>
      <c r="F30" s="101"/>
      <c r="G30" s="640"/>
      <c r="H30" s="62"/>
      <c r="I30" s="59"/>
      <c r="J30" s="101"/>
      <c r="K30" s="348"/>
      <c r="L30" s="101"/>
      <c r="M30" s="640"/>
      <c r="N30" s="62"/>
      <c r="O30" s="59"/>
      <c r="P30" s="101"/>
      <c r="Q30" s="348"/>
      <c r="R30" s="101"/>
      <c r="S30" s="640"/>
      <c r="T30" s="62"/>
      <c r="U30" s="59"/>
      <c r="V30" s="101"/>
      <c r="W30" s="103"/>
      <c r="X30" s="56"/>
      <c r="Y30" s="640"/>
    </row>
    <row r="31" spans="1:25" s="63" customFormat="1" ht="15" customHeight="1" thickBot="1">
      <c r="A31" s="527" t="s">
        <v>213</v>
      </c>
      <c r="B31" s="490">
        <v>25331.387</v>
      </c>
      <c r="C31" s="71">
        <v>16.4</v>
      </c>
      <c r="D31" s="65">
        <v>5</v>
      </c>
      <c r="E31" s="342">
        <v>0</v>
      </c>
      <c r="F31" s="65">
        <v>5</v>
      </c>
      <c r="G31" s="641">
        <v>13.1</v>
      </c>
      <c r="H31" s="490">
        <v>0</v>
      </c>
      <c r="I31" s="71">
        <v>0</v>
      </c>
      <c r="J31" s="65">
        <v>0</v>
      </c>
      <c r="K31" s="342">
        <v>0</v>
      </c>
      <c r="L31" s="65">
        <v>0</v>
      </c>
      <c r="M31" s="641">
        <v>0</v>
      </c>
      <c r="N31" s="490">
        <v>6143</v>
      </c>
      <c r="O31" s="71">
        <v>75.8</v>
      </c>
      <c r="P31" s="65">
        <v>12</v>
      </c>
      <c r="Q31" s="342">
        <v>0</v>
      </c>
      <c r="R31" s="65">
        <v>12</v>
      </c>
      <c r="S31" s="641">
        <v>26.7</v>
      </c>
      <c r="T31" s="76">
        <v>31474.084</v>
      </c>
      <c r="U31" s="71">
        <v>18.8</v>
      </c>
      <c r="V31" s="65">
        <v>17</v>
      </c>
      <c r="W31" s="67">
        <v>0</v>
      </c>
      <c r="X31" s="72">
        <v>17</v>
      </c>
      <c r="Y31" s="641">
        <v>14.8</v>
      </c>
    </row>
    <row r="32" spans="1:25" s="63" customFormat="1" ht="15" customHeight="1" thickBot="1">
      <c r="A32" s="531" t="s">
        <v>133</v>
      </c>
      <c r="B32" s="532">
        <f aca="true" t="shared" si="3" ref="B32:Y32">SUM(B31:B31)</f>
        <v>25331.387</v>
      </c>
      <c r="C32" s="421">
        <f t="shared" si="3"/>
        <v>16.4</v>
      </c>
      <c r="D32" s="533">
        <f t="shared" si="3"/>
        <v>5</v>
      </c>
      <c r="E32" s="642">
        <f t="shared" si="3"/>
        <v>0</v>
      </c>
      <c r="F32" s="533">
        <f t="shared" si="3"/>
        <v>5</v>
      </c>
      <c r="G32" s="643">
        <f t="shared" si="3"/>
        <v>13.1</v>
      </c>
      <c r="H32" s="532">
        <f t="shared" si="3"/>
        <v>0</v>
      </c>
      <c r="I32" s="421">
        <f t="shared" si="3"/>
        <v>0</v>
      </c>
      <c r="J32" s="533">
        <f t="shared" si="3"/>
        <v>0</v>
      </c>
      <c r="K32" s="642">
        <f t="shared" si="3"/>
        <v>0</v>
      </c>
      <c r="L32" s="533">
        <f t="shared" si="3"/>
        <v>0</v>
      </c>
      <c r="M32" s="643">
        <f t="shared" si="3"/>
        <v>0</v>
      </c>
      <c r="N32" s="532">
        <f t="shared" si="3"/>
        <v>6143</v>
      </c>
      <c r="O32" s="421">
        <f t="shared" si="3"/>
        <v>75.8</v>
      </c>
      <c r="P32" s="533">
        <f t="shared" si="3"/>
        <v>12</v>
      </c>
      <c r="Q32" s="642">
        <f t="shared" si="3"/>
        <v>0</v>
      </c>
      <c r="R32" s="533">
        <f t="shared" si="3"/>
        <v>12</v>
      </c>
      <c r="S32" s="643">
        <f t="shared" si="3"/>
        <v>26.7</v>
      </c>
      <c r="T32" s="532">
        <f t="shared" si="3"/>
        <v>31474.084</v>
      </c>
      <c r="U32" s="421">
        <f t="shared" si="3"/>
        <v>18.8</v>
      </c>
      <c r="V32" s="533">
        <f t="shared" si="3"/>
        <v>17</v>
      </c>
      <c r="W32" s="536">
        <f t="shared" si="3"/>
        <v>0</v>
      </c>
      <c r="X32" s="420">
        <f t="shared" si="3"/>
        <v>17</v>
      </c>
      <c r="Y32" s="643">
        <f t="shared" si="3"/>
        <v>14.8</v>
      </c>
    </row>
    <row r="33" spans="1:25" s="63" customFormat="1" ht="9.75" customHeight="1" thickBot="1">
      <c r="A33" s="498"/>
      <c r="B33" s="528"/>
      <c r="C33" s="150"/>
      <c r="D33" s="144"/>
      <c r="E33" s="364"/>
      <c r="F33" s="144"/>
      <c r="G33" s="644"/>
      <c r="H33" s="528"/>
      <c r="I33" s="150"/>
      <c r="J33" s="144"/>
      <c r="K33" s="364"/>
      <c r="L33" s="144"/>
      <c r="M33" s="662"/>
      <c r="N33" s="528"/>
      <c r="O33" s="150"/>
      <c r="P33" s="144"/>
      <c r="Q33" s="364"/>
      <c r="R33" s="144"/>
      <c r="S33" s="662"/>
      <c r="T33" s="530"/>
      <c r="U33" s="150"/>
      <c r="V33" s="537"/>
      <c r="W33" s="529"/>
      <c r="X33" s="151"/>
      <c r="Y33" s="644"/>
    </row>
    <row r="34" spans="1:25" s="63" customFormat="1" ht="15" customHeight="1" thickBot="1">
      <c r="A34" s="540" t="s">
        <v>29</v>
      </c>
      <c r="B34" s="135">
        <f aca="true" t="shared" si="4" ref="B34:Y34">B28+B32</f>
        <v>154394.291</v>
      </c>
      <c r="C34" s="132">
        <f t="shared" si="4"/>
        <v>100</v>
      </c>
      <c r="D34" s="131">
        <f t="shared" si="4"/>
        <v>34</v>
      </c>
      <c r="E34" s="367">
        <f t="shared" si="4"/>
        <v>4</v>
      </c>
      <c r="F34" s="131">
        <f t="shared" si="4"/>
        <v>38</v>
      </c>
      <c r="G34" s="663">
        <f t="shared" si="4"/>
        <v>100</v>
      </c>
      <c r="H34" s="135">
        <f t="shared" si="4"/>
        <v>4851.835</v>
      </c>
      <c r="I34" s="132">
        <f t="shared" si="4"/>
        <v>100</v>
      </c>
      <c r="J34" s="131">
        <f t="shared" si="4"/>
        <v>32</v>
      </c>
      <c r="K34" s="367">
        <f t="shared" si="4"/>
        <v>0</v>
      </c>
      <c r="L34" s="131">
        <f t="shared" si="4"/>
        <v>32</v>
      </c>
      <c r="M34" s="663">
        <f t="shared" si="4"/>
        <v>100</v>
      </c>
      <c r="N34" s="135">
        <f t="shared" si="4"/>
        <v>8107.682</v>
      </c>
      <c r="O34" s="132">
        <f t="shared" si="4"/>
        <v>100</v>
      </c>
      <c r="P34" s="131">
        <f t="shared" si="4"/>
        <v>45</v>
      </c>
      <c r="Q34" s="367">
        <f t="shared" si="4"/>
        <v>0</v>
      </c>
      <c r="R34" s="131">
        <f t="shared" si="4"/>
        <v>45</v>
      </c>
      <c r="S34" s="663">
        <f t="shared" si="4"/>
        <v>100</v>
      </c>
      <c r="T34" s="135">
        <f t="shared" si="4"/>
        <v>167353.722</v>
      </c>
      <c r="U34" s="132">
        <f t="shared" si="4"/>
        <v>100</v>
      </c>
      <c r="V34" s="131">
        <f t="shared" si="4"/>
        <v>111</v>
      </c>
      <c r="W34" s="179">
        <f t="shared" si="4"/>
        <v>4</v>
      </c>
      <c r="X34" s="131">
        <f t="shared" si="4"/>
        <v>115</v>
      </c>
      <c r="Y34" s="663">
        <f t="shared" si="4"/>
        <v>100</v>
      </c>
    </row>
    <row r="35" spans="1:7" s="163" customFormat="1" ht="13.5">
      <c r="A35" s="161"/>
      <c r="B35" s="162"/>
      <c r="C35" s="162"/>
      <c r="D35" s="162"/>
      <c r="E35" s="162"/>
      <c r="F35" s="162"/>
      <c r="G35" s="162"/>
    </row>
    <row r="36" spans="1:7" s="163" customFormat="1" ht="13.5">
      <c r="A36" s="161" t="s">
        <v>30</v>
      </c>
      <c r="B36" s="162"/>
      <c r="C36" s="162"/>
      <c r="D36" s="162"/>
      <c r="E36" s="162"/>
      <c r="F36" s="162"/>
      <c r="G36" s="162"/>
    </row>
    <row r="37" spans="1:7" s="163" customFormat="1" ht="13.5">
      <c r="A37" s="164" t="s">
        <v>31</v>
      </c>
      <c r="B37" s="162"/>
      <c r="C37" s="162"/>
      <c r="D37" s="162"/>
      <c r="E37" s="162"/>
      <c r="F37" s="162"/>
      <c r="G37" s="162"/>
    </row>
    <row r="38" s="163" customFormat="1" ht="13.5">
      <c r="A38" s="164" t="s">
        <v>186</v>
      </c>
    </row>
    <row r="39" s="163" customFormat="1" ht="13.5">
      <c r="A39" s="164" t="s">
        <v>67</v>
      </c>
    </row>
    <row r="40" s="163" customFormat="1" ht="13.5">
      <c r="A40" s="164" t="s">
        <v>33</v>
      </c>
    </row>
    <row r="41" s="163" customFormat="1" ht="13.5">
      <c r="A41" s="164" t="s">
        <v>115</v>
      </c>
    </row>
    <row r="42" s="163" customFormat="1" ht="13.5">
      <c r="A42" s="164" t="s">
        <v>130</v>
      </c>
    </row>
    <row r="43" s="163" customFormat="1" ht="13.5">
      <c r="A43" s="164" t="s">
        <v>134</v>
      </c>
    </row>
    <row r="44" s="163" customFormat="1" ht="13.5">
      <c r="A44" s="164" t="s">
        <v>210</v>
      </c>
    </row>
    <row r="45" s="63" customFormat="1" ht="12.75">
      <c r="D45" s="468"/>
    </row>
    <row r="46" spans="1:20" s="63" customFormat="1" ht="13.5">
      <c r="A46" s="167"/>
      <c r="B46" s="168"/>
      <c r="D46" s="468"/>
      <c r="H46" s="168"/>
      <c r="T46" s="168"/>
    </row>
    <row r="47" spans="1:20" s="63" customFormat="1" ht="13.5">
      <c r="A47" s="167"/>
      <c r="B47" s="168"/>
      <c r="D47" s="468"/>
      <c r="H47" s="168"/>
      <c r="T47" s="168"/>
    </row>
    <row r="48" spans="1:20" s="63" customFormat="1" ht="13.5">
      <c r="A48" s="167"/>
      <c r="B48" s="168"/>
      <c r="D48" s="468"/>
      <c r="H48" s="168"/>
      <c r="T48" s="168"/>
    </row>
    <row r="49" spans="1:20" s="63" customFormat="1" ht="13.5">
      <c r="A49" s="167"/>
      <c r="B49" s="168"/>
      <c r="D49" s="468"/>
      <c r="H49" s="168"/>
      <c r="T49" s="168"/>
    </row>
    <row r="50" spans="1:20" s="63" customFormat="1" ht="13.5">
      <c r="A50" s="167"/>
      <c r="B50" s="168"/>
      <c r="D50" s="468"/>
      <c r="H50" s="168"/>
      <c r="T50" s="168"/>
    </row>
    <row r="51" spans="1:20" s="63" customFormat="1" ht="13.5">
      <c r="A51" s="167"/>
      <c r="B51" s="168"/>
      <c r="D51" s="468"/>
      <c r="H51" s="168"/>
      <c r="T51" s="168"/>
    </row>
    <row r="52" spans="1:20" s="63" customFormat="1" ht="13.5">
      <c r="A52" s="169"/>
      <c r="B52" s="168"/>
      <c r="D52" s="468"/>
      <c r="H52" s="168"/>
      <c r="T52" s="168"/>
    </row>
    <row r="53" spans="1:20" s="63" customFormat="1" ht="13.5">
      <c r="A53" s="169"/>
      <c r="B53" s="168"/>
      <c r="D53" s="468"/>
      <c r="H53" s="168"/>
      <c r="T53" s="168"/>
    </row>
    <row r="54" spans="1:20" s="63" customFormat="1" ht="13.5">
      <c r="A54" s="169"/>
      <c r="B54" s="168"/>
      <c r="D54" s="468"/>
      <c r="H54" s="168"/>
      <c r="T54" s="168"/>
    </row>
    <row r="55" spans="1:20" s="63" customFormat="1" ht="13.5">
      <c r="A55" s="169"/>
      <c r="B55" s="168"/>
      <c r="D55" s="468"/>
      <c r="H55" s="168"/>
      <c r="T55" s="168"/>
    </row>
    <row r="56" spans="1:20" s="63" customFormat="1" ht="13.5">
      <c r="A56" s="169"/>
      <c r="B56" s="168"/>
      <c r="D56" s="468"/>
      <c r="H56" s="168"/>
      <c r="T56" s="168"/>
    </row>
    <row r="57" spans="1:20" s="63" customFormat="1" ht="13.5">
      <c r="A57" s="169"/>
      <c r="B57" s="168"/>
      <c r="D57" s="468"/>
      <c r="H57" s="168"/>
      <c r="T57" s="168"/>
    </row>
    <row r="58" spans="1:20" s="63" customFormat="1" ht="13.5">
      <c r="A58" s="169"/>
      <c r="B58" s="168"/>
      <c r="D58" s="468"/>
      <c r="H58" s="168"/>
      <c r="T58" s="168"/>
    </row>
    <row r="59" spans="1:20" s="63" customFormat="1" ht="13.5">
      <c r="A59" s="169"/>
      <c r="B59" s="168"/>
      <c r="D59" s="468"/>
      <c r="H59" s="168"/>
      <c r="T59" s="168"/>
    </row>
    <row r="60" spans="1:20" s="63" customFormat="1" ht="13.5">
      <c r="A60" s="169"/>
      <c r="B60" s="168"/>
      <c r="D60" s="468"/>
      <c r="H60" s="168"/>
      <c r="T60" s="168"/>
    </row>
    <row r="61" spans="1:20" ht="13.5">
      <c r="A61" s="169"/>
      <c r="B61" s="168"/>
      <c r="H61" s="168"/>
      <c r="T61" s="168"/>
    </row>
    <row r="62" spans="1:20" ht="13.5">
      <c r="A62" s="169"/>
      <c r="B62" s="168"/>
      <c r="H62" s="168"/>
      <c r="T62" s="168"/>
    </row>
    <row r="63" spans="1:20" ht="13.5">
      <c r="A63" s="169"/>
      <c r="B63" s="168"/>
      <c r="H63" s="168"/>
      <c r="T63" s="168"/>
    </row>
    <row r="64" spans="1:20" ht="13.5">
      <c r="A64" s="169"/>
      <c r="B64" s="168"/>
      <c r="H64" s="168"/>
      <c r="T64" s="168"/>
    </row>
    <row r="65" spans="1:20" ht="13.5">
      <c r="A65" s="169"/>
      <c r="B65" s="168"/>
      <c r="H65" s="168"/>
      <c r="T65" s="168"/>
    </row>
    <row r="66" spans="1:20" ht="13.5">
      <c r="A66" s="169"/>
      <c r="B66" s="168"/>
      <c r="H66" s="168"/>
      <c r="T66" s="168"/>
    </row>
    <row r="67" spans="1:20" ht="13.5">
      <c r="A67" s="169"/>
      <c r="B67" s="168"/>
      <c r="H67" s="168"/>
      <c r="T67" s="168"/>
    </row>
    <row r="68" spans="1:20" ht="13.5">
      <c r="A68" s="169"/>
      <c r="B68" s="168"/>
      <c r="H68" s="168"/>
      <c r="T68" s="168"/>
    </row>
    <row r="69" spans="1:20" ht="13.5">
      <c r="A69" s="169"/>
      <c r="B69" s="168"/>
      <c r="H69" s="168"/>
      <c r="T69" s="168"/>
    </row>
    <row r="70" spans="1:20" ht="13.5">
      <c r="A70" s="169"/>
      <c r="B70" s="168"/>
      <c r="H70" s="168"/>
      <c r="T70" s="168"/>
    </row>
    <row r="71" spans="1:20" ht="13.5">
      <c r="A71" s="169"/>
      <c r="B71" s="168"/>
      <c r="H71" s="168"/>
      <c r="T71" s="168"/>
    </row>
    <row r="72" spans="1:20" ht="13.5">
      <c r="A72" s="169"/>
      <c r="B72" s="168"/>
      <c r="H72" s="168"/>
      <c r="T72" s="168"/>
    </row>
    <row r="73" spans="1:20" ht="13.5">
      <c r="A73" s="169"/>
      <c r="B73" s="168"/>
      <c r="H73" s="168"/>
      <c r="T73" s="168"/>
    </row>
    <row r="74" spans="1:20" ht="13.5">
      <c r="A74" s="169"/>
      <c r="B74" s="168"/>
      <c r="H74" s="168"/>
      <c r="T74" s="168"/>
    </row>
    <row r="75" spans="1:20" ht="13.5">
      <c r="A75" s="169"/>
      <c r="B75" s="168"/>
      <c r="H75" s="168"/>
      <c r="T75" s="168"/>
    </row>
    <row r="76" spans="1:20" ht="13.5">
      <c r="A76" s="169"/>
      <c r="B76" s="168"/>
      <c r="H76" s="168"/>
      <c r="T76" s="168"/>
    </row>
    <row r="77" spans="1:20" ht="13.5">
      <c r="A77" s="169"/>
      <c r="B77" s="168"/>
      <c r="H77" s="168"/>
      <c r="T77" s="168"/>
    </row>
    <row r="78" spans="1:20" ht="13.5">
      <c r="A78" s="169"/>
      <c r="B78" s="168"/>
      <c r="H78" s="168"/>
      <c r="T78" s="168"/>
    </row>
    <row r="79" spans="1:20" ht="13.5">
      <c r="A79" s="169"/>
      <c r="B79" s="168"/>
      <c r="H79" s="168"/>
      <c r="T79" s="168"/>
    </row>
    <row r="80" spans="1:20" ht="13.5">
      <c r="A80" s="169"/>
      <c r="B80" s="168"/>
      <c r="H80" s="168"/>
      <c r="T80" s="168"/>
    </row>
    <row r="81" spans="1:20" ht="13.5">
      <c r="A81" s="169"/>
      <c r="B81" s="168"/>
      <c r="H81" s="168"/>
      <c r="T81" s="168"/>
    </row>
    <row r="82" spans="1:20" ht="13.5">
      <c r="A82" s="169"/>
      <c r="B82" s="168"/>
      <c r="H82" s="168"/>
      <c r="T82" s="168"/>
    </row>
    <row r="83" spans="1:20" ht="13.5">
      <c r="A83" s="169"/>
      <c r="B83" s="168"/>
      <c r="H83" s="168"/>
      <c r="T83" s="168"/>
    </row>
    <row r="84" spans="1:20" ht="13.5">
      <c r="A84" s="169"/>
      <c r="B84" s="168"/>
      <c r="H84" s="168"/>
      <c r="T84" s="168"/>
    </row>
    <row r="85" spans="1:20" ht="13.5">
      <c r="A85" s="169"/>
      <c r="B85" s="168"/>
      <c r="H85" s="168"/>
      <c r="T85" s="168"/>
    </row>
    <row r="86" spans="1:20" ht="13.5">
      <c r="A86" s="169"/>
      <c r="B86" s="168"/>
      <c r="H86" s="168"/>
      <c r="T86" s="168"/>
    </row>
    <row r="87" spans="1:20" ht="13.5">
      <c r="A87" s="169"/>
      <c r="B87" s="168"/>
      <c r="H87" s="168"/>
      <c r="T87" s="168"/>
    </row>
    <row r="88" ht="13.5">
      <c r="T88" s="168"/>
    </row>
    <row r="89" ht="13.5">
      <c r="T89" s="168"/>
    </row>
  </sheetData>
  <mergeCells count="16">
    <mergeCell ref="T12:U12"/>
    <mergeCell ref="X12:Y12"/>
    <mergeCell ref="F12:G12"/>
    <mergeCell ref="H12:I12"/>
    <mergeCell ref="L12:M12"/>
    <mergeCell ref="N12:O12"/>
    <mergeCell ref="B12:C12"/>
    <mergeCell ref="W1:Y1"/>
    <mergeCell ref="A3:Y3"/>
    <mergeCell ref="A2:Y2"/>
    <mergeCell ref="B11:G11"/>
    <mergeCell ref="H11:M11"/>
    <mergeCell ref="A7:Y7"/>
    <mergeCell ref="T11:Y11"/>
    <mergeCell ref="N11:S11"/>
    <mergeCell ref="R12:S12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0" r:id="rId3"/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workbookViewId="0" topLeftCell="A1">
      <selection activeCell="Q1" sqref="Q1:R1"/>
    </sheetView>
  </sheetViews>
  <sheetFormatPr defaultColWidth="9.00390625" defaultRowHeight="12.75"/>
  <cols>
    <col min="1" max="1" width="18.75390625" style="22" customWidth="1"/>
    <col min="2" max="2" width="10.75390625" style="747" customWidth="1"/>
    <col min="3" max="3" width="4.75390625" style="22" customWidth="1"/>
    <col min="4" max="4" width="10.75390625" style="747" customWidth="1"/>
    <col min="5" max="5" width="4.75390625" style="22" customWidth="1"/>
    <col min="6" max="6" width="10.75390625" style="747" customWidth="1"/>
    <col min="7" max="7" width="4.75390625" style="22" customWidth="1"/>
    <col min="8" max="8" width="10.75390625" style="747" customWidth="1"/>
    <col min="9" max="9" width="4.75390625" style="22" customWidth="1"/>
    <col min="10" max="10" width="10.75390625" style="22" customWidth="1"/>
    <col min="11" max="11" width="4.75390625" style="22" customWidth="1"/>
    <col min="12" max="12" width="10.75390625" style="22" customWidth="1"/>
    <col min="13" max="13" width="4.75390625" style="22" customWidth="1"/>
    <col min="14" max="14" width="10.75390625" style="22" customWidth="1"/>
    <col min="15" max="16" width="5.75390625" style="748" customWidth="1"/>
    <col min="17" max="17" width="5.75390625" style="22" customWidth="1"/>
    <col min="18" max="18" width="5.75390625" style="748" customWidth="1"/>
    <col min="19" max="19" width="5.25390625" style="749" customWidth="1"/>
    <col min="20" max="20" width="13.875" style="0" customWidth="1"/>
  </cols>
  <sheetData>
    <row r="1" spans="17:18" ht="16.5">
      <c r="Q1" s="985" t="s">
        <v>205</v>
      </c>
      <c r="R1" s="985"/>
    </row>
    <row r="2" spans="1:25" ht="18">
      <c r="A2" s="938" t="s">
        <v>197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01"/>
      <c r="T2" s="901"/>
      <c r="U2" s="901"/>
      <c r="V2" s="901"/>
      <c r="W2" s="901"/>
      <c r="X2" s="901"/>
      <c r="Y2" s="901"/>
    </row>
    <row r="3" spans="1:25" ht="18">
      <c r="A3" s="937" t="s">
        <v>24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00"/>
      <c r="T3" s="900"/>
      <c r="U3" s="900"/>
      <c r="V3" s="900"/>
      <c r="W3" s="900"/>
      <c r="X3" s="900"/>
      <c r="Y3" s="900"/>
    </row>
    <row r="4" spans="1:25" ht="18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900"/>
      <c r="T4" s="900"/>
      <c r="U4" s="900"/>
      <c r="V4" s="900"/>
      <c r="W4" s="900"/>
      <c r="X4" s="900"/>
      <c r="Y4" s="900"/>
    </row>
    <row r="5" ht="18" customHeight="1"/>
    <row r="6" spans="1:19" s="542" customFormat="1" ht="18" customHeight="1">
      <c r="A6" s="986" t="s">
        <v>135</v>
      </c>
      <c r="B6" s="986"/>
      <c r="C6" s="986"/>
      <c r="D6" s="986"/>
      <c r="E6" s="986"/>
      <c r="F6" s="986"/>
      <c r="G6" s="986"/>
      <c r="H6" s="986"/>
      <c r="I6" s="986"/>
      <c r="J6" s="986"/>
      <c r="K6" s="986"/>
      <c r="L6" s="986"/>
      <c r="M6" s="986"/>
      <c r="N6" s="986"/>
      <c r="O6" s="986"/>
      <c r="P6" s="986"/>
      <c r="Q6" s="986"/>
      <c r="R6" s="986"/>
      <c r="S6" s="664"/>
    </row>
    <row r="7" spans="1:19" s="163" customFormat="1" ht="12" customHeight="1">
      <c r="A7" s="566"/>
      <c r="B7" s="665"/>
      <c r="C7" s="566"/>
      <c r="D7" s="666"/>
      <c r="E7" s="566"/>
      <c r="F7" s="666"/>
      <c r="G7" s="566"/>
      <c r="H7" s="666"/>
      <c r="I7" s="566"/>
      <c r="J7" s="481"/>
      <c r="K7" s="566"/>
      <c r="L7" s="566"/>
      <c r="M7" s="566"/>
      <c r="N7" s="481"/>
      <c r="O7" s="667"/>
      <c r="P7" s="667"/>
      <c r="Q7" s="566"/>
      <c r="R7" s="566"/>
      <c r="S7" s="664"/>
    </row>
    <row r="8" spans="1:19" s="163" customFormat="1" ht="12" customHeight="1">
      <c r="A8" s="566"/>
      <c r="C8" s="566"/>
      <c r="D8" s="564"/>
      <c r="E8" s="566"/>
      <c r="F8" s="564"/>
      <c r="G8" s="566"/>
      <c r="H8" s="564"/>
      <c r="I8" s="566"/>
      <c r="J8" s="481"/>
      <c r="K8" s="566"/>
      <c r="L8" s="566"/>
      <c r="M8" s="566"/>
      <c r="N8" s="481"/>
      <c r="O8" s="667"/>
      <c r="P8" s="667"/>
      <c r="Q8" s="566"/>
      <c r="R8" s="566"/>
      <c r="S8" s="664"/>
    </row>
    <row r="9" spans="1:19" s="668" customFormat="1" ht="16.5" customHeight="1">
      <c r="A9" s="183" t="s">
        <v>1</v>
      </c>
      <c r="B9" s="479"/>
      <c r="C9" s="14"/>
      <c r="D9" s="479"/>
      <c r="E9" s="14"/>
      <c r="F9" s="479"/>
      <c r="G9" s="14"/>
      <c r="I9" s="669"/>
      <c r="J9" s="307"/>
      <c r="K9" s="14"/>
      <c r="L9" s="14"/>
      <c r="M9" s="14"/>
      <c r="N9" s="170"/>
      <c r="O9" s="670"/>
      <c r="P9" s="670"/>
      <c r="Q9" s="14"/>
      <c r="R9" s="11" t="s">
        <v>2</v>
      </c>
      <c r="S9" s="671"/>
    </row>
    <row r="10" spans="1:19" s="668" customFormat="1" ht="16.5" customHeight="1">
      <c r="A10" s="480" t="s">
        <v>136</v>
      </c>
      <c r="B10" s="949" t="s">
        <v>63</v>
      </c>
      <c r="C10" s="987"/>
      <c r="D10" s="988" t="s">
        <v>64</v>
      </c>
      <c r="E10" s="987"/>
      <c r="F10" s="988" t="s">
        <v>137</v>
      </c>
      <c r="G10" s="987"/>
      <c r="H10" s="988" t="s">
        <v>138</v>
      </c>
      <c r="I10" s="951"/>
      <c r="J10" s="923" t="s">
        <v>139</v>
      </c>
      <c r="K10" s="951"/>
      <c r="L10" s="923" t="s">
        <v>140</v>
      </c>
      <c r="M10" s="987"/>
      <c r="N10" s="949" t="s">
        <v>141</v>
      </c>
      <c r="O10" s="949"/>
      <c r="P10" s="949"/>
      <c r="Q10" s="949"/>
      <c r="R10" s="924"/>
      <c r="S10" s="672"/>
    </row>
    <row r="11" spans="1:19" s="372" customFormat="1" ht="19.5" customHeight="1">
      <c r="A11" s="552" t="s">
        <v>71</v>
      </c>
      <c r="B11" s="25" t="s">
        <v>9</v>
      </c>
      <c r="C11" s="673" t="s">
        <v>142</v>
      </c>
      <c r="D11" s="25" t="s">
        <v>9</v>
      </c>
      <c r="E11" s="673" t="s">
        <v>142</v>
      </c>
      <c r="F11" s="25" t="s">
        <v>9</v>
      </c>
      <c r="G11" s="673" t="s">
        <v>142</v>
      </c>
      <c r="H11" s="25" t="s">
        <v>9</v>
      </c>
      <c r="I11" s="31" t="s">
        <v>142</v>
      </c>
      <c r="J11" s="25" t="s">
        <v>9</v>
      </c>
      <c r="K11" s="31" t="s">
        <v>142</v>
      </c>
      <c r="L11" s="674" t="s">
        <v>9</v>
      </c>
      <c r="M11" s="673" t="s">
        <v>142</v>
      </c>
      <c r="N11" s="25" t="s">
        <v>9</v>
      </c>
      <c r="O11" s="26" t="s">
        <v>10</v>
      </c>
      <c r="P11" s="27" t="s">
        <v>11</v>
      </c>
      <c r="Q11" s="675" t="s">
        <v>12</v>
      </c>
      <c r="R11" s="473"/>
      <c r="S11" s="676"/>
    </row>
    <row r="12" spans="1:19" s="63" customFormat="1" ht="13.5" customHeight="1">
      <c r="A12" s="677" t="s">
        <v>16</v>
      </c>
      <c r="B12" s="24" t="s">
        <v>17</v>
      </c>
      <c r="C12" s="673" t="s">
        <v>19</v>
      </c>
      <c r="D12" s="24" t="s">
        <v>17</v>
      </c>
      <c r="E12" s="673" t="s">
        <v>19</v>
      </c>
      <c r="F12" s="24" t="s">
        <v>17</v>
      </c>
      <c r="G12" s="673" t="s">
        <v>19</v>
      </c>
      <c r="H12" s="24" t="s">
        <v>17</v>
      </c>
      <c r="I12" s="31" t="s">
        <v>19</v>
      </c>
      <c r="J12" s="24" t="s">
        <v>17</v>
      </c>
      <c r="K12" s="31" t="s">
        <v>19</v>
      </c>
      <c r="L12" s="638" t="s">
        <v>17</v>
      </c>
      <c r="M12" s="673" t="s">
        <v>19</v>
      </c>
      <c r="N12" s="24" t="s">
        <v>17</v>
      </c>
      <c r="O12" s="26" t="s">
        <v>19</v>
      </c>
      <c r="P12" s="27" t="s">
        <v>19</v>
      </c>
      <c r="Q12" s="26" t="s">
        <v>19</v>
      </c>
      <c r="R12" s="678" t="s">
        <v>18</v>
      </c>
      <c r="S12" s="679"/>
    </row>
    <row r="13" spans="1:19" s="685" customFormat="1" ht="9.75" customHeight="1" thickBot="1">
      <c r="A13" s="680" t="s">
        <v>20</v>
      </c>
      <c r="B13" s="382">
        <v>1</v>
      </c>
      <c r="C13" s="681">
        <v>2</v>
      </c>
      <c r="D13" s="382">
        <v>3</v>
      </c>
      <c r="E13" s="681">
        <v>4</v>
      </c>
      <c r="F13" s="382">
        <v>5</v>
      </c>
      <c r="G13" s="681">
        <v>6</v>
      </c>
      <c r="H13" s="382">
        <v>7</v>
      </c>
      <c r="I13" s="680">
        <v>8</v>
      </c>
      <c r="J13" s="382">
        <v>9</v>
      </c>
      <c r="K13" s="680">
        <v>10</v>
      </c>
      <c r="L13" s="682">
        <v>11</v>
      </c>
      <c r="M13" s="681">
        <v>12</v>
      </c>
      <c r="N13" s="382">
        <v>13</v>
      </c>
      <c r="O13" s="383">
        <v>14</v>
      </c>
      <c r="P13" s="683">
        <v>15</v>
      </c>
      <c r="Q13" s="383">
        <v>16</v>
      </c>
      <c r="R13" s="684">
        <v>17</v>
      </c>
      <c r="S13" s="387"/>
    </row>
    <row r="14" spans="1:19" s="93" customFormat="1" ht="9.75" customHeight="1">
      <c r="A14" s="686"/>
      <c r="B14" s="390"/>
      <c r="C14" s="687"/>
      <c r="D14" s="390"/>
      <c r="E14" s="687"/>
      <c r="F14" s="390"/>
      <c r="G14" s="687"/>
      <c r="H14" s="390"/>
      <c r="I14" s="688"/>
      <c r="J14" s="394"/>
      <c r="K14" s="688"/>
      <c r="L14" s="689"/>
      <c r="M14" s="687"/>
      <c r="N14" s="394"/>
      <c r="O14" s="391"/>
      <c r="P14" s="690"/>
      <c r="Q14" s="391"/>
      <c r="R14" s="691"/>
      <c r="S14" s="396"/>
    </row>
    <row r="15" spans="1:20" s="63" customFormat="1" ht="15" customHeight="1">
      <c r="A15" s="489" t="s">
        <v>77</v>
      </c>
      <c r="B15" s="77">
        <v>45961.374</v>
      </c>
      <c r="C15" s="692">
        <v>8</v>
      </c>
      <c r="D15" s="693">
        <v>58397.333</v>
      </c>
      <c r="E15" s="594">
        <v>16</v>
      </c>
      <c r="F15" s="491">
        <v>0</v>
      </c>
      <c r="G15" s="594">
        <v>0</v>
      </c>
      <c r="H15" s="693">
        <v>104358</v>
      </c>
      <c r="I15" s="72">
        <v>24</v>
      </c>
      <c r="J15" s="694">
        <v>3584</v>
      </c>
      <c r="K15" s="695">
        <v>22</v>
      </c>
      <c r="L15" s="694">
        <v>1612.851</v>
      </c>
      <c r="M15" s="696">
        <v>26</v>
      </c>
      <c r="N15" s="341">
        <v>109555.181</v>
      </c>
      <c r="O15" s="72">
        <v>69</v>
      </c>
      <c r="P15" s="77">
        <v>3</v>
      </c>
      <c r="Q15" s="72">
        <v>72</v>
      </c>
      <c r="R15" s="71">
        <v>73.5</v>
      </c>
      <c r="S15" s="697"/>
      <c r="T15" s="698"/>
    </row>
    <row r="16" spans="1:20" s="63" customFormat="1" ht="15" customHeight="1">
      <c r="A16" s="489" t="s">
        <v>80</v>
      </c>
      <c r="B16" s="77">
        <v>202</v>
      </c>
      <c r="C16" s="692">
        <v>1</v>
      </c>
      <c r="D16" s="693">
        <v>0</v>
      </c>
      <c r="E16" s="594">
        <v>0</v>
      </c>
      <c r="F16" s="491">
        <v>0</v>
      </c>
      <c r="G16" s="594">
        <v>0</v>
      </c>
      <c r="H16" s="693">
        <v>202</v>
      </c>
      <c r="I16" s="72">
        <v>1</v>
      </c>
      <c r="J16" s="699">
        <v>0</v>
      </c>
      <c r="K16" s="695">
        <v>0</v>
      </c>
      <c r="L16" s="699">
        <v>0</v>
      </c>
      <c r="M16" s="696">
        <v>0</v>
      </c>
      <c r="N16" s="341">
        <v>202</v>
      </c>
      <c r="O16" s="72">
        <v>1</v>
      </c>
      <c r="P16" s="77">
        <v>0</v>
      </c>
      <c r="Q16" s="72">
        <v>1</v>
      </c>
      <c r="R16" s="71">
        <v>1</v>
      </c>
      <c r="S16" s="697"/>
      <c r="T16" s="698"/>
    </row>
    <row r="17" spans="1:20" s="63" customFormat="1" ht="15" customHeight="1">
      <c r="A17" s="489" t="s">
        <v>82</v>
      </c>
      <c r="B17" s="77">
        <v>8215</v>
      </c>
      <c r="C17" s="692">
        <v>2</v>
      </c>
      <c r="D17" s="693">
        <v>0</v>
      </c>
      <c r="E17" s="594">
        <v>0</v>
      </c>
      <c r="F17" s="491">
        <v>0</v>
      </c>
      <c r="G17" s="594">
        <v>0</v>
      </c>
      <c r="H17" s="693">
        <v>8215</v>
      </c>
      <c r="I17" s="700">
        <v>2</v>
      </c>
      <c r="J17" s="699">
        <v>354.611</v>
      </c>
      <c r="K17" s="701">
        <v>2</v>
      </c>
      <c r="L17" s="699">
        <v>0</v>
      </c>
      <c r="M17" s="702">
        <v>0</v>
      </c>
      <c r="N17" s="341">
        <v>8570</v>
      </c>
      <c r="O17" s="72">
        <v>4</v>
      </c>
      <c r="P17" s="77">
        <v>0</v>
      </c>
      <c r="Q17" s="72">
        <v>4</v>
      </c>
      <c r="R17" s="71">
        <v>4.1</v>
      </c>
      <c r="S17" s="697"/>
      <c r="T17" s="698"/>
    </row>
    <row r="18" spans="1:20" s="63" customFormat="1" ht="15" customHeight="1">
      <c r="A18" s="489" t="s">
        <v>83</v>
      </c>
      <c r="B18" s="77">
        <v>582.29</v>
      </c>
      <c r="C18" s="692">
        <v>1</v>
      </c>
      <c r="D18" s="693">
        <v>0</v>
      </c>
      <c r="E18" s="594">
        <v>0</v>
      </c>
      <c r="F18" s="491">
        <v>0</v>
      </c>
      <c r="G18" s="594">
        <v>0</v>
      </c>
      <c r="H18" s="693">
        <v>582.29</v>
      </c>
      <c r="I18" s="75">
        <v>1</v>
      </c>
      <c r="J18" s="703">
        <v>0</v>
      </c>
      <c r="K18" s="701">
        <v>0</v>
      </c>
      <c r="L18" s="703">
        <v>0</v>
      </c>
      <c r="M18" s="702">
        <v>0</v>
      </c>
      <c r="N18" s="341">
        <v>582</v>
      </c>
      <c r="O18" s="72">
        <v>1</v>
      </c>
      <c r="P18" s="77">
        <v>0</v>
      </c>
      <c r="Q18" s="72">
        <v>1</v>
      </c>
      <c r="R18" s="71">
        <v>1</v>
      </c>
      <c r="S18" s="697"/>
      <c r="T18" s="698"/>
    </row>
    <row r="19" spans="1:20" s="63" customFormat="1" ht="15" customHeight="1">
      <c r="A19" s="489" t="s">
        <v>84</v>
      </c>
      <c r="B19" s="77">
        <v>0</v>
      </c>
      <c r="C19" s="692">
        <v>0</v>
      </c>
      <c r="D19" s="693">
        <v>0</v>
      </c>
      <c r="E19" s="594">
        <v>0</v>
      </c>
      <c r="F19" s="491">
        <v>0</v>
      </c>
      <c r="G19" s="594">
        <v>0</v>
      </c>
      <c r="H19" s="693">
        <v>0</v>
      </c>
      <c r="I19" s="700">
        <v>0</v>
      </c>
      <c r="J19" s="703">
        <v>121</v>
      </c>
      <c r="K19" s="701">
        <v>1</v>
      </c>
      <c r="L19" s="703">
        <v>56.272</v>
      </c>
      <c r="M19" s="702">
        <v>1</v>
      </c>
      <c r="N19" s="341">
        <v>177</v>
      </c>
      <c r="O19" s="72">
        <v>2</v>
      </c>
      <c r="P19" s="77">
        <v>0</v>
      </c>
      <c r="Q19" s="72">
        <v>2</v>
      </c>
      <c r="R19" s="71">
        <v>2.1</v>
      </c>
      <c r="S19" s="697"/>
      <c r="T19" s="698"/>
    </row>
    <row r="20" spans="1:19" s="63" customFormat="1" ht="15" customHeight="1">
      <c r="A20" s="489" t="s">
        <v>85</v>
      </c>
      <c r="B20" s="77">
        <v>6225.811</v>
      </c>
      <c r="C20" s="692">
        <v>1</v>
      </c>
      <c r="D20" s="693">
        <v>0</v>
      </c>
      <c r="E20" s="594">
        <v>0</v>
      </c>
      <c r="F20" s="491">
        <v>7895</v>
      </c>
      <c r="G20" s="594">
        <v>1</v>
      </c>
      <c r="H20" s="693">
        <v>14120.811</v>
      </c>
      <c r="I20" s="72">
        <v>2</v>
      </c>
      <c r="J20" s="694">
        <v>196.744</v>
      </c>
      <c r="K20" s="695">
        <v>2</v>
      </c>
      <c r="L20" s="694">
        <v>46.61</v>
      </c>
      <c r="M20" s="696">
        <v>1</v>
      </c>
      <c r="N20" s="341">
        <v>14365</v>
      </c>
      <c r="O20" s="72">
        <v>4</v>
      </c>
      <c r="P20" s="77">
        <v>1</v>
      </c>
      <c r="Q20" s="72">
        <v>5</v>
      </c>
      <c r="R20" s="71">
        <v>5.1</v>
      </c>
      <c r="S20" s="697"/>
    </row>
    <row r="21" spans="1:19" s="63" customFormat="1" ht="15" customHeight="1">
      <c r="A21" s="489" t="s">
        <v>86</v>
      </c>
      <c r="B21" s="77">
        <v>0</v>
      </c>
      <c r="C21" s="692">
        <v>0</v>
      </c>
      <c r="D21" s="693">
        <v>0</v>
      </c>
      <c r="E21" s="594">
        <v>0</v>
      </c>
      <c r="F21" s="491">
        <v>0</v>
      </c>
      <c r="G21" s="594">
        <v>0</v>
      </c>
      <c r="H21" s="693">
        <v>0</v>
      </c>
      <c r="I21" s="72">
        <v>0</v>
      </c>
      <c r="J21" s="694">
        <v>0</v>
      </c>
      <c r="K21" s="695">
        <v>0</v>
      </c>
      <c r="L21" s="694">
        <v>58.337</v>
      </c>
      <c r="M21" s="696">
        <v>1</v>
      </c>
      <c r="N21" s="341">
        <v>58</v>
      </c>
      <c r="O21" s="72">
        <v>1</v>
      </c>
      <c r="P21" s="77">
        <v>0</v>
      </c>
      <c r="Q21" s="72">
        <v>1</v>
      </c>
      <c r="R21" s="71">
        <v>1</v>
      </c>
      <c r="S21" s="697"/>
    </row>
    <row r="22" spans="1:19" s="63" customFormat="1" ht="15" customHeight="1">
      <c r="A22" s="489" t="s">
        <v>87</v>
      </c>
      <c r="B22" s="77">
        <v>0</v>
      </c>
      <c r="C22" s="692">
        <v>0</v>
      </c>
      <c r="D22" s="693">
        <v>1318.97</v>
      </c>
      <c r="E22" s="594">
        <v>2</v>
      </c>
      <c r="F22" s="491">
        <v>0</v>
      </c>
      <c r="G22" s="594">
        <v>0</v>
      </c>
      <c r="H22" s="693">
        <v>1318.97</v>
      </c>
      <c r="I22" s="72">
        <v>2</v>
      </c>
      <c r="J22" s="694">
        <v>264.46</v>
      </c>
      <c r="K22" s="695">
        <v>2</v>
      </c>
      <c r="L22" s="694">
        <v>0</v>
      </c>
      <c r="M22" s="696">
        <v>0</v>
      </c>
      <c r="N22" s="341">
        <v>1583</v>
      </c>
      <c r="O22" s="72">
        <v>4</v>
      </c>
      <c r="P22" s="77">
        <v>0</v>
      </c>
      <c r="Q22" s="72">
        <v>4</v>
      </c>
      <c r="R22" s="71">
        <v>4.1</v>
      </c>
      <c r="S22" s="697"/>
    </row>
    <row r="23" spans="1:19" s="63" customFormat="1" ht="15" customHeight="1">
      <c r="A23" s="489" t="s">
        <v>88</v>
      </c>
      <c r="B23" s="704">
        <v>0</v>
      </c>
      <c r="C23" s="705">
        <v>0</v>
      </c>
      <c r="D23" s="706">
        <v>0</v>
      </c>
      <c r="E23" s="599">
        <v>0</v>
      </c>
      <c r="F23" s="496">
        <v>0</v>
      </c>
      <c r="G23" s="599">
        <v>0</v>
      </c>
      <c r="H23" s="706">
        <v>0</v>
      </c>
      <c r="I23" s="707">
        <v>0</v>
      </c>
      <c r="J23" s="708">
        <v>0</v>
      </c>
      <c r="K23" s="709">
        <v>0</v>
      </c>
      <c r="L23" s="708">
        <v>49.046</v>
      </c>
      <c r="M23" s="710">
        <v>1</v>
      </c>
      <c r="N23" s="711">
        <v>49.046</v>
      </c>
      <c r="O23" s="707">
        <v>1</v>
      </c>
      <c r="P23" s="704">
        <v>0</v>
      </c>
      <c r="Q23" s="707">
        <v>1</v>
      </c>
      <c r="R23" s="414">
        <v>1</v>
      </c>
      <c r="S23" s="697"/>
    </row>
    <row r="24" spans="1:19" s="63" customFormat="1" ht="15" customHeight="1" thickBot="1">
      <c r="A24" s="498" t="s">
        <v>89</v>
      </c>
      <c r="B24" s="712">
        <v>0</v>
      </c>
      <c r="C24" s="713">
        <v>0</v>
      </c>
      <c r="D24" s="714">
        <v>0</v>
      </c>
      <c r="E24" s="601">
        <v>0</v>
      </c>
      <c r="F24" s="500">
        <v>0</v>
      </c>
      <c r="G24" s="601">
        <v>0</v>
      </c>
      <c r="H24" s="714">
        <v>0</v>
      </c>
      <c r="I24" s="121">
        <v>0</v>
      </c>
      <c r="J24" s="715">
        <v>0</v>
      </c>
      <c r="K24" s="716">
        <v>0</v>
      </c>
      <c r="L24" s="715">
        <v>38</v>
      </c>
      <c r="M24" s="717">
        <v>1</v>
      </c>
      <c r="N24" s="351">
        <v>38</v>
      </c>
      <c r="O24" s="121">
        <v>1</v>
      </c>
      <c r="P24" s="712">
        <v>0</v>
      </c>
      <c r="Q24" s="121">
        <v>1</v>
      </c>
      <c r="R24" s="120">
        <v>1</v>
      </c>
      <c r="S24" s="697"/>
    </row>
    <row r="25" spans="1:19" s="63" customFormat="1" ht="15" customHeight="1" thickBot="1">
      <c r="A25" s="531" t="s">
        <v>143</v>
      </c>
      <c r="B25" s="536">
        <f aca="true" t="shared" si="0" ref="B25:R25">SUM(B15:B24)</f>
        <v>61186.475000000006</v>
      </c>
      <c r="C25" s="605">
        <f t="shared" si="0"/>
        <v>13</v>
      </c>
      <c r="D25" s="536">
        <f t="shared" si="0"/>
        <v>59716.303</v>
      </c>
      <c r="E25" s="605">
        <f t="shared" si="0"/>
        <v>18</v>
      </c>
      <c r="F25" s="536">
        <f t="shared" si="0"/>
        <v>7895</v>
      </c>
      <c r="G25" s="605">
        <f t="shared" si="0"/>
        <v>1</v>
      </c>
      <c r="H25" s="536">
        <f t="shared" si="0"/>
        <v>128797.071</v>
      </c>
      <c r="I25" s="718">
        <f t="shared" si="0"/>
        <v>32</v>
      </c>
      <c r="J25" s="536">
        <f t="shared" si="0"/>
        <v>4520.815</v>
      </c>
      <c r="K25" s="718">
        <f t="shared" si="0"/>
        <v>29</v>
      </c>
      <c r="L25" s="719">
        <f t="shared" si="0"/>
        <v>1861.116</v>
      </c>
      <c r="M25" s="605">
        <f t="shared" si="0"/>
        <v>31</v>
      </c>
      <c r="N25" s="536">
        <f t="shared" si="0"/>
        <v>135179.22699999998</v>
      </c>
      <c r="O25" s="420">
        <f t="shared" si="0"/>
        <v>88</v>
      </c>
      <c r="P25" s="606">
        <f t="shared" si="0"/>
        <v>4</v>
      </c>
      <c r="Q25" s="420">
        <f t="shared" si="0"/>
        <v>92</v>
      </c>
      <c r="R25" s="421">
        <f t="shared" si="0"/>
        <v>93.89999999999998</v>
      </c>
      <c r="S25" s="720"/>
    </row>
    <row r="26" spans="1:19" s="63" customFormat="1" ht="15" customHeight="1">
      <c r="A26" s="721" t="s">
        <v>95</v>
      </c>
      <c r="B26" s="491">
        <v>0</v>
      </c>
      <c r="C26" s="594">
        <v>0</v>
      </c>
      <c r="D26" s="491">
        <v>0</v>
      </c>
      <c r="E26" s="594">
        <v>0</v>
      </c>
      <c r="F26" s="491">
        <v>0</v>
      </c>
      <c r="G26" s="594">
        <v>0</v>
      </c>
      <c r="H26" s="491">
        <v>0</v>
      </c>
      <c r="I26" s="69">
        <v>0</v>
      </c>
      <c r="J26" s="491">
        <v>84.033</v>
      </c>
      <c r="K26" s="69">
        <v>1</v>
      </c>
      <c r="L26" s="70">
        <v>0</v>
      </c>
      <c r="M26" s="594">
        <v>0</v>
      </c>
      <c r="N26" s="341">
        <v>84.033</v>
      </c>
      <c r="O26" s="72">
        <v>1</v>
      </c>
      <c r="P26" s="77">
        <v>0</v>
      </c>
      <c r="Q26" s="72">
        <v>1</v>
      </c>
      <c r="R26" s="71">
        <v>1</v>
      </c>
      <c r="S26" s="697"/>
    </row>
    <row r="27" spans="1:19" s="63" customFormat="1" ht="15" customHeight="1">
      <c r="A27" s="722" t="s">
        <v>144</v>
      </c>
      <c r="B27" s="491">
        <v>0</v>
      </c>
      <c r="C27" s="594">
        <v>0</v>
      </c>
      <c r="D27" s="496">
        <v>0</v>
      </c>
      <c r="E27" s="599">
        <v>0</v>
      </c>
      <c r="F27" s="491">
        <v>0</v>
      </c>
      <c r="G27" s="594">
        <v>0</v>
      </c>
      <c r="H27" s="491">
        <v>0</v>
      </c>
      <c r="I27" s="69">
        <v>0</v>
      </c>
      <c r="J27" s="491">
        <v>80</v>
      </c>
      <c r="K27" s="69">
        <v>1</v>
      </c>
      <c r="L27" s="70">
        <v>45.698</v>
      </c>
      <c r="M27" s="594">
        <v>1</v>
      </c>
      <c r="N27" s="341">
        <v>125.698</v>
      </c>
      <c r="O27" s="72">
        <v>2</v>
      </c>
      <c r="P27" s="77">
        <v>0</v>
      </c>
      <c r="Q27" s="707">
        <v>2</v>
      </c>
      <c r="R27" s="71">
        <v>2</v>
      </c>
      <c r="S27" s="697"/>
    </row>
    <row r="28" spans="1:19" s="63" customFormat="1" ht="15" customHeight="1" thickBot="1">
      <c r="A28" s="515" t="s">
        <v>96</v>
      </c>
      <c r="B28" s="723">
        <v>265</v>
      </c>
      <c r="C28" s="614">
        <v>1</v>
      </c>
      <c r="D28" s="724">
        <v>0</v>
      </c>
      <c r="E28" s="601">
        <v>0</v>
      </c>
      <c r="F28" s="723">
        <v>0</v>
      </c>
      <c r="G28" s="614">
        <v>0</v>
      </c>
      <c r="H28" s="723">
        <v>265.125</v>
      </c>
      <c r="I28" s="725">
        <v>1</v>
      </c>
      <c r="J28" s="723">
        <v>167.364</v>
      </c>
      <c r="K28" s="725">
        <v>1</v>
      </c>
      <c r="L28" s="726">
        <v>57.867</v>
      </c>
      <c r="M28" s="614">
        <v>1</v>
      </c>
      <c r="N28" s="727">
        <v>490.356</v>
      </c>
      <c r="O28" s="654">
        <v>3</v>
      </c>
      <c r="P28" s="728">
        <v>0</v>
      </c>
      <c r="Q28" s="121">
        <v>3</v>
      </c>
      <c r="R28" s="648">
        <v>3.1</v>
      </c>
      <c r="S28" s="697"/>
    </row>
    <row r="29" spans="1:19" s="63" customFormat="1" ht="15" customHeight="1" thickBot="1">
      <c r="A29" s="502" t="s">
        <v>145</v>
      </c>
      <c r="B29" s="536">
        <f aca="true" t="shared" si="1" ref="B29:R29">SUM(B25:B28)</f>
        <v>61451.475000000006</v>
      </c>
      <c r="C29" s="605">
        <f t="shared" si="1"/>
        <v>14</v>
      </c>
      <c r="D29" s="729">
        <f t="shared" si="1"/>
        <v>59716.303</v>
      </c>
      <c r="E29" s="730">
        <f t="shared" si="1"/>
        <v>18</v>
      </c>
      <c r="F29" s="536">
        <f t="shared" si="1"/>
        <v>7895</v>
      </c>
      <c r="G29" s="605">
        <f t="shared" si="1"/>
        <v>1</v>
      </c>
      <c r="H29" s="536">
        <f t="shared" si="1"/>
        <v>129062.196</v>
      </c>
      <c r="I29" s="718">
        <f t="shared" si="1"/>
        <v>33</v>
      </c>
      <c r="J29" s="536">
        <f t="shared" si="1"/>
        <v>4852.2119999999995</v>
      </c>
      <c r="K29" s="718">
        <f t="shared" si="1"/>
        <v>32</v>
      </c>
      <c r="L29" s="719">
        <f t="shared" si="1"/>
        <v>1964.681</v>
      </c>
      <c r="M29" s="605">
        <f t="shared" si="1"/>
        <v>33</v>
      </c>
      <c r="N29" s="536">
        <f t="shared" si="1"/>
        <v>135879.31399999998</v>
      </c>
      <c r="O29" s="420">
        <f t="shared" si="1"/>
        <v>94</v>
      </c>
      <c r="P29" s="606">
        <f t="shared" si="1"/>
        <v>4</v>
      </c>
      <c r="Q29" s="420">
        <f t="shared" si="1"/>
        <v>98</v>
      </c>
      <c r="R29" s="421">
        <f t="shared" si="1"/>
        <v>99.99999999999997</v>
      </c>
      <c r="S29" s="720"/>
    </row>
    <row r="30" spans="1:19" s="63" customFormat="1" ht="15" customHeight="1" thickBot="1">
      <c r="A30" s="531" t="s">
        <v>100</v>
      </c>
      <c r="B30" s="536">
        <v>0</v>
      </c>
      <c r="C30" s="605">
        <v>0</v>
      </c>
      <c r="D30" s="536">
        <v>0</v>
      </c>
      <c r="E30" s="605">
        <v>0</v>
      </c>
      <c r="F30" s="536">
        <v>0</v>
      </c>
      <c r="G30" s="605">
        <v>0</v>
      </c>
      <c r="H30" s="536">
        <v>0</v>
      </c>
      <c r="I30" s="718">
        <v>0</v>
      </c>
      <c r="J30" s="536">
        <v>0</v>
      </c>
      <c r="K30" s="718">
        <v>0</v>
      </c>
      <c r="L30" s="719">
        <v>0</v>
      </c>
      <c r="M30" s="605">
        <v>0</v>
      </c>
      <c r="N30" s="536">
        <v>0</v>
      </c>
      <c r="O30" s="420">
        <v>0</v>
      </c>
      <c r="P30" s="606">
        <v>0</v>
      </c>
      <c r="Q30" s="420">
        <v>0</v>
      </c>
      <c r="R30" s="421">
        <v>0</v>
      </c>
      <c r="S30" s="720"/>
    </row>
    <row r="31" spans="1:19" s="93" customFormat="1" ht="9.75" customHeight="1" thickBot="1">
      <c r="A31" s="731"/>
      <c r="B31" s="522"/>
      <c r="C31" s="732"/>
      <c r="D31" s="522"/>
      <c r="E31" s="733"/>
      <c r="F31" s="522"/>
      <c r="G31" s="733"/>
      <c r="H31" s="522"/>
      <c r="I31" s="734"/>
      <c r="J31" s="522"/>
      <c r="K31" s="734"/>
      <c r="L31" s="735"/>
      <c r="M31" s="732"/>
      <c r="N31" s="522"/>
      <c r="O31" s="736"/>
      <c r="P31" s="737"/>
      <c r="Q31" s="738"/>
      <c r="R31" s="739"/>
      <c r="S31" s="720"/>
    </row>
    <row r="32" spans="1:19" s="63" customFormat="1" ht="15" customHeight="1" thickBot="1">
      <c r="A32" s="540" t="s">
        <v>27</v>
      </c>
      <c r="B32" s="179">
        <f aca="true" t="shared" si="2" ref="B32:R32">B29+B30</f>
        <v>61451.475000000006</v>
      </c>
      <c r="C32" s="622">
        <f t="shared" si="2"/>
        <v>14</v>
      </c>
      <c r="D32" s="740">
        <f t="shared" si="2"/>
        <v>59716.303</v>
      </c>
      <c r="E32" s="741">
        <f t="shared" si="2"/>
        <v>18</v>
      </c>
      <c r="F32" s="179">
        <f t="shared" si="2"/>
        <v>7895</v>
      </c>
      <c r="G32" s="622">
        <f t="shared" si="2"/>
        <v>1</v>
      </c>
      <c r="H32" s="179">
        <f t="shared" si="2"/>
        <v>129062.196</v>
      </c>
      <c r="I32" s="134">
        <f t="shared" si="2"/>
        <v>33</v>
      </c>
      <c r="J32" s="179">
        <f t="shared" si="2"/>
        <v>4852.2119999999995</v>
      </c>
      <c r="K32" s="134">
        <f t="shared" si="2"/>
        <v>32</v>
      </c>
      <c r="L32" s="135">
        <f t="shared" si="2"/>
        <v>1964.681</v>
      </c>
      <c r="M32" s="622">
        <f t="shared" si="2"/>
        <v>33</v>
      </c>
      <c r="N32" s="179">
        <f t="shared" si="2"/>
        <v>135879.31399999998</v>
      </c>
      <c r="O32" s="127">
        <f t="shared" si="2"/>
        <v>94</v>
      </c>
      <c r="P32" s="160">
        <f t="shared" si="2"/>
        <v>4</v>
      </c>
      <c r="Q32" s="127">
        <f t="shared" si="2"/>
        <v>98</v>
      </c>
      <c r="R32" s="136">
        <f t="shared" si="2"/>
        <v>99.99999999999997</v>
      </c>
      <c r="S32" s="720"/>
    </row>
    <row r="33" spans="1:19" s="163" customFormat="1" ht="15" customHeight="1">
      <c r="A33" s="161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742"/>
    </row>
    <row r="34" spans="1:19" s="163" customFormat="1" ht="15" customHeight="1">
      <c r="A34" s="161" t="s">
        <v>30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742"/>
    </row>
    <row r="35" spans="1:19" s="163" customFormat="1" ht="15" customHeight="1">
      <c r="A35" s="164" t="s">
        <v>31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742"/>
    </row>
    <row r="36" spans="1:19" s="163" customFormat="1" ht="13.5" customHeight="1">
      <c r="A36" s="164" t="s">
        <v>187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743"/>
    </row>
    <row r="37" spans="1:19" s="163" customFormat="1" ht="13.5" customHeight="1">
      <c r="A37" s="164" t="s">
        <v>146</v>
      </c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4"/>
      <c r="R37" s="481"/>
      <c r="S37" s="743"/>
    </row>
    <row r="38" spans="1:19" s="163" customFormat="1" ht="13.5">
      <c r="A38" s="164" t="s">
        <v>33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743"/>
    </row>
    <row r="39" spans="2:19" s="163" customFormat="1" ht="12.75"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745"/>
      <c r="P39" s="745"/>
      <c r="Q39" s="481"/>
      <c r="R39" s="745"/>
      <c r="S39" s="746"/>
    </row>
    <row r="40" spans="1:19" s="163" customFormat="1" ht="12.75">
      <c r="A40" s="166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745"/>
      <c r="P40" s="745"/>
      <c r="Q40" s="481"/>
      <c r="R40" s="745"/>
      <c r="S40" s="746"/>
    </row>
    <row r="41" spans="1:19" s="63" customFormat="1" ht="12.75">
      <c r="A41" s="43"/>
      <c r="B41" s="747"/>
      <c r="C41" s="22"/>
      <c r="D41" s="747"/>
      <c r="E41" s="22"/>
      <c r="F41" s="747"/>
      <c r="G41" s="22"/>
      <c r="H41" s="747"/>
      <c r="I41" s="22"/>
      <c r="J41" s="22"/>
      <c r="K41" s="22"/>
      <c r="L41" s="22"/>
      <c r="M41" s="22"/>
      <c r="N41" s="22"/>
      <c r="O41" s="748"/>
      <c r="P41" s="748"/>
      <c r="Q41" s="22"/>
      <c r="R41" s="748"/>
      <c r="S41" s="749"/>
    </row>
    <row r="42" spans="1:19" s="63" customFormat="1" ht="12.75">
      <c r="A42" s="43"/>
      <c r="B42" s="747"/>
      <c r="C42" s="22"/>
      <c r="D42" s="747"/>
      <c r="E42" s="22"/>
      <c r="F42" s="747"/>
      <c r="G42" s="22"/>
      <c r="H42" s="747"/>
      <c r="I42" s="22"/>
      <c r="J42" s="22"/>
      <c r="K42" s="22"/>
      <c r="L42" s="22"/>
      <c r="M42" s="22"/>
      <c r="N42" s="22"/>
      <c r="O42" s="748"/>
      <c r="P42" s="748"/>
      <c r="Q42" s="22"/>
      <c r="R42" s="748"/>
      <c r="S42" s="749"/>
    </row>
    <row r="43" spans="1:19" s="63" customFormat="1" ht="12.75">
      <c r="A43" s="43"/>
      <c r="B43" s="747"/>
      <c r="C43" s="22"/>
      <c r="D43" s="747"/>
      <c r="E43" s="22"/>
      <c r="F43" s="747"/>
      <c r="G43" s="22"/>
      <c r="H43" s="747"/>
      <c r="I43" s="22"/>
      <c r="J43" s="22"/>
      <c r="K43" s="22"/>
      <c r="L43" s="22"/>
      <c r="M43" s="22"/>
      <c r="N43" s="22"/>
      <c r="O43" s="748"/>
      <c r="P43" s="748"/>
      <c r="Q43" s="22"/>
      <c r="R43" s="748"/>
      <c r="S43" s="749"/>
    </row>
    <row r="44" spans="1:19" s="63" customFormat="1" ht="12.75">
      <c r="A44" s="43"/>
      <c r="B44" s="747"/>
      <c r="C44" s="22"/>
      <c r="D44" s="747"/>
      <c r="E44" s="22"/>
      <c r="F44" s="747"/>
      <c r="G44" s="22"/>
      <c r="H44" s="747"/>
      <c r="I44" s="22"/>
      <c r="J44" s="22"/>
      <c r="K44" s="22"/>
      <c r="L44" s="22"/>
      <c r="M44" s="22"/>
      <c r="N44" s="22"/>
      <c r="O44" s="748"/>
      <c r="P44" s="748"/>
      <c r="Q44" s="22"/>
      <c r="R44" s="748"/>
      <c r="S44" s="749"/>
    </row>
    <row r="45" spans="1:19" s="63" customFormat="1" ht="12.75">
      <c r="A45" s="43"/>
      <c r="B45" s="747"/>
      <c r="C45" s="22"/>
      <c r="D45" s="747"/>
      <c r="E45" s="22"/>
      <c r="F45" s="747"/>
      <c r="G45" s="22"/>
      <c r="H45" s="747"/>
      <c r="I45" s="22"/>
      <c r="J45" s="22"/>
      <c r="K45" s="22"/>
      <c r="L45" s="22"/>
      <c r="M45" s="22"/>
      <c r="N45" s="22"/>
      <c r="O45" s="748"/>
      <c r="P45" s="748"/>
      <c r="Q45" s="22"/>
      <c r="R45" s="748"/>
      <c r="S45" s="749"/>
    </row>
    <row r="46" spans="1:19" s="63" customFormat="1" ht="12.75">
      <c r="A46" s="633"/>
      <c r="B46" s="747"/>
      <c r="C46" s="22"/>
      <c r="D46" s="747"/>
      <c r="E46" s="22"/>
      <c r="F46" s="747"/>
      <c r="G46" s="22"/>
      <c r="H46" s="747"/>
      <c r="I46" s="22"/>
      <c r="J46" s="22"/>
      <c r="K46" s="22"/>
      <c r="L46" s="22"/>
      <c r="M46" s="22"/>
      <c r="N46" s="22"/>
      <c r="O46" s="748"/>
      <c r="P46" s="748"/>
      <c r="Q46" s="22"/>
      <c r="R46" s="748"/>
      <c r="S46" s="749"/>
    </row>
    <row r="47" spans="1:19" s="63" customFormat="1" ht="12.75">
      <c r="A47" s="633"/>
      <c r="B47" s="747"/>
      <c r="C47" s="22"/>
      <c r="D47" s="747"/>
      <c r="E47" s="22"/>
      <c r="F47" s="747"/>
      <c r="G47" s="22"/>
      <c r="H47" s="747"/>
      <c r="I47" s="22"/>
      <c r="J47" s="22"/>
      <c r="K47" s="22"/>
      <c r="L47" s="22"/>
      <c r="M47" s="22"/>
      <c r="N47" s="22"/>
      <c r="O47" s="748"/>
      <c r="P47" s="748"/>
      <c r="Q47" s="22"/>
      <c r="R47" s="748"/>
      <c r="S47" s="749"/>
    </row>
    <row r="48" spans="1:19" s="63" customFormat="1" ht="12.75">
      <c r="A48" s="633"/>
      <c r="B48" s="747"/>
      <c r="C48" s="22"/>
      <c r="D48" s="747"/>
      <c r="E48" s="22"/>
      <c r="F48" s="747"/>
      <c r="G48" s="22"/>
      <c r="H48" s="747"/>
      <c r="I48" s="22"/>
      <c r="J48" s="22"/>
      <c r="K48" s="22"/>
      <c r="L48" s="22"/>
      <c r="M48" s="22"/>
      <c r="N48" s="22"/>
      <c r="O48" s="748"/>
      <c r="P48" s="748"/>
      <c r="Q48" s="22"/>
      <c r="R48" s="748"/>
      <c r="S48" s="749"/>
    </row>
    <row r="49" spans="1:19" s="63" customFormat="1" ht="12.75">
      <c r="A49" s="633"/>
      <c r="B49" s="747"/>
      <c r="C49" s="22"/>
      <c r="D49" s="747"/>
      <c r="E49" s="22"/>
      <c r="F49" s="747"/>
      <c r="G49" s="22"/>
      <c r="H49" s="747"/>
      <c r="I49" s="22"/>
      <c r="J49" s="22"/>
      <c r="K49" s="22"/>
      <c r="L49" s="22"/>
      <c r="M49" s="22"/>
      <c r="N49" s="22"/>
      <c r="O49" s="748"/>
      <c r="P49" s="748"/>
      <c r="Q49" s="22"/>
      <c r="R49" s="748"/>
      <c r="S49" s="749"/>
    </row>
    <row r="50" spans="1:19" s="63" customFormat="1" ht="12.75">
      <c r="A50" s="633"/>
      <c r="B50" s="747"/>
      <c r="C50" s="22"/>
      <c r="D50" s="747"/>
      <c r="E50" s="22"/>
      <c r="F50" s="747"/>
      <c r="G50" s="22"/>
      <c r="H50" s="747"/>
      <c r="I50" s="22"/>
      <c r="J50" s="22"/>
      <c r="K50" s="22"/>
      <c r="L50" s="22"/>
      <c r="M50" s="22"/>
      <c r="N50" s="22"/>
      <c r="O50" s="748"/>
      <c r="P50" s="748"/>
      <c r="Q50" s="22"/>
      <c r="R50" s="748"/>
      <c r="S50" s="749"/>
    </row>
    <row r="51" spans="1:19" s="63" customFormat="1" ht="12.75">
      <c r="A51" s="633"/>
      <c r="B51" s="747"/>
      <c r="C51" s="22"/>
      <c r="D51" s="747"/>
      <c r="E51" s="22"/>
      <c r="F51" s="747"/>
      <c r="G51" s="22"/>
      <c r="H51" s="747"/>
      <c r="I51" s="22"/>
      <c r="J51" s="22"/>
      <c r="K51" s="22"/>
      <c r="L51" s="22"/>
      <c r="M51" s="22"/>
      <c r="N51" s="22"/>
      <c r="O51" s="748"/>
      <c r="P51" s="748"/>
      <c r="Q51" s="22"/>
      <c r="R51" s="748"/>
      <c r="S51" s="749"/>
    </row>
    <row r="52" spans="1:19" s="63" customFormat="1" ht="12.75">
      <c r="A52" s="633"/>
      <c r="B52" s="747"/>
      <c r="C52" s="22"/>
      <c r="D52" s="747"/>
      <c r="E52" s="22"/>
      <c r="F52" s="747"/>
      <c r="G52" s="22"/>
      <c r="H52" s="747"/>
      <c r="I52" s="22"/>
      <c r="J52" s="22"/>
      <c r="K52" s="22"/>
      <c r="L52" s="22"/>
      <c r="M52" s="22"/>
      <c r="N52" s="22"/>
      <c r="O52" s="748"/>
      <c r="P52" s="748"/>
      <c r="Q52" s="22"/>
      <c r="R52" s="748"/>
      <c r="S52" s="749"/>
    </row>
    <row r="53" spans="1:19" s="63" customFormat="1" ht="12.75">
      <c r="A53" s="633"/>
      <c r="B53" s="747"/>
      <c r="C53" s="22"/>
      <c r="D53" s="747"/>
      <c r="E53" s="22"/>
      <c r="F53" s="747"/>
      <c r="G53" s="22"/>
      <c r="H53" s="747"/>
      <c r="I53" s="22"/>
      <c r="J53" s="22"/>
      <c r="K53" s="22"/>
      <c r="L53" s="22"/>
      <c r="M53" s="22"/>
      <c r="N53" s="22"/>
      <c r="O53" s="748"/>
      <c r="P53" s="748"/>
      <c r="Q53" s="22"/>
      <c r="R53" s="748"/>
      <c r="S53" s="749"/>
    </row>
    <row r="54" spans="1:19" s="63" customFormat="1" ht="12.75">
      <c r="A54" s="633"/>
      <c r="B54" s="747"/>
      <c r="C54" s="22"/>
      <c r="D54" s="747"/>
      <c r="E54" s="22"/>
      <c r="F54" s="747"/>
      <c r="G54" s="22"/>
      <c r="H54" s="747"/>
      <c r="I54" s="22"/>
      <c r="J54" s="22"/>
      <c r="K54" s="22"/>
      <c r="L54" s="22"/>
      <c r="M54" s="22"/>
      <c r="N54" s="22"/>
      <c r="O54" s="748"/>
      <c r="P54" s="748"/>
      <c r="Q54" s="22"/>
      <c r="R54" s="748"/>
      <c r="S54" s="749"/>
    </row>
    <row r="55" spans="1:19" s="63" customFormat="1" ht="12.75">
      <c r="A55" s="633"/>
      <c r="B55" s="747"/>
      <c r="C55" s="22"/>
      <c r="D55" s="747"/>
      <c r="E55" s="22"/>
      <c r="F55" s="747"/>
      <c r="G55" s="22"/>
      <c r="H55" s="747"/>
      <c r="I55" s="22"/>
      <c r="J55" s="22"/>
      <c r="K55" s="22"/>
      <c r="L55" s="22"/>
      <c r="M55" s="22"/>
      <c r="N55" s="22"/>
      <c r="O55" s="748"/>
      <c r="P55" s="748"/>
      <c r="Q55" s="22"/>
      <c r="R55" s="748"/>
      <c r="S55" s="749"/>
    </row>
    <row r="56" spans="1:19" s="63" customFormat="1" ht="12.75">
      <c r="A56" s="633"/>
      <c r="B56" s="747"/>
      <c r="C56" s="22"/>
      <c r="D56" s="747"/>
      <c r="E56" s="22"/>
      <c r="F56" s="747"/>
      <c r="G56" s="22"/>
      <c r="H56" s="747"/>
      <c r="I56" s="22"/>
      <c r="J56" s="22"/>
      <c r="K56" s="22"/>
      <c r="L56" s="22"/>
      <c r="M56" s="22"/>
      <c r="N56" s="22"/>
      <c r="O56" s="748"/>
      <c r="P56" s="748"/>
      <c r="Q56" s="22"/>
      <c r="R56" s="748"/>
      <c r="S56" s="749"/>
    </row>
    <row r="57" spans="1:19" s="63" customFormat="1" ht="12.75">
      <c r="A57" s="633"/>
      <c r="B57" s="747"/>
      <c r="C57" s="22"/>
      <c r="D57" s="747"/>
      <c r="E57" s="22"/>
      <c r="F57" s="747"/>
      <c r="G57" s="22"/>
      <c r="H57" s="747"/>
      <c r="I57" s="22"/>
      <c r="J57" s="22"/>
      <c r="K57" s="22"/>
      <c r="L57" s="22"/>
      <c r="M57" s="22"/>
      <c r="N57" s="22"/>
      <c r="O57" s="748"/>
      <c r="P57" s="748"/>
      <c r="Q57" s="22"/>
      <c r="R57" s="748"/>
      <c r="S57" s="749"/>
    </row>
    <row r="58" spans="1:19" s="63" customFormat="1" ht="12.75">
      <c r="A58" s="633"/>
      <c r="B58" s="747"/>
      <c r="C58" s="22"/>
      <c r="D58" s="747"/>
      <c r="E58" s="22"/>
      <c r="F58" s="747"/>
      <c r="G58" s="22"/>
      <c r="H58" s="747"/>
      <c r="I58" s="22"/>
      <c r="J58" s="22"/>
      <c r="K58" s="22"/>
      <c r="L58" s="22"/>
      <c r="M58" s="22"/>
      <c r="N58" s="22"/>
      <c r="O58" s="748"/>
      <c r="P58" s="748"/>
      <c r="Q58" s="22"/>
      <c r="R58" s="748"/>
      <c r="S58" s="749"/>
    </row>
    <row r="59" ht="12.75">
      <c r="A59" s="633"/>
    </row>
    <row r="60" ht="12.75">
      <c r="A60" s="633"/>
    </row>
    <row r="61" ht="12.75">
      <c r="A61" s="633"/>
    </row>
    <row r="62" ht="12.75">
      <c r="A62" s="633"/>
    </row>
    <row r="63" ht="12.75">
      <c r="A63" s="633"/>
    </row>
    <row r="64" ht="12.75">
      <c r="A64" s="633"/>
    </row>
    <row r="65" ht="12.75">
      <c r="A65" s="633"/>
    </row>
    <row r="66" ht="12.75">
      <c r="A66" s="633"/>
    </row>
    <row r="67" ht="12.75">
      <c r="A67" s="633"/>
    </row>
    <row r="68" ht="12.75">
      <c r="A68" s="633"/>
    </row>
    <row r="69" ht="12.75">
      <c r="A69" s="633"/>
    </row>
    <row r="70" ht="12.75">
      <c r="A70" s="633"/>
    </row>
    <row r="71" ht="12.75">
      <c r="A71" s="633"/>
    </row>
    <row r="72" ht="12.75">
      <c r="A72" s="633"/>
    </row>
    <row r="73" ht="12.75">
      <c r="A73" s="633"/>
    </row>
    <row r="74" ht="12.75">
      <c r="A74" s="633"/>
    </row>
    <row r="75" ht="12.75">
      <c r="A75" s="633"/>
    </row>
  </sheetData>
  <mergeCells count="11">
    <mergeCell ref="N10:R10"/>
    <mergeCell ref="B10:C10"/>
    <mergeCell ref="D10:E10"/>
    <mergeCell ref="F10:G10"/>
    <mergeCell ref="H10:I10"/>
    <mergeCell ref="J10:K10"/>
    <mergeCell ref="L10:M10"/>
    <mergeCell ref="Q1:R1"/>
    <mergeCell ref="A2:R2"/>
    <mergeCell ref="A3:R3"/>
    <mergeCell ref="A6:R6"/>
  </mergeCells>
  <printOptions horizontalCentered="1" vertic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87" r:id="rId3"/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1">
      <selection activeCell="A3" sqref="A3:X3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4.75390625" style="0" customWidth="1"/>
    <col min="4" max="4" width="7.75390625" style="0" customWidth="1"/>
    <col min="5" max="5" width="4.75390625" style="0" customWidth="1"/>
    <col min="6" max="7" width="7.75390625" style="0" customWidth="1"/>
    <col min="8" max="8" width="4.25390625" style="0" customWidth="1"/>
    <col min="9" max="9" width="7.75390625" style="0" customWidth="1"/>
    <col min="10" max="10" width="4.75390625" style="0" customWidth="1"/>
    <col min="11" max="11" width="8.25390625" style="0" customWidth="1"/>
    <col min="12" max="12" width="7.75390625" style="0" customWidth="1"/>
    <col min="13" max="13" width="4.25390625" style="0" customWidth="1"/>
    <col min="14" max="14" width="7.75390625" style="0" customWidth="1"/>
    <col min="15" max="15" width="4.75390625" style="0" customWidth="1"/>
    <col min="16" max="16" width="8.25390625" style="0" customWidth="1"/>
    <col min="17" max="17" width="7.75390625" style="0" customWidth="1"/>
    <col min="18" max="18" width="4.25390625" style="0" customWidth="1"/>
    <col min="19" max="19" width="7.75390625" style="0" customWidth="1"/>
    <col min="20" max="20" width="4.75390625" style="0" customWidth="1"/>
    <col min="21" max="21" width="8.75390625" style="750" customWidth="1"/>
    <col min="22" max="22" width="4.75390625" style="470" customWidth="1"/>
    <col min="23" max="24" width="4.75390625" style="0" customWidth="1"/>
    <col min="27" max="27" width="7.75390625" style="0" customWidth="1"/>
  </cols>
  <sheetData>
    <row r="1" spans="22:24" ht="16.5">
      <c r="V1" s="989" t="s">
        <v>206</v>
      </c>
      <c r="W1" s="989"/>
      <c r="X1" s="989"/>
    </row>
    <row r="2" spans="1:24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</row>
    <row r="3" spans="1:24" ht="18" customHeight="1">
      <c r="A3" s="937" t="s">
        <v>47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</row>
    <row r="4" ht="18" customHeight="1"/>
    <row r="5" ht="18" customHeight="1"/>
    <row r="6" ht="18" customHeight="1"/>
    <row r="7" spans="1:24" ht="17.25">
      <c r="A7" s="922" t="s">
        <v>147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</row>
    <row r="8" spans="1:24" ht="12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</row>
    <row r="9" ht="12" customHeight="1"/>
    <row r="10" spans="1:27" ht="15.75">
      <c r="A10" s="183" t="s">
        <v>1</v>
      </c>
      <c r="K10" s="184"/>
      <c r="L10" s="307"/>
      <c r="M10" s="14"/>
      <c r="N10" s="14"/>
      <c r="O10" s="14"/>
      <c r="P10" s="14"/>
      <c r="Q10" s="184"/>
      <c r="R10" s="479"/>
      <c r="S10" s="184"/>
      <c r="T10" s="751"/>
      <c r="U10" s="307"/>
      <c r="V10" s="14"/>
      <c r="W10" s="14"/>
      <c r="X10" s="479" t="s">
        <v>2</v>
      </c>
      <c r="Y10" s="14"/>
      <c r="Z10" s="14"/>
      <c r="AA10" s="184"/>
    </row>
    <row r="11" spans="1:24" s="753" customFormat="1" ht="15" customHeight="1">
      <c r="A11" s="752" t="s">
        <v>62</v>
      </c>
      <c r="B11" s="941" t="s">
        <v>63</v>
      </c>
      <c r="C11" s="926"/>
      <c r="D11" s="926"/>
      <c r="E11" s="926"/>
      <c r="F11" s="995"/>
      <c r="G11" s="926" t="s">
        <v>64</v>
      </c>
      <c r="H11" s="926"/>
      <c r="I11" s="926"/>
      <c r="J11" s="926"/>
      <c r="K11" s="995"/>
      <c r="L11" s="926" t="s">
        <v>137</v>
      </c>
      <c r="M11" s="926"/>
      <c r="N11" s="926"/>
      <c r="O11" s="926"/>
      <c r="P11" s="995"/>
      <c r="Q11" s="926" t="s">
        <v>27</v>
      </c>
      <c r="R11" s="993"/>
      <c r="S11" s="993"/>
      <c r="T11" s="993"/>
      <c r="U11" s="993"/>
      <c r="V11" s="993"/>
      <c r="W11" s="993"/>
      <c r="X11" s="994"/>
    </row>
    <row r="12" spans="1:24" ht="15" customHeight="1">
      <c r="A12" s="754" t="s">
        <v>3</v>
      </c>
      <c r="B12" s="990" t="s">
        <v>148</v>
      </c>
      <c r="C12" s="991"/>
      <c r="D12" s="990" t="s">
        <v>140</v>
      </c>
      <c r="E12" s="991"/>
      <c r="F12" s="755" t="s">
        <v>27</v>
      </c>
      <c r="G12" s="992" t="s">
        <v>148</v>
      </c>
      <c r="H12" s="991"/>
      <c r="I12" s="990" t="s">
        <v>140</v>
      </c>
      <c r="J12" s="991"/>
      <c r="K12" s="755" t="s">
        <v>27</v>
      </c>
      <c r="L12" s="990" t="s">
        <v>148</v>
      </c>
      <c r="M12" s="991"/>
      <c r="N12" s="990" t="s">
        <v>140</v>
      </c>
      <c r="O12" s="991"/>
      <c r="P12" s="755" t="s">
        <v>27</v>
      </c>
      <c r="Q12" s="992" t="s">
        <v>148</v>
      </c>
      <c r="R12" s="991"/>
      <c r="S12" s="990" t="s">
        <v>140</v>
      </c>
      <c r="T12" s="999"/>
      <c r="U12" s="949" t="s">
        <v>27</v>
      </c>
      <c r="V12" s="1000"/>
      <c r="W12" s="20" t="s">
        <v>14</v>
      </c>
      <c r="X12" s="20" t="s">
        <v>15</v>
      </c>
    </row>
    <row r="13" spans="1:24" ht="13.5">
      <c r="A13" s="754" t="s">
        <v>8</v>
      </c>
      <c r="B13" s="756" t="s">
        <v>9</v>
      </c>
      <c r="C13" s="756" t="s">
        <v>142</v>
      </c>
      <c r="D13" s="756" t="s">
        <v>9</v>
      </c>
      <c r="E13" s="756" t="s">
        <v>142</v>
      </c>
      <c r="F13" s="757" t="s">
        <v>9</v>
      </c>
      <c r="G13" s="758" t="s">
        <v>9</v>
      </c>
      <c r="H13" s="756" t="s">
        <v>142</v>
      </c>
      <c r="I13" s="756" t="s">
        <v>9</v>
      </c>
      <c r="J13" s="756" t="s">
        <v>142</v>
      </c>
      <c r="K13" s="757" t="s">
        <v>9</v>
      </c>
      <c r="L13" s="758" t="s">
        <v>9</v>
      </c>
      <c r="M13" s="756" t="s">
        <v>142</v>
      </c>
      <c r="N13" s="756" t="s">
        <v>9</v>
      </c>
      <c r="O13" s="756" t="s">
        <v>142</v>
      </c>
      <c r="P13" s="757" t="s">
        <v>9</v>
      </c>
      <c r="Q13" s="758" t="s">
        <v>9</v>
      </c>
      <c r="R13" s="756" t="s">
        <v>142</v>
      </c>
      <c r="S13" s="756" t="s">
        <v>9</v>
      </c>
      <c r="T13" s="759" t="s">
        <v>142</v>
      </c>
      <c r="U13" s="758" t="s">
        <v>9</v>
      </c>
      <c r="V13" s="760" t="s">
        <v>142</v>
      </c>
      <c r="W13" s="760" t="s">
        <v>142</v>
      </c>
      <c r="X13" s="756" t="s">
        <v>142</v>
      </c>
    </row>
    <row r="14" spans="1:24" s="766" customFormat="1" ht="12" customHeight="1" thickBot="1">
      <c r="A14" s="761"/>
      <c r="B14" s="762" t="s">
        <v>149</v>
      </c>
      <c r="C14" s="762" t="s">
        <v>66</v>
      </c>
      <c r="D14" s="762" t="s">
        <v>149</v>
      </c>
      <c r="E14" s="762" t="s">
        <v>66</v>
      </c>
      <c r="F14" s="763" t="s">
        <v>149</v>
      </c>
      <c r="G14" s="764" t="s">
        <v>149</v>
      </c>
      <c r="H14" s="762" t="s">
        <v>66</v>
      </c>
      <c r="I14" s="762" t="s">
        <v>149</v>
      </c>
      <c r="J14" s="762" t="s">
        <v>66</v>
      </c>
      <c r="K14" s="763" t="s">
        <v>149</v>
      </c>
      <c r="L14" s="764" t="s">
        <v>149</v>
      </c>
      <c r="M14" s="762" t="s">
        <v>66</v>
      </c>
      <c r="N14" s="762" t="s">
        <v>149</v>
      </c>
      <c r="O14" s="762" t="s">
        <v>66</v>
      </c>
      <c r="P14" s="763" t="s">
        <v>149</v>
      </c>
      <c r="Q14" s="764" t="s">
        <v>149</v>
      </c>
      <c r="R14" s="762" t="s">
        <v>66</v>
      </c>
      <c r="S14" s="762" t="s">
        <v>149</v>
      </c>
      <c r="T14" s="762" t="s">
        <v>66</v>
      </c>
      <c r="U14" s="764" t="s">
        <v>149</v>
      </c>
      <c r="V14" s="765" t="s">
        <v>66</v>
      </c>
      <c r="W14" s="765" t="s">
        <v>66</v>
      </c>
      <c r="X14" s="762" t="s">
        <v>66</v>
      </c>
    </row>
    <row r="15" spans="1:24" ht="9.75" customHeight="1">
      <c r="A15" s="767" t="s">
        <v>20</v>
      </c>
      <c r="B15" s="767">
        <v>1</v>
      </c>
      <c r="C15" s="767">
        <v>2</v>
      </c>
      <c r="D15" s="767">
        <v>3</v>
      </c>
      <c r="E15" s="767">
        <v>4</v>
      </c>
      <c r="F15" s="768">
        <v>5</v>
      </c>
      <c r="G15" s="769">
        <v>6</v>
      </c>
      <c r="H15" s="767">
        <v>7</v>
      </c>
      <c r="I15" s="767">
        <v>8</v>
      </c>
      <c r="J15" s="767">
        <v>9</v>
      </c>
      <c r="K15" s="770">
        <v>10</v>
      </c>
      <c r="L15" s="769">
        <v>11</v>
      </c>
      <c r="M15" s="767">
        <v>12</v>
      </c>
      <c r="N15" s="767">
        <v>13</v>
      </c>
      <c r="O15" s="767">
        <v>14</v>
      </c>
      <c r="P15" s="771">
        <v>15</v>
      </c>
      <c r="Q15" s="769">
        <v>16</v>
      </c>
      <c r="R15" s="767">
        <v>17</v>
      </c>
      <c r="S15" s="767">
        <v>18</v>
      </c>
      <c r="T15" s="772">
        <v>19</v>
      </c>
      <c r="U15" s="769">
        <v>20</v>
      </c>
      <c r="V15" s="773">
        <v>21</v>
      </c>
      <c r="W15" s="774">
        <v>22</v>
      </c>
      <c r="X15" s="774">
        <v>23</v>
      </c>
    </row>
    <row r="16" spans="1:24" s="775" customFormat="1" ht="15" customHeight="1">
      <c r="A16" s="996" t="s">
        <v>150</v>
      </c>
      <c r="B16" s="997"/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8"/>
    </row>
    <row r="17" spans="1:24" ht="15" customHeight="1">
      <c r="A17" s="474" t="s">
        <v>151</v>
      </c>
      <c r="B17" s="74">
        <v>8877.783</v>
      </c>
      <c r="C17" s="74">
        <v>3</v>
      </c>
      <c r="D17" s="68">
        <v>0</v>
      </c>
      <c r="E17" s="74">
        <v>0</v>
      </c>
      <c r="F17" s="75">
        <v>8878</v>
      </c>
      <c r="G17" s="77">
        <v>23941.257</v>
      </c>
      <c r="H17" s="74">
        <v>13</v>
      </c>
      <c r="I17" s="68">
        <v>85.134</v>
      </c>
      <c r="J17" s="74">
        <v>2</v>
      </c>
      <c r="K17" s="75">
        <v>24026.391</v>
      </c>
      <c r="L17" s="77">
        <v>164180.474</v>
      </c>
      <c r="M17" s="74">
        <v>9</v>
      </c>
      <c r="N17" s="68">
        <v>1764.172</v>
      </c>
      <c r="O17" s="74">
        <v>2</v>
      </c>
      <c r="P17" s="75">
        <v>165944</v>
      </c>
      <c r="Q17" s="77">
        <v>196999</v>
      </c>
      <c r="R17" s="74">
        <v>25</v>
      </c>
      <c r="S17" s="68">
        <v>1849.306</v>
      </c>
      <c r="T17" s="594">
        <v>4</v>
      </c>
      <c r="U17" s="595">
        <v>198848</v>
      </c>
      <c r="V17" s="74">
        <v>29</v>
      </c>
      <c r="W17" s="74">
        <v>8</v>
      </c>
      <c r="X17" s="74">
        <v>3</v>
      </c>
    </row>
    <row r="18" spans="1:24" ht="15" customHeight="1">
      <c r="A18" s="474" t="s">
        <v>152</v>
      </c>
      <c r="B18" s="74">
        <v>18225.433</v>
      </c>
      <c r="C18" s="74">
        <v>9</v>
      </c>
      <c r="D18" s="68">
        <v>348.316</v>
      </c>
      <c r="E18" s="74">
        <v>3</v>
      </c>
      <c r="F18" s="75">
        <v>18573</v>
      </c>
      <c r="G18" s="77">
        <v>125417.26</v>
      </c>
      <c r="H18" s="74">
        <v>13</v>
      </c>
      <c r="I18" s="68">
        <v>294.307</v>
      </c>
      <c r="J18" s="74">
        <v>2</v>
      </c>
      <c r="K18" s="75">
        <v>125711</v>
      </c>
      <c r="L18" s="77">
        <v>1461184.726</v>
      </c>
      <c r="M18" s="74">
        <v>17</v>
      </c>
      <c r="N18" s="68">
        <v>2498.467</v>
      </c>
      <c r="O18" s="74">
        <v>1</v>
      </c>
      <c r="P18" s="75">
        <v>1463683.194</v>
      </c>
      <c r="Q18" s="77">
        <v>1604827</v>
      </c>
      <c r="R18" s="74">
        <v>39</v>
      </c>
      <c r="S18" s="68">
        <v>3140</v>
      </c>
      <c r="T18" s="594">
        <v>6</v>
      </c>
      <c r="U18" s="595">
        <v>1607967</v>
      </c>
      <c r="V18" s="74">
        <v>45</v>
      </c>
      <c r="W18" s="74">
        <v>7</v>
      </c>
      <c r="X18" s="74">
        <v>12</v>
      </c>
    </row>
    <row r="19" spans="1:24" ht="15" customHeight="1">
      <c r="A19" s="474" t="s">
        <v>153</v>
      </c>
      <c r="B19" s="74">
        <v>3983.27</v>
      </c>
      <c r="C19" s="74">
        <v>1</v>
      </c>
      <c r="D19" s="68">
        <v>169.84</v>
      </c>
      <c r="E19" s="74">
        <v>1</v>
      </c>
      <c r="F19" s="75">
        <v>4153.11</v>
      </c>
      <c r="G19" s="77">
        <v>998</v>
      </c>
      <c r="H19" s="74">
        <v>2</v>
      </c>
      <c r="I19" s="68">
        <v>3434.843</v>
      </c>
      <c r="J19" s="74">
        <v>30</v>
      </c>
      <c r="K19" s="75">
        <v>4433</v>
      </c>
      <c r="L19" s="77">
        <v>15724.347</v>
      </c>
      <c r="M19" s="74">
        <v>2</v>
      </c>
      <c r="N19" s="68">
        <v>17755.506</v>
      </c>
      <c r="O19" s="74">
        <v>6</v>
      </c>
      <c r="P19" s="75">
        <v>33479.854</v>
      </c>
      <c r="Q19" s="77">
        <v>20705.207</v>
      </c>
      <c r="R19" s="74">
        <v>5</v>
      </c>
      <c r="S19" s="68">
        <v>21361</v>
      </c>
      <c r="T19" s="594">
        <v>37</v>
      </c>
      <c r="U19" s="595">
        <v>42066</v>
      </c>
      <c r="V19" s="74">
        <v>42</v>
      </c>
      <c r="W19" s="74">
        <v>10</v>
      </c>
      <c r="X19" s="74">
        <v>0</v>
      </c>
    </row>
    <row r="20" spans="1:24" ht="15" customHeight="1">
      <c r="A20" s="474" t="s">
        <v>154</v>
      </c>
      <c r="B20" s="74">
        <v>307351.847</v>
      </c>
      <c r="C20" s="74">
        <v>8</v>
      </c>
      <c r="D20" s="68">
        <v>0</v>
      </c>
      <c r="E20" s="74">
        <v>0</v>
      </c>
      <c r="F20" s="75">
        <v>307352</v>
      </c>
      <c r="G20" s="77">
        <v>126624.775</v>
      </c>
      <c r="H20" s="74">
        <v>21</v>
      </c>
      <c r="I20" s="68">
        <v>0</v>
      </c>
      <c r="J20" s="74">
        <v>0</v>
      </c>
      <c r="K20" s="75">
        <v>126625</v>
      </c>
      <c r="L20" s="77">
        <v>676618.214</v>
      </c>
      <c r="M20" s="74">
        <v>3</v>
      </c>
      <c r="N20" s="68">
        <v>0</v>
      </c>
      <c r="O20" s="74">
        <v>0</v>
      </c>
      <c r="P20" s="75">
        <v>676618.214</v>
      </c>
      <c r="Q20" s="77">
        <v>1110594.837</v>
      </c>
      <c r="R20" s="74">
        <v>32</v>
      </c>
      <c r="S20" s="68">
        <v>0</v>
      </c>
      <c r="T20" s="594">
        <v>0</v>
      </c>
      <c r="U20" s="595">
        <v>1110594.837</v>
      </c>
      <c r="V20" s="74">
        <v>32</v>
      </c>
      <c r="W20" s="74">
        <v>4</v>
      </c>
      <c r="X20" s="74">
        <v>6</v>
      </c>
    </row>
    <row r="21" spans="1:24" ht="15" customHeight="1">
      <c r="A21" s="474" t="s">
        <v>155</v>
      </c>
      <c r="B21" s="74">
        <v>67363.631</v>
      </c>
      <c r="C21" s="74">
        <v>17</v>
      </c>
      <c r="D21" s="68">
        <v>0</v>
      </c>
      <c r="E21" s="74">
        <v>0</v>
      </c>
      <c r="F21" s="75">
        <v>67363.631</v>
      </c>
      <c r="G21" s="77">
        <v>7546.7</v>
      </c>
      <c r="H21" s="74">
        <v>2</v>
      </c>
      <c r="I21" s="68">
        <v>476.821</v>
      </c>
      <c r="J21" s="74">
        <v>5</v>
      </c>
      <c r="K21" s="75">
        <v>8023.521</v>
      </c>
      <c r="L21" s="77">
        <v>748.87</v>
      </c>
      <c r="M21" s="74">
        <v>1</v>
      </c>
      <c r="N21" s="68">
        <v>0</v>
      </c>
      <c r="O21" s="74">
        <v>0</v>
      </c>
      <c r="P21" s="75">
        <v>748.87</v>
      </c>
      <c r="Q21" s="77">
        <v>75660</v>
      </c>
      <c r="R21" s="74">
        <v>20</v>
      </c>
      <c r="S21" s="68">
        <v>476.821</v>
      </c>
      <c r="T21" s="594">
        <v>5</v>
      </c>
      <c r="U21" s="595">
        <v>76137</v>
      </c>
      <c r="V21" s="74">
        <v>25</v>
      </c>
      <c r="W21" s="74">
        <v>4</v>
      </c>
      <c r="X21" s="74">
        <v>5</v>
      </c>
    </row>
    <row r="22" spans="1:24" ht="15" customHeight="1">
      <c r="A22" s="474" t="s">
        <v>156</v>
      </c>
      <c r="B22" s="74">
        <v>11432.9</v>
      </c>
      <c r="C22" s="74">
        <v>3</v>
      </c>
      <c r="D22" s="68">
        <v>0</v>
      </c>
      <c r="E22" s="74">
        <v>0</v>
      </c>
      <c r="F22" s="75">
        <v>11432.9</v>
      </c>
      <c r="G22" s="77">
        <v>23243.952</v>
      </c>
      <c r="H22" s="74">
        <v>8</v>
      </c>
      <c r="I22" s="68">
        <v>0</v>
      </c>
      <c r="J22" s="74">
        <v>0</v>
      </c>
      <c r="K22" s="75">
        <v>23243.952</v>
      </c>
      <c r="L22" s="77">
        <v>0</v>
      </c>
      <c r="M22" s="74">
        <v>0</v>
      </c>
      <c r="N22" s="68">
        <v>0</v>
      </c>
      <c r="O22" s="74">
        <v>0</v>
      </c>
      <c r="P22" s="75">
        <v>0</v>
      </c>
      <c r="Q22" s="77">
        <v>34676.852</v>
      </c>
      <c r="R22" s="74">
        <v>11</v>
      </c>
      <c r="S22" s="68">
        <v>0</v>
      </c>
      <c r="T22" s="594">
        <v>0</v>
      </c>
      <c r="U22" s="595">
        <v>34676.852</v>
      </c>
      <c r="V22" s="74">
        <v>11</v>
      </c>
      <c r="W22" s="74">
        <v>2</v>
      </c>
      <c r="X22" s="74">
        <v>1</v>
      </c>
    </row>
    <row r="23" spans="1:24" ht="15" customHeight="1">
      <c r="A23" s="474" t="s">
        <v>157</v>
      </c>
      <c r="B23" s="74">
        <v>7727.462</v>
      </c>
      <c r="C23" s="74">
        <v>1</v>
      </c>
      <c r="D23" s="68">
        <v>0</v>
      </c>
      <c r="E23" s="74">
        <v>0</v>
      </c>
      <c r="F23" s="75">
        <v>7727.462</v>
      </c>
      <c r="G23" s="77">
        <v>4354.86</v>
      </c>
      <c r="H23" s="74">
        <v>2</v>
      </c>
      <c r="I23" s="68">
        <v>0</v>
      </c>
      <c r="J23" s="74">
        <v>0</v>
      </c>
      <c r="K23" s="75">
        <v>4354.86</v>
      </c>
      <c r="L23" s="77">
        <v>0</v>
      </c>
      <c r="M23" s="74">
        <v>0</v>
      </c>
      <c r="N23" s="68">
        <v>0</v>
      </c>
      <c r="O23" s="74">
        <v>0</v>
      </c>
      <c r="P23" s="75">
        <v>0</v>
      </c>
      <c r="Q23" s="77">
        <v>12082.322</v>
      </c>
      <c r="R23" s="74">
        <v>3</v>
      </c>
      <c r="S23" s="68">
        <v>0</v>
      </c>
      <c r="T23" s="594">
        <v>0</v>
      </c>
      <c r="U23" s="595">
        <v>12082.322</v>
      </c>
      <c r="V23" s="74">
        <v>3</v>
      </c>
      <c r="W23" s="74">
        <v>0</v>
      </c>
      <c r="X23" s="74">
        <v>2</v>
      </c>
    </row>
    <row r="24" spans="1:24" ht="15" customHeight="1">
      <c r="A24" s="474" t="s">
        <v>158</v>
      </c>
      <c r="B24" s="74">
        <v>0</v>
      </c>
      <c r="C24" s="74">
        <v>0</v>
      </c>
      <c r="D24" s="68">
        <v>0</v>
      </c>
      <c r="E24" s="74">
        <v>0</v>
      </c>
      <c r="F24" s="75">
        <v>0</v>
      </c>
      <c r="G24" s="77">
        <v>0</v>
      </c>
      <c r="H24" s="74">
        <v>0</v>
      </c>
      <c r="I24" s="68">
        <v>0</v>
      </c>
      <c r="J24" s="74">
        <v>0</v>
      </c>
      <c r="K24" s="75">
        <v>0</v>
      </c>
      <c r="L24" s="77">
        <v>0</v>
      </c>
      <c r="M24" s="74">
        <v>0</v>
      </c>
      <c r="N24" s="68">
        <v>0</v>
      </c>
      <c r="O24" s="74">
        <v>0</v>
      </c>
      <c r="P24" s="75">
        <v>0</v>
      </c>
      <c r="Q24" s="77">
        <v>0</v>
      </c>
      <c r="R24" s="74">
        <v>0</v>
      </c>
      <c r="S24" s="68">
        <v>0</v>
      </c>
      <c r="T24" s="594">
        <v>0</v>
      </c>
      <c r="U24" s="595">
        <v>0</v>
      </c>
      <c r="V24" s="74">
        <v>0</v>
      </c>
      <c r="W24" s="74">
        <v>0</v>
      </c>
      <c r="X24" s="74">
        <v>0</v>
      </c>
    </row>
    <row r="25" spans="1:24" ht="15" customHeight="1">
      <c r="A25" s="474" t="s">
        <v>159</v>
      </c>
      <c r="B25" s="74">
        <v>0</v>
      </c>
      <c r="C25" s="74">
        <v>0</v>
      </c>
      <c r="D25" s="68">
        <v>0</v>
      </c>
      <c r="E25" s="74">
        <v>0</v>
      </c>
      <c r="F25" s="75">
        <v>0</v>
      </c>
      <c r="G25" s="77">
        <v>0</v>
      </c>
      <c r="H25" s="74">
        <v>0</v>
      </c>
      <c r="I25" s="68">
        <v>0</v>
      </c>
      <c r="J25" s="74">
        <v>0</v>
      </c>
      <c r="K25" s="75">
        <v>0</v>
      </c>
      <c r="L25" s="77">
        <v>0</v>
      </c>
      <c r="M25" s="74">
        <v>0</v>
      </c>
      <c r="N25" s="68">
        <v>0</v>
      </c>
      <c r="O25" s="74">
        <v>0</v>
      </c>
      <c r="P25" s="75">
        <v>0</v>
      </c>
      <c r="Q25" s="77">
        <v>0</v>
      </c>
      <c r="R25" s="74">
        <v>0</v>
      </c>
      <c r="S25" s="68">
        <v>0</v>
      </c>
      <c r="T25" s="594">
        <v>0</v>
      </c>
      <c r="U25" s="595">
        <v>0</v>
      </c>
      <c r="V25" s="74">
        <v>0</v>
      </c>
      <c r="W25" s="74">
        <v>0</v>
      </c>
      <c r="X25" s="74">
        <v>0</v>
      </c>
    </row>
    <row r="26" spans="1:24" ht="15" customHeight="1">
      <c r="A26" s="474" t="s">
        <v>160</v>
      </c>
      <c r="B26" s="74">
        <v>2354.511</v>
      </c>
      <c r="C26" s="74">
        <v>4</v>
      </c>
      <c r="D26" s="68">
        <v>0</v>
      </c>
      <c r="E26" s="74">
        <v>0</v>
      </c>
      <c r="F26" s="75">
        <v>2354.511</v>
      </c>
      <c r="G26" s="77">
        <v>8827.964</v>
      </c>
      <c r="H26" s="74">
        <v>4</v>
      </c>
      <c r="I26" s="68">
        <v>192</v>
      </c>
      <c r="J26" s="74">
        <v>1</v>
      </c>
      <c r="K26" s="75">
        <v>9019.964</v>
      </c>
      <c r="L26" s="77">
        <v>85916.618</v>
      </c>
      <c r="M26" s="74">
        <v>1</v>
      </c>
      <c r="N26" s="68">
        <v>3816.207</v>
      </c>
      <c r="O26" s="74">
        <v>2</v>
      </c>
      <c r="P26" s="75">
        <v>89732.825</v>
      </c>
      <c r="Q26" s="77">
        <v>97100</v>
      </c>
      <c r="R26" s="74">
        <v>9</v>
      </c>
      <c r="S26" s="68">
        <v>4008.207</v>
      </c>
      <c r="T26" s="594">
        <v>3</v>
      </c>
      <c r="U26" s="595">
        <v>101108</v>
      </c>
      <c r="V26" s="74">
        <v>12</v>
      </c>
      <c r="W26" s="74">
        <v>0</v>
      </c>
      <c r="X26" s="74">
        <v>5</v>
      </c>
    </row>
    <row r="27" spans="1:24" s="785" customFormat="1" ht="9.75" customHeight="1" thickBot="1">
      <c r="A27" s="776"/>
      <c r="B27" s="777"/>
      <c r="C27" s="778"/>
      <c r="D27" s="777"/>
      <c r="E27" s="778"/>
      <c r="F27" s="779"/>
      <c r="G27" s="780"/>
      <c r="H27" s="778"/>
      <c r="I27" s="777"/>
      <c r="J27" s="778"/>
      <c r="K27" s="779"/>
      <c r="L27" s="780"/>
      <c r="M27" s="778"/>
      <c r="N27" s="777"/>
      <c r="O27" s="778"/>
      <c r="P27" s="779"/>
      <c r="Q27" s="780"/>
      <c r="R27" s="778"/>
      <c r="S27" s="777"/>
      <c r="T27" s="781"/>
      <c r="U27" s="780"/>
      <c r="V27" s="782"/>
      <c r="W27" s="783"/>
      <c r="X27" s="784"/>
    </row>
    <row r="28" spans="1:24" s="159" customFormat="1" ht="15" customHeight="1" thickBot="1">
      <c r="A28" s="786" t="s">
        <v>27</v>
      </c>
      <c r="B28" s="535">
        <f aca="true" t="shared" si="0" ref="B28:X28">SUM(B17:B26)</f>
        <v>427316.837</v>
      </c>
      <c r="C28" s="535">
        <f t="shared" si="0"/>
        <v>46</v>
      </c>
      <c r="D28" s="535">
        <f t="shared" si="0"/>
        <v>518.156</v>
      </c>
      <c r="E28" s="535">
        <f t="shared" si="0"/>
        <v>4</v>
      </c>
      <c r="F28" s="787">
        <f t="shared" si="0"/>
        <v>427834.614</v>
      </c>
      <c r="G28" s="642">
        <f t="shared" si="0"/>
        <v>320954.768</v>
      </c>
      <c r="H28" s="535">
        <f t="shared" si="0"/>
        <v>65</v>
      </c>
      <c r="I28" s="535">
        <f t="shared" si="0"/>
        <v>4483.105</v>
      </c>
      <c r="J28" s="535">
        <f t="shared" si="0"/>
        <v>40</v>
      </c>
      <c r="K28" s="787">
        <f t="shared" si="0"/>
        <v>325437.68799999997</v>
      </c>
      <c r="L28" s="642">
        <f t="shared" si="0"/>
        <v>2404373.249</v>
      </c>
      <c r="M28" s="535">
        <f t="shared" si="0"/>
        <v>33</v>
      </c>
      <c r="N28" s="535">
        <f t="shared" si="0"/>
        <v>25834.352</v>
      </c>
      <c r="O28" s="535">
        <f t="shared" si="0"/>
        <v>11</v>
      </c>
      <c r="P28" s="787">
        <f t="shared" si="0"/>
        <v>2430206.9570000004</v>
      </c>
      <c r="Q28" s="642">
        <f t="shared" si="0"/>
        <v>3152645.218</v>
      </c>
      <c r="R28" s="535">
        <f t="shared" si="0"/>
        <v>144</v>
      </c>
      <c r="S28" s="535">
        <f t="shared" si="0"/>
        <v>30835.334</v>
      </c>
      <c r="T28" s="605">
        <f t="shared" si="0"/>
        <v>55</v>
      </c>
      <c r="U28" s="642">
        <f t="shared" si="0"/>
        <v>3183480.0110000004</v>
      </c>
      <c r="V28" s="535">
        <f t="shared" si="0"/>
        <v>199</v>
      </c>
      <c r="W28" s="642">
        <f t="shared" si="0"/>
        <v>35</v>
      </c>
      <c r="X28" s="535">
        <f t="shared" si="0"/>
        <v>34</v>
      </c>
    </row>
    <row r="29" spans="1:24" s="111" customFormat="1" ht="12" customHeight="1">
      <c r="A29" s="788"/>
      <c r="B29" s="789"/>
      <c r="C29" s="789"/>
      <c r="D29" s="789"/>
      <c r="E29" s="789"/>
      <c r="F29" s="790"/>
      <c r="G29" s="789"/>
      <c r="H29" s="789"/>
      <c r="I29" s="789"/>
      <c r="J29" s="789"/>
      <c r="K29" s="790"/>
      <c r="L29" s="789"/>
      <c r="M29" s="789"/>
      <c r="N29" s="789"/>
      <c r="O29" s="789"/>
      <c r="P29" s="790"/>
      <c r="Q29" s="789"/>
      <c r="R29" s="789"/>
      <c r="S29" s="789"/>
      <c r="T29" s="789"/>
      <c r="U29" s="789"/>
      <c r="V29" s="791"/>
      <c r="W29" s="792"/>
      <c r="X29" s="792"/>
    </row>
    <row r="30" spans="1:25" s="542" customFormat="1" ht="12" customHeight="1">
      <c r="A30" s="793" t="s">
        <v>150</v>
      </c>
      <c r="B30" s="166"/>
      <c r="Y30" s="166"/>
    </row>
    <row r="31" spans="1:25" s="795" customFormat="1" ht="12" customHeight="1">
      <c r="A31" s="794" t="s">
        <v>151</v>
      </c>
      <c r="B31" s="299" t="s">
        <v>161</v>
      </c>
      <c r="M31" s="794" t="s">
        <v>156</v>
      </c>
      <c r="N31" s="299" t="s">
        <v>162</v>
      </c>
      <c r="O31" s="299"/>
      <c r="Y31" s="796"/>
    </row>
    <row r="32" spans="1:25" s="795" customFormat="1" ht="12" customHeight="1">
      <c r="A32" s="794" t="s">
        <v>152</v>
      </c>
      <c r="B32" s="299" t="s">
        <v>163</v>
      </c>
      <c r="M32" s="794" t="s">
        <v>157</v>
      </c>
      <c r="N32" s="299" t="s">
        <v>164</v>
      </c>
      <c r="O32" s="299"/>
      <c r="Y32" s="796"/>
    </row>
    <row r="33" spans="1:25" s="795" customFormat="1" ht="12" customHeight="1">
      <c r="A33" s="794" t="s">
        <v>153</v>
      </c>
      <c r="B33" s="299" t="s">
        <v>165</v>
      </c>
      <c r="K33" s="796"/>
      <c r="M33" s="794" t="s">
        <v>158</v>
      </c>
      <c r="N33" s="299" t="s">
        <v>166</v>
      </c>
      <c r="O33" s="299"/>
      <c r="Y33" s="796"/>
    </row>
    <row r="34" spans="1:25" s="795" customFormat="1" ht="12" customHeight="1">
      <c r="A34" s="794" t="s">
        <v>154</v>
      </c>
      <c r="B34" s="299" t="s">
        <v>167</v>
      </c>
      <c r="K34" s="796"/>
      <c r="M34" s="794" t="s">
        <v>159</v>
      </c>
      <c r="N34" s="299" t="s">
        <v>168</v>
      </c>
      <c r="O34" s="299"/>
      <c r="Y34" s="796"/>
    </row>
    <row r="35" spans="1:25" s="795" customFormat="1" ht="12" customHeight="1">
      <c r="A35" s="794" t="s">
        <v>155</v>
      </c>
      <c r="B35" s="299" t="s">
        <v>169</v>
      </c>
      <c r="K35" s="796"/>
      <c r="M35" s="794" t="s">
        <v>160</v>
      </c>
      <c r="N35" s="299" t="s">
        <v>170</v>
      </c>
      <c r="O35" s="299"/>
      <c r="Y35" s="796"/>
    </row>
    <row r="36" spans="11:25" s="795" customFormat="1" ht="12" customHeight="1">
      <c r="K36" s="796"/>
      <c r="Y36" s="796"/>
    </row>
    <row r="37" spans="1:25" s="795" customFormat="1" ht="12" customHeight="1">
      <c r="A37" s="797" t="s">
        <v>30</v>
      </c>
      <c r="K37" s="796"/>
      <c r="Y37" s="796"/>
    </row>
    <row r="38" spans="1:25" s="795" customFormat="1" ht="12" customHeight="1">
      <c r="A38" s="796" t="s">
        <v>31</v>
      </c>
      <c r="N38" s="796"/>
      <c r="O38" s="796"/>
      <c r="Y38" s="796"/>
    </row>
    <row r="39" spans="1:25" s="795" customFormat="1" ht="12" customHeight="1">
      <c r="A39" s="796" t="s">
        <v>184</v>
      </c>
      <c r="N39" s="796"/>
      <c r="O39" s="796"/>
      <c r="Y39" s="796"/>
    </row>
    <row r="40" spans="1:21" s="799" customFormat="1" ht="12" customHeight="1">
      <c r="A40" s="798" t="s">
        <v>35</v>
      </c>
      <c r="U40" s="166"/>
    </row>
    <row r="41" spans="1:21" s="542" customFormat="1" ht="12" customHeight="1">
      <c r="A41" s="796" t="s">
        <v>171</v>
      </c>
      <c r="U41" s="164"/>
    </row>
    <row r="42" s="542" customFormat="1" ht="13.5">
      <c r="U42" s="164"/>
    </row>
    <row r="43" s="163" customFormat="1" ht="12.75"/>
  </sheetData>
  <mergeCells count="18">
    <mergeCell ref="A16:X16"/>
    <mergeCell ref="A7:X7"/>
    <mergeCell ref="Q12:R12"/>
    <mergeCell ref="S12:T12"/>
    <mergeCell ref="U12:V12"/>
    <mergeCell ref="B11:F11"/>
    <mergeCell ref="G11:K11"/>
    <mergeCell ref="B12:C12"/>
    <mergeCell ref="D12:E12"/>
    <mergeCell ref="I12:J12"/>
    <mergeCell ref="A3:X3"/>
    <mergeCell ref="V1:X1"/>
    <mergeCell ref="A2:X2"/>
    <mergeCell ref="N12:O12"/>
    <mergeCell ref="G12:H12"/>
    <mergeCell ref="Q11:X11"/>
    <mergeCell ref="L11:P11"/>
    <mergeCell ref="L12:M12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3"/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workbookViewId="0" topLeftCell="A1">
      <selection activeCell="A34" sqref="A34:I34"/>
    </sheetView>
  </sheetViews>
  <sheetFormatPr defaultColWidth="9.00390625" defaultRowHeight="12.75"/>
  <cols>
    <col min="1" max="1" width="3.75390625" style="753" customWidth="1"/>
    <col min="2" max="2" width="33.625" style="753" customWidth="1"/>
    <col min="3" max="3" width="8.75390625" style="753" customWidth="1"/>
    <col min="4" max="4" width="4.75390625" style="753" customWidth="1"/>
    <col min="5" max="5" width="8.75390625" style="753" customWidth="1"/>
    <col min="6" max="6" width="4.75390625" style="753" customWidth="1"/>
    <col min="7" max="7" width="8.75390625" style="753" customWidth="1"/>
    <col min="8" max="8" width="4.75390625" style="753" customWidth="1"/>
    <col min="9" max="9" width="8.75390625" style="753" customWidth="1"/>
    <col min="10" max="10" width="4.75390625" style="753" customWidth="1"/>
    <col min="11" max="11" width="8.75390625" style="753" customWidth="1"/>
    <col min="12" max="12" width="4.75390625" style="753" customWidth="1"/>
    <col min="13" max="13" width="8.875" style="753" customWidth="1"/>
    <col min="14" max="16" width="4.75390625" style="753" customWidth="1"/>
    <col min="17" max="23" width="9.125" style="753" customWidth="1"/>
  </cols>
  <sheetData>
    <row r="1" spans="14:16" ht="16.5">
      <c r="N1" s="989" t="s">
        <v>207</v>
      </c>
      <c r="O1" s="989"/>
      <c r="P1" s="989"/>
    </row>
    <row r="2" spans="1:24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01"/>
      <c r="R2" s="901"/>
      <c r="S2" s="901"/>
      <c r="T2" s="901"/>
      <c r="U2" s="901"/>
      <c r="V2" s="901"/>
      <c r="W2" s="901"/>
      <c r="X2" s="901"/>
    </row>
    <row r="3" spans="1:24" ht="18">
      <c r="A3" s="937" t="s">
        <v>47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00"/>
      <c r="R3" s="900"/>
      <c r="S3" s="900"/>
      <c r="T3" s="900"/>
      <c r="U3" s="900"/>
      <c r="V3" s="900"/>
      <c r="W3" s="900"/>
      <c r="X3" s="900"/>
    </row>
    <row r="4" spans="1:24" ht="18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900"/>
      <c r="R4" s="900"/>
      <c r="S4" s="900"/>
      <c r="T4" s="900"/>
      <c r="U4" s="900"/>
      <c r="V4" s="900"/>
      <c r="W4" s="900"/>
      <c r="X4" s="900"/>
    </row>
    <row r="5" spans="1:24" ht="18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900"/>
      <c r="R5" s="900"/>
      <c r="S5" s="900"/>
      <c r="T5" s="900"/>
      <c r="U5" s="900"/>
      <c r="V5" s="900"/>
      <c r="W5" s="900"/>
      <c r="X5" s="900"/>
    </row>
    <row r="6" ht="18" customHeight="1"/>
    <row r="7" spans="1:24" s="801" customFormat="1" ht="16.5" customHeight="1">
      <c r="A7" s="922" t="s">
        <v>132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564"/>
      <c r="R7" s="800"/>
      <c r="S7" s="800"/>
      <c r="T7" s="800"/>
      <c r="U7" s="800"/>
      <c r="V7" s="800"/>
      <c r="W7" s="800"/>
      <c r="X7" s="800"/>
    </row>
    <row r="8" spans="1:24" s="801" customFormat="1" ht="12" customHeight="1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564"/>
      <c r="R8" s="800"/>
      <c r="S8" s="800"/>
      <c r="T8" s="800"/>
      <c r="U8" s="800"/>
      <c r="V8" s="800"/>
      <c r="W8" s="800"/>
      <c r="X8" s="800"/>
    </row>
    <row r="9" spans="1:24" s="801" customFormat="1" ht="12" customHeight="1">
      <c r="A9" s="164"/>
      <c r="B9" s="563"/>
      <c r="C9" s="476"/>
      <c r="D9" s="802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3"/>
      <c r="R9" s="800"/>
      <c r="S9" s="800"/>
      <c r="T9" s="800"/>
      <c r="U9" s="800"/>
      <c r="V9" s="800"/>
      <c r="W9" s="800"/>
      <c r="X9" s="800"/>
    </row>
    <row r="10" spans="1:24" s="568" customFormat="1" ht="16.5" customHeight="1">
      <c r="A10" s="12" t="s">
        <v>1</v>
      </c>
      <c r="B10" s="10"/>
      <c r="D10" s="10"/>
      <c r="E10" s="10"/>
      <c r="F10" s="10"/>
      <c r="G10" s="10"/>
      <c r="H10" s="10"/>
      <c r="I10" s="170"/>
      <c r="J10" s="170"/>
      <c r="K10" s="170"/>
      <c r="L10" s="12"/>
      <c r="M10" s="10"/>
      <c r="N10" s="10"/>
      <c r="O10" s="10"/>
      <c r="P10" s="803" t="s">
        <v>46</v>
      </c>
      <c r="Q10" s="572"/>
      <c r="R10" s="570"/>
      <c r="S10" s="570"/>
      <c r="T10" s="570"/>
      <c r="U10" s="570"/>
      <c r="V10" s="570"/>
      <c r="W10" s="570"/>
      <c r="X10" s="804"/>
    </row>
    <row r="11" spans="1:24" s="808" customFormat="1" ht="18.75" customHeight="1">
      <c r="A11" s="805"/>
      <c r="B11" s="806" t="s">
        <v>172</v>
      </c>
      <c r="C11" s="1001" t="s">
        <v>119</v>
      </c>
      <c r="D11" s="1005"/>
      <c r="E11" s="1001" t="s">
        <v>121</v>
      </c>
      <c r="F11" s="1005"/>
      <c r="G11" s="1001" t="s">
        <v>122</v>
      </c>
      <c r="H11" s="1005"/>
      <c r="I11" s="1001" t="s">
        <v>173</v>
      </c>
      <c r="J11" s="1005"/>
      <c r="K11" s="1001" t="s">
        <v>127</v>
      </c>
      <c r="L11" s="1002"/>
      <c r="M11" s="1004" t="s">
        <v>128</v>
      </c>
      <c r="N11" s="993"/>
      <c r="O11" s="993"/>
      <c r="P11" s="994"/>
      <c r="Q11" s="807"/>
      <c r="R11" s="807"/>
      <c r="S11" s="807"/>
      <c r="T11" s="807"/>
      <c r="U11" s="807"/>
      <c r="V11" s="807"/>
      <c r="W11" s="807"/>
      <c r="X11" s="807"/>
    </row>
    <row r="12" spans="1:24" s="579" customFormat="1" ht="13.5" customHeight="1">
      <c r="A12" s="574" t="s">
        <v>8</v>
      </c>
      <c r="B12" s="809"/>
      <c r="C12" s="575" t="s">
        <v>9</v>
      </c>
      <c r="D12" s="576" t="s">
        <v>66</v>
      </c>
      <c r="E12" s="577" t="s">
        <v>9</v>
      </c>
      <c r="F12" s="576" t="s">
        <v>66</v>
      </c>
      <c r="G12" s="575" t="s">
        <v>9</v>
      </c>
      <c r="H12" s="576" t="s">
        <v>66</v>
      </c>
      <c r="I12" s="577" t="s">
        <v>9</v>
      </c>
      <c r="J12" s="576" t="s">
        <v>66</v>
      </c>
      <c r="K12" s="575" t="s">
        <v>9</v>
      </c>
      <c r="L12" s="578" t="s">
        <v>66</v>
      </c>
      <c r="M12" s="980" t="s">
        <v>9</v>
      </c>
      <c r="N12" s="977"/>
      <c r="O12" s="976" t="s">
        <v>66</v>
      </c>
      <c r="P12" s="977"/>
      <c r="Q12" s="1"/>
      <c r="R12" s="1"/>
      <c r="S12" s="1"/>
      <c r="T12" s="1"/>
      <c r="U12" s="1"/>
      <c r="V12" s="1"/>
      <c r="W12" s="1"/>
      <c r="X12" s="1"/>
    </row>
    <row r="13" spans="1:16" s="43" customFormat="1" ht="12.75">
      <c r="A13" s="810"/>
      <c r="B13" s="811" t="s">
        <v>16</v>
      </c>
      <c r="C13" s="580" t="s">
        <v>17</v>
      </c>
      <c r="D13" s="322" t="s">
        <v>19</v>
      </c>
      <c r="E13" s="580" t="s">
        <v>17</v>
      </c>
      <c r="F13" s="322" t="s">
        <v>19</v>
      </c>
      <c r="G13" s="580" t="s">
        <v>17</v>
      </c>
      <c r="H13" s="322" t="s">
        <v>19</v>
      </c>
      <c r="I13" s="580" t="s">
        <v>17</v>
      </c>
      <c r="J13" s="322" t="s">
        <v>19</v>
      </c>
      <c r="K13" s="580" t="s">
        <v>17</v>
      </c>
      <c r="L13" s="581" t="s">
        <v>19</v>
      </c>
      <c r="M13" s="582" t="s">
        <v>17</v>
      </c>
      <c r="N13" s="583" t="s">
        <v>18</v>
      </c>
      <c r="O13" s="322" t="s">
        <v>19</v>
      </c>
      <c r="P13" s="322" t="s">
        <v>18</v>
      </c>
    </row>
    <row r="14" spans="1:24" s="372" customFormat="1" ht="9.75" customHeight="1" thickBot="1">
      <c r="A14" s="812"/>
      <c r="B14" s="813" t="s">
        <v>20</v>
      </c>
      <c r="C14" s="586">
        <v>1</v>
      </c>
      <c r="D14" s="587">
        <v>2</v>
      </c>
      <c r="E14" s="588">
        <v>3</v>
      </c>
      <c r="F14" s="587">
        <v>4</v>
      </c>
      <c r="G14" s="588">
        <v>5</v>
      </c>
      <c r="H14" s="587">
        <v>6</v>
      </c>
      <c r="I14" s="588">
        <v>7</v>
      </c>
      <c r="J14" s="587">
        <v>8</v>
      </c>
      <c r="K14" s="588">
        <v>9</v>
      </c>
      <c r="L14" s="589">
        <v>10</v>
      </c>
      <c r="M14" s="590">
        <v>11</v>
      </c>
      <c r="N14" s="38">
        <v>12</v>
      </c>
      <c r="O14" s="586">
        <v>13</v>
      </c>
      <c r="P14" s="38">
        <v>14</v>
      </c>
      <c r="Q14" s="22"/>
      <c r="R14" s="22"/>
      <c r="S14" s="22"/>
      <c r="T14" s="22"/>
      <c r="U14" s="22"/>
      <c r="V14" s="22"/>
      <c r="W14" s="22"/>
      <c r="X14" s="22"/>
    </row>
    <row r="15" spans="1:24" s="372" customFormat="1" ht="9.75" customHeight="1">
      <c r="A15" s="438"/>
      <c r="B15" s="334"/>
      <c r="C15" s="50"/>
      <c r="D15" s="50"/>
      <c r="E15" s="50"/>
      <c r="F15" s="50"/>
      <c r="G15" s="50"/>
      <c r="H15" s="50"/>
      <c r="I15" s="50"/>
      <c r="J15" s="50"/>
      <c r="K15" s="50"/>
      <c r="L15" s="591"/>
      <c r="M15" s="338"/>
      <c r="N15" s="814"/>
      <c r="O15" s="50"/>
      <c r="P15" s="814"/>
      <c r="Q15" s="22"/>
      <c r="R15" s="22"/>
      <c r="S15" s="22"/>
      <c r="T15" s="22"/>
      <c r="U15" s="22"/>
      <c r="V15" s="22"/>
      <c r="W15" s="22"/>
      <c r="X15" s="22"/>
    </row>
    <row r="16" spans="1:16" ht="15" customHeight="1">
      <c r="A16" s="996" t="s">
        <v>150</v>
      </c>
      <c r="B16" s="997"/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8"/>
    </row>
    <row r="17" spans="1:16" ht="15" customHeight="1">
      <c r="A17" s="815" t="s">
        <v>151</v>
      </c>
      <c r="B17" s="309" t="s">
        <v>161</v>
      </c>
      <c r="C17" s="68">
        <v>0</v>
      </c>
      <c r="D17" s="68">
        <v>0</v>
      </c>
      <c r="E17" s="68">
        <v>2727</v>
      </c>
      <c r="F17" s="68">
        <v>3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594">
        <v>0</v>
      </c>
      <c r="M17" s="816">
        <f aca="true" t="shared" si="0" ref="M17:M26">C17+E17+G17+I17+K17</f>
        <v>2727</v>
      </c>
      <c r="N17" s="596">
        <v>0.2</v>
      </c>
      <c r="O17" s="68">
        <v>3</v>
      </c>
      <c r="P17" s="596">
        <v>6.7</v>
      </c>
    </row>
    <row r="18" spans="1:16" ht="15" customHeight="1">
      <c r="A18" s="815" t="s">
        <v>152</v>
      </c>
      <c r="B18" s="309" t="s">
        <v>163</v>
      </c>
      <c r="C18" s="68">
        <v>1053000.15</v>
      </c>
      <c r="D18" s="68">
        <v>1</v>
      </c>
      <c r="E18" s="68">
        <v>187407</v>
      </c>
      <c r="F18" s="68">
        <v>14</v>
      </c>
      <c r="G18" s="68">
        <v>621.259</v>
      </c>
      <c r="H18" s="68">
        <v>1</v>
      </c>
      <c r="I18" s="68">
        <v>0</v>
      </c>
      <c r="J18" s="68">
        <v>0</v>
      </c>
      <c r="K18" s="68">
        <v>0</v>
      </c>
      <c r="L18" s="594">
        <v>0</v>
      </c>
      <c r="M18" s="816">
        <f t="shared" si="0"/>
        <v>1241028.409</v>
      </c>
      <c r="N18" s="596">
        <v>91.5</v>
      </c>
      <c r="O18" s="68">
        <v>16</v>
      </c>
      <c r="P18" s="596">
        <v>35.5</v>
      </c>
    </row>
    <row r="19" spans="1:16" ht="15" customHeight="1">
      <c r="A19" s="815" t="s">
        <v>153</v>
      </c>
      <c r="B19" s="309" t="s">
        <v>165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484</v>
      </c>
      <c r="J19" s="68">
        <v>1</v>
      </c>
      <c r="K19" s="68">
        <v>0</v>
      </c>
      <c r="L19" s="594">
        <v>0</v>
      </c>
      <c r="M19" s="816">
        <f t="shared" si="0"/>
        <v>484</v>
      </c>
      <c r="N19" s="596">
        <v>0</v>
      </c>
      <c r="O19" s="68">
        <v>1</v>
      </c>
      <c r="P19" s="596">
        <v>2.2</v>
      </c>
    </row>
    <row r="20" spans="1:16" ht="15" customHeight="1">
      <c r="A20" s="815" t="s">
        <v>154</v>
      </c>
      <c r="B20" s="309" t="s">
        <v>167</v>
      </c>
      <c r="C20" s="68">
        <v>797</v>
      </c>
      <c r="D20" s="68">
        <v>1</v>
      </c>
      <c r="E20" s="68">
        <v>79693.019</v>
      </c>
      <c r="F20" s="68">
        <v>11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594">
        <v>0</v>
      </c>
      <c r="M20" s="816">
        <f t="shared" si="0"/>
        <v>80490.019</v>
      </c>
      <c r="N20" s="596">
        <v>5.9</v>
      </c>
      <c r="O20" s="68">
        <v>12</v>
      </c>
      <c r="P20" s="596">
        <v>26.7</v>
      </c>
    </row>
    <row r="21" spans="1:16" ht="15" customHeight="1">
      <c r="A21" s="815" t="s">
        <v>155</v>
      </c>
      <c r="B21" s="309" t="s">
        <v>174</v>
      </c>
      <c r="C21" s="68">
        <v>0</v>
      </c>
      <c r="D21" s="68">
        <v>0</v>
      </c>
      <c r="E21" s="68">
        <v>4005</v>
      </c>
      <c r="F21" s="68">
        <v>2</v>
      </c>
      <c r="G21" s="68">
        <v>0</v>
      </c>
      <c r="H21" s="68">
        <v>0</v>
      </c>
      <c r="I21" s="68">
        <v>0</v>
      </c>
      <c r="J21" s="68">
        <v>0</v>
      </c>
      <c r="K21" s="68">
        <v>10267</v>
      </c>
      <c r="L21" s="594">
        <v>3</v>
      </c>
      <c r="M21" s="816">
        <f t="shared" si="0"/>
        <v>14272</v>
      </c>
      <c r="N21" s="596">
        <v>1.1</v>
      </c>
      <c r="O21" s="68">
        <v>5</v>
      </c>
      <c r="P21" s="596">
        <v>11.1</v>
      </c>
    </row>
    <row r="22" spans="1:16" ht="15" customHeight="1">
      <c r="A22" s="815" t="s">
        <v>156</v>
      </c>
      <c r="B22" s="309" t="s">
        <v>162</v>
      </c>
      <c r="C22" s="68">
        <v>0</v>
      </c>
      <c r="D22" s="68">
        <v>0</v>
      </c>
      <c r="E22" s="68">
        <v>6177</v>
      </c>
      <c r="F22" s="68">
        <v>4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594">
        <v>0</v>
      </c>
      <c r="M22" s="816">
        <f t="shared" si="0"/>
        <v>6177</v>
      </c>
      <c r="N22" s="596">
        <v>0.5</v>
      </c>
      <c r="O22" s="68">
        <v>4</v>
      </c>
      <c r="P22" s="596">
        <v>8.9</v>
      </c>
    </row>
    <row r="23" spans="1:16" ht="15" customHeight="1">
      <c r="A23" s="815" t="s">
        <v>157</v>
      </c>
      <c r="B23" s="309" t="s">
        <v>164</v>
      </c>
      <c r="C23" s="68">
        <v>7727</v>
      </c>
      <c r="D23" s="68">
        <v>1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594">
        <v>0</v>
      </c>
      <c r="M23" s="816">
        <f t="shared" si="0"/>
        <v>7727</v>
      </c>
      <c r="N23" s="596">
        <v>0.6</v>
      </c>
      <c r="O23" s="68">
        <v>1</v>
      </c>
      <c r="P23" s="596">
        <v>2.2</v>
      </c>
    </row>
    <row r="24" spans="1:16" ht="15" customHeight="1">
      <c r="A24" s="815" t="s">
        <v>158</v>
      </c>
      <c r="B24" s="309" t="s">
        <v>166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594">
        <v>0</v>
      </c>
      <c r="M24" s="816">
        <f t="shared" si="0"/>
        <v>0</v>
      </c>
      <c r="N24" s="596">
        <v>0</v>
      </c>
      <c r="O24" s="68">
        <v>0</v>
      </c>
      <c r="P24" s="596">
        <v>0</v>
      </c>
    </row>
    <row r="25" spans="1:16" ht="15" customHeight="1">
      <c r="A25" s="815" t="s">
        <v>159</v>
      </c>
      <c r="B25" s="309" t="s">
        <v>175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594">
        <v>0</v>
      </c>
      <c r="M25" s="816">
        <f t="shared" si="0"/>
        <v>0</v>
      </c>
      <c r="N25" s="596">
        <v>0</v>
      </c>
      <c r="O25" s="68">
        <v>0</v>
      </c>
      <c r="P25" s="596">
        <v>0</v>
      </c>
    </row>
    <row r="26" spans="1:16" ht="15" customHeight="1">
      <c r="A26" s="815" t="s">
        <v>160</v>
      </c>
      <c r="B26" s="309" t="s">
        <v>170</v>
      </c>
      <c r="C26" s="68">
        <v>0</v>
      </c>
      <c r="D26" s="68">
        <v>0</v>
      </c>
      <c r="E26" s="68">
        <v>2776</v>
      </c>
      <c r="F26" s="68">
        <v>3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594">
        <v>0</v>
      </c>
      <c r="M26" s="816">
        <f t="shared" si="0"/>
        <v>2776</v>
      </c>
      <c r="N26" s="596">
        <v>0.2</v>
      </c>
      <c r="O26" s="68">
        <v>3</v>
      </c>
      <c r="P26" s="596">
        <v>6.7</v>
      </c>
    </row>
    <row r="27" spans="1:16" ht="9.75" customHeight="1" thickBot="1">
      <c r="A27" s="817"/>
      <c r="B27" s="611"/>
      <c r="C27" s="613"/>
      <c r="D27" s="613"/>
      <c r="E27" s="613"/>
      <c r="F27" s="613"/>
      <c r="G27" s="613"/>
      <c r="H27" s="613"/>
      <c r="I27" s="613"/>
      <c r="J27" s="613"/>
      <c r="K27" s="613"/>
      <c r="L27" s="614"/>
      <c r="M27" s="650"/>
      <c r="N27" s="818"/>
      <c r="O27" s="613"/>
      <c r="P27" s="818"/>
    </row>
    <row r="28" spans="1:16" ht="15" customHeight="1" thickBot="1">
      <c r="A28" s="819"/>
      <c r="B28" s="603" t="s">
        <v>27</v>
      </c>
      <c r="C28" s="535">
        <f>SUM(C17:C27)</f>
        <v>1061524.15</v>
      </c>
      <c r="D28" s="535">
        <f>SUM(D17:D27)</f>
        <v>3</v>
      </c>
      <c r="E28" s="535">
        <f aca="true" t="shared" si="1" ref="E28:P28">SUM(E17:E26)</f>
        <v>282785.019</v>
      </c>
      <c r="F28" s="535">
        <f t="shared" si="1"/>
        <v>37</v>
      </c>
      <c r="G28" s="535">
        <f t="shared" si="1"/>
        <v>621.259</v>
      </c>
      <c r="H28" s="535">
        <f t="shared" si="1"/>
        <v>1</v>
      </c>
      <c r="I28" s="535">
        <f t="shared" si="1"/>
        <v>484</v>
      </c>
      <c r="J28" s="535">
        <f t="shared" si="1"/>
        <v>1</v>
      </c>
      <c r="K28" s="535">
        <f t="shared" si="1"/>
        <v>10267</v>
      </c>
      <c r="L28" s="605">
        <f t="shared" si="1"/>
        <v>3</v>
      </c>
      <c r="M28" s="642">
        <f t="shared" si="1"/>
        <v>1355681.428</v>
      </c>
      <c r="N28" s="820">
        <f t="shared" si="1"/>
        <v>100</v>
      </c>
      <c r="O28" s="535">
        <f t="shared" si="1"/>
        <v>45</v>
      </c>
      <c r="P28" s="820">
        <f t="shared" si="1"/>
        <v>100.00000000000001</v>
      </c>
    </row>
    <row r="29" spans="1:12" s="542" customFormat="1" ht="13.5">
      <c r="A29" s="161"/>
      <c r="B29" s="795"/>
      <c r="C29" s="795"/>
      <c r="D29" s="795"/>
      <c r="E29" s="795"/>
      <c r="F29" s="795"/>
      <c r="G29" s="795"/>
      <c r="H29" s="795"/>
      <c r="I29" s="795"/>
      <c r="J29" s="795"/>
      <c r="K29" s="795"/>
      <c r="L29" s="795"/>
    </row>
    <row r="30" spans="1:12" s="542" customFormat="1" ht="13.5">
      <c r="A30" s="161" t="s">
        <v>30</v>
      </c>
      <c r="B30" s="795"/>
      <c r="C30" s="795"/>
      <c r="D30" s="795"/>
      <c r="E30" s="795"/>
      <c r="F30" s="795"/>
      <c r="G30" s="795"/>
      <c r="H30" s="795"/>
      <c r="I30" s="795"/>
      <c r="J30" s="795"/>
      <c r="K30" s="795"/>
      <c r="L30" s="795"/>
    </row>
    <row r="31" spans="1:12" s="542" customFormat="1" ht="13.5">
      <c r="A31" s="299" t="s">
        <v>31</v>
      </c>
      <c r="B31" s="795"/>
      <c r="C31" s="795"/>
      <c r="D31" s="795"/>
      <c r="E31" s="795"/>
      <c r="F31" s="795"/>
      <c r="G31" s="795"/>
      <c r="H31" s="795"/>
      <c r="I31" s="795"/>
      <c r="J31" s="795"/>
      <c r="K31" s="795"/>
      <c r="L31" s="795"/>
    </row>
    <row r="32" spans="1:12" s="542" customFormat="1" ht="13.5">
      <c r="A32" s="299" t="s">
        <v>176</v>
      </c>
      <c r="B32" s="795"/>
      <c r="C32" s="795"/>
      <c r="D32" s="795"/>
      <c r="E32" s="795"/>
      <c r="F32" s="795"/>
      <c r="G32" s="795"/>
      <c r="H32" s="795"/>
      <c r="I32" s="795"/>
      <c r="J32" s="795"/>
      <c r="K32" s="795"/>
      <c r="L32" s="795"/>
    </row>
    <row r="33" spans="1:12" s="542" customFormat="1" ht="13.5">
      <c r="A33" s="299" t="s">
        <v>212</v>
      </c>
      <c r="B33" s="795"/>
      <c r="C33" s="795"/>
      <c r="D33" s="795"/>
      <c r="E33" s="795"/>
      <c r="F33" s="795"/>
      <c r="G33" s="795"/>
      <c r="H33" s="795"/>
      <c r="I33" s="795"/>
      <c r="J33" s="795"/>
      <c r="K33" s="795"/>
      <c r="L33" s="795"/>
    </row>
    <row r="34" spans="1:12" s="542" customFormat="1" ht="13.5">
      <c r="A34" s="1003" t="s">
        <v>183</v>
      </c>
      <c r="B34" s="1003"/>
      <c r="C34" s="1003"/>
      <c r="D34" s="1003"/>
      <c r="E34" s="1003"/>
      <c r="F34" s="1003"/>
      <c r="G34" s="1003"/>
      <c r="H34" s="1003"/>
      <c r="I34" s="1003"/>
      <c r="J34" s="795"/>
      <c r="K34" s="795"/>
      <c r="L34" s="795"/>
    </row>
    <row r="35" spans="1:12" s="542" customFormat="1" ht="12.75">
      <c r="A35" s="796"/>
      <c r="B35" s="796"/>
      <c r="C35" s="796"/>
      <c r="D35" s="795"/>
      <c r="E35" s="795"/>
      <c r="F35" s="795"/>
      <c r="G35" s="795"/>
      <c r="H35" s="795"/>
      <c r="I35" s="795"/>
      <c r="J35" s="795"/>
      <c r="K35" s="795"/>
      <c r="L35" s="795"/>
    </row>
    <row r="36" spans="1:12" ht="12.75">
      <c r="A36" s="821"/>
      <c r="B36" s="821"/>
      <c r="C36" s="796"/>
      <c r="D36" s="822"/>
      <c r="E36" s="822"/>
      <c r="F36" s="822"/>
      <c r="G36" s="822"/>
      <c r="H36" s="822"/>
      <c r="I36" s="822"/>
      <c r="J36" s="822"/>
      <c r="K36" s="822"/>
      <c r="L36" s="822"/>
    </row>
    <row r="37" spans="1:12" ht="12.75">
      <c r="A37" s="821"/>
      <c r="B37" s="821"/>
      <c r="C37" s="796"/>
      <c r="D37" s="822"/>
      <c r="E37" s="822"/>
      <c r="F37" s="822"/>
      <c r="G37" s="822"/>
      <c r="H37" s="822"/>
      <c r="I37" s="822"/>
      <c r="J37" s="822"/>
      <c r="K37" s="822"/>
      <c r="L37" s="822"/>
    </row>
    <row r="38" spans="1:12" ht="12.75">
      <c r="A38" s="821"/>
      <c r="B38" s="821"/>
      <c r="C38" s="796"/>
      <c r="D38" s="822"/>
      <c r="E38" s="822"/>
      <c r="F38" s="822"/>
      <c r="G38" s="822"/>
      <c r="H38" s="822"/>
      <c r="I38" s="822"/>
      <c r="J38" s="822"/>
      <c r="K38" s="822"/>
      <c r="L38" s="822"/>
    </row>
    <row r="39" spans="1:12" ht="12.75">
      <c r="A39" s="821"/>
      <c r="B39" s="823"/>
      <c r="C39" s="796"/>
      <c r="D39" s="822"/>
      <c r="E39" s="822"/>
      <c r="F39" s="822"/>
      <c r="G39" s="822"/>
      <c r="H39" s="822"/>
      <c r="I39" s="822"/>
      <c r="J39" s="822"/>
      <c r="K39" s="822"/>
      <c r="L39" s="822"/>
    </row>
    <row r="40" spans="1:3" ht="12.75">
      <c r="A40" s="43"/>
      <c r="B40" s="633"/>
      <c r="C40" s="166"/>
    </row>
    <row r="41" spans="1:3" ht="12.75">
      <c r="A41" s="43"/>
      <c r="B41" s="633"/>
      <c r="C41" s="166"/>
    </row>
    <row r="42" spans="1:3" ht="12.75">
      <c r="A42" s="43"/>
      <c r="B42" s="633"/>
      <c r="C42" s="166"/>
    </row>
    <row r="43" spans="1:3" ht="12.75">
      <c r="A43" s="43"/>
      <c r="B43" s="633"/>
      <c r="C43" s="166"/>
    </row>
    <row r="44" spans="1:3" ht="12.75">
      <c r="A44" s="43"/>
      <c r="B44" s="633"/>
      <c r="C44" s="166"/>
    </row>
    <row r="45" spans="1:3" ht="12.75">
      <c r="A45" s="43"/>
      <c r="B45" s="633"/>
      <c r="C45" s="166"/>
    </row>
    <row r="46" spans="1:3" ht="12.75">
      <c r="A46" s="43"/>
      <c r="B46" s="633"/>
      <c r="C46" s="166"/>
    </row>
    <row r="47" spans="1:3" ht="12.75">
      <c r="A47" s="43"/>
      <c r="B47" s="633"/>
      <c r="C47" s="166"/>
    </row>
    <row r="48" spans="1:3" ht="12.75">
      <c r="A48" s="43"/>
      <c r="B48" s="633"/>
      <c r="C48" s="166"/>
    </row>
    <row r="49" spans="1:3" ht="12.75">
      <c r="A49" s="43"/>
      <c r="B49" s="633"/>
      <c r="C49" s="166"/>
    </row>
    <row r="50" spans="1:3" ht="12.75">
      <c r="A50" s="43"/>
      <c r="B50" s="633"/>
      <c r="C50" s="166"/>
    </row>
    <row r="51" spans="1:3" ht="12.75">
      <c r="A51" s="43"/>
      <c r="B51" s="633"/>
      <c r="C51" s="166"/>
    </row>
    <row r="52" spans="1:3" ht="12.75">
      <c r="A52" s="43"/>
      <c r="B52" s="633"/>
      <c r="C52" s="166"/>
    </row>
    <row r="53" spans="1:3" ht="12.75">
      <c r="A53" s="43"/>
      <c r="B53" s="633"/>
      <c r="C53" s="166"/>
    </row>
    <row r="54" spans="1:3" ht="12.75">
      <c r="A54" s="43"/>
      <c r="B54" s="633"/>
      <c r="C54" s="166"/>
    </row>
    <row r="55" spans="1:3" ht="12.75">
      <c r="A55" s="43"/>
      <c r="B55" s="633"/>
      <c r="C55" s="166"/>
    </row>
    <row r="56" spans="1:3" ht="12.75">
      <c r="A56" s="43"/>
      <c r="B56" s="633"/>
      <c r="C56" s="166"/>
    </row>
    <row r="57" spans="1:3" ht="12.75">
      <c r="A57" s="43"/>
      <c r="B57" s="633"/>
      <c r="C57" s="166"/>
    </row>
    <row r="58" spans="1:3" ht="12.75">
      <c r="A58" s="43"/>
      <c r="B58" s="633"/>
      <c r="C58" s="166"/>
    </row>
    <row r="59" spans="1:3" ht="12.75">
      <c r="A59" s="43"/>
      <c r="B59" s="633"/>
      <c r="C59" s="166"/>
    </row>
    <row r="60" spans="1:3" ht="12.75">
      <c r="A60" s="43"/>
      <c r="B60" s="633"/>
      <c r="C60" s="166"/>
    </row>
    <row r="61" spans="1:3" ht="12.75">
      <c r="A61" s="43"/>
      <c r="B61" s="633"/>
      <c r="C61" s="166"/>
    </row>
    <row r="62" spans="1:3" ht="12.75">
      <c r="A62" s="43"/>
      <c r="B62" s="633"/>
      <c r="C62" s="166"/>
    </row>
    <row r="63" spans="1:3" ht="12.75">
      <c r="A63" s="43"/>
      <c r="B63" s="633"/>
      <c r="C63" s="166"/>
    </row>
    <row r="64" spans="1:3" ht="12.75">
      <c r="A64" s="43"/>
      <c r="B64" s="633"/>
      <c r="C64" s="166"/>
    </row>
    <row r="65" spans="1:3" ht="12.75">
      <c r="A65" s="43"/>
      <c r="B65" s="633"/>
      <c r="C65" s="166"/>
    </row>
    <row r="66" spans="1:3" ht="12.75">
      <c r="A66" s="43"/>
      <c r="B66" s="633"/>
      <c r="C66" s="166"/>
    </row>
    <row r="67" spans="1:3" ht="12.75">
      <c r="A67" s="43"/>
      <c r="B67" s="633"/>
      <c r="C67" s="166"/>
    </row>
    <row r="68" spans="1:3" ht="12.75">
      <c r="A68" s="43"/>
      <c r="B68" s="633"/>
      <c r="C68" s="166"/>
    </row>
    <row r="69" spans="1:3" ht="12.75">
      <c r="A69" s="43"/>
      <c r="B69" s="633"/>
      <c r="C69" s="166"/>
    </row>
    <row r="70" spans="1:3" ht="12.75">
      <c r="A70" s="43"/>
      <c r="B70" s="633"/>
      <c r="C70" s="166"/>
    </row>
    <row r="71" spans="1:3" ht="12.75">
      <c r="A71" s="43"/>
      <c r="B71" s="633"/>
      <c r="C71" s="166"/>
    </row>
    <row r="72" spans="1:3" ht="12.75">
      <c r="A72" s="43"/>
      <c r="B72" s="633"/>
      <c r="C72" s="166"/>
    </row>
    <row r="73" spans="1:3" ht="12.75">
      <c r="A73" s="43"/>
      <c r="B73" s="633"/>
      <c r="C73" s="166"/>
    </row>
    <row r="74" spans="1:3" ht="12.75">
      <c r="A74" s="43"/>
      <c r="B74" s="633"/>
      <c r="C74" s="166"/>
    </row>
    <row r="75" spans="1:3" ht="12.75">
      <c r="A75" s="43"/>
      <c r="B75" s="633"/>
      <c r="C75" s="166"/>
    </row>
  </sheetData>
  <mergeCells count="14">
    <mergeCell ref="A16:P16"/>
    <mergeCell ref="A7:P7"/>
    <mergeCell ref="A34:I34"/>
    <mergeCell ref="M11:P11"/>
    <mergeCell ref="O12:P12"/>
    <mergeCell ref="M12:N12"/>
    <mergeCell ref="C11:D11"/>
    <mergeCell ref="E11:F11"/>
    <mergeCell ref="G11:H11"/>
    <mergeCell ref="I11:J11"/>
    <mergeCell ref="N1:P1"/>
    <mergeCell ref="A2:P2"/>
    <mergeCell ref="A3:P3"/>
    <mergeCell ref="K11:L11"/>
  </mergeCells>
  <printOptions horizontalCentered="1" verticalCentered="1"/>
  <pageMargins left="0.3937007874015748" right="0.3937007874015748" top="0.7874015748031497" bottom="0.7874015748031497" header="0.5118110236220472" footer="0.3937007874015748"/>
  <pageSetup fitToHeight="1" fitToWidth="1" horizontalDpi="600" verticalDpi="600" orientation="landscape" paperSize="9" scale="99" r:id="rId3"/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workbookViewId="0" topLeftCell="A1">
      <selection activeCell="B8" sqref="B8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4.25390625" style="0" customWidth="1"/>
    <col min="4" max="4" width="8.75390625" style="0" customWidth="1"/>
    <col min="5" max="6" width="7.75390625" style="0" customWidth="1"/>
    <col min="7" max="7" width="4.25390625" style="0" customWidth="1"/>
    <col min="8" max="8" width="8.75390625" style="0" customWidth="1"/>
    <col min="9" max="9" width="8.25390625" style="0" customWidth="1"/>
    <col min="10" max="10" width="7.75390625" style="0" customWidth="1"/>
    <col min="11" max="11" width="4.25390625" style="0" customWidth="1"/>
    <col min="12" max="12" width="8.75390625" style="0" customWidth="1"/>
    <col min="13" max="13" width="8.25390625" style="0" customWidth="1"/>
    <col min="14" max="14" width="7.75390625" style="0" customWidth="1"/>
    <col min="15" max="15" width="4.25390625" style="0" customWidth="1"/>
    <col min="16" max="16" width="7.75390625" style="0" customWidth="1"/>
    <col min="17" max="17" width="4.75390625" style="0" customWidth="1"/>
    <col min="18" max="18" width="8.25390625" style="750" customWidth="1"/>
    <col min="19" max="19" width="4.75390625" style="470" customWidth="1"/>
  </cols>
  <sheetData>
    <row r="1" spans="18:19" ht="16.5">
      <c r="R1" s="936" t="s">
        <v>208</v>
      </c>
      <c r="S1" s="936"/>
    </row>
    <row r="2" spans="1:25" ht="18">
      <c r="A2" s="938" t="s">
        <v>197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01"/>
      <c r="U2" s="901"/>
      <c r="V2" s="901"/>
      <c r="W2" s="901"/>
      <c r="X2" s="901"/>
      <c r="Y2" s="901"/>
    </row>
    <row r="3" spans="1:19" ht="18">
      <c r="A3" s="937" t="s">
        <v>47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</row>
    <row r="4" ht="13.5"/>
    <row r="7" spans="1:19" ht="17.25">
      <c r="A7" s="922" t="s">
        <v>177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</row>
    <row r="8" spans="3:19" ht="12" customHeight="1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S8"/>
    </row>
    <row r="9" ht="12" customHeight="1">
      <c r="S9"/>
    </row>
    <row r="10" spans="1:20" ht="15.75">
      <c r="A10" s="183" t="s">
        <v>1</v>
      </c>
      <c r="I10" s="184"/>
      <c r="J10" s="307"/>
      <c r="K10" s="14"/>
      <c r="L10" s="14"/>
      <c r="M10" s="14"/>
      <c r="N10" s="184"/>
      <c r="O10" s="479"/>
      <c r="P10" s="184"/>
      <c r="Q10" s="751"/>
      <c r="R10" s="307"/>
      <c r="S10" s="479" t="s">
        <v>2</v>
      </c>
      <c r="T10" s="14"/>
    </row>
    <row r="11" spans="1:19" s="753" customFormat="1" ht="15" customHeight="1">
      <c r="A11" s="752" t="s">
        <v>62</v>
      </c>
      <c r="B11" s="941" t="s">
        <v>63</v>
      </c>
      <c r="C11" s="926"/>
      <c r="D11" s="926"/>
      <c r="E11" s="995"/>
      <c r="F11" s="926" t="s">
        <v>64</v>
      </c>
      <c r="G11" s="926"/>
      <c r="H11" s="926"/>
      <c r="I11" s="995"/>
      <c r="J11" s="926" t="s">
        <v>137</v>
      </c>
      <c r="K11" s="926"/>
      <c r="L11" s="926"/>
      <c r="M11" s="995"/>
      <c r="N11" s="926" t="s">
        <v>27</v>
      </c>
      <c r="O11" s="993"/>
      <c r="P11" s="993"/>
      <c r="Q11" s="993"/>
      <c r="R11" s="993"/>
      <c r="S11" s="994"/>
    </row>
    <row r="12" spans="1:19" ht="15" customHeight="1">
      <c r="A12" s="754" t="s">
        <v>3</v>
      </c>
      <c r="B12" s="990" t="s">
        <v>148</v>
      </c>
      <c r="C12" s="991"/>
      <c r="D12" s="824" t="s">
        <v>140</v>
      </c>
      <c r="E12" s="755" t="s">
        <v>27</v>
      </c>
      <c r="F12" s="992" t="s">
        <v>148</v>
      </c>
      <c r="G12" s="991"/>
      <c r="H12" s="824" t="s">
        <v>140</v>
      </c>
      <c r="I12" s="755" t="s">
        <v>27</v>
      </c>
      <c r="J12" s="992" t="s">
        <v>148</v>
      </c>
      <c r="K12" s="991"/>
      <c r="L12" s="824" t="s">
        <v>140</v>
      </c>
      <c r="M12" s="755" t="s">
        <v>27</v>
      </c>
      <c r="N12" s="992" t="s">
        <v>148</v>
      </c>
      <c r="O12" s="991"/>
      <c r="P12" s="990" t="s">
        <v>140</v>
      </c>
      <c r="Q12" s="991"/>
      <c r="R12" s="931" t="s">
        <v>27</v>
      </c>
      <c r="S12" s="1000"/>
    </row>
    <row r="13" spans="1:19" ht="13.5">
      <c r="A13" s="754" t="s">
        <v>8</v>
      </c>
      <c r="B13" s="756" t="s">
        <v>9</v>
      </c>
      <c r="C13" s="756" t="s">
        <v>142</v>
      </c>
      <c r="D13" s="756" t="s">
        <v>9</v>
      </c>
      <c r="E13" s="757" t="s">
        <v>9</v>
      </c>
      <c r="F13" s="758" t="s">
        <v>9</v>
      </c>
      <c r="G13" s="756" t="s">
        <v>142</v>
      </c>
      <c r="H13" s="756" t="s">
        <v>9</v>
      </c>
      <c r="I13" s="757" t="s">
        <v>9</v>
      </c>
      <c r="J13" s="758" t="s">
        <v>9</v>
      </c>
      <c r="K13" s="756" t="s">
        <v>142</v>
      </c>
      <c r="L13" s="756" t="s">
        <v>9</v>
      </c>
      <c r="M13" s="757" t="s">
        <v>9</v>
      </c>
      <c r="N13" s="758" t="s">
        <v>9</v>
      </c>
      <c r="O13" s="756" t="s">
        <v>142</v>
      </c>
      <c r="P13" s="756" t="s">
        <v>9</v>
      </c>
      <c r="Q13" s="756" t="s">
        <v>142</v>
      </c>
      <c r="R13" s="756" t="s">
        <v>9</v>
      </c>
      <c r="S13" s="756" t="s">
        <v>142</v>
      </c>
    </row>
    <row r="14" spans="1:19" ht="12" customHeight="1" thickBot="1">
      <c r="A14" s="825"/>
      <c r="B14" s="762" t="s">
        <v>149</v>
      </c>
      <c r="C14" s="762" t="s">
        <v>66</v>
      </c>
      <c r="D14" s="762" t="s">
        <v>149</v>
      </c>
      <c r="E14" s="763" t="s">
        <v>149</v>
      </c>
      <c r="F14" s="764" t="s">
        <v>149</v>
      </c>
      <c r="G14" s="762" t="s">
        <v>66</v>
      </c>
      <c r="H14" s="762" t="s">
        <v>149</v>
      </c>
      <c r="I14" s="763" t="s">
        <v>149</v>
      </c>
      <c r="J14" s="764" t="s">
        <v>149</v>
      </c>
      <c r="K14" s="762" t="s">
        <v>66</v>
      </c>
      <c r="L14" s="762" t="s">
        <v>149</v>
      </c>
      <c r="M14" s="763" t="s">
        <v>149</v>
      </c>
      <c r="N14" s="764" t="s">
        <v>149</v>
      </c>
      <c r="O14" s="762" t="s">
        <v>66</v>
      </c>
      <c r="P14" s="762" t="s">
        <v>149</v>
      </c>
      <c r="Q14" s="762" t="s">
        <v>66</v>
      </c>
      <c r="R14" s="762" t="s">
        <v>149</v>
      </c>
      <c r="S14" s="762" t="s">
        <v>66</v>
      </c>
    </row>
    <row r="15" spans="1:19" ht="9.75" customHeight="1">
      <c r="A15" s="767" t="s">
        <v>20</v>
      </c>
      <c r="B15" s="767">
        <v>1</v>
      </c>
      <c r="C15" s="767">
        <v>2</v>
      </c>
      <c r="D15" s="767">
        <v>3</v>
      </c>
      <c r="E15" s="768">
        <v>4</v>
      </c>
      <c r="F15" s="769">
        <v>5</v>
      </c>
      <c r="G15" s="767">
        <v>6</v>
      </c>
      <c r="H15" s="767">
        <v>7</v>
      </c>
      <c r="I15" s="771">
        <v>8</v>
      </c>
      <c r="J15" s="769">
        <v>9</v>
      </c>
      <c r="K15" s="767">
        <v>10</v>
      </c>
      <c r="L15" s="767">
        <v>11</v>
      </c>
      <c r="M15" s="771">
        <v>12</v>
      </c>
      <c r="N15" s="769">
        <v>13</v>
      </c>
      <c r="O15" s="767">
        <v>14</v>
      </c>
      <c r="P15" s="767">
        <v>15</v>
      </c>
      <c r="Q15" s="767">
        <v>16</v>
      </c>
      <c r="R15" s="767">
        <v>17</v>
      </c>
      <c r="S15" s="769">
        <v>18</v>
      </c>
    </row>
    <row r="16" spans="1:19" s="775" customFormat="1" ht="15" customHeight="1">
      <c r="A16" s="826" t="s">
        <v>150</v>
      </c>
      <c r="B16" s="827"/>
      <c r="C16" s="827"/>
      <c r="D16" s="827"/>
      <c r="E16" s="827"/>
      <c r="F16" s="827"/>
      <c r="G16" s="827"/>
      <c r="H16" s="827"/>
      <c r="I16" s="828"/>
      <c r="J16" s="829"/>
      <c r="K16" s="827"/>
      <c r="L16" s="827"/>
      <c r="M16" s="828"/>
      <c r="N16" s="830"/>
      <c r="O16" s="831"/>
      <c r="P16" s="831"/>
      <c r="Q16" s="831"/>
      <c r="R16" s="832"/>
      <c r="S16" s="833"/>
    </row>
    <row r="17" spans="1:19" ht="15" customHeight="1">
      <c r="A17" s="474" t="s">
        <v>151</v>
      </c>
      <c r="B17" s="68">
        <v>0</v>
      </c>
      <c r="C17" s="68">
        <v>0</v>
      </c>
      <c r="D17" s="68">
        <v>0</v>
      </c>
      <c r="E17" s="69">
        <v>0</v>
      </c>
      <c r="F17" s="342">
        <v>3913.36</v>
      </c>
      <c r="G17" s="68">
        <v>2</v>
      </c>
      <c r="H17" s="68">
        <v>0</v>
      </c>
      <c r="I17" s="69">
        <v>3913.36</v>
      </c>
      <c r="J17" s="342">
        <v>10400</v>
      </c>
      <c r="K17" s="68">
        <v>1</v>
      </c>
      <c r="L17" s="68">
        <v>0</v>
      </c>
      <c r="M17" s="69">
        <v>10400</v>
      </c>
      <c r="N17" s="834">
        <v>14313</v>
      </c>
      <c r="O17" s="835">
        <v>3</v>
      </c>
      <c r="P17" s="836">
        <v>0</v>
      </c>
      <c r="Q17" s="835">
        <v>0</v>
      </c>
      <c r="R17" s="837">
        <v>14313</v>
      </c>
      <c r="S17" s="835">
        <v>3</v>
      </c>
    </row>
    <row r="18" spans="1:19" ht="15" customHeight="1">
      <c r="A18" s="474" t="s">
        <v>152</v>
      </c>
      <c r="B18" s="68">
        <v>1252.121</v>
      </c>
      <c r="C18" s="68">
        <v>2</v>
      </c>
      <c r="D18" s="68">
        <v>0</v>
      </c>
      <c r="E18" s="69">
        <v>1252.121</v>
      </c>
      <c r="F18" s="342">
        <v>800</v>
      </c>
      <c r="G18" s="68">
        <v>1</v>
      </c>
      <c r="H18" s="68">
        <v>50</v>
      </c>
      <c r="I18" s="69">
        <v>850</v>
      </c>
      <c r="J18" s="342">
        <v>633507.049</v>
      </c>
      <c r="K18" s="68">
        <v>8</v>
      </c>
      <c r="L18" s="68">
        <v>0</v>
      </c>
      <c r="M18" s="69">
        <v>633507.049</v>
      </c>
      <c r="N18" s="834">
        <v>635559.17</v>
      </c>
      <c r="O18" s="835">
        <v>11</v>
      </c>
      <c r="P18" s="836">
        <v>50</v>
      </c>
      <c r="Q18" s="835">
        <v>1</v>
      </c>
      <c r="R18" s="837">
        <v>635609.17</v>
      </c>
      <c r="S18" s="835">
        <v>12</v>
      </c>
    </row>
    <row r="19" spans="1:19" ht="15" customHeight="1">
      <c r="A19" s="474" t="s">
        <v>153</v>
      </c>
      <c r="B19" s="68">
        <v>0</v>
      </c>
      <c r="C19" s="68">
        <v>0</v>
      </c>
      <c r="D19" s="68">
        <v>0</v>
      </c>
      <c r="E19" s="69">
        <v>0</v>
      </c>
      <c r="F19" s="342">
        <v>0</v>
      </c>
      <c r="G19" s="68">
        <v>0</v>
      </c>
      <c r="H19" s="68">
        <v>0</v>
      </c>
      <c r="I19" s="69">
        <v>0</v>
      </c>
      <c r="J19" s="342">
        <v>0</v>
      </c>
      <c r="K19" s="68">
        <v>0</v>
      </c>
      <c r="L19" s="68">
        <v>0</v>
      </c>
      <c r="M19" s="69">
        <v>0</v>
      </c>
      <c r="N19" s="834">
        <v>0</v>
      </c>
      <c r="O19" s="835">
        <v>0</v>
      </c>
      <c r="P19" s="836">
        <v>0</v>
      </c>
      <c r="Q19" s="835">
        <v>0</v>
      </c>
      <c r="R19" s="837">
        <v>0</v>
      </c>
      <c r="S19" s="835">
        <v>0</v>
      </c>
    </row>
    <row r="20" spans="1:19" ht="15" customHeight="1">
      <c r="A20" s="474" t="s">
        <v>154</v>
      </c>
      <c r="B20" s="68">
        <v>178987.9</v>
      </c>
      <c r="C20" s="68">
        <v>2</v>
      </c>
      <c r="D20" s="68">
        <v>0</v>
      </c>
      <c r="E20" s="69">
        <v>178987.9</v>
      </c>
      <c r="F20" s="342">
        <v>5105.893</v>
      </c>
      <c r="G20" s="68">
        <v>2</v>
      </c>
      <c r="H20" s="68">
        <v>0</v>
      </c>
      <c r="I20" s="69">
        <v>5105.893</v>
      </c>
      <c r="J20" s="342">
        <v>386727.589</v>
      </c>
      <c r="K20" s="68">
        <v>2</v>
      </c>
      <c r="L20" s="68">
        <v>0</v>
      </c>
      <c r="M20" s="69">
        <v>386727.589</v>
      </c>
      <c r="N20" s="834">
        <v>570822</v>
      </c>
      <c r="O20" s="835">
        <v>6</v>
      </c>
      <c r="P20" s="836">
        <v>0</v>
      </c>
      <c r="Q20" s="835">
        <v>0</v>
      </c>
      <c r="R20" s="837">
        <v>570822</v>
      </c>
      <c r="S20" s="835">
        <v>6</v>
      </c>
    </row>
    <row r="21" spans="1:19" ht="15" customHeight="1">
      <c r="A21" s="474" t="s">
        <v>155</v>
      </c>
      <c r="B21" s="68">
        <v>2111.7</v>
      </c>
      <c r="C21" s="68">
        <v>3</v>
      </c>
      <c r="D21" s="68">
        <v>0</v>
      </c>
      <c r="E21" s="69">
        <v>2111.7</v>
      </c>
      <c r="F21" s="342">
        <v>7546.7</v>
      </c>
      <c r="G21" s="68">
        <v>2</v>
      </c>
      <c r="H21" s="68">
        <v>0</v>
      </c>
      <c r="I21" s="69">
        <v>7546.7</v>
      </c>
      <c r="J21" s="342">
        <v>0</v>
      </c>
      <c r="K21" s="68">
        <v>0</v>
      </c>
      <c r="L21" s="68">
        <v>0</v>
      </c>
      <c r="M21" s="69">
        <v>0</v>
      </c>
      <c r="N21" s="834">
        <v>9659</v>
      </c>
      <c r="O21" s="835">
        <v>5</v>
      </c>
      <c r="P21" s="836">
        <v>0</v>
      </c>
      <c r="Q21" s="835">
        <v>0</v>
      </c>
      <c r="R21" s="837">
        <v>9659</v>
      </c>
      <c r="S21" s="835">
        <v>5</v>
      </c>
    </row>
    <row r="22" spans="1:19" ht="15" customHeight="1">
      <c r="A22" s="474" t="s">
        <v>156</v>
      </c>
      <c r="B22" s="68">
        <v>0</v>
      </c>
      <c r="C22" s="68">
        <v>0</v>
      </c>
      <c r="D22" s="68">
        <v>0</v>
      </c>
      <c r="E22" s="69">
        <v>0</v>
      </c>
      <c r="F22" s="342">
        <v>500</v>
      </c>
      <c r="G22" s="68">
        <v>1</v>
      </c>
      <c r="H22" s="68">
        <v>0</v>
      </c>
      <c r="I22" s="69">
        <v>500</v>
      </c>
      <c r="J22" s="342">
        <v>0</v>
      </c>
      <c r="K22" s="68">
        <v>0</v>
      </c>
      <c r="L22" s="68">
        <v>0</v>
      </c>
      <c r="M22" s="69">
        <v>0</v>
      </c>
      <c r="N22" s="834">
        <v>500</v>
      </c>
      <c r="O22" s="835">
        <v>1</v>
      </c>
      <c r="P22" s="836">
        <v>0</v>
      </c>
      <c r="Q22" s="835">
        <v>0</v>
      </c>
      <c r="R22" s="837">
        <v>500</v>
      </c>
      <c r="S22" s="835">
        <v>1</v>
      </c>
    </row>
    <row r="23" spans="1:19" ht="15" customHeight="1">
      <c r="A23" s="474" t="s">
        <v>157</v>
      </c>
      <c r="B23" s="68">
        <v>7727.462</v>
      </c>
      <c r="C23" s="68">
        <v>1</v>
      </c>
      <c r="D23" s="68">
        <v>0</v>
      </c>
      <c r="E23" s="69">
        <v>7727.462</v>
      </c>
      <c r="F23" s="342">
        <v>2554.86</v>
      </c>
      <c r="G23" s="68">
        <v>1</v>
      </c>
      <c r="H23" s="68">
        <v>0</v>
      </c>
      <c r="I23" s="69">
        <v>2554.86</v>
      </c>
      <c r="J23" s="342">
        <v>0</v>
      </c>
      <c r="K23" s="68">
        <v>0</v>
      </c>
      <c r="L23" s="68">
        <v>0</v>
      </c>
      <c r="M23" s="69">
        <v>0</v>
      </c>
      <c r="N23" s="834">
        <v>10282.322</v>
      </c>
      <c r="O23" s="835">
        <v>2</v>
      </c>
      <c r="P23" s="836">
        <v>0</v>
      </c>
      <c r="Q23" s="835">
        <v>0</v>
      </c>
      <c r="R23" s="837">
        <v>10282.322</v>
      </c>
      <c r="S23" s="835">
        <v>2</v>
      </c>
    </row>
    <row r="24" spans="1:19" ht="15" customHeight="1">
      <c r="A24" s="474" t="s">
        <v>158</v>
      </c>
      <c r="B24" s="68">
        <v>0</v>
      </c>
      <c r="C24" s="68">
        <v>0</v>
      </c>
      <c r="D24" s="68">
        <v>0</v>
      </c>
      <c r="E24" s="69">
        <v>0</v>
      </c>
      <c r="F24" s="342">
        <v>0</v>
      </c>
      <c r="G24" s="68">
        <v>0</v>
      </c>
      <c r="H24" s="68">
        <v>0</v>
      </c>
      <c r="I24" s="69">
        <v>0</v>
      </c>
      <c r="J24" s="342">
        <v>0</v>
      </c>
      <c r="K24" s="68">
        <v>0</v>
      </c>
      <c r="L24" s="68">
        <v>0</v>
      </c>
      <c r="M24" s="69">
        <v>0</v>
      </c>
      <c r="N24" s="838">
        <v>0</v>
      </c>
      <c r="O24" s="835">
        <v>0</v>
      </c>
      <c r="P24" s="836">
        <v>0</v>
      </c>
      <c r="Q24" s="835">
        <v>0</v>
      </c>
      <c r="R24" s="837">
        <v>0</v>
      </c>
      <c r="S24" s="835">
        <v>0</v>
      </c>
    </row>
    <row r="25" spans="1:19" ht="15" customHeight="1">
      <c r="A25" s="474" t="s">
        <v>159</v>
      </c>
      <c r="B25" s="68">
        <v>0</v>
      </c>
      <c r="C25" s="68">
        <v>0</v>
      </c>
      <c r="D25" s="68">
        <v>0</v>
      </c>
      <c r="E25" s="69">
        <v>0</v>
      </c>
      <c r="F25" s="342">
        <v>0</v>
      </c>
      <c r="G25" s="68">
        <v>0</v>
      </c>
      <c r="H25" s="68">
        <v>0</v>
      </c>
      <c r="I25" s="69">
        <v>0</v>
      </c>
      <c r="J25" s="342">
        <v>0</v>
      </c>
      <c r="K25" s="68">
        <v>0</v>
      </c>
      <c r="L25" s="68">
        <v>0</v>
      </c>
      <c r="M25" s="69">
        <v>0</v>
      </c>
      <c r="N25" s="838">
        <v>0</v>
      </c>
      <c r="O25" s="835">
        <v>0</v>
      </c>
      <c r="P25" s="836">
        <v>0</v>
      </c>
      <c r="Q25" s="835">
        <v>0</v>
      </c>
      <c r="R25" s="837">
        <v>0</v>
      </c>
      <c r="S25" s="835">
        <v>0</v>
      </c>
    </row>
    <row r="26" spans="1:19" ht="15" customHeight="1">
      <c r="A26" s="474" t="s">
        <v>160</v>
      </c>
      <c r="B26" s="68">
        <v>1850.911</v>
      </c>
      <c r="C26" s="68">
        <v>3</v>
      </c>
      <c r="D26" s="68">
        <v>0</v>
      </c>
      <c r="E26" s="69">
        <v>1850.911</v>
      </c>
      <c r="F26" s="342">
        <v>2031.787</v>
      </c>
      <c r="G26" s="68">
        <v>2</v>
      </c>
      <c r="H26" s="68">
        <v>0</v>
      </c>
      <c r="I26" s="69">
        <v>2031.787</v>
      </c>
      <c r="J26" s="342">
        <v>0</v>
      </c>
      <c r="K26" s="68">
        <v>0</v>
      </c>
      <c r="L26" s="68">
        <v>0</v>
      </c>
      <c r="M26" s="69">
        <v>0</v>
      </c>
      <c r="N26" s="834">
        <v>3883</v>
      </c>
      <c r="O26" s="835">
        <v>5</v>
      </c>
      <c r="P26" s="836">
        <v>0</v>
      </c>
      <c r="Q26" s="835">
        <v>0</v>
      </c>
      <c r="R26" s="837">
        <v>3882.698</v>
      </c>
      <c r="S26" s="835">
        <v>5</v>
      </c>
    </row>
    <row r="27" spans="1:19" s="785" customFormat="1" ht="9.75" customHeight="1" thickBot="1">
      <c r="A27" s="776"/>
      <c r="B27" s="839"/>
      <c r="C27" s="840"/>
      <c r="D27" s="839"/>
      <c r="E27" s="841"/>
      <c r="F27" s="842"/>
      <c r="G27" s="843"/>
      <c r="H27" s="839"/>
      <c r="I27" s="841"/>
      <c r="J27" s="842"/>
      <c r="K27" s="843"/>
      <c r="L27" s="839"/>
      <c r="M27" s="841"/>
      <c r="N27" s="844"/>
      <c r="O27" s="519"/>
      <c r="P27" s="845"/>
      <c r="Q27" s="521"/>
      <c r="R27" s="846"/>
      <c r="S27" s="521"/>
    </row>
    <row r="28" spans="1:19" ht="15" customHeight="1" thickBot="1">
      <c r="A28" s="847" t="s">
        <v>27</v>
      </c>
      <c r="B28" s="506">
        <f>SUM(B17:B27)</f>
        <v>191930.094</v>
      </c>
      <c r="C28" s="506">
        <f>SUM(C17:C27)</f>
        <v>11</v>
      </c>
      <c r="D28" s="506">
        <f aca="true" t="shared" si="0" ref="D28:R28">SUM(D17:D26)</f>
        <v>0</v>
      </c>
      <c r="E28" s="848">
        <f t="shared" si="0"/>
        <v>191930.094</v>
      </c>
      <c r="F28" s="849">
        <f t="shared" si="0"/>
        <v>22452.600000000002</v>
      </c>
      <c r="G28" s="506">
        <f t="shared" si="0"/>
        <v>11</v>
      </c>
      <c r="H28" s="506">
        <f t="shared" si="0"/>
        <v>50</v>
      </c>
      <c r="I28" s="848">
        <f t="shared" si="0"/>
        <v>22502.600000000002</v>
      </c>
      <c r="J28" s="849">
        <f t="shared" si="0"/>
        <v>1030634.638</v>
      </c>
      <c r="K28" s="506">
        <f t="shared" si="0"/>
        <v>11</v>
      </c>
      <c r="L28" s="506">
        <f t="shared" si="0"/>
        <v>0</v>
      </c>
      <c r="M28" s="848">
        <f t="shared" si="0"/>
        <v>1030634.638</v>
      </c>
      <c r="N28" s="849">
        <f t="shared" si="0"/>
        <v>1245018.4919999999</v>
      </c>
      <c r="O28" s="506">
        <f t="shared" si="0"/>
        <v>33</v>
      </c>
      <c r="P28" s="506">
        <f t="shared" si="0"/>
        <v>50</v>
      </c>
      <c r="Q28" s="506">
        <f t="shared" si="0"/>
        <v>1</v>
      </c>
      <c r="R28" s="850">
        <f t="shared" si="0"/>
        <v>1245068.19</v>
      </c>
      <c r="S28" s="506">
        <f>SUM(S17:S27)</f>
        <v>34</v>
      </c>
    </row>
    <row r="29" spans="1:19" s="854" customFormat="1" ht="12" customHeight="1">
      <c r="A29" s="851"/>
      <c r="B29" s="852"/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3"/>
      <c r="S29" s="852"/>
    </row>
    <row r="30" spans="1:20" s="542" customFormat="1" ht="12" customHeight="1">
      <c r="A30" s="793" t="s">
        <v>150</v>
      </c>
      <c r="B30" s="166"/>
      <c r="T30" s="166"/>
    </row>
    <row r="31" spans="1:20" s="795" customFormat="1" ht="12" customHeight="1">
      <c r="A31" s="794" t="s">
        <v>151</v>
      </c>
      <c r="B31" s="299" t="s">
        <v>161</v>
      </c>
      <c r="K31" s="794" t="s">
        <v>156</v>
      </c>
      <c r="L31" s="299" t="s">
        <v>162</v>
      </c>
      <c r="T31" s="796"/>
    </row>
    <row r="32" spans="1:20" s="795" customFormat="1" ht="12" customHeight="1">
      <c r="A32" s="794" t="s">
        <v>152</v>
      </c>
      <c r="B32" s="299" t="s">
        <v>163</v>
      </c>
      <c r="K32" s="794" t="s">
        <v>157</v>
      </c>
      <c r="L32" s="299" t="s">
        <v>164</v>
      </c>
      <c r="T32" s="796"/>
    </row>
    <row r="33" spans="1:20" s="795" customFormat="1" ht="12" customHeight="1">
      <c r="A33" s="794" t="s">
        <v>153</v>
      </c>
      <c r="B33" s="299" t="s">
        <v>165</v>
      </c>
      <c r="I33" s="796"/>
      <c r="K33" s="794" t="s">
        <v>158</v>
      </c>
      <c r="L33" s="299" t="s">
        <v>166</v>
      </c>
      <c r="T33" s="796"/>
    </row>
    <row r="34" spans="1:20" s="795" customFormat="1" ht="12" customHeight="1">
      <c r="A34" s="794" t="s">
        <v>154</v>
      </c>
      <c r="B34" s="299" t="s">
        <v>167</v>
      </c>
      <c r="I34" s="796"/>
      <c r="K34" s="794" t="s">
        <v>159</v>
      </c>
      <c r="L34" s="299" t="s">
        <v>168</v>
      </c>
      <c r="T34" s="796"/>
    </row>
    <row r="35" spans="1:20" s="795" customFormat="1" ht="12" customHeight="1">
      <c r="A35" s="794" t="s">
        <v>155</v>
      </c>
      <c r="B35" s="299" t="s">
        <v>169</v>
      </c>
      <c r="I35" s="796"/>
      <c r="K35" s="794" t="s">
        <v>160</v>
      </c>
      <c r="L35" s="299" t="s">
        <v>170</v>
      </c>
      <c r="T35" s="796"/>
    </row>
    <row r="36" spans="1:20" s="795" customFormat="1" ht="12" customHeight="1">
      <c r="A36" s="299"/>
      <c r="B36" s="299"/>
      <c r="I36" s="796"/>
      <c r="K36" s="299"/>
      <c r="L36" s="299"/>
      <c r="T36" s="796"/>
    </row>
    <row r="37" spans="1:18" s="542" customFormat="1" ht="12" customHeight="1">
      <c r="A37" s="797" t="s">
        <v>30</v>
      </c>
      <c r="R37" s="164"/>
    </row>
    <row r="38" spans="1:18" s="542" customFormat="1" ht="12" customHeight="1">
      <c r="A38" s="796" t="s">
        <v>31</v>
      </c>
      <c r="R38" s="164"/>
    </row>
    <row r="39" spans="1:18" s="542" customFormat="1" ht="12" customHeight="1">
      <c r="A39" s="796" t="s">
        <v>184</v>
      </c>
      <c r="R39" s="164"/>
    </row>
    <row r="40" s="542" customFormat="1" ht="12" customHeight="1">
      <c r="R40" s="164"/>
    </row>
    <row r="41" s="542" customFormat="1" ht="12" customHeight="1">
      <c r="R41" s="164"/>
    </row>
    <row r="42" s="542" customFormat="1" ht="12" customHeight="1">
      <c r="R42" s="164"/>
    </row>
    <row r="43" s="542" customFormat="1" ht="12" customHeight="1">
      <c r="R43" s="164"/>
    </row>
  </sheetData>
  <mergeCells count="14">
    <mergeCell ref="B12:C12"/>
    <mergeCell ref="F12:G12"/>
    <mergeCell ref="N11:S11"/>
    <mergeCell ref="J11:M11"/>
    <mergeCell ref="J12:K12"/>
    <mergeCell ref="N12:O12"/>
    <mergeCell ref="P12:Q12"/>
    <mergeCell ref="R12:S12"/>
    <mergeCell ref="B11:E11"/>
    <mergeCell ref="F11:I11"/>
    <mergeCell ref="R1:S1"/>
    <mergeCell ref="A2:S2"/>
    <mergeCell ref="A3:S3"/>
    <mergeCell ref="A7:S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92" r:id="rId3"/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A1">
      <selection activeCell="V34" sqref="U34:V34"/>
    </sheetView>
  </sheetViews>
  <sheetFormatPr defaultColWidth="9.00390625" defaultRowHeight="12.75"/>
  <cols>
    <col min="1" max="1" width="17.75390625" style="22" customWidth="1"/>
    <col min="2" max="2" width="10.75390625" style="747" customWidth="1"/>
    <col min="3" max="3" width="5.75390625" style="22" customWidth="1"/>
    <col min="4" max="4" width="10.75390625" style="747" customWidth="1"/>
    <col min="5" max="5" width="5.75390625" style="22" customWidth="1"/>
    <col min="6" max="6" width="10.75390625" style="747" customWidth="1"/>
    <col min="7" max="7" width="5.75390625" style="22" customWidth="1"/>
    <col min="8" max="8" width="10.75390625" style="747" customWidth="1"/>
    <col min="9" max="9" width="5.75390625" style="22" customWidth="1"/>
    <col min="10" max="10" width="10.75390625" style="22" customWidth="1"/>
    <col min="11" max="11" width="5.75390625" style="22" customWidth="1"/>
    <col min="12" max="12" width="10.75390625" style="22" customWidth="1"/>
    <col min="13" max="14" width="5.75390625" style="748" customWidth="1"/>
    <col min="15" max="15" width="5.75390625" style="22" customWidth="1"/>
    <col min="16" max="16" width="5.75390625" style="748" customWidth="1"/>
    <col min="17" max="17" width="5.25390625" style="749" customWidth="1"/>
  </cols>
  <sheetData>
    <row r="1" spans="15:16" ht="16.5">
      <c r="O1" s="936" t="s">
        <v>209</v>
      </c>
      <c r="P1" s="936"/>
    </row>
    <row r="2" spans="1:19" ht="18">
      <c r="A2" s="938" t="s">
        <v>197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01"/>
      <c r="R2" s="901"/>
      <c r="S2" s="901"/>
    </row>
    <row r="3" spans="1:19" ht="18">
      <c r="A3" s="937" t="s">
        <v>47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00"/>
      <c r="R3" s="900"/>
      <c r="S3" s="900"/>
    </row>
    <row r="4" ht="18" customHeight="1"/>
    <row r="5" ht="18" customHeight="1"/>
    <row r="6" ht="18" customHeight="1"/>
    <row r="7" spans="1:17" s="542" customFormat="1" ht="18" customHeight="1">
      <c r="A7" s="986" t="s">
        <v>178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  <c r="M7" s="986"/>
      <c r="N7" s="986"/>
      <c r="O7" s="986"/>
      <c r="P7" s="986"/>
      <c r="Q7" s="664"/>
    </row>
    <row r="8" spans="1:17" s="542" customFormat="1" ht="15" customHeight="1">
      <c r="A8" s="566"/>
      <c r="C8" s="566"/>
      <c r="D8" s="564"/>
      <c r="E8" s="566"/>
      <c r="F8" s="564"/>
      <c r="G8" s="566"/>
      <c r="H8" s="564"/>
      <c r="I8" s="566"/>
      <c r="J8" s="481"/>
      <c r="K8" s="566"/>
      <c r="L8" s="481"/>
      <c r="M8" s="667"/>
      <c r="N8" s="667"/>
      <c r="O8" s="566"/>
      <c r="P8" s="566"/>
      <c r="Q8" s="664"/>
    </row>
    <row r="9" spans="1:17" s="668" customFormat="1" ht="16.5" customHeight="1">
      <c r="A9" s="183" t="s">
        <v>1</v>
      </c>
      <c r="B9" s="479"/>
      <c r="C9" s="14"/>
      <c r="D9" s="479"/>
      <c r="E9" s="14"/>
      <c r="F9" s="479"/>
      <c r="G9" s="14"/>
      <c r="I9" s="669"/>
      <c r="J9" s="307"/>
      <c r="K9" s="14"/>
      <c r="L9" s="170"/>
      <c r="M9" s="670"/>
      <c r="N9" s="670"/>
      <c r="O9" s="14"/>
      <c r="P9" s="11" t="s">
        <v>2</v>
      </c>
      <c r="Q9" s="671"/>
    </row>
    <row r="10" spans="1:17" s="668" customFormat="1" ht="16.5" customHeight="1">
      <c r="A10" s="480" t="s">
        <v>136</v>
      </c>
      <c r="B10" s="923" t="s">
        <v>63</v>
      </c>
      <c r="C10" s="987"/>
      <c r="D10" s="988" t="s">
        <v>64</v>
      </c>
      <c r="E10" s="987"/>
      <c r="F10" s="988" t="s">
        <v>137</v>
      </c>
      <c r="G10" s="987"/>
      <c r="H10" s="988" t="s">
        <v>138</v>
      </c>
      <c r="I10" s="951"/>
      <c r="J10" s="923" t="s">
        <v>179</v>
      </c>
      <c r="K10" s="951"/>
      <c r="L10" s="923" t="s">
        <v>180</v>
      </c>
      <c r="M10" s="949"/>
      <c r="N10" s="949"/>
      <c r="O10" s="949"/>
      <c r="P10" s="924"/>
      <c r="Q10" s="672"/>
    </row>
    <row r="11" spans="1:17" s="753" customFormat="1" ht="19.5" customHeight="1">
      <c r="A11" s="552" t="s">
        <v>181</v>
      </c>
      <c r="B11" s="25" t="s">
        <v>9</v>
      </c>
      <c r="C11" s="673" t="s">
        <v>142</v>
      </c>
      <c r="D11" s="25" t="s">
        <v>9</v>
      </c>
      <c r="E11" s="673" t="s">
        <v>142</v>
      </c>
      <c r="F11" s="25" t="s">
        <v>9</v>
      </c>
      <c r="G11" s="673" t="s">
        <v>142</v>
      </c>
      <c r="H11" s="25" t="s">
        <v>9</v>
      </c>
      <c r="I11" s="31" t="s">
        <v>142</v>
      </c>
      <c r="J11" s="25" t="s">
        <v>9</v>
      </c>
      <c r="K11" s="31" t="s">
        <v>142</v>
      </c>
      <c r="L11" s="25" t="s">
        <v>9</v>
      </c>
      <c r="M11" s="26" t="s">
        <v>10</v>
      </c>
      <c r="N11" s="27" t="s">
        <v>11</v>
      </c>
      <c r="O11" s="675" t="s">
        <v>12</v>
      </c>
      <c r="P11" s="473"/>
      <c r="Q11" s="676"/>
    </row>
    <row r="12" spans="1:17" ht="13.5" customHeight="1">
      <c r="A12" s="677" t="s">
        <v>16</v>
      </c>
      <c r="B12" s="855" t="s">
        <v>149</v>
      </c>
      <c r="C12" s="673" t="s">
        <v>19</v>
      </c>
      <c r="D12" s="856" t="s">
        <v>149</v>
      </c>
      <c r="E12" s="673" t="s">
        <v>19</v>
      </c>
      <c r="F12" s="856" t="s">
        <v>149</v>
      </c>
      <c r="G12" s="673" t="s">
        <v>19</v>
      </c>
      <c r="H12" s="856" t="s">
        <v>149</v>
      </c>
      <c r="I12" s="31" t="s">
        <v>19</v>
      </c>
      <c r="J12" s="857" t="s">
        <v>149</v>
      </c>
      <c r="K12" s="31" t="s">
        <v>19</v>
      </c>
      <c r="L12" s="856" t="s">
        <v>149</v>
      </c>
      <c r="M12" s="26" t="s">
        <v>19</v>
      </c>
      <c r="N12" s="27" t="s">
        <v>19</v>
      </c>
      <c r="O12" s="26" t="s">
        <v>19</v>
      </c>
      <c r="P12" s="678" t="s">
        <v>18</v>
      </c>
      <c r="Q12" s="679"/>
    </row>
    <row r="13" spans="1:17" s="388" customFormat="1" ht="9.75" customHeight="1" thickBot="1">
      <c r="A13" s="680" t="s">
        <v>20</v>
      </c>
      <c r="B13" s="858">
        <v>1</v>
      </c>
      <c r="C13" s="859">
        <v>2</v>
      </c>
      <c r="D13" s="858">
        <v>3</v>
      </c>
      <c r="E13" s="859">
        <v>4</v>
      </c>
      <c r="F13" s="858">
        <v>5</v>
      </c>
      <c r="G13" s="859">
        <v>6</v>
      </c>
      <c r="H13" s="858">
        <v>7</v>
      </c>
      <c r="I13" s="860">
        <v>8</v>
      </c>
      <c r="J13" s="861">
        <v>9</v>
      </c>
      <c r="K13" s="862">
        <v>10</v>
      </c>
      <c r="L13" s="858">
        <v>11</v>
      </c>
      <c r="M13" s="860">
        <v>12</v>
      </c>
      <c r="N13" s="863">
        <v>13</v>
      </c>
      <c r="O13" s="860">
        <v>14</v>
      </c>
      <c r="P13" s="864">
        <v>15</v>
      </c>
      <c r="Q13" s="387"/>
    </row>
    <row r="14" spans="1:17" s="93" customFormat="1" ht="9.75" customHeight="1">
      <c r="A14" s="865"/>
      <c r="B14" s="866"/>
      <c r="C14" s="687"/>
      <c r="D14" s="390"/>
      <c r="E14" s="687"/>
      <c r="F14" s="390"/>
      <c r="G14" s="687"/>
      <c r="H14" s="390"/>
      <c r="I14" s="391"/>
      <c r="J14" s="689"/>
      <c r="K14" s="688"/>
      <c r="L14" s="394"/>
      <c r="M14" s="391"/>
      <c r="N14" s="690"/>
      <c r="O14" s="391"/>
      <c r="P14" s="691"/>
      <c r="Q14" s="396"/>
    </row>
    <row r="15" spans="1:17" s="63" customFormat="1" ht="15" customHeight="1">
      <c r="A15" s="309" t="s">
        <v>76</v>
      </c>
      <c r="B15" s="70">
        <v>0</v>
      </c>
      <c r="C15" s="594">
        <v>0</v>
      </c>
      <c r="D15" s="491">
        <v>500</v>
      </c>
      <c r="E15" s="594">
        <v>1</v>
      </c>
      <c r="F15" s="491">
        <v>0</v>
      </c>
      <c r="G15" s="594">
        <v>0</v>
      </c>
      <c r="H15" s="693">
        <v>500</v>
      </c>
      <c r="I15" s="69">
        <f>C15+E15+G15</f>
        <v>1</v>
      </c>
      <c r="J15" s="70">
        <v>0</v>
      </c>
      <c r="K15" s="867">
        <v>0</v>
      </c>
      <c r="L15" s="694">
        <v>500</v>
      </c>
      <c r="M15" s="65">
        <v>1</v>
      </c>
      <c r="N15" s="342">
        <v>0</v>
      </c>
      <c r="O15" s="65">
        <v>1</v>
      </c>
      <c r="P15" s="868">
        <v>2.9</v>
      </c>
      <c r="Q15" s="697"/>
    </row>
    <row r="16" spans="1:17" s="63" customFormat="1" ht="15" customHeight="1">
      <c r="A16" s="309" t="s">
        <v>77</v>
      </c>
      <c r="B16" s="70">
        <v>181099.6</v>
      </c>
      <c r="C16" s="594">
        <v>5</v>
      </c>
      <c r="D16" s="491">
        <v>13433.497</v>
      </c>
      <c r="E16" s="594">
        <v>6</v>
      </c>
      <c r="F16" s="491">
        <v>997319.2</v>
      </c>
      <c r="G16" s="594">
        <v>8</v>
      </c>
      <c r="H16" s="693">
        <v>1191852.297</v>
      </c>
      <c r="I16" s="69">
        <v>19</v>
      </c>
      <c r="J16" s="70">
        <v>50</v>
      </c>
      <c r="K16" s="867">
        <v>1</v>
      </c>
      <c r="L16" s="694">
        <v>1191902.297</v>
      </c>
      <c r="M16" s="65">
        <v>19</v>
      </c>
      <c r="N16" s="342">
        <v>1</v>
      </c>
      <c r="O16" s="65">
        <v>20</v>
      </c>
      <c r="P16" s="868">
        <v>58.9</v>
      </c>
      <c r="Q16" s="697"/>
    </row>
    <row r="17" spans="1:17" s="63" customFormat="1" ht="15" customHeight="1">
      <c r="A17" s="309" t="s">
        <v>81</v>
      </c>
      <c r="B17" s="70">
        <v>0</v>
      </c>
      <c r="C17" s="594">
        <v>0</v>
      </c>
      <c r="D17" s="491">
        <v>0</v>
      </c>
      <c r="E17" s="594">
        <v>0</v>
      </c>
      <c r="F17" s="491">
        <v>10400</v>
      </c>
      <c r="G17" s="594">
        <v>1</v>
      </c>
      <c r="H17" s="693">
        <v>10400</v>
      </c>
      <c r="I17" s="69">
        <v>1</v>
      </c>
      <c r="J17" s="70">
        <v>0</v>
      </c>
      <c r="K17" s="867">
        <v>0</v>
      </c>
      <c r="L17" s="694">
        <v>10400</v>
      </c>
      <c r="M17" s="65">
        <v>1</v>
      </c>
      <c r="N17" s="342">
        <v>0</v>
      </c>
      <c r="O17" s="65">
        <v>1</v>
      </c>
      <c r="P17" s="868">
        <v>2.9</v>
      </c>
      <c r="Q17" s="697"/>
    </row>
    <row r="18" spans="1:17" s="63" customFormat="1" ht="15" customHeight="1">
      <c r="A18" s="309" t="s">
        <v>82</v>
      </c>
      <c r="B18" s="70">
        <v>0</v>
      </c>
      <c r="C18" s="594">
        <v>0</v>
      </c>
      <c r="D18" s="491">
        <v>870</v>
      </c>
      <c r="E18" s="594">
        <v>1</v>
      </c>
      <c r="F18" s="491">
        <v>0</v>
      </c>
      <c r="G18" s="594">
        <v>0</v>
      </c>
      <c r="H18" s="693">
        <v>870</v>
      </c>
      <c r="I18" s="69">
        <v>1</v>
      </c>
      <c r="J18" s="70">
        <v>0</v>
      </c>
      <c r="K18" s="867">
        <v>0</v>
      </c>
      <c r="L18" s="694">
        <v>870</v>
      </c>
      <c r="M18" s="65">
        <v>1</v>
      </c>
      <c r="N18" s="342">
        <v>0</v>
      </c>
      <c r="O18" s="65">
        <v>1</v>
      </c>
      <c r="P18" s="868">
        <v>2.9</v>
      </c>
      <c r="Q18" s="697"/>
    </row>
    <row r="19" spans="1:17" s="63" customFormat="1" ht="15" customHeight="1">
      <c r="A19" s="309" t="s">
        <v>83</v>
      </c>
      <c r="B19" s="70">
        <v>165.713</v>
      </c>
      <c r="C19" s="594">
        <v>1</v>
      </c>
      <c r="D19" s="491">
        <v>0</v>
      </c>
      <c r="E19" s="594">
        <v>0</v>
      </c>
      <c r="F19" s="491">
        <v>0</v>
      </c>
      <c r="G19" s="594">
        <v>0</v>
      </c>
      <c r="H19" s="693">
        <v>165.713</v>
      </c>
      <c r="I19" s="69">
        <f>C19+E19+G19</f>
        <v>1</v>
      </c>
      <c r="J19" s="70">
        <v>0</v>
      </c>
      <c r="K19" s="867">
        <v>0</v>
      </c>
      <c r="L19" s="694">
        <v>165.713</v>
      </c>
      <c r="M19" s="65">
        <v>1</v>
      </c>
      <c r="N19" s="342">
        <v>0</v>
      </c>
      <c r="O19" s="65">
        <v>1</v>
      </c>
      <c r="P19" s="868">
        <v>2.9</v>
      </c>
      <c r="Q19" s="697"/>
    </row>
    <row r="20" spans="1:17" s="63" customFormat="1" ht="15" customHeight="1">
      <c r="A20" s="309" t="s">
        <v>84</v>
      </c>
      <c r="B20" s="70">
        <v>0</v>
      </c>
      <c r="C20" s="594">
        <v>0</v>
      </c>
      <c r="D20" s="491">
        <v>2554.86</v>
      </c>
      <c r="E20" s="594">
        <v>1</v>
      </c>
      <c r="F20" s="491">
        <v>0</v>
      </c>
      <c r="G20" s="594">
        <v>0</v>
      </c>
      <c r="H20" s="693">
        <v>2554.86</v>
      </c>
      <c r="I20" s="69">
        <v>1</v>
      </c>
      <c r="J20" s="70">
        <v>0</v>
      </c>
      <c r="K20" s="867">
        <v>0</v>
      </c>
      <c r="L20" s="694">
        <v>2554.86</v>
      </c>
      <c r="M20" s="65">
        <v>0</v>
      </c>
      <c r="N20" s="342">
        <v>1</v>
      </c>
      <c r="O20" s="65">
        <v>1</v>
      </c>
      <c r="P20" s="868">
        <v>2.9</v>
      </c>
      <c r="Q20" s="697"/>
    </row>
    <row r="21" spans="1:17" s="63" customFormat="1" ht="15" customHeight="1">
      <c r="A21" s="309" t="s">
        <v>85</v>
      </c>
      <c r="B21" s="70">
        <v>8472.038</v>
      </c>
      <c r="C21" s="594">
        <v>2</v>
      </c>
      <c r="D21" s="491">
        <v>2323.6</v>
      </c>
      <c r="E21" s="594">
        <v>1</v>
      </c>
      <c r="F21" s="491">
        <v>0</v>
      </c>
      <c r="G21" s="594">
        <v>0</v>
      </c>
      <c r="H21" s="693">
        <v>10795.638</v>
      </c>
      <c r="I21" s="69">
        <v>3</v>
      </c>
      <c r="J21" s="70">
        <v>0</v>
      </c>
      <c r="K21" s="867">
        <v>0</v>
      </c>
      <c r="L21" s="694">
        <v>10795.638</v>
      </c>
      <c r="M21" s="65">
        <v>2</v>
      </c>
      <c r="N21" s="342">
        <v>1</v>
      </c>
      <c r="O21" s="65">
        <v>3</v>
      </c>
      <c r="P21" s="868">
        <v>8.9</v>
      </c>
      <c r="Q21" s="697"/>
    </row>
    <row r="22" spans="1:17" s="63" customFormat="1" ht="15" customHeight="1">
      <c r="A22" s="309" t="s">
        <v>87</v>
      </c>
      <c r="B22" s="70">
        <v>0</v>
      </c>
      <c r="C22" s="594">
        <v>0</v>
      </c>
      <c r="D22" s="491">
        <v>2770.643</v>
      </c>
      <c r="E22" s="594">
        <v>1</v>
      </c>
      <c r="F22" s="491">
        <v>0</v>
      </c>
      <c r="G22" s="594">
        <v>0</v>
      </c>
      <c r="H22" s="693">
        <v>2771</v>
      </c>
      <c r="I22" s="69">
        <v>1</v>
      </c>
      <c r="J22" s="70">
        <v>0</v>
      </c>
      <c r="K22" s="867">
        <v>0</v>
      </c>
      <c r="L22" s="694">
        <v>2770.643</v>
      </c>
      <c r="M22" s="65">
        <v>1</v>
      </c>
      <c r="N22" s="342">
        <v>0</v>
      </c>
      <c r="O22" s="65">
        <v>1</v>
      </c>
      <c r="P22" s="868">
        <v>2.9</v>
      </c>
      <c r="Q22" s="697"/>
    </row>
    <row r="23" spans="1:17" s="63" customFormat="1" ht="15" customHeight="1" thickBot="1">
      <c r="A23" s="515" t="s">
        <v>88</v>
      </c>
      <c r="B23" s="70">
        <v>208.355</v>
      </c>
      <c r="C23" s="594">
        <v>1</v>
      </c>
      <c r="D23" s="491">
        <v>0</v>
      </c>
      <c r="E23" s="594">
        <v>0</v>
      </c>
      <c r="F23" s="491">
        <v>16679.22</v>
      </c>
      <c r="G23" s="594">
        <v>1</v>
      </c>
      <c r="H23" s="693">
        <v>16887</v>
      </c>
      <c r="I23" s="69">
        <v>2</v>
      </c>
      <c r="J23" s="70">
        <v>0</v>
      </c>
      <c r="K23" s="867">
        <v>0</v>
      </c>
      <c r="L23" s="694">
        <v>16887.575</v>
      </c>
      <c r="M23" s="65">
        <v>2</v>
      </c>
      <c r="N23" s="342">
        <v>0</v>
      </c>
      <c r="O23" s="65">
        <v>2</v>
      </c>
      <c r="P23" s="868">
        <v>6</v>
      </c>
      <c r="Q23" s="697"/>
    </row>
    <row r="24" spans="1:17" s="63" customFormat="1" ht="15" customHeight="1" thickBot="1">
      <c r="A24" s="869" t="s">
        <v>90</v>
      </c>
      <c r="B24" s="719">
        <f aca="true" t="shared" si="0" ref="B24:P24">SUM(B15:B23)</f>
        <v>189945.706</v>
      </c>
      <c r="C24" s="605">
        <f t="shared" si="0"/>
        <v>9</v>
      </c>
      <c r="D24" s="536">
        <f t="shared" si="0"/>
        <v>22452.6</v>
      </c>
      <c r="E24" s="605">
        <f t="shared" si="0"/>
        <v>11</v>
      </c>
      <c r="F24" s="536">
        <f t="shared" si="0"/>
        <v>1024398.4199999999</v>
      </c>
      <c r="G24" s="605">
        <f t="shared" si="0"/>
        <v>10</v>
      </c>
      <c r="H24" s="536">
        <f t="shared" si="0"/>
        <v>1236796.5080000001</v>
      </c>
      <c r="I24" s="533">
        <f t="shared" si="0"/>
        <v>30</v>
      </c>
      <c r="J24" s="719">
        <f t="shared" si="0"/>
        <v>50</v>
      </c>
      <c r="K24" s="533">
        <f t="shared" si="0"/>
        <v>1</v>
      </c>
      <c r="L24" s="719">
        <f t="shared" si="0"/>
        <v>1236846.726</v>
      </c>
      <c r="M24" s="533">
        <f t="shared" si="0"/>
        <v>28</v>
      </c>
      <c r="N24" s="642">
        <f t="shared" si="0"/>
        <v>3</v>
      </c>
      <c r="O24" s="533">
        <f t="shared" si="0"/>
        <v>31</v>
      </c>
      <c r="P24" s="607">
        <f t="shared" si="0"/>
        <v>91.20000000000003</v>
      </c>
      <c r="Q24" s="720"/>
    </row>
    <row r="25" spans="1:17" s="63" customFormat="1" ht="15" customHeight="1">
      <c r="A25" s="721" t="s">
        <v>94</v>
      </c>
      <c r="B25" s="870">
        <v>941</v>
      </c>
      <c r="C25" s="630">
        <v>1</v>
      </c>
      <c r="D25" s="871">
        <v>0</v>
      </c>
      <c r="E25" s="630">
        <v>0</v>
      </c>
      <c r="F25" s="871">
        <v>6236</v>
      </c>
      <c r="G25" s="630">
        <v>1</v>
      </c>
      <c r="H25" s="872">
        <v>7177</v>
      </c>
      <c r="I25" s="873">
        <v>2</v>
      </c>
      <c r="J25" s="870">
        <v>0</v>
      </c>
      <c r="K25" s="874">
        <v>0</v>
      </c>
      <c r="L25" s="875">
        <v>7176.841</v>
      </c>
      <c r="M25" s="876">
        <v>2</v>
      </c>
      <c r="N25" s="877">
        <v>0</v>
      </c>
      <c r="O25" s="876">
        <v>2</v>
      </c>
      <c r="P25" s="878">
        <v>5.9</v>
      </c>
      <c r="Q25" s="720"/>
    </row>
    <row r="26" spans="1:17" s="63" customFormat="1" ht="15" customHeight="1" thickBot="1">
      <c r="A26" s="879" t="s">
        <v>144</v>
      </c>
      <c r="B26" s="880">
        <v>1044</v>
      </c>
      <c r="C26" s="881">
        <v>1</v>
      </c>
      <c r="D26" s="882">
        <v>0</v>
      </c>
      <c r="E26" s="881">
        <v>0</v>
      </c>
      <c r="F26" s="882">
        <v>0</v>
      </c>
      <c r="G26" s="881">
        <v>0</v>
      </c>
      <c r="H26" s="883">
        <v>1044</v>
      </c>
      <c r="I26" s="884">
        <v>1</v>
      </c>
      <c r="J26" s="880">
        <v>0</v>
      </c>
      <c r="K26" s="884">
        <v>0</v>
      </c>
      <c r="L26" s="885">
        <v>1044</v>
      </c>
      <c r="M26" s="537">
        <v>1</v>
      </c>
      <c r="N26" s="886">
        <v>0</v>
      </c>
      <c r="O26" s="537">
        <v>1</v>
      </c>
      <c r="P26" s="887">
        <v>2.9</v>
      </c>
      <c r="Q26" s="720"/>
    </row>
    <row r="27" spans="1:17" s="63" customFormat="1" ht="15" customHeight="1" thickBot="1">
      <c r="A27" s="869" t="s">
        <v>93</v>
      </c>
      <c r="B27" s="719">
        <f aca="true" t="shared" si="1" ref="B27:I27">SUM(B24:B26)</f>
        <v>191930.706</v>
      </c>
      <c r="C27" s="605">
        <f t="shared" si="1"/>
        <v>11</v>
      </c>
      <c r="D27" s="536">
        <f t="shared" si="1"/>
        <v>22452.6</v>
      </c>
      <c r="E27" s="605">
        <f t="shared" si="1"/>
        <v>11</v>
      </c>
      <c r="F27" s="536">
        <f t="shared" si="1"/>
        <v>1030634.4199999999</v>
      </c>
      <c r="G27" s="605">
        <f t="shared" si="1"/>
        <v>11</v>
      </c>
      <c r="H27" s="536">
        <f t="shared" si="1"/>
        <v>1245017.5080000001</v>
      </c>
      <c r="I27" s="533">
        <f t="shared" si="1"/>
        <v>33</v>
      </c>
      <c r="J27" s="719">
        <f>SUM(J24:J25)</f>
        <v>50</v>
      </c>
      <c r="K27" s="533">
        <f>SUM(K24:K25)</f>
        <v>1</v>
      </c>
      <c r="L27" s="719">
        <f>SUM(L24:L26)</f>
        <v>1245067.567</v>
      </c>
      <c r="M27" s="533">
        <f>SUM(M24:M26)</f>
        <v>31</v>
      </c>
      <c r="N27" s="642">
        <f>SUM(N24:N26)</f>
        <v>3</v>
      </c>
      <c r="O27" s="533">
        <f>SUM(O24:O26)</f>
        <v>34</v>
      </c>
      <c r="P27" s="607">
        <f>SUM(P24:P26)</f>
        <v>100.00000000000004</v>
      </c>
      <c r="Q27" s="720"/>
    </row>
    <row r="28" spans="1:17" s="63" customFormat="1" ht="15" customHeight="1" thickBot="1">
      <c r="A28" s="888" t="s">
        <v>100</v>
      </c>
      <c r="B28" s="889">
        <v>0</v>
      </c>
      <c r="C28" s="625">
        <v>0</v>
      </c>
      <c r="D28" s="507">
        <v>0</v>
      </c>
      <c r="E28" s="625">
        <v>0</v>
      </c>
      <c r="F28" s="507">
        <v>0</v>
      </c>
      <c r="G28" s="625">
        <v>0</v>
      </c>
      <c r="H28" s="507">
        <v>0</v>
      </c>
      <c r="I28" s="504">
        <v>0</v>
      </c>
      <c r="J28" s="889">
        <v>0</v>
      </c>
      <c r="K28" s="504">
        <v>0</v>
      </c>
      <c r="L28" s="889">
        <v>0</v>
      </c>
      <c r="M28" s="504">
        <v>0</v>
      </c>
      <c r="N28" s="849">
        <v>0</v>
      </c>
      <c r="O28" s="504">
        <v>0</v>
      </c>
      <c r="P28" s="627">
        <v>0</v>
      </c>
      <c r="Q28" s="720"/>
    </row>
    <row r="29" spans="1:17" s="93" customFormat="1" ht="9.75" customHeight="1" thickBot="1">
      <c r="A29" s="890"/>
      <c r="B29" s="735"/>
      <c r="C29" s="733"/>
      <c r="D29" s="522"/>
      <c r="E29" s="733"/>
      <c r="F29" s="522"/>
      <c r="G29" s="733"/>
      <c r="H29" s="522"/>
      <c r="I29" s="519"/>
      <c r="J29" s="735"/>
      <c r="K29" s="519"/>
      <c r="L29" s="735"/>
      <c r="M29" s="511"/>
      <c r="N29" s="891"/>
      <c r="O29" s="519"/>
      <c r="P29" s="892"/>
      <c r="Q29" s="720"/>
    </row>
    <row r="30" spans="1:17" s="63" customFormat="1" ht="15" customHeight="1" thickBot="1">
      <c r="A30" s="893" t="s">
        <v>12</v>
      </c>
      <c r="B30" s="135">
        <f aca="true" t="shared" si="2" ref="B30:K30">B27+B28</f>
        <v>191930.706</v>
      </c>
      <c r="C30" s="622">
        <f t="shared" si="2"/>
        <v>11</v>
      </c>
      <c r="D30" s="137">
        <f t="shared" si="2"/>
        <v>22452.6</v>
      </c>
      <c r="E30" s="622">
        <f t="shared" si="2"/>
        <v>11</v>
      </c>
      <c r="F30" s="179">
        <f t="shared" si="2"/>
        <v>1030634.4199999999</v>
      </c>
      <c r="G30" s="622">
        <f t="shared" si="2"/>
        <v>11</v>
      </c>
      <c r="H30" s="179">
        <f t="shared" si="2"/>
        <v>1245017.5080000001</v>
      </c>
      <c r="I30" s="131">
        <f t="shared" si="2"/>
        <v>33</v>
      </c>
      <c r="J30" s="135">
        <f t="shared" si="2"/>
        <v>50</v>
      </c>
      <c r="K30" s="131">
        <f t="shared" si="2"/>
        <v>1</v>
      </c>
      <c r="L30" s="135">
        <f>SUM(L27+L28)</f>
        <v>1245067.567</v>
      </c>
      <c r="M30" s="131">
        <f>SUM(M27:M28)</f>
        <v>31</v>
      </c>
      <c r="N30" s="367">
        <f>SUM(N27:N28)</f>
        <v>3</v>
      </c>
      <c r="O30" s="131">
        <f>SUM(O27:O28)</f>
        <v>34</v>
      </c>
      <c r="P30" s="132">
        <f>P27+P28</f>
        <v>100.00000000000004</v>
      </c>
      <c r="Q30" s="720"/>
    </row>
    <row r="31" spans="1:17" s="93" customFormat="1" ht="15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720"/>
    </row>
    <row r="32" spans="1:17" s="854" customFormat="1" ht="15" customHeight="1">
      <c r="A32" s="851" t="s">
        <v>30</v>
      </c>
      <c r="B32" s="742"/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</row>
    <row r="33" spans="1:14" s="163" customFormat="1" ht="13.5">
      <c r="A33" s="164" t="s">
        <v>31</v>
      </c>
      <c r="M33" s="162"/>
      <c r="N33" s="162"/>
    </row>
    <row r="34" spans="1:17" s="542" customFormat="1" ht="13.5" customHeight="1">
      <c r="A34" s="164" t="s">
        <v>187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743"/>
    </row>
    <row r="35" spans="1:17" s="542" customFormat="1" ht="13.5">
      <c r="A35" s="164" t="s">
        <v>146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745"/>
      <c r="N35" s="745"/>
      <c r="O35" s="481"/>
      <c r="P35" s="745"/>
      <c r="Q35" s="746"/>
    </row>
    <row r="36" spans="1:17" s="542" customFormat="1" ht="13.5">
      <c r="A36" s="164" t="s">
        <v>33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745"/>
      <c r="N36" s="745"/>
      <c r="O36" s="481"/>
      <c r="P36" s="745"/>
      <c r="Q36" s="746"/>
    </row>
    <row r="37" spans="1:16" ht="12.75">
      <c r="A37" s="894"/>
      <c r="B37" s="895"/>
      <c r="C37" s="895"/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</row>
    <row r="38" ht="12.75">
      <c r="A38" s="43"/>
    </row>
    <row r="39" ht="12.75">
      <c r="A39" s="43"/>
    </row>
    <row r="40" ht="12.75">
      <c r="A40" s="43"/>
    </row>
    <row r="41" ht="12.75">
      <c r="A41" s="43"/>
    </row>
    <row r="42" ht="12.75">
      <c r="A42" s="633"/>
    </row>
    <row r="43" ht="12.75">
      <c r="A43" s="633"/>
    </row>
    <row r="44" ht="12.75">
      <c r="A44" s="633"/>
    </row>
    <row r="45" ht="12.75">
      <c r="A45" s="633"/>
    </row>
    <row r="46" ht="12.75">
      <c r="A46" s="633"/>
    </row>
    <row r="47" ht="12.75">
      <c r="A47" s="633"/>
    </row>
    <row r="48" ht="12.75">
      <c r="A48" s="633"/>
    </row>
    <row r="49" ht="12.75">
      <c r="A49" s="633"/>
    </row>
    <row r="50" ht="12.75">
      <c r="A50" s="633"/>
    </row>
    <row r="51" ht="12.75">
      <c r="A51" s="633"/>
    </row>
    <row r="52" ht="12.75">
      <c r="A52" s="633"/>
    </row>
    <row r="53" ht="12.75">
      <c r="A53" s="633"/>
    </row>
    <row r="54" ht="12.75">
      <c r="A54" s="633"/>
    </row>
    <row r="55" ht="12.75">
      <c r="A55" s="633"/>
    </row>
    <row r="56" ht="12.75">
      <c r="A56" s="633"/>
    </row>
    <row r="57" ht="12.75">
      <c r="A57" s="633"/>
    </row>
    <row r="58" ht="12.75">
      <c r="A58" s="633"/>
    </row>
    <row r="59" ht="12.75">
      <c r="A59" s="633"/>
    </row>
    <row r="60" ht="12.75">
      <c r="A60" s="633"/>
    </row>
    <row r="61" ht="12.75">
      <c r="A61" s="633"/>
    </row>
    <row r="62" ht="12.75">
      <c r="A62" s="633"/>
    </row>
    <row r="63" ht="12.75">
      <c r="A63" s="633"/>
    </row>
    <row r="64" ht="12.75">
      <c r="A64" s="633"/>
    </row>
    <row r="65" ht="12.75">
      <c r="A65" s="633"/>
    </row>
    <row r="66" ht="12.75">
      <c r="A66" s="633"/>
    </row>
    <row r="67" ht="12.75">
      <c r="A67" s="633"/>
    </row>
    <row r="68" ht="12.75">
      <c r="A68" s="633"/>
    </row>
    <row r="69" ht="12.75">
      <c r="A69" s="633"/>
    </row>
    <row r="70" ht="12.75">
      <c r="A70" s="633"/>
    </row>
    <row r="71" ht="12.75">
      <c r="A71" s="633"/>
    </row>
  </sheetData>
  <mergeCells count="10">
    <mergeCell ref="B10:C10"/>
    <mergeCell ref="L10:P10"/>
    <mergeCell ref="H10:I10"/>
    <mergeCell ref="J10:K10"/>
    <mergeCell ref="F10:G10"/>
    <mergeCell ref="D10:E10"/>
    <mergeCell ref="O1:P1"/>
    <mergeCell ref="A2:P2"/>
    <mergeCell ref="A3:P3"/>
    <mergeCell ref="A7:P7"/>
  </mergeCells>
  <printOptions horizontalCentered="1" vertic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91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workbookViewId="0" topLeftCell="A1">
      <selection activeCell="A44" sqref="A44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8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9" width="4.25390625" style="0" customWidth="1"/>
    <col min="30" max="30" width="8.75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36:38" ht="16.5">
      <c r="AJ1" s="936" t="s">
        <v>191</v>
      </c>
      <c r="AK1" s="936"/>
      <c r="AL1" s="936"/>
    </row>
    <row r="2" spans="1:38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</row>
    <row r="3" spans="1:38" ht="18">
      <c r="A3" s="937" t="s">
        <v>190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</row>
    <row r="4" spans="1:38" ht="18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</row>
    <row r="5" spans="1:38" ht="18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899"/>
      <c r="AK5" s="899"/>
      <c r="AL5" s="899"/>
    </row>
    <row r="6" spans="1:38" ht="18">
      <c r="A6" s="899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899"/>
      <c r="AC6" s="899"/>
      <c r="AD6" s="899"/>
      <c r="AE6" s="899"/>
      <c r="AF6" s="899"/>
      <c r="AG6" s="899"/>
      <c r="AH6" s="899"/>
      <c r="AI6" s="899"/>
      <c r="AJ6" s="899"/>
      <c r="AK6" s="899"/>
      <c r="AL6" s="899"/>
    </row>
    <row r="7" spans="1:38" s="1" customFormat="1" ht="18" customHeight="1">
      <c r="A7" s="922" t="s">
        <v>37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  <c r="AF7" s="922"/>
      <c r="AG7" s="922"/>
      <c r="AH7" s="922"/>
      <c r="AI7" s="922"/>
      <c r="AJ7" s="922"/>
      <c r="AK7" s="922"/>
      <c r="AL7" s="922"/>
    </row>
    <row r="8" spans="2:38" s="1" customFormat="1" ht="12" customHeight="1">
      <c r="B8" s="2"/>
      <c r="C8" s="3"/>
      <c r="D8" s="4"/>
      <c r="E8" s="4"/>
      <c r="F8" s="4"/>
      <c r="G8" s="4"/>
      <c r="H8" s="4"/>
      <c r="I8" s="4"/>
      <c r="J8" s="4"/>
      <c r="K8" s="4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4"/>
      <c r="AL8" s="4"/>
    </row>
    <row r="9" spans="1:38" s="1" customFormat="1" ht="12" customHeight="1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8"/>
      <c r="AG9" s="8"/>
      <c r="AH9" s="8"/>
      <c r="AI9" s="8"/>
      <c r="AJ9" s="8"/>
      <c r="AK9" s="8"/>
      <c r="AL9" s="8"/>
    </row>
    <row r="10" spans="1:38" s="10" customFormat="1" ht="18.75" customHeight="1">
      <c r="A10" s="9" t="s">
        <v>1</v>
      </c>
      <c r="C10" s="11"/>
      <c r="D10" s="12"/>
      <c r="E10" s="170"/>
      <c r="F10" s="14"/>
      <c r="G10" s="14"/>
      <c r="H10" s="14"/>
      <c r="I10" s="14"/>
      <c r="J10" s="11"/>
      <c r="O10" s="14"/>
      <c r="P10" s="14"/>
      <c r="Q10" s="14"/>
      <c r="R10" s="14"/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1"/>
      <c r="AE10" s="12"/>
      <c r="AF10" s="13"/>
      <c r="AG10" s="14"/>
      <c r="AH10" s="14"/>
      <c r="AI10" s="14"/>
      <c r="AJ10" s="14"/>
      <c r="AK10" s="11"/>
      <c r="AL10" s="15" t="s">
        <v>2</v>
      </c>
    </row>
    <row r="11" spans="1:38" s="16" customFormat="1" ht="18.75" customHeight="1">
      <c r="A11" s="928" t="s">
        <v>3</v>
      </c>
      <c r="B11" s="929"/>
      <c r="C11" s="920" t="s">
        <v>4</v>
      </c>
      <c r="D11" s="921"/>
      <c r="E11" s="921"/>
      <c r="F11" s="921"/>
      <c r="G11" s="921"/>
      <c r="H11" s="921"/>
      <c r="I11" s="921"/>
      <c r="J11" s="921"/>
      <c r="K11" s="909"/>
      <c r="L11" s="910" t="s">
        <v>5</v>
      </c>
      <c r="M11" s="921"/>
      <c r="N11" s="921"/>
      <c r="O11" s="921"/>
      <c r="P11" s="921"/>
      <c r="Q11" s="921"/>
      <c r="R11" s="921"/>
      <c r="S11" s="921"/>
      <c r="T11" s="909"/>
      <c r="U11" s="910" t="s">
        <v>6</v>
      </c>
      <c r="V11" s="921"/>
      <c r="W11" s="921"/>
      <c r="X11" s="921"/>
      <c r="Y11" s="921"/>
      <c r="Z11" s="921"/>
      <c r="AA11" s="921"/>
      <c r="AB11" s="921"/>
      <c r="AC11" s="909"/>
      <c r="AD11" s="925" t="s">
        <v>38</v>
      </c>
      <c r="AE11" s="926"/>
      <c r="AF11" s="926"/>
      <c r="AG11" s="926"/>
      <c r="AH11" s="926"/>
      <c r="AI11" s="926"/>
      <c r="AJ11" s="926"/>
      <c r="AK11" s="926"/>
      <c r="AL11" s="927"/>
    </row>
    <row r="12" spans="1:38" s="22" customFormat="1" ht="19.5" customHeight="1">
      <c r="A12" s="928" t="s">
        <v>39</v>
      </c>
      <c r="B12" s="929"/>
      <c r="C12" s="931" t="s">
        <v>9</v>
      </c>
      <c r="D12" s="924"/>
      <c r="E12" s="17" t="s">
        <v>10</v>
      </c>
      <c r="F12" s="18" t="s">
        <v>11</v>
      </c>
      <c r="G12" s="932" t="s">
        <v>12</v>
      </c>
      <c r="H12" s="933"/>
      <c r="I12" s="19" t="s">
        <v>13</v>
      </c>
      <c r="J12" s="20" t="s">
        <v>14</v>
      </c>
      <c r="K12" s="21" t="s">
        <v>15</v>
      </c>
      <c r="L12" s="923" t="s">
        <v>9</v>
      </c>
      <c r="M12" s="924"/>
      <c r="N12" s="17" t="s">
        <v>10</v>
      </c>
      <c r="O12" s="18" t="s">
        <v>11</v>
      </c>
      <c r="P12" s="932" t="s">
        <v>12</v>
      </c>
      <c r="Q12" s="933"/>
      <c r="R12" s="19" t="s">
        <v>13</v>
      </c>
      <c r="S12" s="20" t="s">
        <v>14</v>
      </c>
      <c r="T12" s="21" t="s">
        <v>15</v>
      </c>
      <c r="U12" s="923" t="s">
        <v>9</v>
      </c>
      <c r="V12" s="924"/>
      <c r="W12" s="17" t="s">
        <v>10</v>
      </c>
      <c r="X12" s="18" t="s">
        <v>11</v>
      </c>
      <c r="Y12" s="932" t="s">
        <v>12</v>
      </c>
      <c r="Z12" s="933"/>
      <c r="AA12" s="19" t="s">
        <v>13</v>
      </c>
      <c r="AB12" s="20" t="s">
        <v>14</v>
      </c>
      <c r="AC12" s="21" t="s">
        <v>15</v>
      </c>
      <c r="AD12" s="923" t="s">
        <v>9</v>
      </c>
      <c r="AE12" s="924"/>
      <c r="AF12" s="17" t="s">
        <v>10</v>
      </c>
      <c r="AG12" s="18" t="s">
        <v>11</v>
      </c>
      <c r="AH12" s="932" t="s">
        <v>12</v>
      </c>
      <c r="AI12" s="933"/>
      <c r="AJ12" s="19" t="s">
        <v>13</v>
      </c>
      <c r="AK12" s="20" t="s">
        <v>14</v>
      </c>
      <c r="AL12" s="20" t="s">
        <v>15</v>
      </c>
    </row>
    <row r="13" spans="1:38" s="22" customFormat="1" ht="13.5" customHeight="1">
      <c r="A13" s="939" t="s">
        <v>16</v>
      </c>
      <c r="B13" s="911"/>
      <c r="C13" s="171" t="s">
        <v>17</v>
      </c>
      <c r="D13" s="25" t="s">
        <v>18</v>
      </c>
      <c r="E13" s="26" t="s">
        <v>19</v>
      </c>
      <c r="F13" s="27" t="s">
        <v>19</v>
      </c>
      <c r="G13" s="26" t="s">
        <v>19</v>
      </c>
      <c r="H13" s="28" t="s">
        <v>18</v>
      </c>
      <c r="I13" s="29" t="s">
        <v>19</v>
      </c>
      <c r="J13" s="30" t="s">
        <v>19</v>
      </c>
      <c r="K13" s="31" t="s">
        <v>19</v>
      </c>
      <c r="L13" s="24" t="s">
        <v>17</v>
      </c>
      <c r="M13" s="25" t="s">
        <v>18</v>
      </c>
      <c r="N13" s="26" t="s">
        <v>19</v>
      </c>
      <c r="O13" s="27" t="s">
        <v>19</v>
      </c>
      <c r="P13" s="26" t="s">
        <v>19</v>
      </c>
      <c r="Q13" s="28" t="s">
        <v>18</v>
      </c>
      <c r="R13" s="29" t="s">
        <v>19</v>
      </c>
      <c r="S13" s="30" t="s">
        <v>19</v>
      </c>
      <c r="T13" s="31" t="s">
        <v>19</v>
      </c>
      <c r="U13" s="24" t="s">
        <v>17</v>
      </c>
      <c r="V13" s="25" t="s">
        <v>18</v>
      </c>
      <c r="W13" s="26" t="s">
        <v>19</v>
      </c>
      <c r="X13" s="27" t="s">
        <v>19</v>
      </c>
      <c r="Y13" s="26" t="s">
        <v>19</v>
      </c>
      <c r="Z13" s="28" t="s">
        <v>18</v>
      </c>
      <c r="AA13" s="29" t="s">
        <v>19</v>
      </c>
      <c r="AB13" s="30" t="s">
        <v>19</v>
      </c>
      <c r="AC13" s="31" t="s">
        <v>19</v>
      </c>
      <c r="AD13" s="24" t="s">
        <v>17</v>
      </c>
      <c r="AE13" s="25" t="s">
        <v>18</v>
      </c>
      <c r="AF13" s="26" t="s">
        <v>19</v>
      </c>
      <c r="AG13" s="27" t="s">
        <v>19</v>
      </c>
      <c r="AH13" s="26" t="s">
        <v>19</v>
      </c>
      <c r="AI13" s="28" t="s">
        <v>18</v>
      </c>
      <c r="AJ13" s="29" t="s">
        <v>19</v>
      </c>
      <c r="AK13" s="30" t="s">
        <v>19</v>
      </c>
      <c r="AL13" s="30" t="s">
        <v>19</v>
      </c>
    </row>
    <row r="14" spans="1:38" s="43" customFormat="1" ht="9.75" customHeight="1" thickBot="1">
      <c r="A14" s="934" t="s">
        <v>20</v>
      </c>
      <c r="B14" s="935"/>
      <c r="C14" s="34">
        <v>1</v>
      </c>
      <c r="D14" s="35">
        <v>2</v>
      </c>
      <c r="E14" s="34">
        <v>3</v>
      </c>
      <c r="F14" s="36">
        <v>4</v>
      </c>
      <c r="G14" s="37">
        <v>5</v>
      </c>
      <c r="H14" s="33">
        <v>6</v>
      </c>
      <c r="I14" s="32">
        <v>7</v>
      </c>
      <c r="J14" s="38">
        <v>8</v>
      </c>
      <c r="K14" s="39">
        <v>9</v>
      </c>
      <c r="L14" s="40">
        <v>10</v>
      </c>
      <c r="M14" s="35">
        <v>11</v>
      </c>
      <c r="N14" s="34">
        <v>12</v>
      </c>
      <c r="O14" s="36">
        <v>13</v>
      </c>
      <c r="P14" s="37">
        <v>14</v>
      </c>
      <c r="Q14" s="33">
        <v>15</v>
      </c>
      <c r="R14" s="32">
        <v>16</v>
      </c>
      <c r="S14" s="38">
        <v>17</v>
      </c>
      <c r="T14" s="39">
        <v>18</v>
      </c>
      <c r="U14" s="40">
        <v>19</v>
      </c>
      <c r="V14" s="35">
        <v>20</v>
      </c>
      <c r="W14" s="34">
        <v>21</v>
      </c>
      <c r="X14" s="36">
        <v>22</v>
      </c>
      <c r="Y14" s="37">
        <v>23</v>
      </c>
      <c r="Z14" s="33">
        <v>24</v>
      </c>
      <c r="AA14" s="32">
        <v>25</v>
      </c>
      <c r="AB14" s="38">
        <v>26</v>
      </c>
      <c r="AC14" s="39">
        <v>27</v>
      </c>
      <c r="AD14" s="41">
        <v>28</v>
      </c>
      <c r="AE14" s="35">
        <v>29</v>
      </c>
      <c r="AF14" s="34">
        <v>30</v>
      </c>
      <c r="AG14" s="36">
        <v>31</v>
      </c>
      <c r="AH14" s="37">
        <v>32</v>
      </c>
      <c r="AI14" s="33">
        <v>33</v>
      </c>
      <c r="AJ14" s="32">
        <v>34</v>
      </c>
      <c r="AK14" s="38">
        <v>35</v>
      </c>
      <c r="AL14" s="42">
        <v>36</v>
      </c>
    </row>
    <row r="15" spans="1:38" s="22" customFormat="1" ht="9.75" customHeight="1">
      <c r="A15" s="44"/>
      <c r="B15" s="45"/>
      <c r="C15" s="46"/>
      <c r="D15" s="47"/>
      <c r="E15" s="46"/>
      <c r="F15" s="48"/>
      <c r="G15" s="49"/>
      <c r="H15" s="47"/>
      <c r="I15" s="50"/>
      <c r="J15" s="50"/>
      <c r="K15" s="51"/>
      <c r="L15" s="52"/>
      <c r="M15" s="47"/>
      <c r="N15" s="46"/>
      <c r="O15" s="48"/>
      <c r="P15" s="49"/>
      <c r="Q15" s="47"/>
      <c r="R15" s="50"/>
      <c r="S15" s="50"/>
      <c r="T15" s="51"/>
      <c r="U15" s="52"/>
      <c r="V15" s="47"/>
      <c r="W15" s="46"/>
      <c r="X15" s="48"/>
      <c r="Y15" s="49"/>
      <c r="Z15" s="47"/>
      <c r="AA15" s="50"/>
      <c r="AB15" s="50"/>
      <c r="AC15" s="51"/>
      <c r="AD15" s="52"/>
      <c r="AE15" s="47"/>
      <c r="AF15" s="46"/>
      <c r="AG15" s="48"/>
      <c r="AH15" s="49"/>
      <c r="AI15" s="47"/>
      <c r="AJ15" s="50"/>
      <c r="AK15" s="50"/>
      <c r="AL15" s="53"/>
    </row>
    <row r="16" spans="1:38" s="63" customFormat="1" ht="15" customHeight="1">
      <c r="A16" s="54" t="s">
        <v>21</v>
      </c>
      <c r="B16" s="55"/>
      <c r="C16" s="56"/>
      <c r="D16" s="57"/>
      <c r="E16" s="56"/>
      <c r="F16" s="58"/>
      <c r="G16" s="56"/>
      <c r="H16" s="59"/>
      <c r="I16" s="60"/>
      <c r="J16" s="60"/>
      <c r="K16" s="61"/>
      <c r="L16" s="62"/>
      <c r="M16" s="59"/>
      <c r="N16" s="56"/>
      <c r="O16" s="58"/>
      <c r="P16" s="56"/>
      <c r="Q16" s="59"/>
      <c r="R16" s="60"/>
      <c r="S16" s="60"/>
      <c r="T16" s="61"/>
      <c r="U16" s="62"/>
      <c r="V16" s="59"/>
      <c r="W16" s="56"/>
      <c r="X16" s="58"/>
      <c r="Y16" s="56"/>
      <c r="Z16" s="59"/>
      <c r="AA16" s="60"/>
      <c r="AB16" s="60"/>
      <c r="AC16" s="61"/>
      <c r="AD16" s="62"/>
      <c r="AE16" s="59"/>
      <c r="AF16" s="56"/>
      <c r="AG16" s="58"/>
      <c r="AH16" s="56"/>
      <c r="AI16" s="59"/>
      <c r="AJ16" s="60"/>
      <c r="AK16" s="60"/>
      <c r="AL16" s="60"/>
    </row>
    <row r="17" spans="1:38" s="63" customFormat="1" ht="15" customHeight="1">
      <c r="A17" s="64" t="s">
        <v>22</v>
      </c>
      <c r="B17" s="172"/>
      <c r="C17" s="65">
        <v>653921.15</v>
      </c>
      <c r="D17" s="66">
        <v>55.6</v>
      </c>
      <c r="E17" s="65">
        <v>157</v>
      </c>
      <c r="F17" s="67">
        <v>93</v>
      </c>
      <c r="G17" s="65">
        <v>250</v>
      </c>
      <c r="H17" s="66">
        <v>70.4</v>
      </c>
      <c r="I17" s="68">
        <v>183</v>
      </c>
      <c r="J17" s="68">
        <v>47</v>
      </c>
      <c r="K17" s="69">
        <v>14</v>
      </c>
      <c r="L17" s="70">
        <v>22656.405</v>
      </c>
      <c r="M17" s="71">
        <v>60.4</v>
      </c>
      <c r="N17" s="72">
        <v>185</v>
      </c>
      <c r="O17" s="96">
        <v>12</v>
      </c>
      <c r="P17" s="72">
        <v>197</v>
      </c>
      <c r="Q17" s="71">
        <v>59.7</v>
      </c>
      <c r="R17" s="74">
        <v>0</v>
      </c>
      <c r="S17" s="74">
        <v>33</v>
      </c>
      <c r="T17" s="75">
        <v>10</v>
      </c>
      <c r="U17" s="70">
        <v>16766.718</v>
      </c>
      <c r="V17" s="71">
        <v>43</v>
      </c>
      <c r="W17" s="72">
        <v>335</v>
      </c>
      <c r="X17" s="96">
        <v>29</v>
      </c>
      <c r="Y17" s="72">
        <v>364</v>
      </c>
      <c r="Z17" s="71">
        <v>50.2</v>
      </c>
      <c r="AA17" s="74">
        <v>0</v>
      </c>
      <c r="AB17" s="74">
        <v>0</v>
      </c>
      <c r="AC17" s="75">
        <v>11</v>
      </c>
      <c r="AD17" s="173">
        <v>693344.274</v>
      </c>
      <c r="AE17" s="66">
        <v>55.4</v>
      </c>
      <c r="AF17" s="65">
        <v>677</v>
      </c>
      <c r="AG17" s="67">
        <v>134</v>
      </c>
      <c r="AH17" s="65">
        <v>811</v>
      </c>
      <c r="AI17" s="66">
        <v>57.5</v>
      </c>
      <c r="AJ17" s="68">
        <v>183</v>
      </c>
      <c r="AK17" s="68">
        <v>80</v>
      </c>
      <c r="AL17" s="68">
        <v>35</v>
      </c>
    </row>
    <row r="18" spans="1:38" s="63" customFormat="1" ht="15" customHeight="1">
      <c r="A18" s="64" t="s">
        <v>23</v>
      </c>
      <c r="B18" s="174"/>
      <c r="C18" s="65">
        <v>42915.833</v>
      </c>
      <c r="D18" s="66">
        <v>3.6</v>
      </c>
      <c r="E18" s="65">
        <v>41</v>
      </c>
      <c r="F18" s="67">
        <v>0</v>
      </c>
      <c r="G18" s="65">
        <v>41</v>
      </c>
      <c r="H18" s="66">
        <v>11.5</v>
      </c>
      <c r="I18" s="68">
        <v>40</v>
      </c>
      <c r="J18" s="68">
        <v>9</v>
      </c>
      <c r="K18" s="69">
        <v>0</v>
      </c>
      <c r="L18" s="70">
        <v>14867.528</v>
      </c>
      <c r="M18" s="71">
        <v>39.6</v>
      </c>
      <c r="N18" s="72">
        <v>125</v>
      </c>
      <c r="O18" s="96">
        <v>8</v>
      </c>
      <c r="P18" s="72">
        <v>133</v>
      </c>
      <c r="Q18" s="71">
        <v>40.3</v>
      </c>
      <c r="R18" s="74">
        <v>0</v>
      </c>
      <c r="S18" s="74">
        <v>34</v>
      </c>
      <c r="T18" s="75">
        <v>7</v>
      </c>
      <c r="U18" s="70">
        <v>15391.764</v>
      </c>
      <c r="V18" s="71">
        <v>39.4</v>
      </c>
      <c r="W18" s="72">
        <v>287</v>
      </c>
      <c r="X18" s="96">
        <v>11</v>
      </c>
      <c r="Y18" s="72">
        <v>298</v>
      </c>
      <c r="Z18" s="71">
        <v>41.1</v>
      </c>
      <c r="AA18" s="74">
        <v>0</v>
      </c>
      <c r="AB18" s="74">
        <v>0</v>
      </c>
      <c r="AC18" s="75">
        <v>1</v>
      </c>
      <c r="AD18" s="173">
        <v>73176</v>
      </c>
      <c r="AE18" s="66">
        <v>5.8</v>
      </c>
      <c r="AF18" s="65">
        <v>453</v>
      </c>
      <c r="AG18" s="67">
        <v>19</v>
      </c>
      <c r="AH18" s="65">
        <v>472</v>
      </c>
      <c r="AI18" s="66">
        <v>33.5</v>
      </c>
      <c r="AJ18" s="68">
        <v>40</v>
      </c>
      <c r="AK18" s="68">
        <v>43</v>
      </c>
      <c r="AL18" s="68">
        <v>8</v>
      </c>
    </row>
    <row r="19" spans="1:38" s="93" customFormat="1" ht="15" customHeight="1">
      <c r="A19" s="78"/>
      <c r="B19" s="79" t="s">
        <v>24</v>
      </c>
      <c r="C19" s="80">
        <v>696836.983</v>
      </c>
      <c r="D19" s="81">
        <v>59.3</v>
      </c>
      <c r="E19" s="80">
        <v>198</v>
      </c>
      <c r="F19" s="82">
        <v>93</v>
      </c>
      <c r="G19" s="80">
        <v>291</v>
      </c>
      <c r="H19" s="81">
        <v>82</v>
      </c>
      <c r="I19" s="83">
        <v>223</v>
      </c>
      <c r="J19" s="83">
        <v>56</v>
      </c>
      <c r="K19" s="84">
        <v>14</v>
      </c>
      <c r="L19" s="85">
        <v>37523.933</v>
      </c>
      <c r="M19" s="86">
        <v>100</v>
      </c>
      <c r="N19" s="87">
        <v>310</v>
      </c>
      <c r="O19" s="88">
        <v>20</v>
      </c>
      <c r="P19" s="87">
        <v>330</v>
      </c>
      <c r="Q19" s="86">
        <v>100</v>
      </c>
      <c r="R19" s="89">
        <v>0</v>
      </c>
      <c r="S19" s="89">
        <v>67</v>
      </c>
      <c r="T19" s="90">
        <v>17</v>
      </c>
      <c r="U19" s="85">
        <v>32159</v>
      </c>
      <c r="V19" s="86">
        <v>82.4</v>
      </c>
      <c r="W19" s="87">
        <v>622</v>
      </c>
      <c r="X19" s="88">
        <v>40</v>
      </c>
      <c r="Y19" s="87">
        <v>662</v>
      </c>
      <c r="Z19" s="86">
        <v>91.3</v>
      </c>
      <c r="AA19" s="89">
        <v>0</v>
      </c>
      <c r="AB19" s="89">
        <v>0</v>
      </c>
      <c r="AC19" s="90">
        <v>12</v>
      </c>
      <c r="AD19" s="85">
        <v>766520</v>
      </c>
      <c r="AE19" s="81">
        <v>61.2</v>
      </c>
      <c r="AF19" s="80">
        <v>1130</v>
      </c>
      <c r="AG19" s="82">
        <v>153</v>
      </c>
      <c r="AH19" s="80">
        <v>1283</v>
      </c>
      <c r="AI19" s="81">
        <v>91</v>
      </c>
      <c r="AJ19" s="83">
        <v>223</v>
      </c>
      <c r="AK19" s="83">
        <v>123</v>
      </c>
      <c r="AL19" s="83">
        <v>43</v>
      </c>
    </row>
    <row r="20" spans="1:38" s="63" customFormat="1" ht="9.75" customHeight="1">
      <c r="A20" s="94"/>
      <c r="B20" s="95"/>
      <c r="C20" s="65"/>
      <c r="D20" s="66"/>
      <c r="E20" s="65"/>
      <c r="F20" s="67"/>
      <c r="G20" s="65"/>
      <c r="H20" s="66"/>
      <c r="I20" s="68"/>
      <c r="J20" s="68"/>
      <c r="K20" s="69"/>
      <c r="L20" s="70"/>
      <c r="M20" s="71"/>
      <c r="N20" s="72"/>
      <c r="O20" s="96"/>
      <c r="P20" s="72"/>
      <c r="Q20" s="71"/>
      <c r="R20" s="74"/>
      <c r="S20" s="74"/>
      <c r="T20" s="75"/>
      <c r="U20" s="70"/>
      <c r="V20" s="71"/>
      <c r="W20" s="72"/>
      <c r="X20" s="96"/>
      <c r="Y20" s="72"/>
      <c r="Z20" s="71"/>
      <c r="AA20" s="74"/>
      <c r="AB20" s="74"/>
      <c r="AC20" s="75"/>
      <c r="AD20" s="70"/>
      <c r="AE20" s="66"/>
      <c r="AF20" s="65"/>
      <c r="AG20" s="67"/>
      <c r="AH20" s="65"/>
      <c r="AI20" s="66"/>
      <c r="AJ20" s="68"/>
      <c r="AK20" s="68"/>
      <c r="AL20" s="68"/>
    </row>
    <row r="21" spans="1:38" s="63" customFormat="1" ht="15" customHeight="1">
      <c r="A21" s="54" t="s">
        <v>25</v>
      </c>
      <c r="B21" s="55"/>
      <c r="C21" s="101"/>
      <c r="D21" s="102"/>
      <c r="E21" s="101"/>
      <c r="F21" s="103"/>
      <c r="G21" s="101"/>
      <c r="H21" s="102"/>
      <c r="I21" s="104"/>
      <c r="J21" s="104"/>
      <c r="K21" s="105"/>
      <c r="L21" s="106"/>
      <c r="M21" s="59"/>
      <c r="N21" s="56"/>
      <c r="O21" s="58"/>
      <c r="P21" s="56"/>
      <c r="Q21" s="59"/>
      <c r="R21" s="60"/>
      <c r="S21" s="60"/>
      <c r="T21" s="61"/>
      <c r="U21" s="106"/>
      <c r="V21" s="59"/>
      <c r="W21" s="56"/>
      <c r="X21" s="58"/>
      <c r="Y21" s="56"/>
      <c r="Z21" s="59"/>
      <c r="AA21" s="60"/>
      <c r="AB21" s="60"/>
      <c r="AC21" s="61"/>
      <c r="AD21" s="106"/>
      <c r="AE21" s="102"/>
      <c r="AF21" s="101"/>
      <c r="AG21" s="103"/>
      <c r="AH21" s="101"/>
      <c r="AI21" s="102"/>
      <c r="AJ21" s="104"/>
      <c r="AK21" s="104"/>
      <c r="AL21" s="104"/>
    </row>
    <row r="22" spans="1:38" s="63" customFormat="1" ht="9.75" customHeight="1">
      <c r="A22" s="94"/>
      <c r="B22" s="95"/>
      <c r="C22" s="65"/>
      <c r="D22" s="66"/>
      <c r="E22" s="65"/>
      <c r="F22" s="67"/>
      <c r="G22" s="65"/>
      <c r="H22" s="66"/>
      <c r="I22" s="68"/>
      <c r="J22" s="68"/>
      <c r="K22" s="69"/>
      <c r="L22" s="70"/>
      <c r="M22" s="71"/>
      <c r="N22" s="72"/>
      <c r="O22" s="96"/>
      <c r="P22" s="72"/>
      <c r="Q22" s="71"/>
      <c r="R22" s="74"/>
      <c r="S22" s="74"/>
      <c r="T22" s="75"/>
      <c r="U22" s="70"/>
      <c r="V22" s="71"/>
      <c r="W22" s="72"/>
      <c r="X22" s="96"/>
      <c r="Y22" s="72"/>
      <c r="Z22" s="71"/>
      <c r="AA22" s="74"/>
      <c r="AB22" s="74"/>
      <c r="AC22" s="75"/>
      <c r="AD22" s="70"/>
      <c r="AE22" s="66"/>
      <c r="AF22" s="65"/>
      <c r="AG22" s="67"/>
      <c r="AH22" s="65"/>
      <c r="AI22" s="66"/>
      <c r="AJ22" s="68"/>
      <c r="AK22" s="68"/>
      <c r="AL22" s="68"/>
    </row>
    <row r="23" spans="1:38" s="111" customFormat="1" ht="15" customHeight="1">
      <c r="A23" s="175"/>
      <c r="B23" s="79" t="s">
        <v>26</v>
      </c>
      <c r="C23" s="80">
        <v>427316.838</v>
      </c>
      <c r="D23" s="81">
        <v>36.3</v>
      </c>
      <c r="E23" s="80">
        <v>35</v>
      </c>
      <c r="F23" s="82">
        <v>11</v>
      </c>
      <c r="G23" s="80">
        <v>46</v>
      </c>
      <c r="H23" s="81">
        <v>13</v>
      </c>
      <c r="I23" s="83">
        <v>22</v>
      </c>
      <c r="J23" s="83">
        <v>7</v>
      </c>
      <c r="K23" s="84">
        <v>11</v>
      </c>
      <c r="L23" s="85">
        <v>0</v>
      </c>
      <c r="M23" s="86">
        <v>0</v>
      </c>
      <c r="N23" s="87">
        <v>0</v>
      </c>
      <c r="O23" s="88">
        <v>0</v>
      </c>
      <c r="P23" s="87">
        <v>0</v>
      </c>
      <c r="Q23" s="86">
        <v>0</v>
      </c>
      <c r="R23" s="89">
        <v>0</v>
      </c>
      <c r="S23" s="89">
        <v>0</v>
      </c>
      <c r="T23" s="90">
        <v>0</v>
      </c>
      <c r="U23" s="85">
        <v>518.156</v>
      </c>
      <c r="V23" s="86">
        <v>1.3</v>
      </c>
      <c r="W23" s="87">
        <v>4</v>
      </c>
      <c r="X23" s="88">
        <v>0</v>
      </c>
      <c r="Y23" s="87">
        <v>4</v>
      </c>
      <c r="Z23" s="86">
        <v>0.6</v>
      </c>
      <c r="AA23" s="89">
        <v>0</v>
      </c>
      <c r="AB23" s="89">
        <v>0</v>
      </c>
      <c r="AC23" s="90">
        <v>0</v>
      </c>
      <c r="AD23" s="85">
        <v>427834.994</v>
      </c>
      <c r="AE23" s="81">
        <v>34.2</v>
      </c>
      <c r="AF23" s="80">
        <v>39</v>
      </c>
      <c r="AG23" s="82">
        <v>11</v>
      </c>
      <c r="AH23" s="80">
        <v>50</v>
      </c>
      <c r="AI23" s="81">
        <v>3.5</v>
      </c>
      <c r="AJ23" s="83">
        <v>22</v>
      </c>
      <c r="AK23" s="83">
        <v>7</v>
      </c>
      <c r="AL23" s="83">
        <v>11</v>
      </c>
    </row>
    <row r="24" spans="1:38" s="63" customFormat="1" ht="9.75" customHeight="1" thickBot="1">
      <c r="A24" s="112"/>
      <c r="B24" s="113"/>
      <c r="C24" s="114"/>
      <c r="D24" s="115"/>
      <c r="E24" s="114"/>
      <c r="F24" s="116"/>
      <c r="G24" s="114"/>
      <c r="H24" s="115"/>
      <c r="I24" s="117"/>
      <c r="J24" s="117"/>
      <c r="K24" s="118"/>
      <c r="L24" s="119"/>
      <c r="M24" s="120"/>
      <c r="N24" s="121"/>
      <c r="O24" s="122"/>
      <c r="P24" s="121"/>
      <c r="Q24" s="120"/>
      <c r="R24" s="123"/>
      <c r="S24" s="123"/>
      <c r="T24" s="124"/>
      <c r="U24" s="119"/>
      <c r="V24" s="120"/>
      <c r="W24" s="121"/>
      <c r="X24" s="122"/>
      <c r="Y24" s="121"/>
      <c r="Z24" s="120"/>
      <c r="AA24" s="123"/>
      <c r="AB24" s="123"/>
      <c r="AC24" s="124"/>
      <c r="AD24" s="119"/>
      <c r="AE24" s="115"/>
      <c r="AF24" s="114"/>
      <c r="AG24" s="116"/>
      <c r="AH24" s="114"/>
      <c r="AI24" s="115"/>
      <c r="AJ24" s="117"/>
      <c r="AK24" s="117"/>
      <c r="AL24" s="117"/>
    </row>
    <row r="25" spans="1:38" s="63" customFormat="1" ht="15" customHeight="1" thickBot="1">
      <c r="A25" s="125"/>
      <c r="B25" s="126" t="s">
        <v>27</v>
      </c>
      <c r="C25" s="131">
        <f aca="true" t="shared" si="0" ref="C25:Q25">C19+C23</f>
        <v>1124153.821</v>
      </c>
      <c r="D25" s="132">
        <f t="shared" si="0"/>
        <v>95.6</v>
      </c>
      <c r="E25" s="131">
        <f t="shared" si="0"/>
        <v>233</v>
      </c>
      <c r="F25" s="176">
        <f t="shared" si="0"/>
        <v>104</v>
      </c>
      <c r="G25" s="131">
        <f t="shared" si="0"/>
        <v>337</v>
      </c>
      <c r="H25" s="132">
        <f t="shared" si="0"/>
        <v>95</v>
      </c>
      <c r="I25" s="133">
        <f t="shared" si="0"/>
        <v>245</v>
      </c>
      <c r="J25" s="133">
        <f t="shared" si="0"/>
        <v>63</v>
      </c>
      <c r="K25" s="134">
        <f t="shared" si="0"/>
        <v>25</v>
      </c>
      <c r="L25" s="135">
        <f t="shared" si="0"/>
        <v>37523.933</v>
      </c>
      <c r="M25" s="136">
        <f t="shared" si="0"/>
        <v>100</v>
      </c>
      <c r="N25" s="127">
        <f t="shared" si="0"/>
        <v>310</v>
      </c>
      <c r="O25" s="137">
        <f t="shared" si="0"/>
        <v>20</v>
      </c>
      <c r="P25" s="127">
        <f t="shared" si="0"/>
        <v>330</v>
      </c>
      <c r="Q25" s="136">
        <f t="shared" si="0"/>
        <v>100</v>
      </c>
      <c r="R25" s="139">
        <v>0</v>
      </c>
      <c r="S25" s="139">
        <f aca="true" t="shared" si="1" ref="S25:Z25">S19+S23</f>
        <v>67</v>
      </c>
      <c r="T25" s="140">
        <f t="shared" si="1"/>
        <v>17</v>
      </c>
      <c r="U25" s="135">
        <f t="shared" si="1"/>
        <v>32677.156</v>
      </c>
      <c r="V25" s="136">
        <f t="shared" si="1"/>
        <v>83.7</v>
      </c>
      <c r="W25" s="127">
        <f t="shared" si="1"/>
        <v>626</v>
      </c>
      <c r="X25" s="137">
        <f t="shared" si="1"/>
        <v>40</v>
      </c>
      <c r="Y25" s="127">
        <f t="shared" si="1"/>
        <v>666</v>
      </c>
      <c r="Z25" s="136">
        <f t="shared" si="1"/>
        <v>91.89999999999999</v>
      </c>
      <c r="AA25" s="139">
        <v>0</v>
      </c>
      <c r="AB25" s="139">
        <f aca="true" t="shared" si="2" ref="AB25:AL25">AB19+AB23</f>
        <v>0</v>
      </c>
      <c r="AC25" s="140">
        <f t="shared" si="2"/>
        <v>12</v>
      </c>
      <c r="AD25" s="135">
        <f t="shared" si="2"/>
        <v>1194354.994</v>
      </c>
      <c r="AE25" s="132">
        <f t="shared" si="2"/>
        <v>95.4</v>
      </c>
      <c r="AF25" s="131">
        <f t="shared" si="2"/>
        <v>1169</v>
      </c>
      <c r="AG25" s="176">
        <f t="shared" si="2"/>
        <v>164</v>
      </c>
      <c r="AH25" s="131">
        <f t="shared" si="2"/>
        <v>1333</v>
      </c>
      <c r="AI25" s="132">
        <f t="shared" si="2"/>
        <v>94.5</v>
      </c>
      <c r="AJ25" s="133">
        <f t="shared" si="2"/>
        <v>245</v>
      </c>
      <c r="AK25" s="133">
        <f t="shared" si="2"/>
        <v>130</v>
      </c>
      <c r="AL25" s="133">
        <f t="shared" si="2"/>
        <v>54</v>
      </c>
    </row>
    <row r="26" spans="1:38" s="63" customFormat="1" ht="15" customHeight="1">
      <c r="A26" s="142"/>
      <c r="B26" s="143"/>
      <c r="C26" s="144"/>
      <c r="D26" s="145"/>
      <c r="E26" s="144"/>
      <c r="F26" s="146"/>
      <c r="G26" s="144"/>
      <c r="H26" s="145"/>
      <c r="I26" s="147"/>
      <c r="J26" s="147"/>
      <c r="K26" s="148"/>
      <c r="L26" s="149"/>
      <c r="M26" s="150"/>
      <c r="N26" s="151"/>
      <c r="O26" s="152"/>
      <c r="P26" s="151"/>
      <c r="Q26" s="150"/>
      <c r="R26" s="153"/>
      <c r="S26" s="153"/>
      <c r="T26" s="154"/>
      <c r="U26" s="149"/>
      <c r="V26" s="150"/>
      <c r="W26" s="151"/>
      <c r="X26" s="152"/>
      <c r="Y26" s="151"/>
      <c r="Z26" s="150"/>
      <c r="AA26" s="153"/>
      <c r="AB26" s="153"/>
      <c r="AC26" s="154"/>
      <c r="AD26" s="149"/>
      <c r="AE26" s="145"/>
      <c r="AF26" s="144"/>
      <c r="AG26" s="146"/>
      <c r="AH26" s="144"/>
      <c r="AI26" s="145"/>
      <c r="AJ26" s="147"/>
      <c r="AK26" s="147"/>
      <c r="AL26" s="147"/>
    </row>
    <row r="27" spans="1:38" s="63" customFormat="1" ht="15" customHeight="1">
      <c r="A27" s="54" t="s">
        <v>28</v>
      </c>
      <c r="B27" s="55"/>
      <c r="C27" s="101"/>
      <c r="D27" s="102"/>
      <c r="E27" s="101"/>
      <c r="F27" s="103"/>
      <c r="G27" s="101"/>
      <c r="H27" s="102"/>
      <c r="I27" s="104"/>
      <c r="J27" s="104"/>
      <c r="K27" s="105"/>
      <c r="L27" s="106"/>
      <c r="M27" s="59"/>
      <c r="N27" s="56"/>
      <c r="O27" s="58"/>
      <c r="P27" s="56"/>
      <c r="Q27" s="59"/>
      <c r="R27" s="60"/>
      <c r="S27" s="60"/>
      <c r="T27" s="61"/>
      <c r="U27" s="106"/>
      <c r="V27" s="59"/>
      <c r="W27" s="56"/>
      <c r="X27" s="58"/>
      <c r="Y27" s="56"/>
      <c r="Z27" s="59"/>
      <c r="AA27" s="60"/>
      <c r="AB27" s="60"/>
      <c r="AC27" s="61"/>
      <c r="AD27" s="106"/>
      <c r="AE27" s="102"/>
      <c r="AF27" s="101"/>
      <c r="AG27" s="103"/>
      <c r="AH27" s="101"/>
      <c r="AI27" s="102"/>
      <c r="AJ27" s="104"/>
      <c r="AK27" s="104"/>
      <c r="AL27" s="104"/>
    </row>
    <row r="28" spans="1:38" s="63" customFormat="1" ht="9.75" customHeight="1">
      <c r="A28" s="94"/>
      <c r="B28" s="95"/>
      <c r="C28" s="65"/>
      <c r="D28" s="66"/>
      <c r="E28" s="65"/>
      <c r="F28" s="67"/>
      <c r="G28" s="65"/>
      <c r="H28" s="66"/>
      <c r="I28" s="68"/>
      <c r="J28" s="68"/>
      <c r="K28" s="69"/>
      <c r="L28" s="70"/>
      <c r="M28" s="71"/>
      <c r="N28" s="72"/>
      <c r="O28" s="96"/>
      <c r="P28" s="72"/>
      <c r="Q28" s="71"/>
      <c r="R28" s="74"/>
      <c r="S28" s="74"/>
      <c r="T28" s="75"/>
      <c r="U28" s="70"/>
      <c r="V28" s="71"/>
      <c r="W28" s="72"/>
      <c r="X28" s="96"/>
      <c r="Y28" s="72"/>
      <c r="Z28" s="71"/>
      <c r="AA28" s="74"/>
      <c r="AB28" s="74"/>
      <c r="AC28" s="75"/>
      <c r="AD28" s="70"/>
      <c r="AE28" s="66"/>
      <c r="AF28" s="65"/>
      <c r="AG28" s="67"/>
      <c r="AH28" s="65"/>
      <c r="AI28" s="66"/>
      <c r="AJ28" s="68"/>
      <c r="AK28" s="68"/>
      <c r="AL28" s="68"/>
    </row>
    <row r="29" spans="1:38" s="159" customFormat="1" ht="15" customHeight="1">
      <c r="A29" s="177"/>
      <c r="B29" s="79" t="s">
        <v>28</v>
      </c>
      <c r="C29" s="80">
        <v>51693.434</v>
      </c>
      <c r="D29" s="81">
        <v>4.4</v>
      </c>
      <c r="E29" s="80">
        <v>17</v>
      </c>
      <c r="F29" s="82">
        <v>1</v>
      </c>
      <c r="G29" s="80">
        <v>18</v>
      </c>
      <c r="H29" s="81">
        <v>5</v>
      </c>
      <c r="I29" s="83">
        <v>1</v>
      </c>
      <c r="J29" s="83">
        <v>4</v>
      </c>
      <c r="K29" s="84">
        <v>3</v>
      </c>
      <c r="L29" s="85">
        <v>0</v>
      </c>
      <c r="M29" s="86">
        <v>0</v>
      </c>
      <c r="N29" s="87">
        <v>0</v>
      </c>
      <c r="O29" s="88">
        <v>0</v>
      </c>
      <c r="P29" s="87">
        <v>0</v>
      </c>
      <c r="Q29" s="86">
        <v>0</v>
      </c>
      <c r="R29" s="89">
        <v>0</v>
      </c>
      <c r="S29" s="89">
        <v>0</v>
      </c>
      <c r="T29" s="90">
        <v>0</v>
      </c>
      <c r="U29" s="85">
        <v>6353.077</v>
      </c>
      <c r="V29" s="86">
        <v>16.3</v>
      </c>
      <c r="W29" s="87">
        <v>56</v>
      </c>
      <c r="X29" s="88">
        <v>3</v>
      </c>
      <c r="Y29" s="87">
        <v>59</v>
      </c>
      <c r="Z29" s="86">
        <v>8.1</v>
      </c>
      <c r="AA29" s="89">
        <v>0</v>
      </c>
      <c r="AB29" s="89">
        <v>0</v>
      </c>
      <c r="AC29" s="90">
        <v>6</v>
      </c>
      <c r="AD29" s="85">
        <v>58046</v>
      </c>
      <c r="AE29" s="81">
        <v>4.6</v>
      </c>
      <c r="AF29" s="80">
        <v>73</v>
      </c>
      <c r="AG29" s="82">
        <v>4</v>
      </c>
      <c r="AH29" s="80">
        <v>77</v>
      </c>
      <c r="AI29" s="81">
        <v>5.5</v>
      </c>
      <c r="AJ29" s="83">
        <v>1</v>
      </c>
      <c r="AK29" s="83">
        <v>4</v>
      </c>
      <c r="AL29" s="83">
        <v>9</v>
      </c>
    </row>
    <row r="30" spans="1:38" s="63" customFormat="1" ht="9.75" customHeight="1" thickBot="1">
      <c r="A30" s="112"/>
      <c r="B30" s="23"/>
      <c r="C30" s="65"/>
      <c r="D30" s="66"/>
      <c r="E30" s="65"/>
      <c r="F30" s="67"/>
      <c r="G30" s="65"/>
      <c r="H30" s="66"/>
      <c r="I30" s="68"/>
      <c r="J30" s="68"/>
      <c r="K30" s="69"/>
      <c r="L30" s="70"/>
      <c r="M30" s="71"/>
      <c r="N30" s="72"/>
      <c r="O30" s="122"/>
      <c r="P30" s="72"/>
      <c r="Q30" s="71"/>
      <c r="R30" s="74"/>
      <c r="S30" s="74"/>
      <c r="T30" s="75"/>
      <c r="U30" s="70"/>
      <c r="V30" s="71"/>
      <c r="W30" s="72"/>
      <c r="X30" s="122"/>
      <c r="Y30" s="72"/>
      <c r="Z30" s="71"/>
      <c r="AA30" s="74"/>
      <c r="AB30" s="74"/>
      <c r="AC30" s="75"/>
      <c r="AD30" s="70"/>
      <c r="AE30" s="66"/>
      <c r="AF30" s="65"/>
      <c r="AG30" s="67"/>
      <c r="AH30" s="65"/>
      <c r="AI30" s="66"/>
      <c r="AJ30" s="68"/>
      <c r="AK30" s="68"/>
      <c r="AL30" s="68"/>
    </row>
    <row r="31" spans="1:38" s="63" customFormat="1" ht="15" customHeight="1" thickBot="1">
      <c r="A31" s="942" t="s">
        <v>29</v>
      </c>
      <c r="B31" s="943"/>
      <c r="C31" s="131">
        <f aca="true" t="shared" si="3" ref="C31:Z31">C25+C29</f>
        <v>1175847.255</v>
      </c>
      <c r="D31" s="132">
        <f t="shared" si="3"/>
        <v>100</v>
      </c>
      <c r="E31" s="131">
        <f t="shared" si="3"/>
        <v>250</v>
      </c>
      <c r="F31" s="176">
        <f t="shared" si="3"/>
        <v>105</v>
      </c>
      <c r="G31" s="131">
        <f t="shared" si="3"/>
        <v>355</v>
      </c>
      <c r="H31" s="132">
        <f t="shared" si="3"/>
        <v>100</v>
      </c>
      <c r="I31" s="133">
        <f t="shared" si="3"/>
        <v>246</v>
      </c>
      <c r="J31" s="133">
        <f t="shared" si="3"/>
        <v>67</v>
      </c>
      <c r="K31" s="134">
        <f t="shared" si="3"/>
        <v>28</v>
      </c>
      <c r="L31" s="135">
        <f t="shared" si="3"/>
        <v>37523.933</v>
      </c>
      <c r="M31" s="136">
        <f t="shared" si="3"/>
        <v>100</v>
      </c>
      <c r="N31" s="127">
        <f t="shared" si="3"/>
        <v>310</v>
      </c>
      <c r="O31" s="160">
        <f t="shared" si="3"/>
        <v>20</v>
      </c>
      <c r="P31" s="127">
        <f t="shared" si="3"/>
        <v>330</v>
      </c>
      <c r="Q31" s="136">
        <f t="shared" si="3"/>
        <v>100</v>
      </c>
      <c r="R31" s="139">
        <f t="shared" si="3"/>
        <v>0</v>
      </c>
      <c r="S31" s="139">
        <f t="shared" si="3"/>
        <v>67</v>
      </c>
      <c r="T31" s="140">
        <f t="shared" si="3"/>
        <v>17</v>
      </c>
      <c r="U31" s="135">
        <f t="shared" si="3"/>
        <v>39030.233</v>
      </c>
      <c r="V31" s="136">
        <f t="shared" si="3"/>
        <v>100</v>
      </c>
      <c r="W31" s="127">
        <f t="shared" si="3"/>
        <v>682</v>
      </c>
      <c r="X31" s="160">
        <f t="shared" si="3"/>
        <v>43</v>
      </c>
      <c r="Y31" s="127">
        <f t="shared" si="3"/>
        <v>725</v>
      </c>
      <c r="Z31" s="136">
        <f t="shared" si="3"/>
        <v>99.99999999999999</v>
      </c>
      <c r="AA31" s="139">
        <v>0</v>
      </c>
      <c r="AB31" s="139">
        <f aca="true" t="shared" si="4" ref="AB31:AL31">AB25+AB29</f>
        <v>0</v>
      </c>
      <c r="AC31" s="140">
        <f t="shared" si="4"/>
        <v>18</v>
      </c>
      <c r="AD31" s="135">
        <f t="shared" si="4"/>
        <v>1252400.994</v>
      </c>
      <c r="AE31" s="132">
        <f t="shared" si="4"/>
        <v>100</v>
      </c>
      <c r="AF31" s="131">
        <f t="shared" si="4"/>
        <v>1242</v>
      </c>
      <c r="AG31" s="176">
        <f t="shared" si="4"/>
        <v>168</v>
      </c>
      <c r="AH31" s="131">
        <f t="shared" si="4"/>
        <v>1410</v>
      </c>
      <c r="AI31" s="132">
        <f t="shared" si="4"/>
        <v>100</v>
      </c>
      <c r="AJ31" s="133">
        <f t="shared" si="4"/>
        <v>246</v>
      </c>
      <c r="AK31" s="133">
        <f t="shared" si="4"/>
        <v>134</v>
      </c>
      <c r="AL31" s="133">
        <f t="shared" si="4"/>
        <v>63</v>
      </c>
    </row>
    <row r="32" spans="1:9" s="163" customFormat="1" ht="13.5">
      <c r="A32" s="161"/>
      <c r="B32" s="162"/>
      <c r="C32" s="162"/>
      <c r="D32" s="162"/>
      <c r="E32" s="162"/>
      <c r="F32" s="162"/>
      <c r="G32" s="162"/>
      <c r="H32" s="162"/>
      <c r="I32" s="162"/>
    </row>
    <row r="33" spans="1:9" s="163" customFormat="1" ht="13.5">
      <c r="A33" s="161" t="s">
        <v>30</v>
      </c>
      <c r="B33" s="162"/>
      <c r="C33" s="162"/>
      <c r="D33" s="162"/>
      <c r="E33" s="162"/>
      <c r="F33" s="162"/>
      <c r="G33" s="162"/>
      <c r="H33" s="162"/>
      <c r="I33" s="162"/>
    </row>
    <row r="34" spans="1:14" s="163" customFormat="1" ht="13.5">
      <c r="A34" s="164" t="s">
        <v>31</v>
      </c>
      <c r="M34" s="162"/>
      <c r="N34" s="162"/>
    </row>
    <row r="35" s="163" customFormat="1" ht="13.5">
      <c r="A35" s="164" t="s">
        <v>184</v>
      </c>
    </row>
    <row r="36" s="163" customFormat="1" ht="13.5">
      <c r="A36" s="164" t="s">
        <v>32</v>
      </c>
    </row>
    <row r="37" s="163" customFormat="1" ht="13.5">
      <c r="A37" s="164" t="s">
        <v>33</v>
      </c>
    </row>
    <row r="38" s="163" customFormat="1" ht="13.5">
      <c r="A38" s="164" t="s">
        <v>34</v>
      </c>
    </row>
    <row r="39" s="163" customFormat="1" ht="13.5">
      <c r="A39" s="165" t="s">
        <v>35</v>
      </c>
    </row>
    <row r="40" s="163" customFormat="1" ht="13.5">
      <c r="A40" s="164" t="s">
        <v>36</v>
      </c>
    </row>
    <row r="41" s="163" customFormat="1" ht="13.5">
      <c r="A41" s="164" t="s">
        <v>21</v>
      </c>
    </row>
    <row r="42" s="163" customFormat="1" ht="13.5">
      <c r="A42" s="164" t="s">
        <v>25</v>
      </c>
    </row>
    <row r="43" spans="1:30" s="163" customFormat="1" ht="13.5">
      <c r="A43" s="164" t="s">
        <v>210</v>
      </c>
      <c r="B43" s="166"/>
      <c r="C43" s="166"/>
      <c r="L43" s="166"/>
      <c r="AD43" s="166"/>
    </row>
    <row r="44" spans="1:30" s="63" customFormat="1" ht="13.5">
      <c r="A44" s="167"/>
      <c r="B44" s="167"/>
      <c r="C44" s="168"/>
      <c r="L44" s="168"/>
      <c r="AD44" s="168"/>
    </row>
    <row r="45" spans="1:30" s="63" customFormat="1" ht="13.5">
      <c r="A45" s="167"/>
      <c r="B45" s="167"/>
      <c r="C45" s="168"/>
      <c r="L45" s="168"/>
      <c r="AD45" s="168"/>
    </row>
    <row r="46" spans="1:30" s="63" customFormat="1" ht="13.5">
      <c r="A46" s="167"/>
      <c r="B46" s="167"/>
      <c r="C46" s="168"/>
      <c r="L46" s="168"/>
      <c r="AD46" s="168"/>
    </row>
    <row r="47" spans="1:30" s="63" customFormat="1" ht="13.5">
      <c r="A47" s="167"/>
      <c r="B47" s="167"/>
      <c r="C47" s="168"/>
      <c r="L47" s="168"/>
      <c r="AD47" s="168"/>
    </row>
    <row r="48" spans="1:30" s="63" customFormat="1" ht="13.5">
      <c r="A48" s="167"/>
      <c r="B48" s="167"/>
      <c r="C48" s="168"/>
      <c r="L48" s="168"/>
      <c r="AD48" s="168"/>
    </row>
    <row r="49" spans="1:30" s="63" customFormat="1" ht="13.5">
      <c r="A49" s="167"/>
      <c r="B49" s="167"/>
      <c r="C49" s="168"/>
      <c r="L49" s="168"/>
      <c r="AD49" s="168"/>
    </row>
    <row r="50" spans="1:30" s="63" customFormat="1" ht="13.5">
      <c r="A50" s="167"/>
      <c r="B50" s="169"/>
      <c r="C50" s="168"/>
      <c r="L50" s="168"/>
      <c r="AD50" s="168"/>
    </row>
    <row r="51" spans="1:30" s="63" customFormat="1" ht="13.5">
      <c r="A51" s="167"/>
      <c r="B51" s="169"/>
      <c r="C51" s="168"/>
      <c r="L51" s="168"/>
      <c r="AD51" s="168"/>
    </row>
    <row r="52" spans="1:30" s="63" customFormat="1" ht="13.5">
      <c r="A52" s="167"/>
      <c r="B52" s="169"/>
      <c r="C52" s="168"/>
      <c r="L52" s="168"/>
      <c r="AD52" s="168"/>
    </row>
    <row r="53" spans="1:30" s="63" customFormat="1" ht="13.5">
      <c r="A53" s="167"/>
      <c r="B53" s="169"/>
      <c r="C53" s="168"/>
      <c r="L53" s="168"/>
      <c r="AD53" s="168"/>
    </row>
    <row r="54" spans="1:30" s="63" customFormat="1" ht="13.5">
      <c r="A54" s="167"/>
      <c r="B54" s="169"/>
      <c r="C54" s="168"/>
      <c r="L54" s="168"/>
      <c r="AD54" s="168"/>
    </row>
    <row r="55" spans="1:30" s="63" customFormat="1" ht="13.5">
      <c r="A55" s="167"/>
      <c r="B55" s="169"/>
      <c r="C55" s="168"/>
      <c r="L55" s="168"/>
      <c r="AD55" s="168"/>
    </row>
    <row r="56" spans="1:30" s="63" customFormat="1" ht="13.5">
      <c r="A56" s="167"/>
      <c r="B56" s="169"/>
      <c r="C56" s="168"/>
      <c r="L56" s="168"/>
      <c r="AD56" s="168"/>
    </row>
    <row r="57" spans="1:30" s="63" customFormat="1" ht="13.5">
      <c r="A57" s="167"/>
      <c r="B57" s="169"/>
      <c r="C57" s="168"/>
      <c r="L57" s="168"/>
      <c r="AD57" s="168"/>
    </row>
    <row r="58" spans="1:30" s="63" customFormat="1" ht="13.5">
      <c r="A58" s="167"/>
      <c r="B58" s="169"/>
      <c r="C58" s="168"/>
      <c r="L58" s="168"/>
      <c r="AD58" s="168"/>
    </row>
    <row r="59" spans="1:30" s="63" customFormat="1" ht="13.5">
      <c r="A59" s="167"/>
      <c r="B59" s="169"/>
      <c r="C59" s="168"/>
      <c r="L59" s="168"/>
      <c r="AD59" s="168"/>
    </row>
    <row r="60" spans="1:30" s="63" customFormat="1" ht="13.5">
      <c r="A60" s="167"/>
      <c r="B60" s="169"/>
      <c r="C60" s="168"/>
      <c r="L60" s="168"/>
      <c r="AD60" s="168"/>
    </row>
    <row r="61" spans="1:30" s="63" customFormat="1" ht="13.5">
      <c r="A61" s="167"/>
      <c r="B61" s="169"/>
      <c r="C61" s="168"/>
      <c r="L61" s="168"/>
      <c r="AD61" s="168"/>
    </row>
    <row r="62" spans="1:30" ht="13.5">
      <c r="A62" s="167"/>
      <c r="B62" s="169"/>
      <c r="C62" s="168"/>
      <c r="L62" s="168"/>
      <c r="AD62" s="168"/>
    </row>
    <row r="63" spans="1:30" ht="13.5">
      <c r="A63" s="167"/>
      <c r="B63" s="169"/>
      <c r="C63" s="168"/>
      <c r="L63" s="168"/>
      <c r="AD63" s="168"/>
    </row>
    <row r="64" spans="1:30" ht="13.5">
      <c r="A64" s="167"/>
      <c r="B64" s="169"/>
      <c r="C64" s="168"/>
      <c r="L64" s="168"/>
      <c r="AD64" s="168"/>
    </row>
    <row r="65" spans="1:30" ht="13.5">
      <c r="A65" s="167"/>
      <c r="B65" s="169"/>
      <c r="C65" s="168"/>
      <c r="L65" s="168"/>
      <c r="AD65" s="168"/>
    </row>
    <row r="66" spans="1:30" ht="13.5">
      <c r="A66" s="167"/>
      <c r="B66" s="169"/>
      <c r="C66" s="168"/>
      <c r="L66" s="168"/>
      <c r="AD66" s="168"/>
    </row>
    <row r="67" spans="1:30" ht="13.5">
      <c r="A67" s="167"/>
      <c r="B67" s="169"/>
      <c r="C67" s="168"/>
      <c r="L67" s="168"/>
      <c r="AD67" s="168"/>
    </row>
    <row r="68" spans="1:30" ht="13.5">
      <c r="A68" s="167"/>
      <c r="B68" s="169"/>
      <c r="C68" s="168"/>
      <c r="L68" s="168"/>
      <c r="AD68" s="168"/>
    </row>
    <row r="69" spans="1:30" ht="13.5">
      <c r="A69" s="167"/>
      <c r="B69" s="169"/>
      <c r="C69" s="168"/>
      <c r="L69" s="168"/>
      <c r="AD69" s="168"/>
    </row>
    <row r="70" spans="1:30" ht="13.5">
      <c r="A70" s="167"/>
      <c r="B70" s="169"/>
      <c r="C70" s="168"/>
      <c r="L70" s="168"/>
      <c r="AD70" s="168"/>
    </row>
    <row r="71" spans="1:30" ht="13.5">
      <c r="A71" s="167"/>
      <c r="B71" s="169"/>
      <c r="C71" s="168"/>
      <c r="L71" s="168"/>
      <c r="AD71" s="168"/>
    </row>
    <row r="72" spans="1:30" ht="13.5">
      <c r="A72" s="167"/>
      <c r="B72" s="169"/>
      <c r="C72" s="168"/>
      <c r="L72" s="168"/>
      <c r="AD72" s="168"/>
    </row>
    <row r="73" spans="1:30" ht="13.5">
      <c r="A73" s="167"/>
      <c r="B73" s="169"/>
      <c r="C73" s="168"/>
      <c r="L73" s="168"/>
      <c r="AD73" s="168"/>
    </row>
    <row r="74" spans="1:30" ht="13.5">
      <c r="A74" s="167"/>
      <c r="B74" s="169"/>
      <c r="C74" s="168"/>
      <c r="L74" s="168"/>
      <c r="AD74" s="168"/>
    </row>
    <row r="75" spans="1:30" ht="13.5">
      <c r="A75" s="167"/>
      <c r="B75" s="169"/>
      <c r="C75" s="168"/>
      <c r="L75" s="168"/>
      <c r="AD75" s="168"/>
    </row>
    <row r="76" spans="1:30" ht="13.5">
      <c r="A76" s="167"/>
      <c r="B76" s="169"/>
      <c r="C76" s="168"/>
      <c r="L76" s="168"/>
      <c r="AD76" s="168"/>
    </row>
    <row r="77" spans="1:30" ht="13.5">
      <c r="A77" s="167"/>
      <c r="B77" s="169"/>
      <c r="C77" s="168"/>
      <c r="L77" s="168"/>
      <c r="AD77" s="168"/>
    </row>
    <row r="78" spans="1:30" ht="13.5">
      <c r="A78" s="167"/>
      <c r="B78" s="169"/>
      <c r="C78" s="168"/>
      <c r="L78" s="168"/>
      <c r="AD78" s="168"/>
    </row>
    <row r="79" spans="1:30" ht="13.5">
      <c r="A79" s="167"/>
      <c r="B79" s="169"/>
      <c r="C79" s="168"/>
      <c r="L79" s="168"/>
      <c r="AD79" s="168"/>
    </row>
    <row r="80" spans="1:30" ht="13.5">
      <c r="A80" s="167"/>
      <c r="B80" s="169"/>
      <c r="C80" s="168"/>
      <c r="L80" s="168"/>
      <c r="AD80" s="168"/>
    </row>
    <row r="81" spans="1:30" ht="13.5">
      <c r="A81" s="167"/>
      <c r="B81" s="169"/>
      <c r="C81" s="168"/>
      <c r="L81" s="168"/>
      <c r="AD81" s="168"/>
    </row>
    <row r="82" spans="1:30" ht="13.5">
      <c r="A82" s="167"/>
      <c r="B82" s="169"/>
      <c r="C82" s="168"/>
      <c r="L82" s="168"/>
      <c r="AD82" s="168"/>
    </row>
    <row r="83" spans="1:30" ht="13.5">
      <c r="A83" s="167"/>
      <c r="B83" s="169"/>
      <c r="C83" s="168"/>
      <c r="L83" s="168"/>
      <c r="AD83" s="168"/>
    </row>
    <row r="84" spans="1:30" ht="13.5">
      <c r="A84" s="167"/>
      <c r="B84" s="169"/>
      <c r="C84" s="168"/>
      <c r="L84" s="168"/>
      <c r="AD84" s="168"/>
    </row>
    <row r="85" spans="1:30" ht="13.5">
      <c r="A85" s="167"/>
      <c r="B85" s="169"/>
      <c r="C85" s="168"/>
      <c r="L85" s="168"/>
      <c r="AD85" s="168"/>
    </row>
    <row r="86" spans="12:30" ht="13.5">
      <c r="L86" s="168"/>
      <c r="AD86" s="168"/>
    </row>
    <row r="87" spans="12:30" ht="13.5">
      <c r="L87" s="168"/>
      <c r="AD87" s="168"/>
    </row>
    <row r="88" spans="12:30" ht="13.5">
      <c r="L88" s="168"/>
      <c r="AD88" s="168"/>
    </row>
  </sheetData>
  <mergeCells count="21">
    <mergeCell ref="U11:AC11"/>
    <mergeCell ref="AD11:AL11"/>
    <mergeCell ref="C12:D12"/>
    <mergeCell ref="G12:H12"/>
    <mergeCell ref="L12:M12"/>
    <mergeCell ref="AH12:AI12"/>
    <mergeCell ref="A31:B31"/>
    <mergeCell ref="A11:B11"/>
    <mergeCell ref="A12:B12"/>
    <mergeCell ref="A14:B14"/>
    <mergeCell ref="A13:B13"/>
    <mergeCell ref="AJ1:AL1"/>
    <mergeCell ref="A2:AL2"/>
    <mergeCell ref="A3:AL3"/>
    <mergeCell ref="P12:Q12"/>
    <mergeCell ref="U12:V12"/>
    <mergeCell ref="Y12:Z12"/>
    <mergeCell ref="AD12:AE12"/>
    <mergeCell ref="C11:K11"/>
    <mergeCell ref="L11:T11"/>
    <mergeCell ref="A7:AL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workbookViewId="0" topLeftCell="A1">
      <selection activeCell="A44" sqref="A44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8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9" width="4.25390625" style="0" customWidth="1"/>
    <col min="30" max="30" width="8.75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36:38" ht="16.5">
      <c r="AJ1" s="936" t="s">
        <v>192</v>
      </c>
      <c r="AK1" s="936"/>
      <c r="AL1" s="936"/>
    </row>
    <row r="2" spans="1:38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</row>
    <row r="3" spans="1:38" ht="18">
      <c r="A3" s="937" t="s">
        <v>190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</row>
    <row r="4" spans="1:38" ht="18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</row>
    <row r="5" spans="1:38" ht="18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899"/>
      <c r="AK5" s="899"/>
      <c r="AL5" s="899"/>
    </row>
    <row r="6" spans="1:38" ht="18">
      <c r="A6" s="899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899"/>
      <c r="AC6" s="899"/>
      <c r="AD6" s="899"/>
      <c r="AE6" s="899"/>
      <c r="AF6" s="899"/>
      <c r="AG6" s="899"/>
      <c r="AH6" s="899"/>
      <c r="AI6" s="899"/>
      <c r="AJ6" s="899"/>
      <c r="AK6" s="899"/>
      <c r="AL6" s="899"/>
    </row>
    <row r="7" spans="1:38" s="1" customFormat="1" ht="18" customHeight="1">
      <c r="A7" s="922" t="s">
        <v>40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  <c r="AF7" s="922"/>
      <c r="AG7" s="922"/>
      <c r="AH7" s="922"/>
      <c r="AI7" s="922"/>
      <c r="AJ7" s="922"/>
      <c r="AK7" s="922"/>
      <c r="AL7" s="922"/>
    </row>
    <row r="8" spans="2:38" s="1" customFormat="1" ht="12" customHeight="1">
      <c r="B8" s="2"/>
      <c r="C8" s="3"/>
      <c r="D8" s="4"/>
      <c r="E8" s="4"/>
      <c r="F8" s="4"/>
      <c r="G8" s="4"/>
      <c r="H8" s="4"/>
      <c r="I8" s="4"/>
      <c r="J8" s="4"/>
      <c r="K8" s="4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4"/>
      <c r="AL8" s="4"/>
    </row>
    <row r="9" spans="1:38" s="1" customFormat="1" ht="12" customHeight="1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8"/>
      <c r="AG9" s="8"/>
      <c r="AH9" s="8"/>
      <c r="AI9" s="8"/>
      <c r="AJ9" s="8"/>
      <c r="AK9" s="8"/>
      <c r="AL9" s="8"/>
    </row>
    <row r="10" spans="1:38" s="10" customFormat="1" ht="18.75" customHeight="1">
      <c r="A10" s="9" t="s">
        <v>1</v>
      </c>
      <c r="C10" s="11"/>
      <c r="D10" s="12"/>
      <c r="E10" s="13"/>
      <c r="F10" s="14"/>
      <c r="G10" s="14"/>
      <c r="H10" s="14"/>
      <c r="I10" s="14"/>
      <c r="J10" s="11"/>
      <c r="K10" s="12"/>
      <c r="L10" s="13"/>
      <c r="O10" s="14"/>
      <c r="P10" s="14"/>
      <c r="Q10" s="14"/>
      <c r="R10" s="14"/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1"/>
      <c r="AE10" s="12"/>
      <c r="AF10" s="13"/>
      <c r="AG10" s="14"/>
      <c r="AH10" s="14"/>
      <c r="AI10" s="14"/>
      <c r="AJ10" s="14"/>
      <c r="AK10" s="11"/>
      <c r="AL10" s="15" t="s">
        <v>2</v>
      </c>
    </row>
    <row r="11" spans="1:38" s="16" customFormat="1" ht="18.75" customHeight="1">
      <c r="A11" s="928" t="s">
        <v>3</v>
      </c>
      <c r="B11" s="929"/>
      <c r="C11" s="920" t="s">
        <v>4</v>
      </c>
      <c r="D11" s="921"/>
      <c r="E11" s="921"/>
      <c r="F11" s="921"/>
      <c r="G11" s="921"/>
      <c r="H11" s="921"/>
      <c r="I11" s="921"/>
      <c r="J11" s="921"/>
      <c r="K11" s="909"/>
      <c r="L11" s="910" t="s">
        <v>5</v>
      </c>
      <c r="M11" s="921"/>
      <c r="N11" s="921"/>
      <c r="O11" s="921"/>
      <c r="P11" s="921"/>
      <c r="Q11" s="921"/>
      <c r="R11" s="921"/>
      <c r="S11" s="921"/>
      <c r="T11" s="909"/>
      <c r="U11" s="910" t="s">
        <v>6</v>
      </c>
      <c r="V11" s="921"/>
      <c r="W11" s="921"/>
      <c r="X11" s="921"/>
      <c r="Y11" s="921"/>
      <c r="Z11" s="921"/>
      <c r="AA11" s="921"/>
      <c r="AB11" s="921"/>
      <c r="AC11" s="909"/>
      <c r="AD11" s="925" t="s">
        <v>41</v>
      </c>
      <c r="AE11" s="926"/>
      <c r="AF11" s="926"/>
      <c r="AG11" s="926"/>
      <c r="AH11" s="926"/>
      <c r="AI11" s="926"/>
      <c r="AJ11" s="926"/>
      <c r="AK11" s="926"/>
      <c r="AL11" s="927"/>
    </row>
    <row r="12" spans="1:38" s="22" customFormat="1" ht="19.5" customHeight="1">
      <c r="A12" s="928" t="s">
        <v>8</v>
      </c>
      <c r="B12" s="929"/>
      <c r="C12" s="931" t="s">
        <v>9</v>
      </c>
      <c r="D12" s="924"/>
      <c r="E12" s="17" t="s">
        <v>10</v>
      </c>
      <c r="F12" s="18" t="s">
        <v>11</v>
      </c>
      <c r="G12" s="932" t="s">
        <v>12</v>
      </c>
      <c r="H12" s="933"/>
      <c r="I12" s="19" t="s">
        <v>13</v>
      </c>
      <c r="J12" s="20" t="s">
        <v>14</v>
      </c>
      <c r="K12" s="21" t="s">
        <v>15</v>
      </c>
      <c r="L12" s="923" t="s">
        <v>9</v>
      </c>
      <c r="M12" s="924"/>
      <c r="N12" s="17" t="s">
        <v>10</v>
      </c>
      <c r="O12" s="18" t="s">
        <v>11</v>
      </c>
      <c r="P12" s="932" t="s">
        <v>12</v>
      </c>
      <c r="Q12" s="933"/>
      <c r="R12" s="19" t="s">
        <v>13</v>
      </c>
      <c r="S12" s="20" t="s">
        <v>14</v>
      </c>
      <c r="T12" s="21" t="s">
        <v>15</v>
      </c>
      <c r="U12" s="923" t="s">
        <v>9</v>
      </c>
      <c r="V12" s="924"/>
      <c r="W12" s="17" t="s">
        <v>10</v>
      </c>
      <c r="X12" s="18" t="s">
        <v>11</v>
      </c>
      <c r="Y12" s="932" t="s">
        <v>12</v>
      </c>
      <c r="Z12" s="933"/>
      <c r="AA12" s="19" t="s">
        <v>13</v>
      </c>
      <c r="AB12" s="20" t="s">
        <v>14</v>
      </c>
      <c r="AC12" s="21" t="s">
        <v>15</v>
      </c>
      <c r="AD12" s="923" t="s">
        <v>9</v>
      </c>
      <c r="AE12" s="924"/>
      <c r="AF12" s="17" t="s">
        <v>10</v>
      </c>
      <c r="AG12" s="18" t="s">
        <v>11</v>
      </c>
      <c r="AH12" s="932" t="s">
        <v>12</v>
      </c>
      <c r="AI12" s="933"/>
      <c r="AJ12" s="19" t="s">
        <v>13</v>
      </c>
      <c r="AK12" s="20" t="s">
        <v>14</v>
      </c>
      <c r="AL12" s="20" t="s">
        <v>15</v>
      </c>
    </row>
    <row r="13" spans="1:38" s="22" customFormat="1" ht="13.5" customHeight="1">
      <c r="A13" s="939" t="s">
        <v>16</v>
      </c>
      <c r="B13" s="911"/>
      <c r="C13" s="171" t="s">
        <v>17</v>
      </c>
      <c r="D13" s="25" t="s">
        <v>18</v>
      </c>
      <c r="E13" s="26" t="s">
        <v>19</v>
      </c>
      <c r="F13" s="27" t="s">
        <v>19</v>
      </c>
      <c r="G13" s="26" t="s">
        <v>19</v>
      </c>
      <c r="H13" s="28" t="s">
        <v>18</v>
      </c>
      <c r="I13" s="29" t="s">
        <v>19</v>
      </c>
      <c r="J13" s="30" t="s">
        <v>19</v>
      </c>
      <c r="K13" s="31" t="s">
        <v>19</v>
      </c>
      <c r="L13" s="24" t="s">
        <v>17</v>
      </c>
      <c r="M13" s="25" t="s">
        <v>18</v>
      </c>
      <c r="N13" s="26" t="s">
        <v>19</v>
      </c>
      <c r="O13" s="27" t="s">
        <v>19</v>
      </c>
      <c r="P13" s="26" t="s">
        <v>19</v>
      </c>
      <c r="Q13" s="28" t="s">
        <v>18</v>
      </c>
      <c r="R13" s="29" t="s">
        <v>19</v>
      </c>
      <c r="S13" s="30" t="s">
        <v>19</v>
      </c>
      <c r="T13" s="31" t="s">
        <v>19</v>
      </c>
      <c r="U13" s="24" t="s">
        <v>17</v>
      </c>
      <c r="V13" s="25" t="s">
        <v>18</v>
      </c>
      <c r="W13" s="26" t="s">
        <v>19</v>
      </c>
      <c r="X13" s="27" t="s">
        <v>19</v>
      </c>
      <c r="Y13" s="26" t="s">
        <v>19</v>
      </c>
      <c r="Z13" s="28" t="s">
        <v>18</v>
      </c>
      <c r="AA13" s="29" t="s">
        <v>19</v>
      </c>
      <c r="AB13" s="30" t="s">
        <v>19</v>
      </c>
      <c r="AC13" s="31" t="s">
        <v>19</v>
      </c>
      <c r="AD13" s="24" t="s">
        <v>17</v>
      </c>
      <c r="AE13" s="25" t="s">
        <v>18</v>
      </c>
      <c r="AF13" s="26" t="s">
        <v>19</v>
      </c>
      <c r="AG13" s="27" t="s">
        <v>19</v>
      </c>
      <c r="AH13" s="26" t="s">
        <v>19</v>
      </c>
      <c r="AI13" s="28" t="s">
        <v>18</v>
      </c>
      <c r="AJ13" s="29" t="s">
        <v>19</v>
      </c>
      <c r="AK13" s="30" t="s">
        <v>19</v>
      </c>
      <c r="AL13" s="30" t="s">
        <v>19</v>
      </c>
    </row>
    <row r="14" spans="1:38" s="43" customFormat="1" ht="9.75" customHeight="1" thickBot="1">
      <c r="A14" s="934" t="s">
        <v>20</v>
      </c>
      <c r="B14" s="935"/>
      <c r="C14" s="34">
        <v>1</v>
      </c>
      <c r="D14" s="35">
        <v>2</v>
      </c>
      <c r="E14" s="34">
        <v>3</v>
      </c>
      <c r="F14" s="36">
        <v>4</v>
      </c>
      <c r="G14" s="37">
        <v>5</v>
      </c>
      <c r="H14" s="33">
        <v>6</v>
      </c>
      <c r="I14" s="32">
        <v>7</v>
      </c>
      <c r="J14" s="38">
        <v>8</v>
      </c>
      <c r="K14" s="39">
        <v>9</v>
      </c>
      <c r="L14" s="40">
        <v>10</v>
      </c>
      <c r="M14" s="35">
        <v>11</v>
      </c>
      <c r="N14" s="34">
        <v>12</v>
      </c>
      <c r="O14" s="36">
        <v>13</v>
      </c>
      <c r="P14" s="37">
        <v>14</v>
      </c>
      <c r="Q14" s="33">
        <v>15</v>
      </c>
      <c r="R14" s="32">
        <v>16</v>
      </c>
      <c r="S14" s="38">
        <v>17</v>
      </c>
      <c r="T14" s="39">
        <v>18</v>
      </c>
      <c r="U14" s="40">
        <v>19</v>
      </c>
      <c r="V14" s="35">
        <v>20</v>
      </c>
      <c r="W14" s="34">
        <v>21</v>
      </c>
      <c r="X14" s="36">
        <v>22</v>
      </c>
      <c r="Y14" s="37">
        <v>23</v>
      </c>
      <c r="Z14" s="33">
        <v>24</v>
      </c>
      <c r="AA14" s="32">
        <v>25</v>
      </c>
      <c r="AB14" s="38">
        <v>26</v>
      </c>
      <c r="AC14" s="39">
        <v>27</v>
      </c>
      <c r="AD14" s="41">
        <v>28</v>
      </c>
      <c r="AE14" s="35">
        <v>29</v>
      </c>
      <c r="AF14" s="34">
        <v>30</v>
      </c>
      <c r="AG14" s="36">
        <v>31</v>
      </c>
      <c r="AH14" s="37">
        <v>32</v>
      </c>
      <c r="AI14" s="33">
        <v>33</v>
      </c>
      <c r="AJ14" s="32">
        <v>34</v>
      </c>
      <c r="AK14" s="38">
        <v>35</v>
      </c>
      <c r="AL14" s="42">
        <v>36</v>
      </c>
    </row>
    <row r="15" spans="1:38" s="22" customFormat="1" ht="9.75" customHeight="1">
      <c r="A15" s="44"/>
      <c r="B15" s="45"/>
      <c r="C15" s="46"/>
      <c r="D15" s="47"/>
      <c r="E15" s="46"/>
      <c r="F15" s="48"/>
      <c r="G15" s="49"/>
      <c r="H15" s="47"/>
      <c r="I15" s="50"/>
      <c r="J15" s="50"/>
      <c r="K15" s="51"/>
      <c r="L15" s="52"/>
      <c r="M15" s="47"/>
      <c r="N15" s="46"/>
      <c r="O15" s="48"/>
      <c r="P15" s="49"/>
      <c r="Q15" s="47"/>
      <c r="R15" s="50"/>
      <c r="S15" s="50"/>
      <c r="T15" s="51"/>
      <c r="U15" s="52"/>
      <c r="V15" s="47"/>
      <c r="W15" s="46"/>
      <c r="X15" s="48"/>
      <c r="Y15" s="49"/>
      <c r="Z15" s="47"/>
      <c r="AA15" s="50"/>
      <c r="AB15" s="50"/>
      <c r="AC15" s="51"/>
      <c r="AD15" s="52"/>
      <c r="AE15" s="47"/>
      <c r="AF15" s="46"/>
      <c r="AG15" s="48"/>
      <c r="AH15" s="49"/>
      <c r="AI15" s="47"/>
      <c r="AJ15" s="50"/>
      <c r="AK15" s="50"/>
      <c r="AL15" s="53"/>
    </row>
    <row r="16" spans="1:38" s="63" customFormat="1" ht="15" customHeight="1">
      <c r="A16" s="54" t="s">
        <v>21</v>
      </c>
      <c r="B16" s="55"/>
      <c r="C16" s="56"/>
      <c r="D16" s="57"/>
      <c r="E16" s="56"/>
      <c r="F16" s="58"/>
      <c r="G16" s="56"/>
      <c r="H16" s="59"/>
      <c r="I16" s="60"/>
      <c r="J16" s="60"/>
      <c r="K16" s="61"/>
      <c r="L16" s="62"/>
      <c r="M16" s="59"/>
      <c r="N16" s="56"/>
      <c r="O16" s="58"/>
      <c r="P16" s="56"/>
      <c r="Q16" s="59"/>
      <c r="R16" s="60"/>
      <c r="S16" s="60"/>
      <c r="T16" s="61"/>
      <c r="U16" s="62"/>
      <c r="V16" s="59"/>
      <c r="W16" s="56"/>
      <c r="X16" s="58"/>
      <c r="Y16" s="56"/>
      <c r="Z16" s="59"/>
      <c r="AA16" s="60"/>
      <c r="AB16" s="60"/>
      <c r="AC16" s="61"/>
      <c r="AD16" s="62"/>
      <c r="AE16" s="59"/>
      <c r="AF16" s="56"/>
      <c r="AG16" s="58"/>
      <c r="AH16" s="56"/>
      <c r="AI16" s="59"/>
      <c r="AJ16" s="60"/>
      <c r="AK16" s="60"/>
      <c r="AL16" s="60"/>
    </row>
    <row r="17" spans="1:38" s="63" customFormat="1" ht="15" customHeight="1">
      <c r="A17" s="64" t="s">
        <v>22</v>
      </c>
      <c r="B17" s="172"/>
      <c r="C17" s="65">
        <v>1425620.105</v>
      </c>
      <c r="D17" s="66">
        <v>76.1</v>
      </c>
      <c r="E17" s="65">
        <v>322</v>
      </c>
      <c r="F17" s="67">
        <v>50</v>
      </c>
      <c r="G17" s="65">
        <v>372</v>
      </c>
      <c r="H17" s="66">
        <v>72.9</v>
      </c>
      <c r="I17" s="68">
        <v>135</v>
      </c>
      <c r="J17" s="68">
        <v>41</v>
      </c>
      <c r="K17" s="69">
        <v>15</v>
      </c>
      <c r="L17" s="70">
        <v>25908.955</v>
      </c>
      <c r="M17" s="71">
        <v>68.6</v>
      </c>
      <c r="N17" s="72">
        <v>195</v>
      </c>
      <c r="O17" s="96">
        <v>10</v>
      </c>
      <c r="P17" s="72">
        <v>205</v>
      </c>
      <c r="Q17" s="71">
        <v>68.3</v>
      </c>
      <c r="R17" s="74">
        <v>0</v>
      </c>
      <c r="S17" s="74">
        <v>17</v>
      </c>
      <c r="T17" s="75">
        <v>11</v>
      </c>
      <c r="U17" s="70">
        <v>19783.619</v>
      </c>
      <c r="V17" s="71">
        <v>34.9</v>
      </c>
      <c r="W17" s="72">
        <v>378</v>
      </c>
      <c r="X17" s="96">
        <v>9</v>
      </c>
      <c r="Y17" s="72">
        <v>387</v>
      </c>
      <c r="Z17" s="71">
        <v>41.1</v>
      </c>
      <c r="AA17" s="74">
        <v>0</v>
      </c>
      <c r="AB17" s="74">
        <v>0</v>
      </c>
      <c r="AC17" s="75">
        <v>13</v>
      </c>
      <c r="AD17" s="173">
        <v>1471312.679</v>
      </c>
      <c r="AE17" s="66">
        <v>74.8</v>
      </c>
      <c r="AF17" s="65">
        <v>895</v>
      </c>
      <c r="AG17" s="67">
        <v>69</v>
      </c>
      <c r="AH17" s="65">
        <v>964</v>
      </c>
      <c r="AI17" s="66">
        <v>55</v>
      </c>
      <c r="AJ17" s="68">
        <v>135</v>
      </c>
      <c r="AK17" s="68">
        <v>58</v>
      </c>
      <c r="AL17" s="68">
        <v>39</v>
      </c>
    </row>
    <row r="18" spans="1:38" s="63" customFormat="1" ht="15" customHeight="1">
      <c r="A18" s="64" t="s">
        <v>23</v>
      </c>
      <c r="B18" s="174"/>
      <c r="C18" s="65">
        <v>115500.008</v>
      </c>
      <c r="D18" s="66">
        <v>6.2</v>
      </c>
      <c r="E18" s="65">
        <v>41</v>
      </c>
      <c r="F18" s="67">
        <v>7</v>
      </c>
      <c r="G18" s="65">
        <v>48</v>
      </c>
      <c r="H18" s="66">
        <v>9.4</v>
      </c>
      <c r="I18" s="68">
        <v>33</v>
      </c>
      <c r="J18" s="68">
        <v>6</v>
      </c>
      <c r="K18" s="69">
        <v>3</v>
      </c>
      <c r="L18" s="70">
        <v>11877.46</v>
      </c>
      <c r="M18" s="71">
        <v>31.4</v>
      </c>
      <c r="N18" s="72">
        <v>89</v>
      </c>
      <c r="O18" s="96">
        <v>6</v>
      </c>
      <c r="P18" s="72">
        <v>95</v>
      </c>
      <c r="Q18" s="71">
        <v>31.7</v>
      </c>
      <c r="R18" s="74">
        <v>0</v>
      </c>
      <c r="S18" s="74">
        <v>15</v>
      </c>
      <c r="T18" s="75">
        <v>2</v>
      </c>
      <c r="U18" s="70">
        <v>14143.285</v>
      </c>
      <c r="V18" s="71">
        <v>25</v>
      </c>
      <c r="W18" s="72">
        <v>294</v>
      </c>
      <c r="X18" s="96">
        <v>6</v>
      </c>
      <c r="Y18" s="72">
        <v>300</v>
      </c>
      <c r="Z18" s="71">
        <v>31.8</v>
      </c>
      <c r="AA18" s="74">
        <v>0</v>
      </c>
      <c r="AB18" s="74">
        <v>0</v>
      </c>
      <c r="AC18" s="75">
        <v>6</v>
      </c>
      <c r="AD18" s="173">
        <v>141520</v>
      </c>
      <c r="AE18" s="66">
        <v>7.2</v>
      </c>
      <c r="AF18" s="65">
        <v>424</v>
      </c>
      <c r="AG18" s="67">
        <v>19</v>
      </c>
      <c r="AH18" s="65">
        <v>443</v>
      </c>
      <c r="AI18" s="66">
        <v>25.3</v>
      </c>
      <c r="AJ18" s="68">
        <v>33</v>
      </c>
      <c r="AK18" s="68">
        <v>21</v>
      </c>
      <c r="AL18" s="68">
        <v>11</v>
      </c>
    </row>
    <row r="19" spans="1:38" s="93" customFormat="1" ht="15" customHeight="1">
      <c r="A19" s="78"/>
      <c r="B19" s="79" t="s">
        <v>24</v>
      </c>
      <c r="C19" s="80">
        <v>1541120.113</v>
      </c>
      <c r="D19" s="81">
        <v>82.3</v>
      </c>
      <c r="E19" s="80">
        <v>363</v>
      </c>
      <c r="F19" s="82">
        <v>57</v>
      </c>
      <c r="G19" s="80">
        <v>420</v>
      </c>
      <c r="H19" s="81">
        <v>82.4</v>
      </c>
      <c r="I19" s="83">
        <v>168</v>
      </c>
      <c r="J19" s="83">
        <v>47</v>
      </c>
      <c r="K19" s="84">
        <v>18</v>
      </c>
      <c r="L19" s="85">
        <v>37786.415</v>
      </c>
      <c r="M19" s="86">
        <v>100</v>
      </c>
      <c r="N19" s="87">
        <v>284</v>
      </c>
      <c r="O19" s="88">
        <v>16</v>
      </c>
      <c r="P19" s="87">
        <v>300</v>
      </c>
      <c r="Q19" s="86">
        <v>100</v>
      </c>
      <c r="R19" s="89">
        <v>0</v>
      </c>
      <c r="S19" s="89">
        <v>32</v>
      </c>
      <c r="T19" s="90">
        <v>13</v>
      </c>
      <c r="U19" s="85">
        <v>33926.903999999995</v>
      </c>
      <c r="V19" s="86">
        <v>59.9</v>
      </c>
      <c r="W19" s="87">
        <v>672</v>
      </c>
      <c r="X19" s="88">
        <v>15</v>
      </c>
      <c r="Y19" s="87">
        <v>687</v>
      </c>
      <c r="Z19" s="86">
        <v>72.9</v>
      </c>
      <c r="AA19" s="89">
        <v>0</v>
      </c>
      <c r="AB19" s="89">
        <v>0</v>
      </c>
      <c r="AC19" s="90">
        <v>19</v>
      </c>
      <c r="AD19" s="85">
        <v>1612833.433</v>
      </c>
      <c r="AE19" s="81">
        <v>82</v>
      </c>
      <c r="AF19" s="80">
        <v>1319</v>
      </c>
      <c r="AG19" s="82">
        <v>88</v>
      </c>
      <c r="AH19" s="80">
        <v>1407</v>
      </c>
      <c r="AI19" s="81">
        <v>80.3</v>
      </c>
      <c r="AJ19" s="83">
        <v>168</v>
      </c>
      <c r="AK19" s="83">
        <v>79</v>
      </c>
      <c r="AL19" s="83">
        <v>50</v>
      </c>
    </row>
    <row r="20" spans="1:38" s="63" customFormat="1" ht="9.75" customHeight="1">
      <c r="A20" s="94"/>
      <c r="B20" s="95"/>
      <c r="C20" s="65"/>
      <c r="D20" s="66"/>
      <c r="E20" s="65"/>
      <c r="F20" s="67"/>
      <c r="G20" s="65"/>
      <c r="H20" s="66"/>
      <c r="I20" s="68"/>
      <c r="J20" s="68"/>
      <c r="K20" s="69"/>
      <c r="L20" s="70"/>
      <c r="M20" s="71"/>
      <c r="N20" s="72"/>
      <c r="O20" s="96"/>
      <c r="P20" s="72"/>
      <c r="Q20" s="71"/>
      <c r="R20" s="74"/>
      <c r="S20" s="74"/>
      <c r="T20" s="75"/>
      <c r="U20" s="70"/>
      <c r="V20" s="71"/>
      <c r="W20" s="72"/>
      <c r="X20" s="96"/>
      <c r="Y20" s="72"/>
      <c r="Z20" s="71"/>
      <c r="AA20" s="74"/>
      <c r="AB20" s="74"/>
      <c r="AC20" s="75"/>
      <c r="AD20" s="70"/>
      <c r="AE20" s="66"/>
      <c r="AF20" s="65"/>
      <c r="AG20" s="67"/>
      <c r="AH20" s="65"/>
      <c r="AI20" s="66"/>
      <c r="AJ20" s="68"/>
      <c r="AK20" s="68"/>
      <c r="AL20" s="68"/>
    </row>
    <row r="21" spans="1:38" s="63" customFormat="1" ht="15" customHeight="1">
      <c r="A21" s="54" t="s">
        <v>25</v>
      </c>
      <c r="B21" s="55"/>
      <c r="C21" s="101"/>
      <c r="D21" s="102"/>
      <c r="E21" s="101"/>
      <c r="F21" s="103"/>
      <c r="G21" s="101"/>
      <c r="H21" s="102"/>
      <c r="I21" s="104"/>
      <c r="J21" s="104"/>
      <c r="K21" s="105"/>
      <c r="L21" s="106"/>
      <c r="M21" s="59"/>
      <c r="N21" s="56"/>
      <c r="O21" s="58"/>
      <c r="P21" s="56"/>
      <c r="Q21" s="59"/>
      <c r="R21" s="60"/>
      <c r="S21" s="60"/>
      <c r="T21" s="61"/>
      <c r="U21" s="106"/>
      <c r="V21" s="59"/>
      <c r="W21" s="56"/>
      <c r="X21" s="58"/>
      <c r="Y21" s="56"/>
      <c r="Z21" s="59"/>
      <c r="AA21" s="60"/>
      <c r="AB21" s="60"/>
      <c r="AC21" s="61"/>
      <c r="AD21" s="106"/>
      <c r="AE21" s="102"/>
      <c r="AF21" s="101"/>
      <c r="AG21" s="103"/>
      <c r="AH21" s="101"/>
      <c r="AI21" s="102"/>
      <c r="AJ21" s="104"/>
      <c r="AK21" s="104"/>
      <c r="AL21" s="104"/>
    </row>
    <row r="22" spans="1:38" s="63" customFormat="1" ht="9.75" customHeight="1">
      <c r="A22" s="94"/>
      <c r="B22" s="95"/>
      <c r="C22" s="65"/>
      <c r="D22" s="66"/>
      <c r="E22" s="65"/>
      <c r="F22" s="67"/>
      <c r="G22" s="65"/>
      <c r="H22" s="66"/>
      <c r="I22" s="68"/>
      <c r="J22" s="68"/>
      <c r="K22" s="69"/>
      <c r="L22" s="70"/>
      <c r="M22" s="71"/>
      <c r="N22" s="72"/>
      <c r="O22" s="96"/>
      <c r="P22" s="72"/>
      <c r="Q22" s="71"/>
      <c r="R22" s="74"/>
      <c r="S22" s="74"/>
      <c r="T22" s="75"/>
      <c r="U22" s="70"/>
      <c r="V22" s="71"/>
      <c r="W22" s="72"/>
      <c r="X22" s="96"/>
      <c r="Y22" s="72"/>
      <c r="Z22" s="71"/>
      <c r="AA22" s="74"/>
      <c r="AB22" s="74"/>
      <c r="AC22" s="75"/>
      <c r="AD22" s="70"/>
      <c r="AE22" s="66"/>
      <c r="AF22" s="65"/>
      <c r="AG22" s="67"/>
      <c r="AH22" s="65"/>
      <c r="AI22" s="66"/>
      <c r="AJ22" s="68"/>
      <c r="AK22" s="68"/>
      <c r="AL22" s="68"/>
    </row>
    <row r="23" spans="1:38" s="111" customFormat="1" ht="15" customHeight="1">
      <c r="A23" s="175"/>
      <c r="B23" s="79" t="s">
        <v>26</v>
      </c>
      <c r="C23" s="80">
        <v>320954.358</v>
      </c>
      <c r="D23" s="81">
        <v>17.1</v>
      </c>
      <c r="E23" s="80">
        <v>50</v>
      </c>
      <c r="F23" s="82">
        <v>15</v>
      </c>
      <c r="G23" s="80">
        <v>65</v>
      </c>
      <c r="H23" s="81">
        <v>12.7</v>
      </c>
      <c r="I23" s="83">
        <v>59</v>
      </c>
      <c r="J23" s="83">
        <v>15</v>
      </c>
      <c r="K23" s="84">
        <v>11</v>
      </c>
      <c r="L23" s="85">
        <v>0</v>
      </c>
      <c r="M23" s="86">
        <v>0</v>
      </c>
      <c r="N23" s="87">
        <v>0</v>
      </c>
      <c r="O23" s="88">
        <v>0</v>
      </c>
      <c r="P23" s="87">
        <v>0</v>
      </c>
      <c r="Q23" s="86">
        <v>0</v>
      </c>
      <c r="R23" s="89">
        <v>0</v>
      </c>
      <c r="S23" s="89">
        <v>0</v>
      </c>
      <c r="T23" s="90">
        <v>0</v>
      </c>
      <c r="U23" s="85">
        <v>4483.106</v>
      </c>
      <c r="V23" s="86">
        <v>7.9</v>
      </c>
      <c r="W23" s="87">
        <v>39</v>
      </c>
      <c r="X23" s="88">
        <v>1</v>
      </c>
      <c r="Y23" s="87">
        <v>40</v>
      </c>
      <c r="Z23" s="86">
        <v>4.3</v>
      </c>
      <c r="AA23" s="89">
        <v>0</v>
      </c>
      <c r="AB23" s="89">
        <v>0</v>
      </c>
      <c r="AC23" s="90">
        <v>1</v>
      </c>
      <c r="AD23" s="85">
        <v>325437</v>
      </c>
      <c r="AE23" s="81">
        <v>16.5</v>
      </c>
      <c r="AF23" s="80">
        <v>89</v>
      </c>
      <c r="AG23" s="82">
        <v>16</v>
      </c>
      <c r="AH23" s="80">
        <v>105</v>
      </c>
      <c r="AI23" s="81">
        <v>6</v>
      </c>
      <c r="AJ23" s="83">
        <v>59</v>
      </c>
      <c r="AK23" s="83">
        <v>15</v>
      </c>
      <c r="AL23" s="83">
        <v>12</v>
      </c>
    </row>
    <row r="24" spans="1:38" s="63" customFormat="1" ht="9.75" customHeight="1" thickBot="1">
      <c r="A24" s="112"/>
      <c r="B24" s="113"/>
      <c r="C24" s="114"/>
      <c r="D24" s="115"/>
      <c r="E24" s="114"/>
      <c r="F24" s="116"/>
      <c r="G24" s="114"/>
      <c r="H24" s="115"/>
      <c r="I24" s="117"/>
      <c r="J24" s="117"/>
      <c r="K24" s="118"/>
      <c r="L24" s="119"/>
      <c r="M24" s="120"/>
      <c r="N24" s="121"/>
      <c r="O24" s="122"/>
      <c r="P24" s="121"/>
      <c r="Q24" s="120"/>
      <c r="R24" s="123"/>
      <c r="S24" s="123"/>
      <c r="T24" s="124"/>
      <c r="U24" s="119"/>
      <c r="V24" s="120"/>
      <c r="W24" s="121"/>
      <c r="X24" s="122"/>
      <c r="Y24" s="121"/>
      <c r="Z24" s="120"/>
      <c r="AA24" s="123"/>
      <c r="AB24" s="123"/>
      <c r="AC24" s="124"/>
      <c r="AD24" s="119"/>
      <c r="AE24" s="115"/>
      <c r="AF24" s="114"/>
      <c r="AG24" s="116"/>
      <c r="AH24" s="114"/>
      <c r="AI24" s="115"/>
      <c r="AJ24" s="117"/>
      <c r="AK24" s="117"/>
      <c r="AL24" s="117"/>
    </row>
    <row r="25" spans="1:38" s="63" customFormat="1" ht="15" customHeight="1" thickBot="1">
      <c r="A25" s="125"/>
      <c r="B25" s="126" t="s">
        <v>27</v>
      </c>
      <c r="C25" s="131">
        <f aca="true" t="shared" si="0" ref="C25:AL25">C19+C23</f>
        <v>1862074.471</v>
      </c>
      <c r="D25" s="132">
        <f t="shared" si="0"/>
        <v>99.4</v>
      </c>
      <c r="E25" s="131">
        <f t="shared" si="0"/>
        <v>413</v>
      </c>
      <c r="F25" s="176">
        <f t="shared" si="0"/>
        <v>72</v>
      </c>
      <c r="G25" s="131">
        <f t="shared" si="0"/>
        <v>485</v>
      </c>
      <c r="H25" s="132">
        <f t="shared" si="0"/>
        <v>95.10000000000001</v>
      </c>
      <c r="I25" s="133">
        <f t="shared" si="0"/>
        <v>227</v>
      </c>
      <c r="J25" s="133">
        <f t="shared" si="0"/>
        <v>62</v>
      </c>
      <c r="K25" s="134">
        <f t="shared" si="0"/>
        <v>29</v>
      </c>
      <c r="L25" s="135">
        <f t="shared" si="0"/>
        <v>37786.415</v>
      </c>
      <c r="M25" s="136">
        <f t="shared" si="0"/>
        <v>100</v>
      </c>
      <c r="N25" s="127">
        <f t="shared" si="0"/>
        <v>284</v>
      </c>
      <c r="O25" s="137">
        <f t="shared" si="0"/>
        <v>16</v>
      </c>
      <c r="P25" s="127">
        <f t="shared" si="0"/>
        <v>300</v>
      </c>
      <c r="Q25" s="136">
        <f t="shared" si="0"/>
        <v>100</v>
      </c>
      <c r="R25" s="139">
        <f t="shared" si="0"/>
        <v>0</v>
      </c>
      <c r="S25" s="139">
        <f t="shared" si="0"/>
        <v>32</v>
      </c>
      <c r="T25" s="140">
        <f t="shared" si="0"/>
        <v>13</v>
      </c>
      <c r="U25" s="135">
        <f t="shared" si="0"/>
        <v>38410.009999999995</v>
      </c>
      <c r="V25" s="136">
        <f t="shared" si="0"/>
        <v>67.8</v>
      </c>
      <c r="W25" s="127">
        <f t="shared" si="0"/>
        <v>711</v>
      </c>
      <c r="X25" s="137">
        <f t="shared" si="0"/>
        <v>16</v>
      </c>
      <c r="Y25" s="127">
        <f t="shared" si="0"/>
        <v>727</v>
      </c>
      <c r="Z25" s="136">
        <f t="shared" si="0"/>
        <v>77.2</v>
      </c>
      <c r="AA25" s="139">
        <f t="shared" si="0"/>
        <v>0</v>
      </c>
      <c r="AB25" s="139">
        <f t="shared" si="0"/>
        <v>0</v>
      </c>
      <c r="AC25" s="140">
        <f t="shared" si="0"/>
        <v>20</v>
      </c>
      <c r="AD25" s="135">
        <f t="shared" si="0"/>
        <v>1938270.433</v>
      </c>
      <c r="AE25" s="132">
        <f t="shared" si="0"/>
        <v>98.5</v>
      </c>
      <c r="AF25" s="131">
        <f t="shared" si="0"/>
        <v>1408</v>
      </c>
      <c r="AG25" s="176">
        <f t="shared" si="0"/>
        <v>104</v>
      </c>
      <c r="AH25" s="131">
        <f t="shared" si="0"/>
        <v>1512</v>
      </c>
      <c r="AI25" s="132">
        <f t="shared" si="0"/>
        <v>86.3</v>
      </c>
      <c r="AJ25" s="133">
        <f t="shared" si="0"/>
        <v>227</v>
      </c>
      <c r="AK25" s="133">
        <f t="shared" si="0"/>
        <v>94</v>
      </c>
      <c r="AL25" s="133">
        <f t="shared" si="0"/>
        <v>62</v>
      </c>
    </row>
    <row r="26" spans="1:38" s="63" customFormat="1" ht="15" customHeight="1">
      <c r="A26" s="142"/>
      <c r="B26" s="143"/>
      <c r="C26" s="144"/>
      <c r="D26" s="145"/>
      <c r="E26" s="144"/>
      <c r="F26" s="146"/>
      <c r="G26" s="144"/>
      <c r="H26" s="145"/>
      <c r="I26" s="147"/>
      <c r="J26" s="147"/>
      <c r="K26" s="148"/>
      <c r="L26" s="149"/>
      <c r="M26" s="150"/>
      <c r="N26" s="151"/>
      <c r="O26" s="152"/>
      <c r="P26" s="151"/>
      <c r="Q26" s="150"/>
      <c r="R26" s="153"/>
      <c r="S26" s="153"/>
      <c r="T26" s="154"/>
      <c r="U26" s="149"/>
      <c r="V26" s="150"/>
      <c r="W26" s="151"/>
      <c r="X26" s="152"/>
      <c r="Y26" s="151"/>
      <c r="Z26" s="150"/>
      <c r="AA26" s="153"/>
      <c r="AB26" s="153"/>
      <c r="AC26" s="154"/>
      <c r="AD26" s="149"/>
      <c r="AE26" s="145"/>
      <c r="AF26" s="144"/>
      <c r="AG26" s="146"/>
      <c r="AH26" s="144"/>
      <c r="AI26" s="145"/>
      <c r="AJ26" s="147"/>
      <c r="AK26" s="147"/>
      <c r="AL26" s="147"/>
    </row>
    <row r="27" spans="1:38" s="63" customFormat="1" ht="15" customHeight="1">
      <c r="A27" s="54" t="s">
        <v>28</v>
      </c>
      <c r="B27" s="55"/>
      <c r="C27" s="101"/>
      <c r="D27" s="102"/>
      <c r="E27" s="101"/>
      <c r="F27" s="103"/>
      <c r="G27" s="101"/>
      <c r="H27" s="102"/>
      <c r="I27" s="104"/>
      <c r="J27" s="104"/>
      <c r="K27" s="105"/>
      <c r="L27" s="106"/>
      <c r="M27" s="59"/>
      <c r="N27" s="56"/>
      <c r="O27" s="58"/>
      <c r="P27" s="56"/>
      <c r="Q27" s="59"/>
      <c r="R27" s="60"/>
      <c r="S27" s="60"/>
      <c r="T27" s="61"/>
      <c r="U27" s="106"/>
      <c r="V27" s="59"/>
      <c r="W27" s="56"/>
      <c r="X27" s="58"/>
      <c r="Y27" s="56"/>
      <c r="Z27" s="59"/>
      <c r="AA27" s="60"/>
      <c r="AB27" s="60"/>
      <c r="AC27" s="61"/>
      <c r="AD27" s="106"/>
      <c r="AE27" s="102"/>
      <c r="AF27" s="101"/>
      <c r="AG27" s="103"/>
      <c r="AH27" s="101"/>
      <c r="AI27" s="102"/>
      <c r="AJ27" s="104"/>
      <c r="AK27" s="104"/>
      <c r="AL27" s="104"/>
    </row>
    <row r="28" spans="1:38" s="63" customFormat="1" ht="9.75" customHeight="1">
      <c r="A28" s="94"/>
      <c r="B28" s="95"/>
      <c r="C28" s="65"/>
      <c r="D28" s="66"/>
      <c r="E28" s="65"/>
      <c r="F28" s="67"/>
      <c r="G28" s="65"/>
      <c r="H28" s="66"/>
      <c r="I28" s="68"/>
      <c r="J28" s="68"/>
      <c r="K28" s="69"/>
      <c r="L28" s="70"/>
      <c r="M28" s="71"/>
      <c r="N28" s="72"/>
      <c r="O28" s="96"/>
      <c r="P28" s="72"/>
      <c r="Q28" s="71"/>
      <c r="R28" s="74"/>
      <c r="S28" s="74"/>
      <c r="T28" s="75"/>
      <c r="U28" s="70"/>
      <c r="V28" s="71"/>
      <c r="W28" s="72"/>
      <c r="X28" s="96"/>
      <c r="Y28" s="72"/>
      <c r="Z28" s="71"/>
      <c r="AA28" s="74"/>
      <c r="AB28" s="74"/>
      <c r="AC28" s="75"/>
      <c r="AD28" s="70"/>
      <c r="AE28" s="66"/>
      <c r="AF28" s="65"/>
      <c r="AG28" s="67"/>
      <c r="AH28" s="65"/>
      <c r="AI28" s="66"/>
      <c r="AJ28" s="68"/>
      <c r="AK28" s="68"/>
      <c r="AL28" s="68"/>
    </row>
    <row r="29" spans="1:38" s="159" customFormat="1" ht="15" customHeight="1">
      <c r="A29" s="177"/>
      <c r="B29" s="79" t="s">
        <v>28</v>
      </c>
      <c r="C29" s="80">
        <v>11444.755</v>
      </c>
      <c r="D29" s="81">
        <v>0.6</v>
      </c>
      <c r="E29" s="80">
        <v>19</v>
      </c>
      <c r="F29" s="82">
        <v>6</v>
      </c>
      <c r="G29" s="80">
        <v>25</v>
      </c>
      <c r="H29" s="81">
        <v>4.9</v>
      </c>
      <c r="I29" s="83">
        <v>0</v>
      </c>
      <c r="J29" s="83">
        <v>0</v>
      </c>
      <c r="K29" s="84">
        <v>2</v>
      </c>
      <c r="L29" s="85">
        <v>0</v>
      </c>
      <c r="M29" s="86">
        <v>0</v>
      </c>
      <c r="N29" s="87">
        <v>0</v>
      </c>
      <c r="O29" s="88">
        <v>0</v>
      </c>
      <c r="P29" s="87">
        <v>0</v>
      </c>
      <c r="Q29" s="86">
        <v>0</v>
      </c>
      <c r="R29" s="89">
        <v>0</v>
      </c>
      <c r="S29" s="89">
        <v>0</v>
      </c>
      <c r="T29" s="90">
        <v>0</v>
      </c>
      <c r="U29" s="85">
        <v>18245.031</v>
      </c>
      <c r="V29" s="86">
        <v>32.2</v>
      </c>
      <c r="W29" s="87">
        <v>207</v>
      </c>
      <c r="X29" s="88">
        <v>8</v>
      </c>
      <c r="Y29" s="87">
        <v>215</v>
      </c>
      <c r="Z29" s="86">
        <v>22.8</v>
      </c>
      <c r="AA29" s="89">
        <v>0</v>
      </c>
      <c r="AB29" s="89">
        <v>0</v>
      </c>
      <c r="AC29" s="90">
        <v>3</v>
      </c>
      <c r="AD29" s="85">
        <v>29689.787</v>
      </c>
      <c r="AE29" s="81">
        <v>1.5</v>
      </c>
      <c r="AF29" s="80">
        <v>226</v>
      </c>
      <c r="AG29" s="82">
        <v>14</v>
      </c>
      <c r="AH29" s="80">
        <v>240</v>
      </c>
      <c r="AI29" s="81">
        <v>13.7</v>
      </c>
      <c r="AJ29" s="83">
        <v>0</v>
      </c>
      <c r="AK29" s="83">
        <v>0</v>
      </c>
      <c r="AL29" s="83">
        <v>5</v>
      </c>
    </row>
    <row r="30" spans="1:38" s="63" customFormat="1" ht="9.75" customHeight="1" thickBot="1">
      <c r="A30" s="112"/>
      <c r="B30" s="23"/>
      <c r="C30" s="65"/>
      <c r="D30" s="66"/>
      <c r="E30" s="65"/>
      <c r="F30" s="67"/>
      <c r="G30" s="65"/>
      <c r="H30" s="66"/>
      <c r="I30" s="68"/>
      <c r="J30" s="68"/>
      <c r="K30" s="69"/>
      <c r="L30" s="70"/>
      <c r="M30" s="71"/>
      <c r="N30" s="72"/>
      <c r="O30" s="122"/>
      <c r="P30" s="72"/>
      <c r="Q30" s="71"/>
      <c r="R30" s="74"/>
      <c r="S30" s="74"/>
      <c r="T30" s="75"/>
      <c r="U30" s="70"/>
      <c r="V30" s="71"/>
      <c r="W30" s="72"/>
      <c r="X30" s="122"/>
      <c r="Y30" s="72"/>
      <c r="Z30" s="71"/>
      <c r="AA30" s="74"/>
      <c r="AB30" s="74"/>
      <c r="AC30" s="75"/>
      <c r="AD30" s="70"/>
      <c r="AE30" s="66"/>
      <c r="AF30" s="65"/>
      <c r="AG30" s="67"/>
      <c r="AH30" s="65"/>
      <c r="AI30" s="66"/>
      <c r="AJ30" s="68"/>
      <c r="AK30" s="68"/>
      <c r="AL30" s="68"/>
    </row>
    <row r="31" spans="1:38" s="63" customFormat="1" ht="15" customHeight="1" thickBot="1">
      <c r="A31" s="942" t="s">
        <v>29</v>
      </c>
      <c r="B31" s="943"/>
      <c r="C31" s="131">
        <f aca="true" t="shared" si="1" ref="C31:Z31">C25+C29</f>
        <v>1873519.2259999998</v>
      </c>
      <c r="D31" s="132">
        <f t="shared" si="1"/>
        <v>100</v>
      </c>
      <c r="E31" s="131">
        <f t="shared" si="1"/>
        <v>432</v>
      </c>
      <c r="F31" s="176">
        <f t="shared" si="1"/>
        <v>78</v>
      </c>
      <c r="G31" s="131">
        <f t="shared" si="1"/>
        <v>510</v>
      </c>
      <c r="H31" s="132">
        <f t="shared" si="1"/>
        <v>100.00000000000001</v>
      </c>
      <c r="I31" s="133">
        <f t="shared" si="1"/>
        <v>227</v>
      </c>
      <c r="J31" s="133">
        <f t="shared" si="1"/>
        <v>62</v>
      </c>
      <c r="K31" s="134">
        <f t="shared" si="1"/>
        <v>31</v>
      </c>
      <c r="L31" s="135">
        <f t="shared" si="1"/>
        <v>37786.415</v>
      </c>
      <c r="M31" s="136">
        <f t="shared" si="1"/>
        <v>100</v>
      </c>
      <c r="N31" s="127">
        <f t="shared" si="1"/>
        <v>284</v>
      </c>
      <c r="O31" s="160">
        <f t="shared" si="1"/>
        <v>16</v>
      </c>
      <c r="P31" s="127">
        <f t="shared" si="1"/>
        <v>300</v>
      </c>
      <c r="Q31" s="136">
        <f t="shared" si="1"/>
        <v>100</v>
      </c>
      <c r="R31" s="139">
        <f t="shared" si="1"/>
        <v>0</v>
      </c>
      <c r="S31" s="139">
        <f t="shared" si="1"/>
        <v>32</v>
      </c>
      <c r="T31" s="140">
        <f t="shared" si="1"/>
        <v>13</v>
      </c>
      <c r="U31" s="135">
        <f t="shared" si="1"/>
        <v>56655.041</v>
      </c>
      <c r="V31" s="136">
        <f t="shared" si="1"/>
        <v>100</v>
      </c>
      <c r="W31" s="127">
        <f t="shared" si="1"/>
        <v>918</v>
      </c>
      <c r="X31" s="160">
        <f t="shared" si="1"/>
        <v>24</v>
      </c>
      <c r="Y31" s="127">
        <f t="shared" si="1"/>
        <v>942</v>
      </c>
      <c r="Z31" s="136">
        <f t="shared" si="1"/>
        <v>100</v>
      </c>
      <c r="AA31" s="139">
        <v>0</v>
      </c>
      <c r="AB31" s="139">
        <f aca="true" t="shared" si="2" ref="AB31:AL31">AB25+AB29</f>
        <v>0</v>
      </c>
      <c r="AC31" s="140">
        <f t="shared" si="2"/>
        <v>23</v>
      </c>
      <c r="AD31" s="135">
        <f t="shared" si="2"/>
        <v>1967960.22</v>
      </c>
      <c r="AE31" s="132">
        <f t="shared" si="2"/>
        <v>100</v>
      </c>
      <c r="AF31" s="131">
        <f t="shared" si="2"/>
        <v>1634</v>
      </c>
      <c r="AG31" s="176">
        <f t="shared" si="2"/>
        <v>118</v>
      </c>
      <c r="AH31" s="131">
        <f t="shared" si="2"/>
        <v>1752</v>
      </c>
      <c r="AI31" s="132">
        <f t="shared" si="2"/>
        <v>100</v>
      </c>
      <c r="AJ31" s="133">
        <f t="shared" si="2"/>
        <v>227</v>
      </c>
      <c r="AK31" s="133">
        <f t="shared" si="2"/>
        <v>94</v>
      </c>
      <c r="AL31" s="133">
        <f t="shared" si="2"/>
        <v>67</v>
      </c>
    </row>
    <row r="32" spans="1:9" s="163" customFormat="1" ht="13.5">
      <c r="A32" s="161"/>
      <c r="B32" s="162"/>
      <c r="C32" s="162"/>
      <c r="D32" s="162"/>
      <c r="E32" s="162"/>
      <c r="F32" s="162"/>
      <c r="G32" s="162"/>
      <c r="H32" s="162"/>
      <c r="I32" s="162"/>
    </row>
    <row r="33" spans="1:9" s="163" customFormat="1" ht="13.5">
      <c r="A33" s="161" t="s">
        <v>30</v>
      </c>
      <c r="B33" s="162"/>
      <c r="C33" s="162"/>
      <c r="D33" s="162"/>
      <c r="E33" s="162"/>
      <c r="F33" s="162"/>
      <c r="G33" s="162"/>
      <c r="H33" s="162"/>
      <c r="I33" s="162"/>
    </row>
    <row r="34" spans="1:14" s="163" customFormat="1" ht="13.5">
      <c r="A34" s="164" t="s">
        <v>31</v>
      </c>
      <c r="M34" s="162"/>
      <c r="N34" s="162"/>
    </row>
    <row r="35" s="163" customFormat="1" ht="13.5">
      <c r="A35" s="164" t="s">
        <v>184</v>
      </c>
    </row>
    <row r="36" s="163" customFormat="1" ht="13.5">
      <c r="A36" s="164" t="s">
        <v>32</v>
      </c>
    </row>
    <row r="37" s="163" customFormat="1" ht="13.5">
      <c r="A37" s="164" t="s">
        <v>33</v>
      </c>
    </row>
    <row r="38" s="163" customFormat="1" ht="13.5">
      <c r="A38" s="164" t="s">
        <v>34</v>
      </c>
    </row>
    <row r="39" s="163" customFormat="1" ht="13.5">
      <c r="A39" s="165" t="s">
        <v>35</v>
      </c>
    </row>
    <row r="40" s="163" customFormat="1" ht="13.5">
      <c r="A40" s="164" t="s">
        <v>36</v>
      </c>
    </row>
    <row r="41" s="163" customFormat="1" ht="13.5">
      <c r="A41" s="164" t="s">
        <v>21</v>
      </c>
    </row>
    <row r="42" s="163" customFormat="1" ht="13.5">
      <c r="A42" s="164" t="s">
        <v>25</v>
      </c>
    </row>
    <row r="43" spans="1:30" s="163" customFormat="1" ht="13.5">
      <c r="A43" s="164" t="s">
        <v>210</v>
      </c>
      <c r="B43" s="166"/>
      <c r="C43" s="166"/>
      <c r="L43" s="166"/>
      <c r="AD43" s="166"/>
    </row>
    <row r="44" spans="1:30" s="63" customFormat="1" ht="13.5">
      <c r="A44" s="167"/>
      <c r="B44" s="167"/>
      <c r="C44" s="168"/>
      <c r="L44" s="168"/>
      <c r="AD44" s="168"/>
    </row>
    <row r="45" spans="1:30" s="63" customFormat="1" ht="13.5">
      <c r="A45" s="167"/>
      <c r="B45" s="167"/>
      <c r="C45" s="168"/>
      <c r="L45" s="168"/>
      <c r="AD45" s="168"/>
    </row>
    <row r="46" spans="1:30" s="63" customFormat="1" ht="13.5">
      <c r="A46" s="167"/>
      <c r="B46" s="167"/>
      <c r="C46" s="168"/>
      <c r="L46" s="168"/>
      <c r="AD46" s="168"/>
    </row>
    <row r="47" spans="1:30" s="63" customFormat="1" ht="13.5">
      <c r="A47" s="167"/>
      <c r="B47" s="167"/>
      <c r="C47" s="168"/>
      <c r="L47" s="168"/>
      <c r="AD47" s="168"/>
    </row>
    <row r="48" spans="1:30" s="63" customFormat="1" ht="13.5">
      <c r="A48" s="167"/>
      <c r="B48" s="167"/>
      <c r="C48" s="168"/>
      <c r="L48" s="168"/>
      <c r="AD48" s="168"/>
    </row>
    <row r="49" spans="1:30" s="63" customFormat="1" ht="13.5">
      <c r="A49" s="167"/>
      <c r="B49" s="167"/>
      <c r="C49" s="168"/>
      <c r="L49" s="168"/>
      <c r="AD49" s="168"/>
    </row>
    <row r="50" spans="1:30" s="63" customFormat="1" ht="13.5">
      <c r="A50" s="167"/>
      <c r="B50" s="169"/>
      <c r="C50" s="168"/>
      <c r="L50" s="168"/>
      <c r="AD50" s="168"/>
    </row>
    <row r="51" spans="1:30" s="63" customFormat="1" ht="13.5">
      <c r="A51" s="167"/>
      <c r="B51" s="169"/>
      <c r="C51" s="168"/>
      <c r="L51" s="168"/>
      <c r="AD51" s="168"/>
    </row>
    <row r="52" spans="1:30" s="63" customFormat="1" ht="13.5">
      <c r="A52" s="167"/>
      <c r="B52" s="169"/>
      <c r="C52" s="168"/>
      <c r="L52" s="168"/>
      <c r="AD52" s="168"/>
    </row>
    <row r="53" spans="1:30" s="63" customFormat="1" ht="13.5">
      <c r="A53" s="167"/>
      <c r="B53" s="169"/>
      <c r="C53" s="168"/>
      <c r="L53" s="168"/>
      <c r="AD53" s="168"/>
    </row>
    <row r="54" spans="1:30" s="63" customFormat="1" ht="13.5">
      <c r="A54" s="167"/>
      <c r="B54" s="169"/>
      <c r="C54" s="168"/>
      <c r="L54" s="168"/>
      <c r="AD54" s="168"/>
    </row>
    <row r="55" spans="1:30" s="63" customFormat="1" ht="13.5">
      <c r="A55" s="167"/>
      <c r="B55" s="169"/>
      <c r="C55" s="168"/>
      <c r="L55" s="168"/>
      <c r="AD55" s="168"/>
    </row>
    <row r="56" spans="1:30" s="63" customFormat="1" ht="13.5">
      <c r="A56" s="167"/>
      <c r="B56" s="169"/>
      <c r="C56" s="168"/>
      <c r="L56" s="168"/>
      <c r="AD56" s="168"/>
    </row>
    <row r="57" spans="1:30" s="63" customFormat="1" ht="13.5">
      <c r="A57" s="167"/>
      <c r="B57" s="169"/>
      <c r="C57" s="168"/>
      <c r="L57" s="168"/>
      <c r="AD57" s="168"/>
    </row>
    <row r="58" spans="1:30" s="63" customFormat="1" ht="13.5">
      <c r="A58" s="167"/>
      <c r="B58" s="169"/>
      <c r="C58" s="168"/>
      <c r="L58" s="168"/>
      <c r="AD58" s="168"/>
    </row>
    <row r="59" spans="1:30" s="63" customFormat="1" ht="13.5">
      <c r="A59" s="167"/>
      <c r="B59" s="169"/>
      <c r="C59" s="168"/>
      <c r="L59" s="168"/>
      <c r="AD59" s="168"/>
    </row>
    <row r="60" spans="1:30" s="63" customFormat="1" ht="13.5">
      <c r="A60" s="167"/>
      <c r="B60" s="169"/>
      <c r="C60" s="168"/>
      <c r="L60" s="168"/>
      <c r="AD60" s="168"/>
    </row>
    <row r="61" spans="1:30" s="63" customFormat="1" ht="13.5">
      <c r="A61" s="167"/>
      <c r="B61" s="169"/>
      <c r="C61" s="168"/>
      <c r="L61" s="168"/>
      <c r="AD61" s="168"/>
    </row>
    <row r="62" spans="1:30" ht="13.5">
      <c r="A62" s="167"/>
      <c r="B62" s="169"/>
      <c r="C62" s="168"/>
      <c r="L62" s="168"/>
      <c r="AD62" s="168"/>
    </row>
    <row r="63" spans="1:30" ht="13.5">
      <c r="A63" s="167"/>
      <c r="B63" s="169"/>
      <c r="C63" s="168"/>
      <c r="L63" s="168"/>
      <c r="AD63" s="168"/>
    </row>
    <row r="64" spans="1:30" ht="13.5">
      <c r="A64" s="167"/>
      <c r="B64" s="169"/>
      <c r="C64" s="168"/>
      <c r="L64" s="168"/>
      <c r="AD64" s="168"/>
    </row>
    <row r="65" spans="1:30" ht="13.5">
      <c r="A65" s="167"/>
      <c r="B65" s="169"/>
      <c r="C65" s="168"/>
      <c r="L65" s="168"/>
      <c r="AD65" s="168"/>
    </row>
    <row r="66" spans="1:30" ht="13.5">
      <c r="A66" s="167"/>
      <c r="B66" s="169"/>
      <c r="C66" s="168"/>
      <c r="L66" s="168"/>
      <c r="AD66" s="168"/>
    </row>
    <row r="67" spans="1:30" ht="13.5">
      <c r="A67" s="167"/>
      <c r="B67" s="169"/>
      <c r="C67" s="168"/>
      <c r="L67" s="168"/>
      <c r="AD67" s="168"/>
    </row>
    <row r="68" spans="1:30" ht="13.5">
      <c r="A68" s="167"/>
      <c r="B68" s="169"/>
      <c r="C68" s="168"/>
      <c r="L68" s="168"/>
      <c r="AD68" s="168"/>
    </row>
    <row r="69" spans="1:30" ht="13.5">
      <c r="A69" s="167"/>
      <c r="B69" s="169"/>
      <c r="C69" s="168"/>
      <c r="L69" s="168"/>
      <c r="AD69" s="168"/>
    </row>
    <row r="70" spans="1:30" ht="13.5">
      <c r="A70" s="167"/>
      <c r="B70" s="169"/>
      <c r="C70" s="168"/>
      <c r="L70" s="168"/>
      <c r="AD70" s="168"/>
    </row>
    <row r="71" spans="1:30" ht="13.5">
      <c r="A71" s="167"/>
      <c r="B71" s="169"/>
      <c r="C71" s="168"/>
      <c r="L71" s="168"/>
      <c r="AD71" s="168"/>
    </row>
    <row r="72" spans="1:30" ht="13.5">
      <c r="A72" s="167"/>
      <c r="B72" s="169"/>
      <c r="C72" s="168"/>
      <c r="L72" s="168"/>
      <c r="AD72" s="168"/>
    </row>
    <row r="73" spans="1:30" ht="13.5">
      <c r="A73" s="167"/>
      <c r="B73" s="169"/>
      <c r="C73" s="168"/>
      <c r="L73" s="168"/>
      <c r="AD73" s="168"/>
    </row>
    <row r="74" spans="1:30" ht="13.5">
      <c r="A74" s="167"/>
      <c r="B74" s="169"/>
      <c r="C74" s="168"/>
      <c r="L74" s="168"/>
      <c r="AD74" s="168"/>
    </row>
    <row r="75" spans="1:30" ht="13.5">
      <c r="A75" s="167"/>
      <c r="B75" s="169"/>
      <c r="C75" s="168"/>
      <c r="L75" s="168"/>
      <c r="AD75" s="168"/>
    </row>
    <row r="76" spans="1:30" ht="13.5">
      <c r="A76" s="167"/>
      <c r="B76" s="169"/>
      <c r="C76" s="168"/>
      <c r="L76" s="168"/>
      <c r="AD76" s="168"/>
    </row>
    <row r="77" spans="1:30" ht="13.5">
      <c r="A77" s="167"/>
      <c r="B77" s="169"/>
      <c r="C77" s="168"/>
      <c r="L77" s="168"/>
      <c r="AD77" s="168"/>
    </row>
    <row r="78" spans="1:30" ht="13.5">
      <c r="A78" s="167"/>
      <c r="B78" s="169"/>
      <c r="C78" s="168"/>
      <c r="L78" s="168"/>
      <c r="AD78" s="168"/>
    </row>
    <row r="79" spans="1:30" ht="13.5">
      <c r="A79" s="167"/>
      <c r="B79" s="169"/>
      <c r="C79" s="168"/>
      <c r="L79" s="168"/>
      <c r="AD79" s="168"/>
    </row>
    <row r="80" spans="1:30" ht="13.5">
      <c r="A80" s="167"/>
      <c r="B80" s="169"/>
      <c r="C80" s="168"/>
      <c r="L80" s="168"/>
      <c r="AD80" s="168"/>
    </row>
    <row r="81" spans="1:30" ht="13.5">
      <c r="A81" s="167"/>
      <c r="B81" s="169"/>
      <c r="C81" s="168"/>
      <c r="L81" s="168"/>
      <c r="AD81" s="168"/>
    </row>
    <row r="82" spans="1:30" ht="13.5">
      <c r="A82" s="167"/>
      <c r="B82" s="169"/>
      <c r="C82" s="168"/>
      <c r="L82" s="168"/>
      <c r="AD82" s="168"/>
    </row>
    <row r="83" spans="1:30" ht="13.5">
      <c r="A83" s="167"/>
      <c r="B83" s="169"/>
      <c r="C83" s="168"/>
      <c r="L83" s="168"/>
      <c r="AD83" s="168"/>
    </row>
    <row r="84" spans="1:30" ht="13.5">
      <c r="A84" s="167"/>
      <c r="B84" s="169"/>
      <c r="C84" s="168"/>
      <c r="L84" s="168"/>
      <c r="AD84" s="168"/>
    </row>
    <row r="85" spans="1:30" ht="13.5">
      <c r="A85" s="167"/>
      <c r="B85" s="169"/>
      <c r="C85" s="168"/>
      <c r="L85" s="168"/>
      <c r="AD85" s="168"/>
    </row>
    <row r="86" spans="12:30" ht="13.5">
      <c r="L86" s="168"/>
      <c r="AD86" s="168"/>
    </row>
    <row r="87" spans="12:30" ht="13.5">
      <c r="L87" s="168"/>
      <c r="AD87" s="168"/>
    </row>
    <row r="88" spans="12:30" ht="13.5">
      <c r="L88" s="168"/>
      <c r="AD88" s="168"/>
    </row>
  </sheetData>
  <mergeCells count="21">
    <mergeCell ref="A11:B11"/>
    <mergeCell ref="AD11:AL11"/>
    <mergeCell ref="U11:AC11"/>
    <mergeCell ref="AH12:AI12"/>
    <mergeCell ref="U12:V12"/>
    <mergeCell ref="Y12:Z12"/>
    <mergeCell ref="AD12:AE12"/>
    <mergeCell ref="A31:B31"/>
    <mergeCell ref="C11:K11"/>
    <mergeCell ref="L11:T11"/>
    <mergeCell ref="A12:B12"/>
    <mergeCell ref="A13:B13"/>
    <mergeCell ref="A14:B14"/>
    <mergeCell ref="C12:D12"/>
    <mergeCell ref="G12:H12"/>
    <mergeCell ref="P12:Q12"/>
    <mergeCell ref="L12:M12"/>
    <mergeCell ref="AJ1:AL1"/>
    <mergeCell ref="A2:AL2"/>
    <mergeCell ref="A3:AL3"/>
    <mergeCell ref="A7:AL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workbookViewId="0" topLeftCell="A21">
      <selection activeCell="A43" sqref="A43"/>
    </sheetView>
  </sheetViews>
  <sheetFormatPr defaultColWidth="9.00390625" defaultRowHeight="12.75"/>
  <cols>
    <col min="1" max="1" width="9.75390625" style="0" customWidth="1"/>
    <col min="2" max="2" width="8.25390625" style="0" customWidth="1"/>
    <col min="3" max="3" width="8.75390625" style="0" customWidth="1"/>
    <col min="4" max="4" width="4.75390625" style="0" customWidth="1"/>
    <col min="5" max="7" width="4.25390625" style="0" customWidth="1"/>
    <col min="8" max="8" width="4.75390625" style="0" customWidth="1"/>
    <col min="9" max="11" width="4.25390625" style="0" customWidth="1"/>
    <col min="12" max="12" width="8.75390625" style="0" customWidth="1"/>
    <col min="13" max="13" width="4.75390625" style="0" customWidth="1"/>
    <col min="14" max="16" width="4.25390625" style="0" customWidth="1"/>
    <col min="17" max="17" width="4.75390625" style="0" customWidth="1"/>
    <col min="18" max="20" width="4.25390625" style="0" customWidth="1"/>
    <col min="21" max="21" width="8.75390625" style="0" customWidth="1"/>
    <col min="22" max="29" width="4.25390625" style="0" customWidth="1"/>
    <col min="30" max="30" width="8.75390625" style="0" customWidth="1"/>
    <col min="31" max="31" width="4.75390625" style="0" customWidth="1"/>
    <col min="32" max="34" width="4.25390625" style="0" customWidth="1"/>
    <col min="35" max="35" width="4.75390625" style="0" customWidth="1"/>
    <col min="36" max="38" width="4.25390625" style="0" customWidth="1"/>
  </cols>
  <sheetData>
    <row r="1" spans="36:38" ht="16.5">
      <c r="AJ1" s="936" t="s">
        <v>193</v>
      </c>
      <c r="AK1" s="936"/>
      <c r="AL1" s="936"/>
    </row>
    <row r="2" spans="1:38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</row>
    <row r="3" spans="1:38" ht="18">
      <c r="A3" s="937" t="s">
        <v>190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</row>
    <row r="4" spans="1:38" ht="18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</row>
    <row r="5" spans="1:38" ht="18">
      <c r="A5" s="899"/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899"/>
      <c r="AG5" s="899"/>
      <c r="AH5" s="899"/>
      <c r="AI5" s="899"/>
      <c r="AJ5" s="899"/>
      <c r="AK5" s="899"/>
      <c r="AL5" s="899"/>
    </row>
    <row r="6" spans="1:38" ht="18">
      <c r="A6" s="899"/>
      <c r="B6" s="899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899"/>
      <c r="AC6" s="899"/>
      <c r="AD6" s="899"/>
      <c r="AE6" s="899"/>
      <c r="AF6" s="899"/>
      <c r="AG6" s="899"/>
      <c r="AH6" s="899"/>
      <c r="AI6" s="899"/>
      <c r="AJ6" s="899"/>
      <c r="AK6" s="899"/>
      <c r="AL6" s="899"/>
    </row>
    <row r="7" spans="1:38" s="1" customFormat="1" ht="18" customHeight="1">
      <c r="A7" s="922" t="s">
        <v>42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  <c r="AF7" s="922"/>
      <c r="AG7" s="922"/>
      <c r="AH7" s="922"/>
      <c r="AI7" s="922"/>
      <c r="AJ7" s="922"/>
      <c r="AK7" s="922"/>
      <c r="AL7" s="922"/>
    </row>
    <row r="8" spans="2:38" s="1" customFormat="1" ht="12" customHeight="1">
      <c r="B8" s="2"/>
      <c r="C8" s="3"/>
      <c r="D8" s="4"/>
      <c r="E8" s="4"/>
      <c r="F8" s="4"/>
      <c r="G8" s="4"/>
      <c r="H8" s="4"/>
      <c r="I8" s="4"/>
      <c r="J8" s="4"/>
      <c r="K8" s="4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4"/>
      <c r="AL8" s="4"/>
    </row>
    <row r="9" spans="1:38" s="1" customFormat="1" ht="12" customHeight="1">
      <c r="A9" s="5"/>
      <c r="B9" s="6"/>
      <c r="C9" s="7"/>
      <c r="D9" s="8"/>
      <c r="E9" s="8"/>
      <c r="F9" s="8"/>
      <c r="G9" s="8"/>
      <c r="H9" s="8"/>
      <c r="I9" s="8"/>
      <c r="J9" s="8"/>
      <c r="K9" s="8"/>
      <c r="L9" s="7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7"/>
      <c r="AE9" s="8"/>
      <c r="AF9" s="8"/>
      <c r="AG9" s="8"/>
      <c r="AH9" s="8"/>
      <c r="AI9" s="8"/>
      <c r="AJ9" s="8"/>
      <c r="AK9" s="8"/>
      <c r="AL9" s="8"/>
    </row>
    <row r="10" spans="1:38" s="10" customFormat="1" ht="18.75" customHeight="1">
      <c r="A10" s="9" t="s">
        <v>1</v>
      </c>
      <c r="C10" s="11"/>
      <c r="D10" s="12"/>
      <c r="E10" s="13"/>
      <c r="F10" s="14"/>
      <c r="G10" s="14"/>
      <c r="H10" s="14"/>
      <c r="I10" s="14"/>
      <c r="J10" s="11"/>
      <c r="K10" s="12"/>
      <c r="L10" s="13"/>
      <c r="O10" s="14"/>
      <c r="P10" s="14"/>
      <c r="Q10" s="14"/>
      <c r="R10" s="14"/>
      <c r="S10" s="1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1"/>
      <c r="AE10" s="12"/>
      <c r="AF10" s="13"/>
      <c r="AG10" s="14"/>
      <c r="AH10" s="14"/>
      <c r="AI10" s="14"/>
      <c r="AJ10" s="14"/>
      <c r="AK10" s="11"/>
      <c r="AL10" s="15" t="s">
        <v>2</v>
      </c>
    </row>
    <row r="11" spans="1:38" s="16" customFormat="1" ht="18.75" customHeight="1">
      <c r="A11" s="928" t="s">
        <v>3</v>
      </c>
      <c r="B11" s="929"/>
      <c r="C11" s="920" t="s">
        <v>4</v>
      </c>
      <c r="D11" s="921"/>
      <c r="E11" s="921"/>
      <c r="F11" s="921"/>
      <c r="G11" s="921"/>
      <c r="H11" s="921"/>
      <c r="I11" s="921"/>
      <c r="J11" s="921"/>
      <c r="K11" s="909"/>
      <c r="L11" s="910" t="s">
        <v>5</v>
      </c>
      <c r="M11" s="921"/>
      <c r="N11" s="921"/>
      <c r="O11" s="921"/>
      <c r="P11" s="921"/>
      <c r="Q11" s="921"/>
      <c r="R11" s="921"/>
      <c r="S11" s="921"/>
      <c r="T11" s="909"/>
      <c r="U11" s="910" t="s">
        <v>6</v>
      </c>
      <c r="V11" s="921"/>
      <c r="W11" s="921"/>
      <c r="X11" s="921"/>
      <c r="Y11" s="921"/>
      <c r="Z11" s="921"/>
      <c r="AA11" s="921"/>
      <c r="AB11" s="921"/>
      <c r="AC11" s="909"/>
      <c r="AD11" s="925" t="s">
        <v>43</v>
      </c>
      <c r="AE11" s="926"/>
      <c r="AF11" s="926"/>
      <c r="AG11" s="926"/>
      <c r="AH11" s="926"/>
      <c r="AI11" s="926"/>
      <c r="AJ11" s="926"/>
      <c r="AK11" s="926"/>
      <c r="AL11" s="927"/>
    </row>
    <row r="12" spans="1:38" s="22" customFormat="1" ht="19.5" customHeight="1">
      <c r="A12" s="928" t="s">
        <v>8</v>
      </c>
      <c r="B12" s="929"/>
      <c r="C12" s="931" t="s">
        <v>9</v>
      </c>
      <c r="D12" s="924"/>
      <c r="E12" s="17" t="s">
        <v>10</v>
      </c>
      <c r="F12" s="18" t="s">
        <v>11</v>
      </c>
      <c r="G12" s="932" t="s">
        <v>12</v>
      </c>
      <c r="H12" s="933"/>
      <c r="I12" s="19" t="s">
        <v>13</v>
      </c>
      <c r="J12" s="20" t="s">
        <v>14</v>
      </c>
      <c r="K12" s="21" t="s">
        <v>15</v>
      </c>
      <c r="L12" s="923" t="s">
        <v>9</v>
      </c>
      <c r="M12" s="924"/>
      <c r="N12" s="17" t="s">
        <v>10</v>
      </c>
      <c r="O12" s="18" t="s">
        <v>11</v>
      </c>
      <c r="P12" s="932" t="s">
        <v>12</v>
      </c>
      <c r="Q12" s="933"/>
      <c r="R12" s="19" t="s">
        <v>13</v>
      </c>
      <c r="S12" s="20" t="s">
        <v>14</v>
      </c>
      <c r="T12" s="21" t="s">
        <v>15</v>
      </c>
      <c r="U12" s="923" t="s">
        <v>9</v>
      </c>
      <c r="V12" s="924"/>
      <c r="W12" s="17" t="s">
        <v>10</v>
      </c>
      <c r="X12" s="18" t="s">
        <v>11</v>
      </c>
      <c r="Y12" s="932" t="s">
        <v>12</v>
      </c>
      <c r="Z12" s="933"/>
      <c r="AA12" s="19" t="s">
        <v>13</v>
      </c>
      <c r="AB12" s="20" t="s">
        <v>14</v>
      </c>
      <c r="AC12" s="21" t="s">
        <v>15</v>
      </c>
      <c r="AD12" s="923" t="s">
        <v>9</v>
      </c>
      <c r="AE12" s="924"/>
      <c r="AF12" s="17" t="s">
        <v>10</v>
      </c>
      <c r="AG12" s="18" t="s">
        <v>11</v>
      </c>
      <c r="AH12" s="932" t="s">
        <v>12</v>
      </c>
      <c r="AI12" s="933"/>
      <c r="AJ12" s="19" t="s">
        <v>13</v>
      </c>
      <c r="AK12" s="20" t="s">
        <v>14</v>
      </c>
      <c r="AL12" s="20" t="s">
        <v>15</v>
      </c>
    </row>
    <row r="13" spans="1:38" s="22" customFormat="1" ht="13.5" customHeight="1">
      <c r="A13" s="939" t="s">
        <v>16</v>
      </c>
      <c r="B13" s="911"/>
      <c r="C13" s="171" t="s">
        <v>17</v>
      </c>
      <c r="D13" s="25" t="s">
        <v>18</v>
      </c>
      <c r="E13" s="26" t="s">
        <v>19</v>
      </c>
      <c r="F13" s="27" t="s">
        <v>19</v>
      </c>
      <c r="G13" s="26" t="s">
        <v>19</v>
      </c>
      <c r="H13" s="28" t="s">
        <v>18</v>
      </c>
      <c r="I13" s="29" t="s">
        <v>19</v>
      </c>
      <c r="J13" s="30" t="s">
        <v>19</v>
      </c>
      <c r="K13" s="31" t="s">
        <v>19</v>
      </c>
      <c r="L13" s="24" t="s">
        <v>17</v>
      </c>
      <c r="M13" s="25" t="s">
        <v>18</v>
      </c>
      <c r="N13" s="26" t="s">
        <v>19</v>
      </c>
      <c r="O13" s="27" t="s">
        <v>19</v>
      </c>
      <c r="P13" s="26" t="s">
        <v>19</v>
      </c>
      <c r="Q13" s="28" t="s">
        <v>18</v>
      </c>
      <c r="R13" s="29" t="s">
        <v>19</v>
      </c>
      <c r="S13" s="30" t="s">
        <v>19</v>
      </c>
      <c r="T13" s="31" t="s">
        <v>19</v>
      </c>
      <c r="U13" s="24" t="s">
        <v>17</v>
      </c>
      <c r="V13" s="25" t="s">
        <v>18</v>
      </c>
      <c r="W13" s="26" t="s">
        <v>19</v>
      </c>
      <c r="X13" s="27" t="s">
        <v>19</v>
      </c>
      <c r="Y13" s="26" t="s">
        <v>19</v>
      </c>
      <c r="Z13" s="28" t="s">
        <v>18</v>
      </c>
      <c r="AA13" s="29" t="s">
        <v>19</v>
      </c>
      <c r="AB13" s="30" t="s">
        <v>19</v>
      </c>
      <c r="AC13" s="31" t="s">
        <v>19</v>
      </c>
      <c r="AD13" s="24" t="s">
        <v>17</v>
      </c>
      <c r="AE13" s="25" t="s">
        <v>18</v>
      </c>
      <c r="AF13" s="26" t="s">
        <v>19</v>
      </c>
      <c r="AG13" s="27" t="s">
        <v>19</v>
      </c>
      <c r="AH13" s="26" t="s">
        <v>19</v>
      </c>
      <c r="AI13" s="28" t="s">
        <v>18</v>
      </c>
      <c r="AJ13" s="29" t="s">
        <v>19</v>
      </c>
      <c r="AK13" s="30" t="s">
        <v>19</v>
      </c>
      <c r="AL13" s="30" t="s">
        <v>19</v>
      </c>
    </row>
    <row r="14" spans="1:38" s="43" customFormat="1" ht="9.75" customHeight="1" thickBot="1">
      <c r="A14" s="934" t="s">
        <v>20</v>
      </c>
      <c r="B14" s="935"/>
      <c r="C14" s="34">
        <v>1</v>
      </c>
      <c r="D14" s="35">
        <v>2</v>
      </c>
      <c r="E14" s="34">
        <v>3</v>
      </c>
      <c r="F14" s="36">
        <v>4</v>
      </c>
      <c r="G14" s="37">
        <v>5</v>
      </c>
      <c r="H14" s="33">
        <v>6</v>
      </c>
      <c r="I14" s="32">
        <v>7</v>
      </c>
      <c r="J14" s="38">
        <v>8</v>
      </c>
      <c r="K14" s="39">
        <v>9</v>
      </c>
      <c r="L14" s="40">
        <v>10</v>
      </c>
      <c r="M14" s="35">
        <v>11</v>
      </c>
      <c r="N14" s="34">
        <v>12</v>
      </c>
      <c r="O14" s="36">
        <v>13</v>
      </c>
      <c r="P14" s="37">
        <v>14</v>
      </c>
      <c r="Q14" s="33">
        <v>15</v>
      </c>
      <c r="R14" s="32">
        <v>16</v>
      </c>
      <c r="S14" s="38">
        <v>17</v>
      </c>
      <c r="T14" s="39">
        <v>18</v>
      </c>
      <c r="U14" s="40">
        <v>19</v>
      </c>
      <c r="V14" s="35">
        <v>20</v>
      </c>
      <c r="W14" s="34">
        <v>21</v>
      </c>
      <c r="X14" s="36">
        <v>22</v>
      </c>
      <c r="Y14" s="37">
        <v>23</v>
      </c>
      <c r="Z14" s="33">
        <v>24</v>
      </c>
      <c r="AA14" s="32">
        <v>25</v>
      </c>
      <c r="AB14" s="38">
        <v>26</v>
      </c>
      <c r="AC14" s="39">
        <v>27</v>
      </c>
      <c r="AD14" s="41">
        <v>28</v>
      </c>
      <c r="AE14" s="35">
        <v>29</v>
      </c>
      <c r="AF14" s="34">
        <v>30</v>
      </c>
      <c r="AG14" s="36">
        <v>31</v>
      </c>
      <c r="AH14" s="37">
        <v>32</v>
      </c>
      <c r="AI14" s="33">
        <v>33</v>
      </c>
      <c r="AJ14" s="32">
        <v>34</v>
      </c>
      <c r="AK14" s="38">
        <v>35</v>
      </c>
      <c r="AL14" s="42">
        <v>36</v>
      </c>
    </row>
    <row r="15" spans="1:38" s="22" customFormat="1" ht="9.75" customHeight="1">
      <c r="A15" s="44"/>
      <c r="B15" s="45"/>
      <c r="C15" s="46"/>
      <c r="D15" s="47"/>
      <c r="E15" s="46"/>
      <c r="F15" s="48"/>
      <c r="G15" s="49"/>
      <c r="H15" s="47"/>
      <c r="I15" s="50"/>
      <c r="J15" s="50"/>
      <c r="K15" s="51"/>
      <c r="L15" s="52"/>
      <c r="M15" s="47"/>
      <c r="N15" s="46"/>
      <c r="O15" s="48"/>
      <c r="P15" s="49"/>
      <c r="Q15" s="47"/>
      <c r="R15" s="50"/>
      <c r="S15" s="50"/>
      <c r="T15" s="51"/>
      <c r="U15" s="52"/>
      <c r="V15" s="47"/>
      <c r="W15" s="46"/>
      <c r="X15" s="48"/>
      <c r="Y15" s="49"/>
      <c r="Z15" s="47"/>
      <c r="AA15" s="50"/>
      <c r="AB15" s="50"/>
      <c r="AC15" s="51"/>
      <c r="AD15" s="52"/>
      <c r="AE15" s="47"/>
      <c r="AF15" s="46"/>
      <c r="AG15" s="48"/>
      <c r="AH15" s="49"/>
      <c r="AI15" s="47"/>
      <c r="AJ15" s="50"/>
      <c r="AK15" s="50"/>
      <c r="AL15" s="53"/>
    </row>
    <row r="16" spans="1:38" s="63" customFormat="1" ht="15" customHeight="1">
      <c r="A16" s="54" t="s">
        <v>21</v>
      </c>
      <c r="B16" s="55"/>
      <c r="C16" s="56"/>
      <c r="D16" s="57"/>
      <c r="E16" s="56"/>
      <c r="F16" s="58"/>
      <c r="G16" s="56"/>
      <c r="H16" s="59"/>
      <c r="I16" s="60"/>
      <c r="J16" s="60"/>
      <c r="K16" s="61"/>
      <c r="L16" s="62"/>
      <c r="M16" s="59"/>
      <c r="N16" s="56"/>
      <c r="O16" s="58"/>
      <c r="P16" s="56"/>
      <c r="Q16" s="59"/>
      <c r="R16" s="60"/>
      <c r="S16" s="60"/>
      <c r="T16" s="61"/>
      <c r="U16" s="62"/>
      <c r="V16" s="59"/>
      <c r="W16" s="56"/>
      <c r="X16" s="58"/>
      <c r="Y16" s="56"/>
      <c r="Z16" s="59"/>
      <c r="AA16" s="60"/>
      <c r="AB16" s="60"/>
      <c r="AC16" s="61"/>
      <c r="AD16" s="62"/>
      <c r="AE16" s="59"/>
      <c r="AF16" s="56"/>
      <c r="AG16" s="58"/>
      <c r="AH16" s="56"/>
      <c r="AI16" s="59"/>
      <c r="AJ16" s="60"/>
      <c r="AK16" s="60"/>
      <c r="AL16" s="60"/>
    </row>
    <row r="17" spans="1:38" s="63" customFormat="1" ht="15" customHeight="1">
      <c r="A17" s="64" t="s">
        <v>22</v>
      </c>
      <c r="B17" s="172"/>
      <c r="C17" s="65">
        <v>241043.944</v>
      </c>
      <c r="D17" s="66">
        <v>8.6</v>
      </c>
      <c r="E17" s="65">
        <v>17</v>
      </c>
      <c r="F17" s="67">
        <v>0</v>
      </c>
      <c r="G17" s="65">
        <v>17</v>
      </c>
      <c r="H17" s="66">
        <v>27.4</v>
      </c>
      <c r="I17" s="68">
        <v>52</v>
      </c>
      <c r="J17" s="68">
        <v>3</v>
      </c>
      <c r="K17" s="69">
        <v>1</v>
      </c>
      <c r="L17" s="70">
        <v>131397.979</v>
      </c>
      <c r="M17" s="71">
        <v>17.2</v>
      </c>
      <c r="N17" s="72">
        <v>101</v>
      </c>
      <c r="O17" s="96">
        <v>1</v>
      </c>
      <c r="P17" s="72">
        <v>102</v>
      </c>
      <c r="Q17" s="71">
        <v>15.9</v>
      </c>
      <c r="R17" s="74">
        <v>0</v>
      </c>
      <c r="S17" s="74">
        <v>39</v>
      </c>
      <c r="T17" s="75">
        <v>2</v>
      </c>
      <c r="U17" s="70">
        <v>48924.783</v>
      </c>
      <c r="V17" s="71">
        <v>10.7</v>
      </c>
      <c r="W17" s="72">
        <v>168</v>
      </c>
      <c r="X17" s="96">
        <v>4</v>
      </c>
      <c r="Y17" s="72">
        <v>172</v>
      </c>
      <c r="Z17" s="71">
        <v>10.9</v>
      </c>
      <c r="AA17" s="74">
        <v>0</v>
      </c>
      <c r="AB17" s="74">
        <v>0</v>
      </c>
      <c r="AC17" s="75">
        <v>0</v>
      </c>
      <c r="AD17" s="173">
        <v>421366.707</v>
      </c>
      <c r="AE17" s="66">
        <v>10.5</v>
      </c>
      <c r="AF17" s="65">
        <v>286</v>
      </c>
      <c r="AG17" s="67">
        <v>5</v>
      </c>
      <c r="AH17" s="65">
        <v>291</v>
      </c>
      <c r="AI17" s="66">
        <v>12.8</v>
      </c>
      <c r="AJ17" s="68">
        <v>52</v>
      </c>
      <c r="AK17" s="68">
        <v>42</v>
      </c>
      <c r="AL17" s="68">
        <v>3</v>
      </c>
    </row>
    <row r="18" spans="1:38" s="63" customFormat="1" ht="15" customHeight="1">
      <c r="A18" s="64" t="s">
        <v>23</v>
      </c>
      <c r="B18" s="174"/>
      <c r="C18" s="65">
        <v>153618.793</v>
      </c>
      <c r="D18" s="66">
        <v>5.5</v>
      </c>
      <c r="E18" s="65">
        <v>11</v>
      </c>
      <c r="F18" s="67">
        <v>0</v>
      </c>
      <c r="G18" s="65">
        <v>11</v>
      </c>
      <c r="H18" s="66">
        <v>17.7</v>
      </c>
      <c r="I18" s="68">
        <v>17</v>
      </c>
      <c r="J18" s="68">
        <v>12</v>
      </c>
      <c r="K18" s="69">
        <v>0</v>
      </c>
      <c r="L18" s="70">
        <v>631437.068</v>
      </c>
      <c r="M18" s="71">
        <v>82.8</v>
      </c>
      <c r="N18" s="72">
        <v>534</v>
      </c>
      <c r="O18" s="96">
        <v>4</v>
      </c>
      <c r="P18" s="72">
        <v>538</v>
      </c>
      <c r="Q18" s="71">
        <v>84.1</v>
      </c>
      <c r="R18" s="74">
        <v>0</v>
      </c>
      <c r="S18" s="74">
        <v>312</v>
      </c>
      <c r="T18" s="75">
        <v>0</v>
      </c>
      <c r="U18" s="70">
        <v>344716.208</v>
      </c>
      <c r="V18" s="71">
        <v>75.6</v>
      </c>
      <c r="W18" s="72">
        <v>1353</v>
      </c>
      <c r="X18" s="96">
        <v>4</v>
      </c>
      <c r="Y18" s="72">
        <v>1357</v>
      </c>
      <c r="Z18" s="71">
        <v>85.8</v>
      </c>
      <c r="AA18" s="74">
        <v>0</v>
      </c>
      <c r="AB18" s="74">
        <v>0</v>
      </c>
      <c r="AC18" s="75">
        <v>2</v>
      </c>
      <c r="AD18" s="173">
        <v>1129772.069</v>
      </c>
      <c r="AE18" s="66">
        <v>28.1</v>
      </c>
      <c r="AF18" s="65">
        <v>1898</v>
      </c>
      <c r="AG18" s="67">
        <v>8</v>
      </c>
      <c r="AH18" s="65">
        <v>1906</v>
      </c>
      <c r="AI18" s="66">
        <v>83.5</v>
      </c>
      <c r="AJ18" s="68">
        <v>17</v>
      </c>
      <c r="AK18" s="68">
        <v>324</v>
      </c>
      <c r="AL18" s="68">
        <v>2</v>
      </c>
    </row>
    <row r="19" spans="1:38" s="93" customFormat="1" ht="15" customHeight="1">
      <c r="A19" s="78"/>
      <c r="B19" s="79" t="s">
        <v>24</v>
      </c>
      <c r="C19" s="80">
        <v>394662.73699999996</v>
      </c>
      <c r="D19" s="81">
        <v>14.1</v>
      </c>
      <c r="E19" s="80">
        <v>28</v>
      </c>
      <c r="F19" s="82">
        <v>0</v>
      </c>
      <c r="G19" s="80">
        <v>28</v>
      </c>
      <c r="H19" s="81">
        <v>45.2</v>
      </c>
      <c r="I19" s="83">
        <v>69</v>
      </c>
      <c r="J19" s="83">
        <v>15</v>
      </c>
      <c r="K19" s="84">
        <v>1</v>
      </c>
      <c r="L19" s="85">
        <v>762835.047</v>
      </c>
      <c r="M19" s="86">
        <v>100</v>
      </c>
      <c r="N19" s="87">
        <v>635</v>
      </c>
      <c r="O19" s="88">
        <v>5</v>
      </c>
      <c r="P19" s="87">
        <v>640</v>
      </c>
      <c r="Q19" s="86">
        <v>100</v>
      </c>
      <c r="R19" s="89">
        <v>0</v>
      </c>
      <c r="S19" s="89">
        <v>351</v>
      </c>
      <c r="T19" s="90">
        <v>2</v>
      </c>
      <c r="U19" s="85">
        <v>393640.991</v>
      </c>
      <c r="V19" s="86">
        <v>86.3</v>
      </c>
      <c r="W19" s="87">
        <v>1521</v>
      </c>
      <c r="X19" s="88">
        <v>8</v>
      </c>
      <c r="Y19" s="87">
        <v>1529</v>
      </c>
      <c r="Z19" s="86">
        <v>96.7</v>
      </c>
      <c r="AA19" s="89">
        <v>0</v>
      </c>
      <c r="AB19" s="89">
        <v>0</v>
      </c>
      <c r="AC19" s="90">
        <v>2</v>
      </c>
      <c r="AD19" s="85">
        <v>1551138.7759999998</v>
      </c>
      <c r="AE19" s="81">
        <v>38.6</v>
      </c>
      <c r="AF19" s="80">
        <v>2184</v>
      </c>
      <c r="AG19" s="82">
        <v>13</v>
      </c>
      <c r="AH19" s="80">
        <v>2197</v>
      </c>
      <c r="AI19" s="81">
        <v>96.3</v>
      </c>
      <c r="AJ19" s="83">
        <v>69</v>
      </c>
      <c r="AK19" s="83">
        <v>366</v>
      </c>
      <c r="AL19" s="83">
        <v>5</v>
      </c>
    </row>
    <row r="20" spans="1:38" s="63" customFormat="1" ht="9.75" customHeight="1">
      <c r="A20" s="94"/>
      <c r="B20" s="95"/>
      <c r="C20" s="65"/>
      <c r="D20" s="66"/>
      <c r="E20" s="65"/>
      <c r="F20" s="67"/>
      <c r="G20" s="65"/>
      <c r="H20" s="66"/>
      <c r="I20" s="68"/>
      <c r="J20" s="68"/>
      <c r="K20" s="69"/>
      <c r="L20" s="70"/>
      <c r="M20" s="71"/>
      <c r="N20" s="72"/>
      <c r="O20" s="96"/>
      <c r="P20" s="72"/>
      <c r="Q20" s="71"/>
      <c r="R20" s="74"/>
      <c r="S20" s="74"/>
      <c r="T20" s="75"/>
      <c r="U20" s="70"/>
      <c r="V20" s="71"/>
      <c r="W20" s="72"/>
      <c r="X20" s="96"/>
      <c r="Y20" s="72"/>
      <c r="Z20" s="71"/>
      <c r="AA20" s="74"/>
      <c r="AB20" s="74"/>
      <c r="AC20" s="75"/>
      <c r="AD20" s="70"/>
      <c r="AE20" s="66"/>
      <c r="AF20" s="65"/>
      <c r="AG20" s="67"/>
      <c r="AH20" s="65"/>
      <c r="AI20" s="66"/>
      <c r="AJ20" s="68"/>
      <c r="AK20" s="68"/>
      <c r="AL20" s="68"/>
    </row>
    <row r="21" spans="1:38" s="63" customFormat="1" ht="15" customHeight="1">
      <c r="A21" s="54" t="s">
        <v>25</v>
      </c>
      <c r="B21" s="55"/>
      <c r="C21" s="101"/>
      <c r="D21" s="102"/>
      <c r="E21" s="101"/>
      <c r="F21" s="103"/>
      <c r="G21" s="101"/>
      <c r="H21" s="102"/>
      <c r="I21" s="104"/>
      <c r="J21" s="104"/>
      <c r="K21" s="105"/>
      <c r="L21" s="106"/>
      <c r="M21" s="59"/>
      <c r="N21" s="56"/>
      <c r="O21" s="58"/>
      <c r="P21" s="56"/>
      <c r="Q21" s="59"/>
      <c r="R21" s="60"/>
      <c r="S21" s="60"/>
      <c r="T21" s="61"/>
      <c r="U21" s="106"/>
      <c r="V21" s="59"/>
      <c r="W21" s="56"/>
      <c r="X21" s="58"/>
      <c r="Y21" s="56"/>
      <c r="Z21" s="59"/>
      <c r="AA21" s="60"/>
      <c r="AB21" s="60"/>
      <c r="AC21" s="61"/>
      <c r="AD21" s="106"/>
      <c r="AE21" s="102"/>
      <c r="AF21" s="101"/>
      <c r="AG21" s="103"/>
      <c r="AH21" s="101"/>
      <c r="AI21" s="102"/>
      <c r="AJ21" s="104"/>
      <c r="AK21" s="104"/>
      <c r="AL21" s="104"/>
    </row>
    <row r="22" spans="1:38" s="63" customFormat="1" ht="9.75" customHeight="1">
      <c r="A22" s="94"/>
      <c r="B22" s="95"/>
      <c r="C22" s="65"/>
      <c r="D22" s="66"/>
      <c r="E22" s="65"/>
      <c r="F22" s="67"/>
      <c r="G22" s="65"/>
      <c r="H22" s="66"/>
      <c r="I22" s="68"/>
      <c r="J22" s="68"/>
      <c r="K22" s="69"/>
      <c r="L22" s="70"/>
      <c r="M22" s="71"/>
      <c r="N22" s="72"/>
      <c r="O22" s="96"/>
      <c r="P22" s="72"/>
      <c r="Q22" s="71"/>
      <c r="R22" s="74"/>
      <c r="S22" s="74"/>
      <c r="T22" s="75"/>
      <c r="U22" s="70"/>
      <c r="V22" s="71"/>
      <c r="W22" s="72"/>
      <c r="X22" s="96"/>
      <c r="Y22" s="72"/>
      <c r="Z22" s="71"/>
      <c r="AA22" s="74"/>
      <c r="AB22" s="74"/>
      <c r="AC22" s="75"/>
      <c r="AD22" s="70"/>
      <c r="AE22" s="66"/>
      <c r="AF22" s="65"/>
      <c r="AG22" s="67"/>
      <c r="AH22" s="65"/>
      <c r="AI22" s="66"/>
      <c r="AJ22" s="68"/>
      <c r="AK22" s="68"/>
      <c r="AL22" s="68"/>
    </row>
    <row r="23" spans="1:38" s="111" customFormat="1" ht="15" customHeight="1">
      <c r="A23" s="175"/>
      <c r="B23" s="79" t="s">
        <v>26</v>
      </c>
      <c r="C23" s="80">
        <v>2404373.252</v>
      </c>
      <c r="D23" s="81">
        <v>85.8</v>
      </c>
      <c r="E23" s="80">
        <v>25</v>
      </c>
      <c r="F23" s="82">
        <v>8</v>
      </c>
      <c r="G23" s="80">
        <v>33</v>
      </c>
      <c r="H23" s="81">
        <v>53.2</v>
      </c>
      <c r="I23" s="83">
        <v>12</v>
      </c>
      <c r="J23" s="83">
        <v>13</v>
      </c>
      <c r="K23" s="84">
        <v>11</v>
      </c>
      <c r="L23" s="85">
        <v>0</v>
      </c>
      <c r="M23" s="86">
        <v>0</v>
      </c>
      <c r="N23" s="87">
        <v>0</v>
      </c>
      <c r="O23" s="88">
        <v>0</v>
      </c>
      <c r="P23" s="87">
        <v>0</v>
      </c>
      <c r="Q23" s="86">
        <v>0</v>
      </c>
      <c r="R23" s="89">
        <v>0</v>
      </c>
      <c r="S23" s="89">
        <v>0</v>
      </c>
      <c r="T23" s="90">
        <v>0</v>
      </c>
      <c r="U23" s="85">
        <v>25834.354</v>
      </c>
      <c r="V23" s="86">
        <v>5.7</v>
      </c>
      <c r="W23" s="87">
        <v>11</v>
      </c>
      <c r="X23" s="88">
        <v>0</v>
      </c>
      <c r="Y23" s="87">
        <v>11</v>
      </c>
      <c r="Z23" s="86">
        <v>0.7</v>
      </c>
      <c r="AA23" s="89">
        <v>0</v>
      </c>
      <c r="AB23" s="89">
        <v>0</v>
      </c>
      <c r="AC23" s="90">
        <v>0</v>
      </c>
      <c r="AD23" s="85">
        <v>2430207</v>
      </c>
      <c r="AE23" s="81">
        <v>60.5</v>
      </c>
      <c r="AF23" s="80">
        <v>36</v>
      </c>
      <c r="AG23" s="82">
        <v>8</v>
      </c>
      <c r="AH23" s="80">
        <v>44</v>
      </c>
      <c r="AI23" s="81">
        <v>1.9</v>
      </c>
      <c r="AJ23" s="83">
        <v>12</v>
      </c>
      <c r="AK23" s="83">
        <v>13</v>
      </c>
      <c r="AL23" s="83">
        <v>11</v>
      </c>
    </row>
    <row r="24" spans="1:38" s="63" customFormat="1" ht="9.75" customHeight="1" thickBot="1">
      <c r="A24" s="112"/>
      <c r="B24" s="113"/>
      <c r="C24" s="114"/>
      <c r="D24" s="115"/>
      <c r="E24" s="114"/>
      <c r="F24" s="116"/>
      <c r="G24" s="114"/>
      <c r="H24" s="115"/>
      <c r="I24" s="117"/>
      <c r="J24" s="117"/>
      <c r="K24" s="118"/>
      <c r="L24" s="119"/>
      <c r="M24" s="120"/>
      <c r="N24" s="121"/>
      <c r="O24" s="122"/>
      <c r="P24" s="121"/>
      <c r="Q24" s="120"/>
      <c r="R24" s="123"/>
      <c r="S24" s="123"/>
      <c r="T24" s="124"/>
      <c r="U24" s="119"/>
      <c r="V24" s="120"/>
      <c r="W24" s="121"/>
      <c r="X24" s="122"/>
      <c r="Y24" s="121"/>
      <c r="Z24" s="120"/>
      <c r="AA24" s="123"/>
      <c r="AB24" s="123"/>
      <c r="AC24" s="124"/>
      <c r="AD24" s="119"/>
      <c r="AE24" s="115"/>
      <c r="AF24" s="114"/>
      <c r="AG24" s="116"/>
      <c r="AH24" s="114"/>
      <c r="AI24" s="115"/>
      <c r="AJ24" s="117"/>
      <c r="AK24" s="117"/>
      <c r="AL24" s="117"/>
    </row>
    <row r="25" spans="1:38" s="63" customFormat="1" ht="15" customHeight="1" thickBot="1">
      <c r="A25" s="125"/>
      <c r="B25" s="126" t="s">
        <v>27</v>
      </c>
      <c r="C25" s="131">
        <f aca="true" t="shared" si="0" ref="C25:AL25">C19+C23</f>
        <v>2799035.989</v>
      </c>
      <c r="D25" s="132">
        <f t="shared" si="0"/>
        <v>99.89999999999999</v>
      </c>
      <c r="E25" s="131">
        <f t="shared" si="0"/>
        <v>53</v>
      </c>
      <c r="F25" s="176">
        <f t="shared" si="0"/>
        <v>8</v>
      </c>
      <c r="G25" s="131">
        <f t="shared" si="0"/>
        <v>61</v>
      </c>
      <c r="H25" s="132">
        <f t="shared" si="0"/>
        <v>98.4</v>
      </c>
      <c r="I25" s="133">
        <f t="shared" si="0"/>
        <v>81</v>
      </c>
      <c r="J25" s="133">
        <f t="shared" si="0"/>
        <v>28</v>
      </c>
      <c r="K25" s="134">
        <f t="shared" si="0"/>
        <v>12</v>
      </c>
      <c r="L25" s="135">
        <f t="shared" si="0"/>
        <v>762835.047</v>
      </c>
      <c r="M25" s="136">
        <f t="shared" si="0"/>
        <v>100</v>
      </c>
      <c r="N25" s="127">
        <f t="shared" si="0"/>
        <v>635</v>
      </c>
      <c r="O25" s="137">
        <f t="shared" si="0"/>
        <v>5</v>
      </c>
      <c r="P25" s="127">
        <f t="shared" si="0"/>
        <v>640</v>
      </c>
      <c r="Q25" s="136">
        <f t="shared" si="0"/>
        <v>100</v>
      </c>
      <c r="R25" s="139">
        <f t="shared" si="0"/>
        <v>0</v>
      </c>
      <c r="S25" s="139">
        <f t="shared" si="0"/>
        <v>351</v>
      </c>
      <c r="T25" s="140">
        <f t="shared" si="0"/>
        <v>2</v>
      </c>
      <c r="U25" s="135">
        <f t="shared" si="0"/>
        <v>419475.345</v>
      </c>
      <c r="V25" s="136">
        <f t="shared" si="0"/>
        <v>92</v>
      </c>
      <c r="W25" s="127">
        <f t="shared" si="0"/>
        <v>1532</v>
      </c>
      <c r="X25" s="137">
        <f t="shared" si="0"/>
        <v>8</v>
      </c>
      <c r="Y25" s="127">
        <f t="shared" si="0"/>
        <v>1540</v>
      </c>
      <c r="Z25" s="136">
        <f t="shared" si="0"/>
        <v>97.4</v>
      </c>
      <c r="AA25" s="139">
        <f t="shared" si="0"/>
        <v>0</v>
      </c>
      <c r="AB25" s="139">
        <f t="shared" si="0"/>
        <v>0</v>
      </c>
      <c r="AC25" s="140">
        <f t="shared" si="0"/>
        <v>2</v>
      </c>
      <c r="AD25" s="135">
        <f t="shared" si="0"/>
        <v>3981345.7759999996</v>
      </c>
      <c r="AE25" s="132">
        <f t="shared" si="0"/>
        <v>99.1</v>
      </c>
      <c r="AF25" s="131">
        <f t="shared" si="0"/>
        <v>2220</v>
      </c>
      <c r="AG25" s="176">
        <f t="shared" si="0"/>
        <v>21</v>
      </c>
      <c r="AH25" s="131">
        <f t="shared" si="0"/>
        <v>2241</v>
      </c>
      <c r="AI25" s="132">
        <f t="shared" si="0"/>
        <v>98.2</v>
      </c>
      <c r="AJ25" s="133">
        <f t="shared" si="0"/>
        <v>81</v>
      </c>
      <c r="AK25" s="133">
        <f t="shared" si="0"/>
        <v>379</v>
      </c>
      <c r="AL25" s="133">
        <f t="shared" si="0"/>
        <v>16</v>
      </c>
    </row>
    <row r="26" spans="1:38" s="63" customFormat="1" ht="15" customHeight="1">
      <c r="A26" s="142"/>
      <c r="B26" s="143"/>
      <c r="C26" s="144"/>
      <c r="D26" s="145"/>
      <c r="E26" s="144"/>
      <c r="F26" s="146"/>
      <c r="G26" s="144"/>
      <c r="H26" s="145"/>
      <c r="I26" s="147"/>
      <c r="J26" s="147"/>
      <c r="K26" s="148"/>
      <c r="L26" s="149"/>
      <c r="M26" s="150"/>
      <c r="N26" s="151"/>
      <c r="O26" s="152"/>
      <c r="P26" s="151"/>
      <c r="Q26" s="150"/>
      <c r="R26" s="153"/>
      <c r="S26" s="153"/>
      <c r="T26" s="154"/>
      <c r="U26" s="149"/>
      <c r="V26" s="150"/>
      <c r="W26" s="151"/>
      <c r="X26" s="152"/>
      <c r="Y26" s="151"/>
      <c r="Z26" s="150"/>
      <c r="AA26" s="153"/>
      <c r="AB26" s="153"/>
      <c r="AC26" s="154"/>
      <c r="AD26" s="149"/>
      <c r="AE26" s="145"/>
      <c r="AF26" s="144"/>
      <c r="AG26" s="146"/>
      <c r="AH26" s="144"/>
      <c r="AI26" s="145"/>
      <c r="AJ26" s="147"/>
      <c r="AK26" s="147"/>
      <c r="AL26" s="147"/>
    </row>
    <row r="27" spans="1:38" s="63" customFormat="1" ht="15" customHeight="1">
      <c r="A27" s="54" t="s">
        <v>28</v>
      </c>
      <c r="B27" s="55"/>
      <c r="C27" s="101"/>
      <c r="D27" s="102"/>
      <c r="E27" s="101"/>
      <c r="F27" s="103"/>
      <c r="G27" s="101"/>
      <c r="H27" s="102"/>
      <c r="I27" s="104"/>
      <c r="J27" s="104"/>
      <c r="K27" s="105"/>
      <c r="L27" s="106"/>
      <c r="M27" s="59"/>
      <c r="N27" s="56"/>
      <c r="O27" s="58"/>
      <c r="P27" s="56"/>
      <c r="Q27" s="59"/>
      <c r="R27" s="60"/>
      <c r="S27" s="60"/>
      <c r="T27" s="61"/>
      <c r="U27" s="106"/>
      <c r="V27" s="59"/>
      <c r="W27" s="56"/>
      <c r="X27" s="58"/>
      <c r="Y27" s="56"/>
      <c r="Z27" s="59"/>
      <c r="AA27" s="60"/>
      <c r="AB27" s="60"/>
      <c r="AC27" s="61"/>
      <c r="AD27" s="106"/>
      <c r="AE27" s="102"/>
      <c r="AF27" s="101"/>
      <c r="AG27" s="103"/>
      <c r="AH27" s="101"/>
      <c r="AI27" s="102"/>
      <c r="AJ27" s="104"/>
      <c r="AK27" s="104"/>
      <c r="AL27" s="104"/>
    </row>
    <row r="28" spans="1:38" s="63" customFormat="1" ht="9.75" customHeight="1">
      <c r="A28" s="94"/>
      <c r="B28" s="95"/>
      <c r="C28" s="65"/>
      <c r="D28" s="66"/>
      <c r="E28" s="65"/>
      <c r="F28" s="67"/>
      <c r="G28" s="65"/>
      <c r="H28" s="66"/>
      <c r="I28" s="68"/>
      <c r="J28" s="68"/>
      <c r="K28" s="69"/>
      <c r="L28" s="70"/>
      <c r="M28" s="71"/>
      <c r="N28" s="72"/>
      <c r="O28" s="96"/>
      <c r="P28" s="72"/>
      <c r="Q28" s="71"/>
      <c r="R28" s="74"/>
      <c r="S28" s="74"/>
      <c r="T28" s="75"/>
      <c r="U28" s="70"/>
      <c r="V28" s="71"/>
      <c r="W28" s="72"/>
      <c r="X28" s="96"/>
      <c r="Y28" s="72"/>
      <c r="Z28" s="71"/>
      <c r="AA28" s="74"/>
      <c r="AB28" s="74"/>
      <c r="AC28" s="75"/>
      <c r="AD28" s="70"/>
      <c r="AE28" s="66"/>
      <c r="AF28" s="65"/>
      <c r="AG28" s="67"/>
      <c r="AH28" s="65"/>
      <c r="AI28" s="66"/>
      <c r="AJ28" s="68"/>
      <c r="AK28" s="68"/>
      <c r="AL28" s="68"/>
    </row>
    <row r="29" spans="1:38" s="159" customFormat="1" ht="15" customHeight="1">
      <c r="A29" s="177"/>
      <c r="B29" s="79" t="s">
        <v>44</v>
      </c>
      <c r="C29" s="80">
        <v>1449.83</v>
      </c>
      <c r="D29" s="81">
        <v>0.1</v>
      </c>
      <c r="E29" s="80">
        <v>1</v>
      </c>
      <c r="F29" s="82">
        <v>0</v>
      </c>
      <c r="G29" s="80">
        <v>1</v>
      </c>
      <c r="H29" s="81">
        <v>1.6</v>
      </c>
      <c r="I29" s="83">
        <v>0</v>
      </c>
      <c r="J29" s="83">
        <v>1</v>
      </c>
      <c r="K29" s="84">
        <v>0</v>
      </c>
      <c r="L29" s="85">
        <v>0</v>
      </c>
      <c r="M29" s="86">
        <v>0</v>
      </c>
      <c r="N29" s="87">
        <v>0</v>
      </c>
      <c r="O29" s="88">
        <v>0</v>
      </c>
      <c r="P29" s="87">
        <v>0</v>
      </c>
      <c r="Q29" s="86">
        <v>0</v>
      </c>
      <c r="R29" s="89">
        <v>0</v>
      </c>
      <c r="S29" s="89">
        <v>2</v>
      </c>
      <c r="T29" s="90">
        <v>0</v>
      </c>
      <c r="U29" s="85">
        <v>36434.695</v>
      </c>
      <c r="V29" s="86">
        <v>8</v>
      </c>
      <c r="W29" s="87">
        <v>40</v>
      </c>
      <c r="X29" s="88">
        <v>1</v>
      </c>
      <c r="Y29" s="87">
        <v>41</v>
      </c>
      <c r="Z29" s="86">
        <v>2.6</v>
      </c>
      <c r="AA29" s="89">
        <v>0</v>
      </c>
      <c r="AB29" s="89">
        <v>0</v>
      </c>
      <c r="AC29" s="90">
        <v>3</v>
      </c>
      <c r="AD29" s="85">
        <v>37885</v>
      </c>
      <c r="AE29" s="81">
        <v>0.9</v>
      </c>
      <c r="AF29" s="80">
        <v>41</v>
      </c>
      <c r="AG29" s="82">
        <v>1</v>
      </c>
      <c r="AH29" s="80">
        <v>42</v>
      </c>
      <c r="AI29" s="81">
        <v>1.8</v>
      </c>
      <c r="AJ29" s="83">
        <v>0</v>
      </c>
      <c r="AK29" s="83">
        <v>3</v>
      </c>
      <c r="AL29" s="83">
        <v>3</v>
      </c>
    </row>
    <row r="30" spans="1:38" s="63" customFormat="1" ht="9.75" customHeight="1" thickBot="1">
      <c r="A30" s="112"/>
      <c r="B30" s="23"/>
      <c r="C30" s="65"/>
      <c r="D30" s="66"/>
      <c r="E30" s="65"/>
      <c r="F30" s="67"/>
      <c r="G30" s="65"/>
      <c r="H30" s="66"/>
      <c r="I30" s="68"/>
      <c r="J30" s="68"/>
      <c r="K30" s="69"/>
      <c r="L30" s="70"/>
      <c r="M30" s="71"/>
      <c r="N30" s="72"/>
      <c r="O30" s="122"/>
      <c r="P30" s="72"/>
      <c r="Q30" s="71"/>
      <c r="R30" s="74"/>
      <c r="S30" s="74"/>
      <c r="T30" s="75"/>
      <c r="U30" s="70"/>
      <c r="V30" s="71"/>
      <c r="W30" s="72"/>
      <c r="X30" s="122"/>
      <c r="Y30" s="72"/>
      <c r="Z30" s="71"/>
      <c r="AA30" s="74"/>
      <c r="AB30" s="74"/>
      <c r="AC30" s="75"/>
      <c r="AD30" s="70"/>
      <c r="AE30" s="66"/>
      <c r="AF30" s="65"/>
      <c r="AG30" s="67"/>
      <c r="AH30" s="65"/>
      <c r="AI30" s="66"/>
      <c r="AJ30" s="68"/>
      <c r="AK30" s="68"/>
      <c r="AL30" s="68"/>
    </row>
    <row r="31" spans="1:38" s="63" customFormat="1" ht="15" customHeight="1" thickBot="1">
      <c r="A31" s="942" t="s">
        <v>29</v>
      </c>
      <c r="B31" s="943"/>
      <c r="C31" s="131">
        <f aca="true" t="shared" si="1" ref="C31:Q31">C25+C29</f>
        <v>2800485.819</v>
      </c>
      <c r="D31" s="132">
        <f t="shared" si="1"/>
        <v>99.99999999999999</v>
      </c>
      <c r="E31" s="131">
        <f t="shared" si="1"/>
        <v>54</v>
      </c>
      <c r="F31" s="176">
        <f t="shared" si="1"/>
        <v>8</v>
      </c>
      <c r="G31" s="131">
        <f t="shared" si="1"/>
        <v>62</v>
      </c>
      <c r="H31" s="132">
        <f t="shared" si="1"/>
        <v>100</v>
      </c>
      <c r="I31" s="133">
        <f t="shared" si="1"/>
        <v>81</v>
      </c>
      <c r="J31" s="133">
        <f t="shared" si="1"/>
        <v>29</v>
      </c>
      <c r="K31" s="134">
        <f t="shared" si="1"/>
        <v>12</v>
      </c>
      <c r="L31" s="135">
        <f t="shared" si="1"/>
        <v>762835.047</v>
      </c>
      <c r="M31" s="136">
        <f t="shared" si="1"/>
        <v>100</v>
      </c>
      <c r="N31" s="127">
        <f t="shared" si="1"/>
        <v>635</v>
      </c>
      <c r="O31" s="160">
        <f t="shared" si="1"/>
        <v>5</v>
      </c>
      <c r="P31" s="127">
        <f t="shared" si="1"/>
        <v>640</v>
      </c>
      <c r="Q31" s="136">
        <f t="shared" si="1"/>
        <v>100</v>
      </c>
      <c r="R31" s="139">
        <v>0</v>
      </c>
      <c r="S31" s="139">
        <f aca="true" t="shared" si="2" ref="S31:Z31">S25+S29</f>
        <v>353</v>
      </c>
      <c r="T31" s="140">
        <f t="shared" si="2"/>
        <v>2</v>
      </c>
      <c r="U31" s="135">
        <f t="shared" si="2"/>
        <v>455910.04</v>
      </c>
      <c r="V31" s="136">
        <f t="shared" si="2"/>
        <v>100</v>
      </c>
      <c r="W31" s="127">
        <f t="shared" si="2"/>
        <v>1572</v>
      </c>
      <c r="X31" s="160">
        <f t="shared" si="2"/>
        <v>9</v>
      </c>
      <c r="Y31" s="127">
        <f t="shared" si="2"/>
        <v>1581</v>
      </c>
      <c r="Z31" s="136">
        <f t="shared" si="2"/>
        <v>100</v>
      </c>
      <c r="AA31" s="139">
        <v>0</v>
      </c>
      <c r="AB31" s="139">
        <f aca="true" t="shared" si="3" ref="AB31:AL31">AB25+AB29</f>
        <v>0</v>
      </c>
      <c r="AC31" s="140">
        <f t="shared" si="3"/>
        <v>5</v>
      </c>
      <c r="AD31" s="176">
        <f t="shared" si="3"/>
        <v>4019230.7759999996</v>
      </c>
      <c r="AE31" s="178">
        <f t="shared" si="3"/>
        <v>100</v>
      </c>
      <c r="AF31" s="179">
        <f t="shared" si="3"/>
        <v>2261</v>
      </c>
      <c r="AG31" s="141">
        <f t="shared" si="3"/>
        <v>22</v>
      </c>
      <c r="AH31" s="179">
        <f t="shared" si="3"/>
        <v>2283</v>
      </c>
      <c r="AI31" s="132">
        <f t="shared" si="3"/>
        <v>100</v>
      </c>
      <c r="AJ31" s="133">
        <f t="shared" si="3"/>
        <v>81</v>
      </c>
      <c r="AK31" s="133">
        <f t="shared" si="3"/>
        <v>382</v>
      </c>
      <c r="AL31" s="180">
        <f t="shared" si="3"/>
        <v>19</v>
      </c>
    </row>
    <row r="32" spans="1:9" s="163" customFormat="1" ht="13.5">
      <c r="A32" s="161"/>
      <c r="B32" s="162"/>
      <c r="C32" s="162"/>
      <c r="D32" s="162"/>
      <c r="E32" s="162"/>
      <c r="F32" s="162"/>
      <c r="G32" s="162"/>
      <c r="H32" s="162"/>
      <c r="I32" s="162"/>
    </row>
    <row r="33" spans="1:9" s="163" customFormat="1" ht="13.5">
      <c r="A33" s="161" t="s">
        <v>30</v>
      </c>
      <c r="B33" s="162"/>
      <c r="C33" s="162"/>
      <c r="D33" s="162"/>
      <c r="E33" s="162"/>
      <c r="F33" s="162"/>
      <c r="G33" s="162"/>
      <c r="H33" s="162"/>
      <c r="I33" s="162"/>
    </row>
    <row r="34" spans="1:14" s="163" customFormat="1" ht="13.5">
      <c r="A34" s="164" t="s">
        <v>31</v>
      </c>
      <c r="M34" s="162"/>
      <c r="N34" s="162"/>
    </row>
    <row r="35" spans="1:14" s="163" customFormat="1" ht="13.5">
      <c r="A35" s="164" t="s">
        <v>184</v>
      </c>
      <c r="M35" s="162"/>
      <c r="N35" s="162"/>
    </row>
    <row r="36" s="163" customFormat="1" ht="13.5">
      <c r="A36" s="164" t="s">
        <v>32</v>
      </c>
    </row>
    <row r="37" s="163" customFormat="1" ht="13.5">
      <c r="A37" s="164" t="s">
        <v>33</v>
      </c>
    </row>
    <row r="38" s="163" customFormat="1" ht="13.5">
      <c r="A38" s="164" t="s">
        <v>34</v>
      </c>
    </row>
    <row r="39" s="163" customFormat="1" ht="13.5">
      <c r="A39" s="165" t="s">
        <v>35</v>
      </c>
    </row>
    <row r="40" s="163" customFormat="1" ht="13.5">
      <c r="A40" s="164" t="s">
        <v>36</v>
      </c>
    </row>
    <row r="41" s="163" customFormat="1" ht="13.5">
      <c r="A41" s="164" t="s">
        <v>21</v>
      </c>
    </row>
    <row r="42" s="163" customFormat="1" ht="13.5">
      <c r="A42" s="164" t="s">
        <v>25</v>
      </c>
    </row>
    <row r="43" spans="1:30" s="163" customFormat="1" ht="13.5">
      <c r="A43" s="164" t="s">
        <v>210</v>
      </c>
      <c r="B43" s="166"/>
      <c r="C43" s="166"/>
      <c r="L43" s="166"/>
      <c r="AD43" s="166"/>
    </row>
    <row r="44" spans="1:30" s="63" customFormat="1" ht="13.5">
      <c r="A44" s="167"/>
      <c r="B44" s="167"/>
      <c r="C44" s="168"/>
      <c r="L44" s="168"/>
      <c r="AD44" s="168"/>
    </row>
    <row r="45" spans="1:30" s="63" customFormat="1" ht="13.5">
      <c r="A45" s="167"/>
      <c r="B45" s="167"/>
      <c r="C45" s="168"/>
      <c r="L45" s="168"/>
      <c r="AD45" s="168"/>
    </row>
    <row r="46" spans="1:30" s="63" customFormat="1" ht="13.5">
      <c r="A46" s="167"/>
      <c r="B46" s="167"/>
      <c r="C46" s="168"/>
      <c r="L46" s="168"/>
      <c r="AD46" s="168"/>
    </row>
    <row r="47" spans="1:30" s="63" customFormat="1" ht="13.5">
      <c r="A47" s="167"/>
      <c r="B47" s="167"/>
      <c r="C47" s="168"/>
      <c r="L47" s="168"/>
      <c r="AD47" s="168"/>
    </row>
    <row r="48" spans="1:30" s="63" customFormat="1" ht="13.5">
      <c r="A48" s="167"/>
      <c r="B48" s="167"/>
      <c r="C48" s="168"/>
      <c r="L48" s="168"/>
      <c r="AD48" s="168"/>
    </row>
    <row r="49" spans="1:30" s="63" customFormat="1" ht="13.5">
      <c r="A49" s="167"/>
      <c r="B49" s="167"/>
      <c r="C49" s="168"/>
      <c r="L49" s="168"/>
      <c r="AD49" s="168"/>
    </row>
    <row r="50" spans="1:30" s="63" customFormat="1" ht="13.5">
      <c r="A50" s="167"/>
      <c r="B50" s="169"/>
      <c r="C50" s="168"/>
      <c r="L50" s="168"/>
      <c r="AD50" s="168"/>
    </row>
    <row r="51" spans="1:30" s="63" customFormat="1" ht="13.5">
      <c r="A51" s="167"/>
      <c r="B51" s="169"/>
      <c r="C51" s="168"/>
      <c r="L51" s="168"/>
      <c r="AD51" s="168"/>
    </row>
    <row r="52" spans="1:30" s="63" customFormat="1" ht="13.5">
      <c r="A52" s="167"/>
      <c r="B52" s="169"/>
      <c r="C52" s="168"/>
      <c r="L52" s="168"/>
      <c r="AD52" s="168"/>
    </row>
    <row r="53" spans="1:30" s="63" customFormat="1" ht="13.5">
      <c r="A53" s="167"/>
      <c r="B53" s="169"/>
      <c r="C53" s="168"/>
      <c r="L53" s="168"/>
      <c r="AD53" s="168"/>
    </row>
    <row r="54" spans="1:30" s="63" customFormat="1" ht="13.5">
      <c r="A54" s="167"/>
      <c r="B54" s="169"/>
      <c r="C54" s="168"/>
      <c r="L54" s="168"/>
      <c r="AD54" s="168"/>
    </row>
    <row r="55" spans="1:30" s="63" customFormat="1" ht="13.5">
      <c r="A55" s="167"/>
      <c r="B55" s="169"/>
      <c r="C55" s="168"/>
      <c r="L55" s="168"/>
      <c r="AD55" s="168"/>
    </row>
    <row r="56" spans="1:30" s="63" customFormat="1" ht="13.5">
      <c r="A56" s="167"/>
      <c r="B56" s="169"/>
      <c r="C56" s="168"/>
      <c r="L56" s="168"/>
      <c r="AD56" s="168"/>
    </row>
    <row r="57" spans="1:30" s="63" customFormat="1" ht="13.5">
      <c r="A57" s="167"/>
      <c r="B57" s="169"/>
      <c r="C57" s="168"/>
      <c r="L57" s="168"/>
      <c r="AD57" s="168"/>
    </row>
    <row r="58" spans="1:30" s="63" customFormat="1" ht="13.5">
      <c r="A58" s="167"/>
      <c r="B58" s="169"/>
      <c r="C58" s="168"/>
      <c r="L58" s="168"/>
      <c r="AD58" s="168"/>
    </row>
    <row r="59" spans="1:30" s="63" customFormat="1" ht="13.5">
      <c r="A59" s="167"/>
      <c r="B59" s="169"/>
      <c r="C59" s="168"/>
      <c r="L59" s="168"/>
      <c r="AD59" s="168"/>
    </row>
    <row r="60" spans="1:30" s="63" customFormat="1" ht="13.5">
      <c r="A60" s="167"/>
      <c r="B60" s="169"/>
      <c r="C60" s="168"/>
      <c r="L60" s="168"/>
      <c r="AD60" s="168"/>
    </row>
    <row r="61" spans="1:30" s="63" customFormat="1" ht="13.5">
      <c r="A61" s="167"/>
      <c r="B61" s="169"/>
      <c r="C61" s="168"/>
      <c r="L61" s="168"/>
      <c r="AD61" s="168"/>
    </row>
    <row r="62" spans="1:30" ht="13.5">
      <c r="A62" s="167"/>
      <c r="B62" s="169"/>
      <c r="C62" s="168"/>
      <c r="L62" s="168"/>
      <c r="AD62" s="168"/>
    </row>
    <row r="63" spans="1:30" ht="13.5">
      <c r="A63" s="167"/>
      <c r="B63" s="169"/>
      <c r="C63" s="168"/>
      <c r="L63" s="168"/>
      <c r="AD63" s="168"/>
    </row>
    <row r="64" spans="1:30" ht="13.5">
      <c r="A64" s="167"/>
      <c r="B64" s="169"/>
      <c r="C64" s="168"/>
      <c r="L64" s="168"/>
      <c r="AD64" s="168"/>
    </row>
    <row r="65" spans="1:30" ht="13.5">
      <c r="A65" s="167"/>
      <c r="B65" s="169"/>
      <c r="C65" s="168"/>
      <c r="L65" s="168"/>
      <c r="AD65" s="168"/>
    </row>
    <row r="66" spans="1:30" ht="13.5">
      <c r="A66" s="167"/>
      <c r="B66" s="169"/>
      <c r="C66" s="168"/>
      <c r="L66" s="168"/>
      <c r="AD66" s="168"/>
    </row>
    <row r="67" spans="1:30" ht="13.5">
      <c r="A67" s="167"/>
      <c r="B67" s="169"/>
      <c r="C67" s="168"/>
      <c r="L67" s="168"/>
      <c r="AD67" s="168"/>
    </row>
    <row r="68" spans="1:30" ht="13.5">
      <c r="A68" s="167"/>
      <c r="B68" s="169"/>
      <c r="C68" s="168"/>
      <c r="L68" s="168"/>
      <c r="AD68" s="168"/>
    </row>
    <row r="69" spans="1:30" ht="13.5">
      <c r="A69" s="167"/>
      <c r="B69" s="169"/>
      <c r="C69" s="168"/>
      <c r="L69" s="168"/>
      <c r="AD69" s="168"/>
    </row>
    <row r="70" spans="1:30" ht="13.5">
      <c r="A70" s="167"/>
      <c r="B70" s="169"/>
      <c r="C70" s="168"/>
      <c r="L70" s="168"/>
      <c r="AD70" s="168"/>
    </row>
    <row r="71" spans="1:30" ht="13.5">
      <c r="A71" s="167"/>
      <c r="B71" s="169"/>
      <c r="C71" s="168"/>
      <c r="L71" s="168"/>
      <c r="AD71" s="168"/>
    </row>
    <row r="72" spans="1:30" ht="13.5">
      <c r="A72" s="167"/>
      <c r="B72" s="169"/>
      <c r="C72" s="168"/>
      <c r="L72" s="168"/>
      <c r="AD72" s="168"/>
    </row>
    <row r="73" spans="1:30" ht="13.5">
      <c r="A73" s="167"/>
      <c r="B73" s="169"/>
      <c r="C73" s="168"/>
      <c r="L73" s="168"/>
      <c r="AD73" s="168"/>
    </row>
    <row r="74" spans="1:30" ht="13.5">
      <c r="A74" s="167"/>
      <c r="B74" s="169"/>
      <c r="C74" s="168"/>
      <c r="L74" s="168"/>
      <c r="AD74" s="168"/>
    </row>
    <row r="75" spans="1:30" ht="13.5">
      <c r="A75" s="167"/>
      <c r="B75" s="169"/>
      <c r="C75" s="168"/>
      <c r="L75" s="168"/>
      <c r="AD75" s="168"/>
    </row>
    <row r="76" spans="1:30" ht="13.5">
      <c r="A76" s="167"/>
      <c r="B76" s="169"/>
      <c r="C76" s="168"/>
      <c r="L76" s="168"/>
      <c r="AD76" s="168"/>
    </row>
    <row r="77" spans="1:30" ht="13.5">
      <c r="A77" s="167"/>
      <c r="B77" s="169"/>
      <c r="C77" s="168"/>
      <c r="L77" s="168"/>
      <c r="AD77" s="168"/>
    </row>
    <row r="78" spans="1:30" ht="13.5">
      <c r="A78" s="167"/>
      <c r="B78" s="169"/>
      <c r="C78" s="168"/>
      <c r="L78" s="168"/>
      <c r="AD78" s="168"/>
    </row>
    <row r="79" spans="1:30" ht="13.5">
      <c r="A79" s="167"/>
      <c r="B79" s="169"/>
      <c r="C79" s="168"/>
      <c r="L79" s="168"/>
      <c r="AD79" s="168"/>
    </row>
    <row r="80" spans="1:30" ht="13.5">
      <c r="A80" s="167"/>
      <c r="B80" s="169"/>
      <c r="C80" s="168"/>
      <c r="L80" s="168"/>
      <c r="AD80" s="168"/>
    </row>
    <row r="81" spans="1:30" ht="13.5">
      <c r="A81" s="167"/>
      <c r="B81" s="169"/>
      <c r="C81" s="168"/>
      <c r="L81" s="168"/>
      <c r="AD81" s="168"/>
    </row>
    <row r="82" spans="1:30" ht="13.5">
      <c r="A82" s="167"/>
      <c r="B82" s="169"/>
      <c r="C82" s="168"/>
      <c r="L82" s="168"/>
      <c r="AD82" s="168"/>
    </row>
    <row r="83" spans="1:30" ht="13.5">
      <c r="A83" s="167"/>
      <c r="B83" s="169"/>
      <c r="C83" s="168"/>
      <c r="L83" s="168"/>
      <c r="AD83" s="168"/>
    </row>
    <row r="84" spans="1:30" ht="13.5">
      <c r="A84" s="167"/>
      <c r="B84" s="169"/>
      <c r="C84" s="168"/>
      <c r="L84" s="168"/>
      <c r="AD84" s="168"/>
    </row>
    <row r="85" spans="1:30" ht="13.5">
      <c r="A85" s="167"/>
      <c r="B85" s="169"/>
      <c r="C85" s="168"/>
      <c r="L85" s="168"/>
      <c r="AD85" s="168"/>
    </row>
    <row r="86" spans="12:30" ht="13.5">
      <c r="L86" s="168"/>
      <c r="AD86" s="168"/>
    </row>
    <row r="87" spans="12:30" ht="13.5">
      <c r="L87" s="168"/>
      <c r="AD87" s="168"/>
    </row>
    <row r="88" spans="12:30" ht="13.5">
      <c r="L88" s="168"/>
      <c r="AD88" s="168"/>
    </row>
  </sheetData>
  <mergeCells count="21">
    <mergeCell ref="A7:AL7"/>
    <mergeCell ref="L11:T11"/>
    <mergeCell ref="C11:K11"/>
    <mergeCell ref="U11:AC11"/>
    <mergeCell ref="AD11:AL11"/>
    <mergeCell ref="P12:Q12"/>
    <mergeCell ref="A31:B31"/>
    <mergeCell ref="A11:B11"/>
    <mergeCell ref="A12:B12"/>
    <mergeCell ref="A13:B13"/>
    <mergeCell ref="A14:B14"/>
    <mergeCell ref="AJ1:AL1"/>
    <mergeCell ref="A2:AL2"/>
    <mergeCell ref="A3:AL3"/>
    <mergeCell ref="U12:V12"/>
    <mergeCell ref="Y12:Z12"/>
    <mergeCell ref="AD12:AE12"/>
    <mergeCell ref="AH12:AI12"/>
    <mergeCell ref="C12:D12"/>
    <mergeCell ref="G12:H12"/>
    <mergeCell ref="L12:M12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B33" sqref="B33"/>
    </sheetView>
  </sheetViews>
  <sheetFormatPr defaultColWidth="9.00390625" defaultRowHeight="12.75"/>
  <cols>
    <col min="1" max="1" width="30.75390625" style="181" customWidth="1"/>
    <col min="2" max="2" width="10.75390625" style="181" customWidth="1"/>
    <col min="3" max="3" width="6.75390625" style="181" customWidth="1"/>
    <col min="4" max="4" width="7.75390625" style="181" customWidth="1"/>
    <col min="5" max="5" width="6.75390625" style="181" customWidth="1"/>
    <col min="6" max="6" width="10.75390625" style="181" customWidth="1"/>
    <col min="7" max="7" width="6.75390625" style="181" customWidth="1"/>
    <col min="8" max="8" width="7.75390625" style="181" customWidth="1"/>
    <col min="9" max="9" width="6.75390625" style="181" customWidth="1"/>
    <col min="10" max="10" width="10.75390625" style="181" customWidth="1"/>
    <col min="11" max="11" width="6.75390625" style="181" customWidth="1"/>
    <col min="12" max="12" width="7.75390625" style="181" customWidth="1"/>
    <col min="13" max="13" width="6.75390625" style="181" customWidth="1"/>
    <col min="14" max="14" width="10.75390625" style="181" customWidth="1"/>
    <col min="15" max="15" width="6.75390625" style="181" customWidth="1"/>
    <col min="16" max="16" width="7.75390625" style="181" customWidth="1"/>
    <col min="17" max="17" width="6.75390625" style="181" customWidth="1"/>
    <col min="18" max="18" width="9.125" style="181" customWidth="1"/>
    <col min="19" max="19" width="12.75390625" style="181" customWidth="1"/>
    <col min="20" max="20" width="14.00390625" style="181" bestFit="1" customWidth="1"/>
    <col min="21" max="21" width="15.00390625" style="181" bestFit="1" customWidth="1"/>
    <col min="22" max="22" width="10.00390625" style="181" bestFit="1" customWidth="1"/>
    <col min="23" max="16384" width="9.125" style="181" customWidth="1"/>
  </cols>
  <sheetData>
    <row r="1" spans="16:17" ht="16.5">
      <c r="P1" s="912" t="s">
        <v>194</v>
      </c>
      <c r="Q1" s="912"/>
    </row>
    <row r="2" spans="1:17" ht="18">
      <c r="A2" s="913" t="s">
        <v>189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</row>
    <row r="3" spans="1:17" ht="18">
      <c r="A3" s="914" t="s">
        <v>190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</row>
    <row r="4" spans="1:17" ht="18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</row>
    <row r="5" spans="1:17" ht="18">
      <c r="A5" s="898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</row>
    <row r="6" spans="1:17" ht="18">
      <c r="A6" s="898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</row>
    <row r="7" spans="1:17" ht="17.25">
      <c r="A7" s="945" t="s">
        <v>45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</row>
    <row r="8" spans="1:17" ht="12.7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</row>
    <row r="9" spans="1:17" ht="12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5.75">
      <c r="A10" s="183" t="s">
        <v>1</v>
      </c>
      <c r="B10" s="184"/>
      <c r="C10" s="184"/>
      <c r="D10" s="185"/>
      <c r="E10" s="14"/>
      <c r="F10" s="14"/>
      <c r="G10" s="14"/>
      <c r="H10" s="184"/>
      <c r="I10" s="184"/>
      <c r="J10" s="186"/>
      <c r="K10" s="14"/>
      <c r="L10" s="14"/>
      <c r="M10" s="14"/>
      <c r="N10" s="184"/>
      <c r="O10" s="184"/>
      <c r="P10" s="186"/>
      <c r="Q10" s="187" t="s">
        <v>46</v>
      </c>
    </row>
    <row r="11" spans="1:17" ht="18.75" customHeight="1">
      <c r="A11" s="188" t="s">
        <v>8</v>
      </c>
      <c r="B11" s="906" t="s">
        <v>24</v>
      </c>
      <c r="C11" s="907"/>
      <c r="D11" s="907"/>
      <c r="E11" s="908"/>
      <c r="F11" s="944" t="s">
        <v>47</v>
      </c>
      <c r="G11" s="907"/>
      <c r="H11" s="907"/>
      <c r="I11" s="908"/>
      <c r="J11" s="944" t="s">
        <v>28</v>
      </c>
      <c r="K11" s="907"/>
      <c r="L11" s="907"/>
      <c r="M11" s="908"/>
      <c r="N11" s="944" t="s">
        <v>27</v>
      </c>
      <c r="O11" s="907"/>
      <c r="P11" s="907"/>
      <c r="Q11" s="947"/>
    </row>
    <row r="12" spans="1:17" s="190" customFormat="1" ht="19.5" customHeight="1">
      <c r="A12" s="189" t="s">
        <v>48</v>
      </c>
      <c r="B12" s="904" t="s">
        <v>49</v>
      </c>
      <c r="C12" s="903"/>
      <c r="D12" s="904" t="s">
        <v>48</v>
      </c>
      <c r="E12" s="905"/>
      <c r="F12" s="902" t="s">
        <v>49</v>
      </c>
      <c r="G12" s="903"/>
      <c r="H12" s="904" t="s">
        <v>48</v>
      </c>
      <c r="I12" s="905"/>
      <c r="J12" s="902" t="s">
        <v>49</v>
      </c>
      <c r="K12" s="903"/>
      <c r="L12" s="904" t="s">
        <v>48</v>
      </c>
      <c r="M12" s="905"/>
      <c r="N12" s="902" t="s">
        <v>49</v>
      </c>
      <c r="O12" s="903"/>
      <c r="P12" s="904" t="s">
        <v>48</v>
      </c>
      <c r="Q12" s="903"/>
    </row>
    <row r="13" spans="1:17" ht="13.5">
      <c r="A13" s="191" t="s">
        <v>16</v>
      </c>
      <c r="B13" s="192" t="s">
        <v>17</v>
      </c>
      <c r="C13" s="193" t="s">
        <v>18</v>
      </c>
      <c r="D13" s="192" t="s">
        <v>19</v>
      </c>
      <c r="E13" s="194" t="s">
        <v>18</v>
      </c>
      <c r="F13" s="195" t="s">
        <v>17</v>
      </c>
      <c r="G13" s="193" t="s">
        <v>18</v>
      </c>
      <c r="H13" s="192" t="s">
        <v>19</v>
      </c>
      <c r="I13" s="194" t="s">
        <v>18</v>
      </c>
      <c r="J13" s="195" t="s">
        <v>17</v>
      </c>
      <c r="K13" s="193" t="s">
        <v>18</v>
      </c>
      <c r="L13" s="192" t="s">
        <v>19</v>
      </c>
      <c r="M13" s="194" t="s">
        <v>18</v>
      </c>
      <c r="N13" s="195" t="s">
        <v>17</v>
      </c>
      <c r="O13" s="193" t="s">
        <v>18</v>
      </c>
      <c r="P13" s="192" t="s">
        <v>19</v>
      </c>
      <c r="Q13" s="193" t="s">
        <v>18</v>
      </c>
    </row>
    <row r="14" spans="1:17" s="201" customFormat="1" ht="9.75" customHeight="1" thickBot="1">
      <c r="A14" s="196" t="s">
        <v>20</v>
      </c>
      <c r="B14" s="197">
        <v>1</v>
      </c>
      <c r="C14" s="198">
        <v>2</v>
      </c>
      <c r="D14" s="197">
        <v>3</v>
      </c>
      <c r="E14" s="199">
        <v>4</v>
      </c>
      <c r="F14" s="200">
        <v>5</v>
      </c>
      <c r="G14" s="198">
        <v>6</v>
      </c>
      <c r="H14" s="197">
        <v>7</v>
      </c>
      <c r="I14" s="199">
        <v>8</v>
      </c>
      <c r="J14" s="200">
        <v>9</v>
      </c>
      <c r="K14" s="198">
        <v>10</v>
      </c>
      <c r="L14" s="197">
        <v>11</v>
      </c>
      <c r="M14" s="199">
        <v>12</v>
      </c>
      <c r="N14" s="200">
        <v>13</v>
      </c>
      <c r="O14" s="198">
        <v>14</v>
      </c>
      <c r="P14" s="197">
        <v>15</v>
      </c>
      <c r="Q14" s="198">
        <v>16</v>
      </c>
    </row>
    <row r="15" spans="1:17" s="201" customFormat="1" ht="9.75" customHeight="1">
      <c r="A15" s="202"/>
      <c r="B15" s="203"/>
      <c r="C15" s="204"/>
      <c r="D15" s="203"/>
      <c r="E15" s="205"/>
      <c r="F15" s="206"/>
      <c r="G15" s="204"/>
      <c r="H15" s="203"/>
      <c r="I15" s="205"/>
      <c r="J15" s="206"/>
      <c r="K15" s="204"/>
      <c r="L15" s="203"/>
      <c r="M15" s="205"/>
      <c r="N15" s="206"/>
      <c r="O15" s="204"/>
      <c r="P15" s="203"/>
      <c r="Q15" s="204"/>
    </row>
    <row r="16" spans="1:17" ht="13.5">
      <c r="A16" s="207" t="s">
        <v>50</v>
      </c>
      <c r="B16" s="208">
        <v>1631535</v>
      </c>
      <c r="C16" s="209">
        <f>B16/$N$22*100</f>
        <v>24.98237949342058</v>
      </c>
      <c r="D16" s="208">
        <v>1159</v>
      </c>
      <c r="E16" s="210">
        <f>D16/$P$22*100</f>
        <v>61.78038379530917</v>
      </c>
      <c r="F16" s="211">
        <v>1398889</v>
      </c>
      <c r="G16" s="209">
        <f>F16/$N$22*100</f>
        <v>21.420058942757354</v>
      </c>
      <c r="H16" s="212">
        <v>61</v>
      </c>
      <c r="I16" s="210">
        <f>H16/$P$22*100</f>
        <v>3.251599147121535</v>
      </c>
      <c r="J16" s="211">
        <v>52238</v>
      </c>
      <c r="K16" s="209">
        <f>J16/$N$22*100</f>
        <v>0.7998783599354622</v>
      </c>
      <c r="L16" s="212">
        <v>20</v>
      </c>
      <c r="M16" s="210">
        <f>L16/$P$22*100</f>
        <v>1.0660980810234542</v>
      </c>
      <c r="N16" s="211">
        <f aca="true" t="shared" si="0" ref="N16:P20">B16+F16+J16</f>
        <v>3082662</v>
      </c>
      <c r="O16" s="209">
        <f t="shared" si="0"/>
        <v>47.202316796113394</v>
      </c>
      <c r="P16" s="208">
        <f t="shared" si="0"/>
        <v>1240</v>
      </c>
      <c r="Q16" s="213">
        <v>66.2</v>
      </c>
    </row>
    <row r="17" spans="1:17" ht="13.5">
      <c r="A17" s="188" t="s">
        <v>51</v>
      </c>
      <c r="B17" s="214">
        <v>1416858</v>
      </c>
      <c r="C17" s="209">
        <f>B17/$N$22*100</f>
        <v>21.695203746342493</v>
      </c>
      <c r="D17" s="215">
        <v>250</v>
      </c>
      <c r="E17" s="216">
        <f>D17/$P$22*100</f>
        <v>13.326226012793176</v>
      </c>
      <c r="F17" s="217">
        <v>143364</v>
      </c>
      <c r="G17" s="218">
        <f>F17/$N$22*100</f>
        <v>2.1952172976336692</v>
      </c>
      <c r="H17" s="215">
        <v>6</v>
      </c>
      <c r="I17" s="216">
        <f>H17/$P$22*100</f>
        <v>0.31982942430703626</v>
      </c>
      <c r="J17" s="217">
        <v>5408</v>
      </c>
      <c r="K17" s="219">
        <f>J17/$N$22*100</f>
        <v>0.08280834202172709</v>
      </c>
      <c r="L17" s="215">
        <v>2</v>
      </c>
      <c r="M17" s="216">
        <f>L17/$P$22*100</f>
        <v>0.10660980810234541</v>
      </c>
      <c r="N17" s="217">
        <f t="shared" si="0"/>
        <v>1565630</v>
      </c>
      <c r="O17" s="218">
        <f t="shared" si="0"/>
        <v>23.97322938599789</v>
      </c>
      <c r="P17" s="220">
        <f t="shared" si="0"/>
        <v>258</v>
      </c>
      <c r="Q17" s="219">
        <v>13.7</v>
      </c>
    </row>
    <row r="18" spans="1:17" ht="13.5">
      <c r="A18" s="188" t="s">
        <v>52</v>
      </c>
      <c r="B18" s="214">
        <v>6544</v>
      </c>
      <c r="C18" s="209">
        <f>B18/$N$22*100</f>
        <v>0.10020299374818453</v>
      </c>
      <c r="D18" s="215">
        <v>3</v>
      </c>
      <c r="E18" s="210">
        <f>D18/$P$22*100</f>
        <v>0.15991471215351813</v>
      </c>
      <c r="F18" s="217">
        <v>240858</v>
      </c>
      <c r="G18" s="218">
        <f>F18/$N$22*100</f>
        <v>3.6880642830379333</v>
      </c>
      <c r="H18" s="215">
        <v>28</v>
      </c>
      <c r="I18" s="216">
        <f>H18/$P$22*100</f>
        <v>1.4925373134328357</v>
      </c>
      <c r="J18" s="217">
        <v>0</v>
      </c>
      <c r="K18" s="219">
        <f>J18/$N$22*100</f>
        <v>0</v>
      </c>
      <c r="L18" s="215">
        <v>0</v>
      </c>
      <c r="M18" s="216">
        <f>L18/$P$22*100</f>
        <v>0</v>
      </c>
      <c r="N18" s="217">
        <f t="shared" si="0"/>
        <v>247402</v>
      </c>
      <c r="O18" s="218">
        <f t="shared" si="0"/>
        <v>3.788267276786118</v>
      </c>
      <c r="P18" s="220">
        <f t="shared" si="0"/>
        <v>31</v>
      </c>
      <c r="Q18" s="219">
        <v>1.7</v>
      </c>
    </row>
    <row r="19" spans="1:17" ht="13.5">
      <c r="A19" s="188" t="s">
        <v>53</v>
      </c>
      <c r="B19" s="214">
        <v>274877</v>
      </c>
      <c r="C19" s="209">
        <f>B19/$N$22*100</f>
        <v>4.208969791032965</v>
      </c>
      <c r="D19" s="215">
        <v>300</v>
      </c>
      <c r="E19" s="210">
        <f>D19/$P$22*100</f>
        <v>15.991471215351813</v>
      </c>
      <c r="F19" s="217">
        <v>1355682</v>
      </c>
      <c r="G19" s="218">
        <f>F19/$N$22*100</f>
        <v>20.758465001608545</v>
      </c>
      <c r="H19" s="215">
        <v>45</v>
      </c>
      <c r="I19" s="216">
        <f>H19/$P$22*100</f>
        <v>2.398720682302772</v>
      </c>
      <c r="J19" s="217">
        <v>1578</v>
      </c>
      <c r="K19" s="219">
        <f>J19/$N$22*100</f>
        <v>0.02416264121861785</v>
      </c>
      <c r="L19" s="215">
        <v>1</v>
      </c>
      <c r="M19" s="216">
        <v>0</v>
      </c>
      <c r="N19" s="217">
        <f t="shared" si="0"/>
        <v>1632137</v>
      </c>
      <c r="O19" s="218">
        <f t="shared" si="0"/>
        <v>24.99159743386013</v>
      </c>
      <c r="P19" s="220">
        <f t="shared" si="0"/>
        <v>346</v>
      </c>
      <c r="Q19" s="219">
        <f>E19+I19+M19</f>
        <v>18.390191897654585</v>
      </c>
    </row>
    <row r="20" spans="1:17" ht="13.5">
      <c r="A20" s="221" t="s">
        <v>54</v>
      </c>
      <c r="B20" s="222">
        <v>2912</v>
      </c>
      <c r="C20" s="223">
        <f>B20/$N$22*100</f>
        <v>0.04458910724246843</v>
      </c>
      <c r="D20" s="224">
        <v>1</v>
      </c>
      <c r="E20" s="225">
        <v>0</v>
      </c>
      <c r="F20" s="226">
        <v>0</v>
      </c>
      <c r="G20" s="227">
        <f>F20/$N$22*100</f>
        <v>0</v>
      </c>
      <c r="H20" s="224">
        <v>0</v>
      </c>
      <c r="I20" s="228">
        <f>H20/$P$22*100</f>
        <v>0</v>
      </c>
      <c r="J20" s="226">
        <v>0</v>
      </c>
      <c r="K20" s="229">
        <f>J20/$N$22*100</f>
        <v>0</v>
      </c>
      <c r="L20" s="224">
        <v>0</v>
      </c>
      <c r="M20" s="228">
        <f>L20/$P$22*100</f>
        <v>0</v>
      </c>
      <c r="N20" s="226">
        <f t="shared" si="0"/>
        <v>2912</v>
      </c>
      <c r="O20" s="227">
        <f t="shared" si="0"/>
        <v>0.04458910724246843</v>
      </c>
      <c r="P20" s="230">
        <f t="shared" si="0"/>
        <v>1</v>
      </c>
      <c r="Q20" s="229">
        <f>E20+I20+M20</f>
        <v>0</v>
      </c>
    </row>
    <row r="21" spans="1:17" ht="9.75" customHeight="1" thickBot="1">
      <c r="A21" s="231"/>
      <c r="B21" s="232"/>
      <c r="C21" s="233"/>
      <c r="D21" s="234"/>
      <c r="E21" s="235"/>
      <c r="F21" s="236"/>
      <c r="G21" s="233"/>
      <c r="H21" s="234"/>
      <c r="I21" s="235"/>
      <c r="J21" s="236"/>
      <c r="K21" s="237"/>
      <c r="L21" s="234"/>
      <c r="M21" s="235"/>
      <c r="N21" s="236"/>
      <c r="O21" s="233"/>
      <c r="P21" s="238"/>
      <c r="Q21" s="237"/>
    </row>
    <row r="22" spans="1:17" ht="14.25" thickBot="1">
      <c r="A22" s="239" t="s">
        <v>55</v>
      </c>
      <c r="B22" s="240">
        <f>SUM(B16:B20)</f>
        <v>3332726</v>
      </c>
      <c r="C22" s="241">
        <f>B22/$N$22*100</f>
        <v>51.031345131786686</v>
      </c>
      <c r="D22" s="242">
        <f>SUM(D16:D20)</f>
        <v>1713</v>
      </c>
      <c r="E22" s="243">
        <f>SUM(E16:E20)</f>
        <v>91.25799573560768</v>
      </c>
      <c r="F22" s="244">
        <f>SUM(F16:F20)</f>
        <v>3138793</v>
      </c>
      <c r="G22" s="245">
        <f>F22/$N$22*100</f>
        <v>48.06180552503751</v>
      </c>
      <c r="H22" s="246">
        <f>SUM(H16:H20)</f>
        <v>140</v>
      </c>
      <c r="I22" s="247">
        <f>H22/$P$22*100</f>
        <v>7.462686567164178</v>
      </c>
      <c r="J22" s="244">
        <f>SUM(J16:J20)</f>
        <v>59224</v>
      </c>
      <c r="K22" s="248">
        <f>J22/$N$22*100</f>
        <v>0.9068493431758071</v>
      </c>
      <c r="L22" s="246">
        <f aca="true" t="shared" si="1" ref="L22:Q22">SUM(L16:L20)</f>
        <v>23</v>
      </c>
      <c r="M22" s="247">
        <f t="shared" si="1"/>
        <v>1.1727078891257996</v>
      </c>
      <c r="N22" s="244">
        <f t="shared" si="1"/>
        <v>6530743</v>
      </c>
      <c r="O22" s="249">
        <f t="shared" si="1"/>
        <v>100</v>
      </c>
      <c r="P22" s="250">
        <f t="shared" si="1"/>
        <v>1876</v>
      </c>
      <c r="Q22" s="248">
        <f t="shared" si="1"/>
        <v>99.9901918976546</v>
      </c>
    </row>
    <row r="23" spans="1:17" ht="9.75" customHeight="1">
      <c r="A23" s="251"/>
      <c r="B23" s="252"/>
      <c r="C23" s="223"/>
      <c r="D23" s="252"/>
      <c r="E23" s="253"/>
      <c r="F23" s="254"/>
      <c r="G23" s="223"/>
      <c r="H23" s="255"/>
      <c r="I23" s="225"/>
      <c r="J23" s="254"/>
      <c r="K23" s="256"/>
      <c r="L23" s="255"/>
      <c r="M23" s="225"/>
      <c r="N23" s="254"/>
      <c r="O23" s="257"/>
      <c r="P23" s="258"/>
      <c r="Q23" s="256"/>
    </row>
    <row r="24" spans="1:17" ht="13.5">
      <c r="A24" s="188" t="s">
        <v>6</v>
      </c>
      <c r="B24" s="214">
        <v>459726</v>
      </c>
      <c r="C24" s="218"/>
      <c r="D24" s="214">
        <v>2878</v>
      </c>
      <c r="E24" s="259"/>
      <c r="F24" s="217">
        <v>30836</v>
      </c>
      <c r="G24" s="218"/>
      <c r="H24" s="215">
        <v>55</v>
      </c>
      <c r="I24" s="216"/>
      <c r="J24" s="217">
        <v>56415</v>
      </c>
      <c r="K24" s="219"/>
      <c r="L24" s="215">
        <v>313</v>
      </c>
      <c r="M24" s="216"/>
      <c r="N24" s="217">
        <f>B24+F24+J24</f>
        <v>546977</v>
      </c>
      <c r="O24" s="260"/>
      <c r="P24" s="261">
        <f>D24+H24+L24</f>
        <v>3246</v>
      </c>
      <c r="Q24" s="219"/>
    </row>
    <row r="25" spans="1:17" ht="13.5">
      <c r="A25" s="221" t="s">
        <v>56</v>
      </c>
      <c r="B25" s="230">
        <v>138039</v>
      </c>
      <c r="C25" s="227"/>
      <c r="D25" s="224">
        <v>296</v>
      </c>
      <c r="E25" s="262"/>
      <c r="F25" s="226">
        <v>13851</v>
      </c>
      <c r="G25" s="227"/>
      <c r="H25" s="224">
        <v>4</v>
      </c>
      <c r="I25" s="228"/>
      <c r="J25" s="226">
        <v>9982</v>
      </c>
      <c r="K25" s="229"/>
      <c r="L25" s="224">
        <v>23</v>
      </c>
      <c r="M25" s="228"/>
      <c r="N25" s="226">
        <f>B25+F25+J25</f>
        <v>161872</v>
      </c>
      <c r="O25" s="263"/>
      <c r="P25" s="264">
        <f>D25+H25+L25</f>
        <v>323</v>
      </c>
      <c r="Q25" s="229"/>
    </row>
    <row r="26" spans="1:17" ht="9.75" customHeight="1" thickBot="1">
      <c r="A26" s="231"/>
      <c r="B26" s="238"/>
      <c r="C26" s="233"/>
      <c r="D26" s="234"/>
      <c r="E26" s="265"/>
      <c r="F26" s="236"/>
      <c r="G26" s="233"/>
      <c r="H26" s="234"/>
      <c r="I26" s="235"/>
      <c r="J26" s="236"/>
      <c r="K26" s="237"/>
      <c r="L26" s="234"/>
      <c r="M26" s="235"/>
      <c r="N26" s="236"/>
      <c r="O26" s="266"/>
      <c r="P26" s="267"/>
      <c r="Q26" s="237"/>
    </row>
    <row r="27" spans="1:17" ht="14.25" thickBot="1">
      <c r="A27" s="268" t="s">
        <v>29</v>
      </c>
      <c r="B27" s="269">
        <f>SUM(B22:B25)</f>
        <v>3930491</v>
      </c>
      <c r="C27" s="270"/>
      <c r="D27" s="242">
        <f>SUM(D22:D25)</f>
        <v>4887</v>
      </c>
      <c r="E27" s="271"/>
      <c r="F27" s="272">
        <f>SUM(F22:F25)</f>
        <v>3183480</v>
      </c>
      <c r="G27" s="270"/>
      <c r="H27" s="273">
        <f>SUM(H22:H25)</f>
        <v>199</v>
      </c>
      <c r="I27" s="243"/>
      <c r="J27" s="272">
        <f>SUM(J22:J25)</f>
        <v>125621</v>
      </c>
      <c r="K27" s="249"/>
      <c r="L27" s="273">
        <f>SUM(L22:L25)</f>
        <v>359</v>
      </c>
      <c r="M27" s="243"/>
      <c r="N27" s="272">
        <f>SUM(N22:N25)</f>
        <v>7239592</v>
      </c>
      <c r="O27" s="274"/>
      <c r="P27" s="269">
        <f>SUM(P22:P25)</f>
        <v>5445</v>
      </c>
      <c r="Q27" s="249"/>
    </row>
    <row r="28" spans="1:17" ht="9.75" customHeight="1">
      <c r="A28" s="275"/>
      <c r="B28" s="276"/>
      <c r="C28" s="277"/>
      <c r="D28" s="278"/>
      <c r="E28" s="279"/>
      <c r="F28" s="280"/>
      <c r="G28" s="281"/>
      <c r="H28" s="282"/>
      <c r="I28" s="283"/>
      <c r="J28" s="284"/>
      <c r="K28" s="285"/>
      <c r="L28" s="278"/>
      <c r="M28" s="283"/>
      <c r="N28" s="284"/>
      <c r="O28" s="286"/>
      <c r="P28" s="287"/>
      <c r="Q28" s="285"/>
    </row>
    <row r="29" spans="1:17" ht="13.5">
      <c r="A29" s="207" t="s">
        <v>57</v>
      </c>
      <c r="B29" s="288">
        <v>199414.85</v>
      </c>
      <c r="C29" s="209"/>
      <c r="D29" s="212">
        <v>739</v>
      </c>
      <c r="E29" s="289"/>
      <c r="F29" s="290">
        <v>147561.923</v>
      </c>
      <c r="G29" s="291"/>
      <c r="H29" s="292">
        <v>133</v>
      </c>
      <c r="I29" s="210"/>
      <c r="J29" s="211">
        <v>0.904</v>
      </c>
      <c r="K29" s="213"/>
      <c r="L29" s="212">
        <v>1</v>
      </c>
      <c r="M29" s="210"/>
      <c r="N29" s="211">
        <f>F29+B29+J29</f>
        <v>346977.677</v>
      </c>
      <c r="O29" s="293"/>
      <c r="P29" s="294">
        <f>H29+D29+L29</f>
        <v>873</v>
      </c>
      <c r="Q29" s="213"/>
    </row>
    <row r="30" spans="1:17" ht="13.5">
      <c r="A30" s="188" t="s">
        <v>58</v>
      </c>
      <c r="B30" s="288">
        <v>12.01</v>
      </c>
      <c r="C30" s="218"/>
      <c r="D30" s="215">
        <v>18</v>
      </c>
      <c r="E30" s="259"/>
      <c r="F30" s="217">
        <v>42</v>
      </c>
      <c r="G30" s="218"/>
      <c r="H30" s="215">
        <v>1</v>
      </c>
      <c r="I30" s="216"/>
      <c r="J30" s="217">
        <v>0</v>
      </c>
      <c r="K30" s="219"/>
      <c r="L30" s="215">
        <v>0</v>
      </c>
      <c r="M30" s="216"/>
      <c r="N30" s="217">
        <f>B30+F30+J30</f>
        <v>54.01</v>
      </c>
      <c r="O30" s="260"/>
      <c r="P30" s="220">
        <f>D30+H30+L30</f>
        <v>19</v>
      </c>
      <c r="Q30" s="219"/>
    </row>
    <row r="31" spans="1:17" ht="13.5">
      <c r="A31" s="188" t="s">
        <v>214</v>
      </c>
      <c r="B31" s="261">
        <v>4813792</v>
      </c>
      <c r="C31" s="218"/>
      <c r="D31" s="215">
        <v>2</v>
      </c>
      <c r="E31" s="259"/>
      <c r="F31" s="217">
        <v>0</v>
      </c>
      <c r="G31" s="218"/>
      <c r="H31" s="215">
        <v>0</v>
      </c>
      <c r="I31" s="216"/>
      <c r="J31" s="217">
        <v>0</v>
      </c>
      <c r="K31" s="219"/>
      <c r="L31" s="220">
        <v>0</v>
      </c>
      <c r="M31" s="216"/>
      <c r="N31" s="261">
        <f>B31+F31+J31</f>
        <v>4813792</v>
      </c>
      <c r="O31" s="260"/>
      <c r="P31" s="220">
        <f>D31+H31+L31</f>
        <v>2</v>
      </c>
      <c r="Q31" s="219"/>
    </row>
    <row r="32" spans="1:17" ht="13.5">
      <c r="A32" s="295"/>
      <c r="B32" s="296"/>
      <c r="C32" s="297"/>
      <c r="D32" s="295"/>
      <c r="E32" s="295"/>
      <c r="F32" s="296"/>
      <c r="G32" s="297"/>
      <c r="H32" s="295"/>
      <c r="I32" s="297"/>
      <c r="J32" s="296"/>
      <c r="K32" s="298"/>
      <c r="L32" s="295"/>
      <c r="M32" s="297"/>
      <c r="N32" s="296"/>
      <c r="O32" s="295"/>
      <c r="P32" s="295"/>
      <c r="Q32" s="298"/>
    </row>
    <row r="33" ht="13.5">
      <c r="A33" s="161" t="s">
        <v>30</v>
      </c>
    </row>
    <row r="34" spans="1:2" ht="13.5">
      <c r="A34" s="299" t="s">
        <v>31</v>
      </c>
      <c r="B34" s="300"/>
    </row>
    <row r="35" ht="13.5">
      <c r="A35" s="164" t="s">
        <v>210</v>
      </c>
    </row>
    <row r="36" ht="13.5">
      <c r="A36" s="164" t="s">
        <v>183</v>
      </c>
    </row>
    <row r="37" ht="13.5">
      <c r="A37" s="301" t="s">
        <v>59</v>
      </c>
    </row>
    <row r="38" ht="13.5">
      <c r="A38" s="302" t="s">
        <v>182</v>
      </c>
    </row>
    <row r="52" spans="2:17" ht="17.25">
      <c r="B52" s="948"/>
      <c r="C52" s="948"/>
      <c r="D52" s="948"/>
      <c r="E52" s="948"/>
      <c r="F52" s="948"/>
      <c r="G52" s="948"/>
      <c r="H52" s="948"/>
      <c r="I52" s="948"/>
      <c r="J52" s="303"/>
      <c r="K52" s="303"/>
      <c r="L52" s="303"/>
      <c r="Q52" s="304"/>
    </row>
    <row r="53" spans="2:12" ht="12.75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</row>
    <row r="54" spans="2:12" ht="15.75">
      <c r="B54" s="946"/>
      <c r="C54" s="946"/>
      <c r="D54" s="946"/>
      <c r="E54" s="946"/>
      <c r="F54" s="946"/>
      <c r="G54" s="946"/>
      <c r="H54" s="946"/>
      <c r="I54" s="946"/>
      <c r="J54" s="946"/>
      <c r="K54" s="946"/>
      <c r="L54" s="946"/>
    </row>
  </sheetData>
  <mergeCells count="18">
    <mergeCell ref="B54:L54"/>
    <mergeCell ref="N11:Q11"/>
    <mergeCell ref="N12:O12"/>
    <mergeCell ref="P12:Q12"/>
    <mergeCell ref="H12:I12"/>
    <mergeCell ref="B12:C12"/>
    <mergeCell ref="D12:E12"/>
    <mergeCell ref="F12:G12"/>
    <mergeCell ref="B52:I52"/>
    <mergeCell ref="P1:Q1"/>
    <mergeCell ref="A2:Q2"/>
    <mergeCell ref="A3:Q3"/>
    <mergeCell ref="J12:K12"/>
    <mergeCell ref="L12:M12"/>
    <mergeCell ref="B11:E11"/>
    <mergeCell ref="F11:I11"/>
    <mergeCell ref="J11:M11"/>
    <mergeCell ref="A7:Q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9" r:id="rId3"/>
  <ignoredErrors>
    <ignoredError sqref="C22" formula="1"/>
  </ignoredError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workbookViewId="0" topLeftCell="A21">
      <selection activeCell="A43" sqref="A43"/>
    </sheetView>
  </sheetViews>
  <sheetFormatPr defaultColWidth="9.00390625" defaultRowHeight="12.75"/>
  <cols>
    <col min="1" max="1" width="15.75390625" style="0" customWidth="1"/>
    <col min="2" max="2" width="7.25390625" style="0" customWidth="1"/>
    <col min="3" max="3" width="4.25390625" style="0" customWidth="1"/>
    <col min="4" max="4" width="7.25390625" style="0" customWidth="1"/>
    <col min="5" max="5" width="4.25390625" style="0" customWidth="1"/>
    <col min="6" max="6" width="7.25390625" style="0" customWidth="1"/>
    <col min="7" max="7" width="4.25390625" style="0" customWidth="1"/>
    <col min="8" max="8" width="7.75390625" style="0" customWidth="1"/>
    <col min="9" max="9" width="4.75390625" style="0" customWidth="1"/>
    <col min="10" max="15" width="4.25390625" style="0" customWidth="1"/>
    <col min="16" max="16" width="8.75390625" style="0" customWidth="1"/>
    <col min="17" max="17" width="4.75390625" style="0" customWidth="1"/>
    <col min="18" max="18" width="8.75390625" style="0" customWidth="1"/>
    <col min="19" max="19" width="4.75390625" style="0" customWidth="1"/>
    <col min="20" max="20" width="8.75390625" style="0" customWidth="1"/>
    <col min="21" max="21" width="4.75390625" style="0" customWidth="1"/>
    <col min="22" max="22" width="8.75390625" style="0" customWidth="1"/>
    <col min="23" max="29" width="4.75390625" style="0" customWidth="1"/>
  </cols>
  <sheetData>
    <row r="1" spans="27:29" ht="16.5">
      <c r="AA1" s="912" t="s">
        <v>195</v>
      </c>
      <c r="AB1" s="912"/>
      <c r="AC1" s="912"/>
    </row>
    <row r="2" spans="1:38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01"/>
      <c r="AE2" s="901"/>
      <c r="AF2" s="901"/>
      <c r="AG2" s="901"/>
      <c r="AH2" s="901"/>
      <c r="AI2" s="901"/>
      <c r="AJ2" s="901"/>
      <c r="AK2" s="901"/>
      <c r="AL2" s="901"/>
    </row>
    <row r="3" spans="1:38" ht="18">
      <c r="A3" s="937" t="s">
        <v>190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00"/>
      <c r="AE3" s="900"/>
      <c r="AF3" s="900"/>
      <c r="AG3" s="900"/>
      <c r="AH3" s="900"/>
      <c r="AI3" s="900"/>
      <c r="AJ3" s="900"/>
      <c r="AK3" s="900"/>
      <c r="AL3" s="900"/>
    </row>
    <row r="4" ht="18" customHeight="1"/>
    <row r="5" ht="18" customHeight="1"/>
    <row r="6" ht="18" customHeight="1"/>
    <row r="7" spans="1:29" s="305" customFormat="1" ht="18" customHeight="1">
      <c r="A7" s="922" t="s">
        <v>60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</row>
    <row r="8" spans="1:18" s="305" customFormat="1" ht="15.75">
      <c r="A8" s="306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</row>
    <row r="9" spans="1:15" s="1" customFormat="1" ht="12" customHeight="1">
      <c r="A9" s="6"/>
      <c r="B9" s="7"/>
      <c r="C9" s="8"/>
      <c r="H9" s="7"/>
      <c r="I9" s="8"/>
      <c r="J9" s="8"/>
      <c r="K9" s="8"/>
      <c r="L9" s="8"/>
      <c r="M9" s="8"/>
      <c r="N9" s="8"/>
      <c r="O9" s="8"/>
    </row>
    <row r="10" spans="1:29" s="10" customFormat="1" ht="18.75" customHeight="1">
      <c r="A10" s="9" t="s">
        <v>1</v>
      </c>
      <c r="B10" s="11"/>
      <c r="C10" s="14"/>
      <c r="E10" s="12"/>
      <c r="F10" s="13"/>
      <c r="G10" s="308"/>
      <c r="H10" s="11"/>
      <c r="K10" s="14"/>
      <c r="L10" s="14"/>
      <c r="M10" s="14"/>
      <c r="N10" s="11"/>
      <c r="AC10" s="15" t="s">
        <v>2</v>
      </c>
    </row>
    <row r="11" spans="1:29" s="16" customFormat="1" ht="18.75" customHeight="1">
      <c r="A11" s="309" t="s">
        <v>3</v>
      </c>
      <c r="B11" s="920" t="s">
        <v>4</v>
      </c>
      <c r="C11" s="921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09"/>
      <c r="P11" s="910" t="s">
        <v>61</v>
      </c>
      <c r="Q11" s="921"/>
      <c r="R11" s="921"/>
      <c r="S11" s="921"/>
      <c r="T11" s="921"/>
      <c r="U11" s="921"/>
      <c r="V11" s="921"/>
      <c r="W11" s="921"/>
      <c r="X11" s="921"/>
      <c r="Y11" s="921"/>
      <c r="Z11" s="921"/>
      <c r="AA11" s="921"/>
      <c r="AB11" s="921"/>
      <c r="AC11" s="950"/>
    </row>
    <row r="12" spans="1:29" s="5" customFormat="1" ht="18.75" customHeight="1">
      <c r="A12" s="310" t="s">
        <v>62</v>
      </c>
      <c r="B12" s="931" t="s">
        <v>63</v>
      </c>
      <c r="C12" s="924"/>
      <c r="D12" s="931" t="s">
        <v>64</v>
      </c>
      <c r="E12" s="924"/>
      <c r="F12" s="931" t="s">
        <v>65</v>
      </c>
      <c r="G12" s="951"/>
      <c r="H12" s="923" t="s">
        <v>12</v>
      </c>
      <c r="I12" s="949"/>
      <c r="J12" s="949"/>
      <c r="K12" s="949"/>
      <c r="L12" s="949"/>
      <c r="M12" s="949"/>
      <c r="N12" s="949"/>
      <c r="O12" s="951"/>
      <c r="P12" s="923" t="s">
        <v>63</v>
      </c>
      <c r="Q12" s="924"/>
      <c r="R12" s="931" t="s">
        <v>64</v>
      </c>
      <c r="S12" s="924"/>
      <c r="T12" s="931" t="s">
        <v>65</v>
      </c>
      <c r="U12" s="951"/>
      <c r="V12" s="923" t="s">
        <v>12</v>
      </c>
      <c r="W12" s="949"/>
      <c r="X12" s="949"/>
      <c r="Y12" s="949"/>
      <c r="Z12" s="949"/>
      <c r="AA12" s="949"/>
      <c r="AB12" s="949"/>
      <c r="AC12" s="924"/>
    </row>
    <row r="13" spans="1:29" s="22" customFormat="1" ht="15" customHeight="1">
      <c r="A13" s="94" t="s">
        <v>8</v>
      </c>
      <c r="B13" s="311" t="s">
        <v>9</v>
      </c>
      <c r="C13" s="312" t="s">
        <v>66</v>
      </c>
      <c r="D13" s="311" t="s">
        <v>9</v>
      </c>
      <c r="E13" s="312" t="s">
        <v>66</v>
      </c>
      <c r="F13" s="311" t="s">
        <v>9</v>
      </c>
      <c r="G13" s="313" t="s">
        <v>66</v>
      </c>
      <c r="H13" s="314" t="s">
        <v>9</v>
      </c>
      <c r="I13" s="315"/>
      <c r="J13" s="316" t="s">
        <v>10</v>
      </c>
      <c r="K13" s="317" t="s">
        <v>11</v>
      </c>
      <c r="L13" s="318" t="s">
        <v>12</v>
      </c>
      <c r="M13" s="319"/>
      <c r="N13" s="320" t="s">
        <v>14</v>
      </c>
      <c r="O13" s="313" t="s">
        <v>15</v>
      </c>
      <c r="P13" s="315" t="s">
        <v>9</v>
      </c>
      <c r="Q13" s="312" t="s">
        <v>66</v>
      </c>
      <c r="R13" s="311" t="s">
        <v>9</v>
      </c>
      <c r="S13" s="312" t="s">
        <v>66</v>
      </c>
      <c r="T13" s="321" t="s">
        <v>9</v>
      </c>
      <c r="U13" s="313" t="s">
        <v>66</v>
      </c>
      <c r="V13" s="314" t="s">
        <v>9</v>
      </c>
      <c r="W13" s="315"/>
      <c r="X13" s="316" t="s">
        <v>10</v>
      </c>
      <c r="Y13" s="317" t="s">
        <v>11</v>
      </c>
      <c r="Z13" s="318" t="s">
        <v>12</v>
      </c>
      <c r="AA13" s="319"/>
      <c r="AB13" s="320" t="s">
        <v>14</v>
      </c>
      <c r="AC13" s="322" t="s">
        <v>15</v>
      </c>
    </row>
    <row r="14" spans="1:29" s="43" customFormat="1" ht="13.5" customHeight="1">
      <c r="A14" s="323" t="s">
        <v>16</v>
      </c>
      <c r="B14" s="324" t="s">
        <v>17</v>
      </c>
      <c r="C14" s="325" t="s">
        <v>19</v>
      </c>
      <c r="D14" s="324" t="s">
        <v>17</v>
      </c>
      <c r="E14" s="325" t="s">
        <v>19</v>
      </c>
      <c r="F14" s="324" t="s">
        <v>17</v>
      </c>
      <c r="G14" s="326" t="s">
        <v>19</v>
      </c>
      <c r="H14" s="327" t="s">
        <v>17</v>
      </c>
      <c r="I14" s="319" t="s">
        <v>18</v>
      </c>
      <c r="J14" s="316" t="s">
        <v>19</v>
      </c>
      <c r="K14" s="317" t="s">
        <v>19</v>
      </c>
      <c r="L14" s="316" t="s">
        <v>19</v>
      </c>
      <c r="M14" s="328" t="s">
        <v>18</v>
      </c>
      <c r="N14" s="322" t="s">
        <v>19</v>
      </c>
      <c r="O14" s="313" t="s">
        <v>19</v>
      </c>
      <c r="P14" s="329" t="s">
        <v>17</v>
      </c>
      <c r="Q14" s="322" t="s">
        <v>19</v>
      </c>
      <c r="R14" s="330" t="s">
        <v>17</v>
      </c>
      <c r="S14" s="322" t="s">
        <v>19</v>
      </c>
      <c r="T14" s="330" t="s">
        <v>17</v>
      </c>
      <c r="U14" s="326" t="s">
        <v>19</v>
      </c>
      <c r="V14" s="327" t="s">
        <v>17</v>
      </c>
      <c r="W14" s="319" t="s">
        <v>18</v>
      </c>
      <c r="X14" s="316" t="s">
        <v>19</v>
      </c>
      <c r="Y14" s="325" t="s">
        <v>19</v>
      </c>
      <c r="Z14" s="316" t="s">
        <v>19</v>
      </c>
      <c r="AA14" s="328" t="s">
        <v>18</v>
      </c>
      <c r="AB14" s="322" t="s">
        <v>19</v>
      </c>
      <c r="AC14" s="322" t="s">
        <v>19</v>
      </c>
    </row>
    <row r="15" spans="1:29" s="43" customFormat="1" ht="9.75" customHeight="1" thickBot="1">
      <c r="A15" s="32" t="s">
        <v>20</v>
      </c>
      <c r="B15" s="38">
        <v>1</v>
      </c>
      <c r="C15" s="35">
        <v>2</v>
      </c>
      <c r="D15" s="38">
        <v>3</v>
      </c>
      <c r="E15" s="41">
        <v>4</v>
      </c>
      <c r="F15" s="42">
        <v>5</v>
      </c>
      <c r="G15" s="331">
        <v>6</v>
      </c>
      <c r="H15" s="41">
        <v>7</v>
      </c>
      <c r="I15" s="35">
        <v>8</v>
      </c>
      <c r="J15" s="34">
        <v>9</v>
      </c>
      <c r="K15" s="41">
        <v>10</v>
      </c>
      <c r="L15" s="37">
        <v>11</v>
      </c>
      <c r="M15" s="33">
        <v>12</v>
      </c>
      <c r="N15" s="38">
        <v>13</v>
      </c>
      <c r="O15" s="39">
        <v>14</v>
      </c>
      <c r="P15" s="332">
        <v>15</v>
      </c>
      <c r="Q15" s="38">
        <v>16</v>
      </c>
      <c r="R15" s="35">
        <v>17</v>
      </c>
      <c r="S15" s="38">
        <v>18</v>
      </c>
      <c r="T15" s="33">
        <v>19</v>
      </c>
      <c r="U15" s="331">
        <v>20</v>
      </c>
      <c r="V15" s="333">
        <v>21</v>
      </c>
      <c r="W15" s="33">
        <v>22</v>
      </c>
      <c r="X15" s="34">
        <v>23</v>
      </c>
      <c r="Y15" s="33">
        <v>24</v>
      </c>
      <c r="Z15" s="37">
        <v>25</v>
      </c>
      <c r="AA15" s="43">
        <v>26</v>
      </c>
      <c r="AB15" s="38">
        <v>27</v>
      </c>
      <c r="AC15" s="42">
        <v>28</v>
      </c>
    </row>
    <row r="16" spans="1:29" s="22" customFormat="1" ht="9.75" customHeight="1">
      <c r="A16" s="334"/>
      <c r="B16" s="50"/>
      <c r="C16" s="335"/>
      <c r="D16" s="50"/>
      <c r="E16" s="335"/>
      <c r="F16" s="50"/>
      <c r="G16" s="336"/>
      <c r="H16" s="337"/>
      <c r="I16" s="47"/>
      <c r="J16" s="46"/>
      <c r="K16" s="338"/>
      <c r="L16" s="49"/>
      <c r="M16" s="47"/>
      <c r="N16" s="50"/>
      <c r="O16" s="51"/>
      <c r="P16" s="338"/>
      <c r="Q16" s="53"/>
      <c r="R16" s="338"/>
      <c r="S16" s="335"/>
      <c r="T16" s="50"/>
      <c r="U16" s="336"/>
      <c r="V16" s="337"/>
      <c r="W16" s="47"/>
      <c r="X16" s="46"/>
      <c r="Y16" s="338"/>
      <c r="Z16" s="49"/>
      <c r="AA16" s="47"/>
      <c r="AB16" s="50"/>
      <c r="AC16" s="53"/>
    </row>
    <row r="17" spans="1:29" s="63" customFormat="1" ht="15" customHeight="1">
      <c r="A17" s="54" t="s">
        <v>21</v>
      </c>
      <c r="B17" s="60"/>
      <c r="C17" s="60"/>
      <c r="D17" s="60"/>
      <c r="E17" s="60"/>
      <c r="F17" s="60"/>
      <c r="G17" s="61"/>
      <c r="H17" s="339"/>
      <c r="I17" s="59"/>
      <c r="J17" s="56"/>
      <c r="K17" s="340"/>
      <c r="L17" s="56"/>
      <c r="M17" s="59"/>
      <c r="N17" s="60"/>
      <c r="O17" s="61"/>
      <c r="P17" s="340"/>
      <c r="Q17" s="60"/>
      <c r="R17" s="60"/>
      <c r="S17" s="60"/>
      <c r="T17" s="60"/>
      <c r="U17" s="61"/>
      <c r="V17" s="339"/>
      <c r="W17" s="59"/>
      <c r="X17" s="56"/>
      <c r="Y17" s="340"/>
      <c r="Z17" s="56"/>
      <c r="AA17" s="59"/>
      <c r="AB17" s="60"/>
      <c r="AC17" s="60"/>
    </row>
    <row r="18" spans="1:29" s="63" customFormat="1" ht="15" customHeight="1">
      <c r="A18" s="64" t="s">
        <v>22</v>
      </c>
      <c r="B18" s="68">
        <v>120362.43</v>
      </c>
      <c r="C18" s="68">
        <v>43</v>
      </c>
      <c r="D18" s="68">
        <v>147927.571</v>
      </c>
      <c r="E18" s="68">
        <v>111</v>
      </c>
      <c r="F18" s="68">
        <v>148791.555</v>
      </c>
      <c r="G18" s="69">
        <v>10</v>
      </c>
      <c r="H18" s="341">
        <v>417081.557</v>
      </c>
      <c r="I18" s="66">
        <v>28.4</v>
      </c>
      <c r="J18" s="65">
        <v>143</v>
      </c>
      <c r="K18" s="342">
        <v>21</v>
      </c>
      <c r="L18" s="65">
        <v>164</v>
      </c>
      <c r="M18" s="66">
        <v>66.9</v>
      </c>
      <c r="N18" s="68">
        <v>27</v>
      </c>
      <c r="O18" s="69">
        <v>6</v>
      </c>
      <c r="P18" s="342">
        <v>126320.153</v>
      </c>
      <c r="Q18" s="68">
        <v>127</v>
      </c>
      <c r="R18" s="68">
        <v>158653.59</v>
      </c>
      <c r="S18" s="68">
        <v>237</v>
      </c>
      <c r="T18" s="68">
        <v>204292</v>
      </c>
      <c r="U18" s="69">
        <v>61</v>
      </c>
      <c r="V18" s="341">
        <v>489266</v>
      </c>
      <c r="W18" s="66">
        <v>21.5</v>
      </c>
      <c r="X18" s="65">
        <v>397</v>
      </c>
      <c r="Y18" s="342">
        <v>28</v>
      </c>
      <c r="Z18" s="65">
        <v>425</v>
      </c>
      <c r="AA18" s="66">
        <v>18.3</v>
      </c>
      <c r="AB18" s="68">
        <v>65</v>
      </c>
      <c r="AC18" s="68">
        <v>22</v>
      </c>
    </row>
    <row r="19" spans="1:29" s="63" customFormat="1" ht="15" customHeight="1">
      <c r="A19" s="64" t="s">
        <v>23</v>
      </c>
      <c r="B19" s="68">
        <v>10215.738</v>
      </c>
      <c r="C19" s="68">
        <v>13</v>
      </c>
      <c r="D19" s="68">
        <v>24246.29</v>
      </c>
      <c r="E19" s="68">
        <v>10</v>
      </c>
      <c r="F19" s="68">
        <v>27990.717</v>
      </c>
      <c r="G19" s="69">
        <v>4</v>
      </c>
      <c r="H19" s="341">
        <v>62452.746</v>
      </c>
      <c r="I19" s="66">
        <v>4.2</v>
      </c>
      <c r="J19" s="65">
        <v>26</v>
      </c>
      <c r="K19" s="342">
        <v>1</v>
      </c>
      <c r="L19" s="65">
        <v>27</v>
      </c>
      <c r="M19" s="66">
        <v>11</v>
      </c>
      <c r="N19" s="68">
        <v>11</v>
      </c>
      <c r="O19" s="69">
        <v>3</v>
      </c>
      <c r="P19" s="342">
        <v>17183.983</v>
      </c>
      <c r="Q19" s="68">
        <v>131</v>
      </c>
      <c r="R19" s="68">
        <v>32192.662</v>
      </c>
      <c r="S19" s="68">
        <v>152</v>
      </c>
      <c r="T19" s="68">
        <v>665011.41</v>
      </c>
      <c r="U19" s="69">
        <v>1214</v>
      </c>
      <c r="V19" s="341">
        <v>714388.057</v>
      </c>
      <c r="W19" s="66">
        <v>31.3</v>
      </c>
      <c r="X19" s="65">
        <v>1490</v>
      </c>
      <c r="Y19" s="342">
        <v>7</v>
      </c>
      <c r="Z19" s="65">
        <v>1497</v>
      </c>
      <c r="AA19" s="66">
        <v>64.3</v>
      </c>
      <c r="AB19" s="68">
        <v>285</v>
      </c>
      <c r="AC19" s="68">
        <v>7</v>
      </c>
    </row>
    <row r="20" spans="1:29" s="111" customFormat="1" ht="15" customHeight="1">
      <c r="A20" s="343" t="s">
        <v>24</v>
      </c>
      <c r="B20" s="83">
        <v>130578.16799999999</v>
      </c>
      <c r="C20" s="83">
        <v>56</v>
      </c>
      <c r="D20" s="83">
        <v>172173.861</v>
      </c>
      <c r="E20" s="83">
        <v>121</v>
      </c>
      <c r="F20" s="83">
        <v>176783</v>
      </c>
      <c r="G20" s="84">
        <v>14</v>
      </c>
      <c r="H20" s="344">
        <v>479535</v>
      </c>
      <c r="I20" s="81">
        <v>32.6</v>
      </c>
      <c r="J20" s="80">
        <v>169</v>
      </c>
      <c r="K20" s="345">
        <v>22</v>
      </c>
      <c r="L20" s="80">
        <v>191</v>
      </c>
      <c r="M20" s="81">
        <v>78</v>
      </c>
      <c r="N20" s="83">
        <v>38</v>
      </c>
      <c r="O20" s="84">
        <v>9</v>
      </c>
      <c r="P20" s="345">
        <v>143504.136</v>
      </c>
      <c r="Q20" s="83">
        <v>258</v>
      </c>
      <c r="R20" s="83">
        <v>190847</v>
      </c>
      <c r="S20" s="83">
        <v>389</v>
      </c>
      <c r="T20" s="83">
        <v>869302.8940000001</v>
      </c>
      <c r="U20" s="84">
        <v>1275</v>
      </c>
      <c r="V20" s="344">
        <v>1203654</v>
      </c>
      <c r="W20" s="81">
        <v>52.8</v>
      </c>
      <c r="X20" s="80">
        <v>1887</v>
      </c>
      <c r="Y20" s="345">
        <v>35</v>
      </c>
      <c r="Z20" s="80">
        <v>1922</v>
      </c>
      <c r="AA20" s="81">
        <v>82.6</v>
      </c>
      <c r="AB20" s="83">
        <v>350</v>
      </c>
      <c r="AC20" s="83">
        <v>29</v>
      </c>
    </row>
    <row r="21" spans="1:29" s="63" customFormat="1" ht="9.75" customHeight="1">
      <c r="A21" s="309"/>
      <c r="B21" s="68"/>
      <c r="C21" s="68"/>
      <c r="D21" s="68"/>
      <c r="E21" s="68"/>
      <c r="F21" s="68"/>
      <c r="G21" s="69"/>
      <c r="H21" s="341"/>
      <c r="I21" s="66"/>
      <c r="J21" s="65"/>
      <c r="K21" s="342"/>
      <c r="L21" s="65"/>
      <c r="M21" s="66"/>
      <c r="N21" s="68"/>
      <c r="O21" s="69"/>
      <c r="P21" s="342"/>
      <c r="Q21" s="68"/>
      <c r="R21" s="68"/>
      <c r="S21" s="68"/>
      <c r="T21" s="68"/>
      <c r="U21" s="69"/>
      <c r="V21" s="341"/>
      <c r="W21" s="66"/>
      <c r="X21" s="97"/>
      <c r="Y21" s="346"/>
      <c r="Z21" s="97"/>
      <c r="AA21" s="66"/>
      <c r="AB21" s="100"/>
      <c r="AC21" s="100"/>
    </row>
    <row r="22" spans="1:29" s="63" customFormat="1" ht="15" customHeight="1">
      <c r="A22" s="54" t="s">
        <v>25</v>
      </c>
      <c r="B22" s="104"/>
      <c r="C22" s="104"/>
      <c r="D22" s="104"/>
      <c r="E22" s="104"/>
      <c r="F22" s="104"/>
      <c r="G22" s="105"/>
      <c r="H22" s="347"/>
      <c r="I22" s="102"/>
      <c r="J22" s="101"/>
      <c r="K22" s="348"/>
      <c r="L22" s="101"/>
      <c r="M22" s="102"/>
      <c r="N22" s="104"/>
      <c r="O22" s="105"/>
      <c r="P22" s="348"/>
      <c r="Q22" s="104"/>
      <c r="R22" s="104"/>
      <c r="S22" s="104"/>
      <c r="T22" s="104"/>
      <c r="U22" s="105"/>
      <c r="V22" s="347"/>
      <c r="W22" s="102"/>
      <c r="X22" s="107"/>
      <c r="Y22" s="349"/>
      <c r="Z22" s="107"/>
      <c r="AA22" s="102"/>
      <c r="AB22" s="110"/>
      <c r="AC22" s="110"/>
    </row>
    <row r="23" spans="1:29" s="63" customFormat="1" ht="9.75" customHeight="1">
      <c r="A23" s="309"/>
      <c r="B23" s="68"/>
      <c r="C23" s="68"/>
      <c r="D23" s="68"/>
      <c r="E23" s="68"/>
      <c r="F23" s="68"/>
      <c r="G23" s="69"/>
      <c r="H23" s="341"/>
      <c r="I23" s="66"/>
      <c r="J23" s="65"/>
      <c r="K23" s="342"/>
      <c r="L23" s="65"/>
      <c r="M23" s="66"/>
      <c r="N23" s="68"/>
      <c r="O23" s="69"/>
      <c r="P23" s="342"/>
      <c r="Q23" s="68"/>
      <c r="R23" s="68"/>
      <c r="S23" s="68"/>
      <c r="T23" s="68"/>
      <c r="U23" s="69"/>
      <c r="V23" s="341"/>
      <c r="W23" s="66"/>
      <c r="X23" s="97"/>
      <c r="Y23" s="346"/>
      <c r="Z23" s="97"/>
      <c r="AA23" s="66"/>
      <c r="AB23" s="100"/>
      <c r="AC23" s="100"/>
    </row>
    <row r="24" spans="1:29" s="111" customFormat="1" ht="15" customHeight="1">
      <c r="A24" s="343" t="s">
        <v>26</v>
      </c>
      <c r="B24" s="83">
        <v>241521.048</v>
      </c>
      <c r="C24" s="83">
        <v>5</v>
      </c>
      <c r="D24" s="83">
        <v>12222.972</v>
      </c>
      <c r="E24" s="83">
        <v>4</v>
      </c>
      <c r="F24" s="83">
        <v>677367.084</v>
      </c>
      <c r="G24" s="84">
        <v>4</v>
      </c>
      <c r="H24" s="344">
        <v>931111.104</v>
      </c>
      <c r="I24" s="81">
        <v>63.3</v>
      </c>
      <c r="J24" s="80">
        <v>13</v>
      </c>
      <c r="K24" s="345">
        <v>0</v>
      </c>
      <c r="L24" s="80">
        <v>13</v>
      </c>
      <c r="M24" s="81">
        <v>5.3</v>
      </c>
      <c r="N24" s="83">
        <v>12</v>
      </c>
      <c r="O24" s="84">
        <v>6</v>
      </c>
      <c r="P24" s="345">
        <v>242039.204</v>
      </c>
      <c r="Q24" s="83">
        <v>9</v>
      </c>
      <c r="R24" s="83">
        <v>16355.97</v>
      </c>
      <c r="S24" s="83">
        <v>41</v>
      </c>
      <c r="T24" s="83">
        <v>703032.73</v>
      </c>
      <c r="U24" s="84">
        <v>14</v>
      </c>
      <c r="V24" s="344">
        <v>961427.905</v>
      </c>
      <c r="W24" s="81">
        <v>42.2</v>
      </c>
      <c r="X24" s="80">
        <v>63</v>
      </c>
      <c r="Y24" s="345">
        <v>1</v>
      </c>
      <c r="Z24" s="80">
        <v>64</v>
      </c>
      <c r="AA24" s="81">
        <v>2.8</v>
      </c>
      <c r="AB24" s="83">
        <v>12</v>
      </c>
      <c r="AC24" s="83">
        <v>6</v>
      </c>
    </row>
    <row r="25" spans="1:29" s="63" customFormat="1" ht="9.75" customHeight="1" thickBot="1">
      <c r="A25" s="350"/>
      <c r="B25" s="117"/>
      <c r="C25" s="117"/>
      <c r="D25" s="117"/>
      <c r="E25" s="117"/>
      <c r="F25" s="117"/>
      <c r="G25" s="118"/>
      <c r="H25" s="351"/>
      <c r="I25" s="115"/>
      <c r="J25" s="114"/>
      <c r="K25" s="352"/>
      <c r="L25" s="114"/>
      <c r="M25" s="115"/>
      <c r="N25" s="117"/>
      <c r="O25" s="118"/>
      <c r="P25" s="352"/>
      <c r="Q25" s="117"/>
      <c r="R25" s="117"/>
      <c r="S25" s="117"/>
      <c r="T25" s="117"/>
      <c r="U25" s="118"/>
      <c r="V25" s="351"/>
      <c r="W25" s="115"/>
      <c r="X25" s="114"/>
      <c r="Y25" s="352"/>
      <c r="Z25" s="114"/>
      <c r="AA25" s="115"/>
      <c r="AB25" s="117"/>
      <c r="AC25" s="117"/>
    </row>
    <row r="26" spans="1:29" s="63" customFormat="1" ht="15" customHeight="1" thickBot="1">
      <c r="A26" s="353" t="s">
        <v>27</v>
      </c>
      <c r="B26" s="354">
        <f aca="true" t="shared" si="0" ref="B26:AC26">B20+B24</f>
        <v>372099.216</v>
      </c>
      <c r="C26" s="354">
        <f t="shared" si="0"/>
        <v>61</v>
      </c>
      <c r="D26" s="354">
        <f t="shared" si="0"/>
        <v>184396.833</v>
      </c>
      <c r="E26" s="354">
        <f t="shared" si="0"/>
        <v>125</v>
      </c>
      <c r="F26" s="354">
        <f t="shared" si="0"/>
        <v>854150.084</v>
      </c>
      <c r="G26" s="355">
        <f t="shared" si="0"/>
        <v>18</v>
      </c>
      <c r="H26" s="356">
        <f t="shared" si="0"/>
        <v>1410646.104</v>
      </c>
      <c r="I26" s="357">
        <f t="shared" si="0"/>
        <v>95.9</v>
      </c>
      <c r="J26" s="358">
        <f t="shared" si="0"/>
        <v>182</v>
      </c>
      <c r="K26" s="359">
        <f t="shared" si="0"/>
        <v>22</v>
      </c>
      <c r="L26" s="358">
        <f t="shared" si="0"/>
        <v>204</v>
      </c>
      <c r="M26" s="357">
        <f t="shared" si="0"/>
        <v>83.3</v>
      </c>
      <c r="N26" s="354">
        <f t="shared" si="0"/>
        <v>50</v>
      </c>
      <c r="O26" s="355">
        <f t="shared" si="0"/>
        <v>15</v>
      </c>
      <c r="P26" s="359">
        <f t="shared" si="0"/>
        <v>385543.33999999997</v>
      </c>
      <c r="Q26" s="354">
        <f t="shared" si="0"/>
        <v>267</v>
      </c>
      <c r="R26" s="354">
        <f t="shared" si="0"/>
        <v>207202.97</v>
      </c>
      <c r="S26" s="354">
        <f t="shared" si="0"/>
        <v>430</v>
      </c>
      <c r="T26" s="354">
        <f t="shared" si="0"/>
        <v>1572335.624</v>
      </c>
      <c r="U26" s="355">
        <f t="shared" si="0"/>
        <v>1289</v>
      </c>
      <c r="V26" s="356">
        <f t="shared" si="0"/>
        <v>2165081.9050000003</v>
      </c>
      <c r="W26" s="360">
        <f t="shared" si="0"/>
        <v>95</v>
      </c>
      <c r="X26" s="358">
        <f t="shared" si="0"/>
        <v>1950</v>
      </c>
      <c r="Y26" s="356">
        <f t="shared" si="0"/>
        <v>36</v>
      </c>
      <c r="Z26" s="131">
        <f t="shared" si="0"/>
        <v>1986</v>
      </c>
      <c r="AA26" s="361">
        <f t="shared" si="0"/>
        <v>85.39999999999999</v>
      </c>
      <c r="AB26" s="358">
        <f t="shared" si="0"/>
        <v>362</v>
      </c>
      <c r="AC26" s="133">
        <f t="shared" si="0"/>
        <v>35</v>
      </c>
    </row>
    <row r="27" spans="1:29" s="63" customFormat="1" ht="15" customHeight="1">
      <c r="A27" s="362"/>
      <c r="B27" s="147"/>
      <c r="C27" s="147"/>
      <c r="D27" s="147"/>
      <c r="E27" s="147"/>
      <c r="F27" s="147"/>
      <c r="G27" s="148"/>
      <c r="H27" s="363"/>
      <c r="I27" s="145"/>
      <c r="J27" s="144"/>
      <c r="K27" s="364"/>
      <c r="L27" s="144"/>
      <c r="M27" s="145"/>
      <c r="N27" s="147"/>
      <c r="O27" s="148"/>
      <c r="P27" s="364"/>
      <c r="Q27" s="147"/>
      <c r="R27" s="147"/>
      <c r="S27" s="147"/>
      <c r="T27" s="147"/>
      <c r="U27" s="148"/>
      <c r="V27" s="363"/>
      <c r="W27" s="145"/>
      <c r="X27" s="155"/>
      <c r="Y27" s="365"/>
      <c r="Z27" s="155"/>
      <c r="AA27" s="145"/>
      <c r="AB27" s="158"/>
      <c r="AC27" s="158"/>
    </row>
    <row r="28" spans="1:29" s="63" customFormat="1" ht="15" customHeight="1">
      <c r="A28" s="54" t="s">
        <v>28</v>
      </c>
      <c r="B28" s="104"/>
      <c r="C28" s="104"/>
      <c r="D28" s="104"/>
      <c r="E28" s="104"/>
      <c r="F28" s="104"/>
      <c r="G28" s="105"/>
      <c r="H28" s="347"/>
      <c r="I28" s="102"/>
      <c r="J28" s="101"/>
      <c r="K28" s="348"/>
      <c r="L28" s="101"/>
      <c r="M28" s="102"/>
      <c r="N28" s="104"/>
      <c r="O28" s="105"/>
      <c r="P28" s="348"/>
      <c r="Q28" s="104"/>
      <c r="R28" s="104"/>
      <c r="S28" s="104"/>
      <c r="T28" s="104"/>
      <c r="U28" s="105"/>
      <c r="V28" s="347"/>
      <c r="W28" s="102"/>
      <c r="X28" s="107"/>
      <c r="Y28" s="349"/>
      <c r="Z28" s="107"/>
      <c r="AA28" s="102"/>
      <c r="AB28" s="110"/>
      <c r="AC28" s="110"/>
    </row>
    <row r="29" spans="1:29" s="63" customFormat="1" ht="9.75" customHeight="1">
      <c r="A29" s="309"/>
      <c r="B29" s="68"/>
      <c r="C29" s="68"/>
      <c r="D29" s="68"/>
      <c r="E29" s="68"/>
      <c r="F29" s="68"/>
      <c r="G29" s="69"/>
      <c r="H29" s="341"/>
      <c r="I29" s="66"/>
      <c r="J29" s="65"/>
      <c r="K29" s="342"/>
      <c r="L29" s="65"/>
      <c r="M29" s="66"/>
      <c r="N29" s="68"/>
      <c r="O29" s="69"/>
      <c r="P29" s="342"/>
      <c r="Q29" s="68"/>
      <c r="R29" s="68"/>
      <c r="S29" s="68"/>
      <c r="T29" s="68"/>
      <c r="U29" s="69"/>
      <c r="V29" s="341"/>
      <c r="W29" s="66"/>
      <c r="X29" s="97"/>
      <c r="Y29" s="346"/>
      <c r="Z29" s="97"/>
      <c r="AA29" s="66"/>
      <c r="AB29" s="100"/>
      <c r="AC29" s="100"/>
    </row>
    <row r="30" spans="1:29" s="159" customFormat="1" ht="15" customHeight="1">
      <c r="A30" s="366" t="s">
        <v>44</v>
      </c>
      <c r="B30" s="83">
        <v>48693</v>
      </c>
      <c r="C30" s="83">
        <v>17</v>
      </c>
      <c r="D30" s="83">
        <v>9981.755</v>
      </c>
      <c r="E30" s="83">
        <v>23</v>
      </c>
      <c r="F30" s="83">
        <v>1449.83</v>
      </c>
      <c r="G30" s="84">
        <v>1</v>
      </c>
      <c r="H30" s="344">
        <v>60125.02</v>
      </c>
      <c r="I30" s="81">
        <v>4.1</v>
      </c>
      <c r="J30" s="80">
        <v>37</v>
      </c>
      <c r="K30" s="345">
        <v>4</v>
      </c>
      <c r="L30" s="80">
        <v>41</v>
      </c>
      <c r="M30" s="81">
        <v>16.7</v>
      </c>
      <c r="N30" s="83">
        <v>5</v>
      </c>
      <c r="O30" s="84">
        <v>5</v>
      </c>
      <c r="P30" s="345">
        <v>54697</v>
      </c>
      <c r="Q30" s="83">
        <v>72</v>
      </c>
      <c r="R30" s="83">
        <v>27706.202</v>
      </c>
      <c r="S30" s="83">
        <v>233</v>
      </c>
      <c r="T30" s="83">
        <v>32726.045</v>
      </c>
      <c r="U30" s="84">
        <v>34</v>
      </c>
      <c r="V30" s="344">
        <v>115129</v>
      </c>
      <c r="W30" s="81">
        <v>5</v>
      </c>
      <c r="X30" s="80">
        <v>324</v>
      </c>
      <c r="Y30" s="345">
        <v>15</v>
      </c>
      <c r="Z30" s="80">
        <v>339</v>
      </c>
      <c r="AA30" s="81">
        <v>14.6</v>
      </c>
      <c r="AB30" s="83">
        <v>7</v>
      </c>
      <c r="AC30" s="83">
        <v>16</v>
      </c>
    </row>
    <row r="31" spans="1:29" s="63" customFormat="1" ht="9.75" customHeight="1" thickBot="1">
      <c r="A31" s="191"/>
      <c r="B31" s="68"/>
      <c r="C31" s="68"/>
      <c r="D31" s="68"/>
      <c r="E31" s="68"/>
      <c r="F31" s="68"/>
      <c r="G31" s="69"/>
      <c r="H31" s="341"/>
      <c r="I31" s="66"/>
      <c r="J31" s="65"/>
      <c r="K31" s="342"/>
      <c r="L31" s="65"/>
      <c r="M31" s="115"/>
      <c r="N31" s="117"/>
      <c r="O31" s="69"/>
      <c r="P31" s="342"/>
      <c r="Q31" s="68"/>
      <c r="R31" s="68"/>
      <c r="S31" s="68"/>
      <c r="T31" s="68"/>
      <c r="U31" s="69"/>
      <c r="V31" s="341"/>
      <c r="W31" s="66"/>
      <c r="X31" s="65"/>
      <c r="Y31" s="342"/>
      <c r="Z31" s="65"/>
      <c r="AA31" s="66"/>
      <c r="AB31" s="68"/>
      <c r="AC31" s="68"/>
    </row>
    <row r="32" spans="1:29" s="63" customFormat="1" ht="15" customHeight="1" thickBot="1">
      <c r="A32" s="353" t="s">
        <v>29</v>
      </c>
      <c r="B32" s="133">
        <f aca="true" t="shared" si="1" ref="B32:AC32">B26+B30</f>
        <v>420792.216</v>
      </c>
      <c r="C32" s="133">
        <f t="shared" si="1"/>
        <v>78</v>
      </c>
      <c r="D32" s="133">
        <f t="shared" si="1"/>
        <v>194378.58800000002</v>
      </c>
      <c r="E32" s="133">
        <f t="shared" si="1"/>
        <v>148</v>
      </c>
      <c r="F32" s="133">
        <f t="shared" si="1"/>
        <v>855599.914</v>
      </c>
      <c r="G32" s="134">
        <f t="shared" si="1"/>
        <v>19</v>
      </c>
      <c r="H32" s="179">
        <f t="shared" si="1"/>
        <v>1470771.124</v>
      </c>
      <c r="I32" s="178">
        <f t="shared" si="1"/>
        <v>100</v>
      </c>
      <c r="J32" s="179">
        <f t="shared" si="1"/>
        <v>219</v>
      </c>
      <c r="K32" s="141">
        <f t="shared" si="1"/>
        <v>26</v>
      </c>
      <c r="L32" s="179">
        <f t="shared" si="1"/>
        <v>245</v>
      </c>
      <c r="M32" s="178">
        <f t="shared" si="1"/>
        <v>100</v>
      </c>
      <c r="N32" s="133">
        <f t="shared" si="1"/>
        <v>55</v>
      </c>
      <c r="O32" s="180">
        <f t="shared" si="1"/>
        <v>20</v>
      </c>
      <c r="P32" s="367">
        <f t="shared" si="1"/>
        <v>440240.33999999997</v>
      </c>
      <c r="Q32" s="133">
        <f t="shared" si="1"/>
        <v>339</v>
      </c>
      <c r="R32" s="133">
        <f t="shared" si="1"/>
        <v>234909.172</v>
      </c>
      <c r="S32" s="133">
        <f t="shared" si="1"/>
        <v>663</v>
      </c>
      <c r="T32" s="133">
        <f t="shared" si="1"/>
        <v>1605061.669</v>
      </c>
      <c r="U32" s="134">
        <f t="shared" si="1"/>
        <v>1323</v>
      </c>
      <c r="V32" s="179">
        <f t="shared" si="1"/>
        <v>2280210.9050000003</v>
      </c>
      <c r="W32" s="132">
        <f t="shared" si="1"/>
        <v>100</v>
      </c>
      <c r="X32" s="131">
        <f t="shared" si="1"/>
        <v>2274</v>
      </c>
      <c r="Y32" s="367">
        <f t="shared" si="1"/>
        <v>51</v>
      </c>
      <c r="Z32" s="131">
        <f t="shared" si="1"/>
        <v>2325</v>
      </c>
      <c r="AA32" s="132">
        <f t="shared" si="1"/>
        <v>99.99999999999999</v>
      </c>
      <c r="AB32" s="133">
        <f t="shared" si="1"/>
        <v>369</v>
      </c>
      <c r="AC32" s="133">
        <f t="shared" si="1"/>
        <v>51</v>
      </c>
    </row>
    <row r="33" spans="1:13" s="163" customFormat="1" ht="13.5">
      <c r="A33" s="161"/>
      <c r="B33" s="162"/>
      <c r="C33" s="162"/>
      <c r="H33" s="162"/>
      <c r="I33" s="162"/>
      <c r="J33" s="162"/>
      <c r="K33" s="162"/>
      <c r="L33" s="162"/>
      <c r="M33" s="162"/>
    </row>
    <row r="34" spans="1:13" s="163" customFormat="1" ht="13.5">
      <c r="A34" s="161" t="s">
        <v>30</v>
      </c>
      <c r="B34" s="162"/>
      <c r="C34" s="162"/>
      <c r="H34" s="162"/>
      <c r="I34" s="162"/>
      <c r="J34" s="162"/>
      <c r="K34" s="162"/>
      <c r="L34" s="162"/>
      <c r="M34" s="162"/>
    </row>
    <row r="35" spans="1:8" s="63" customFormat="1" ht="13.5">
      <c r="A35" s="164" t="s">
        <v>31</v>
      </c>
      <c r="B35" s="168"/>
      <c r="H35" s="168"/>
    </row>
    <row r="36" spans="1:8" s="63" customFormat="1" ht="13.5">
      <c r="A36" s="164" t="s">
        <v>184</v>
      </c>
      <c r="B36" s="168"/>
      <c r="H36" s="168"/>
    </row>
    <row r="37" spans="1:8" s="63" customFormat="1" ht="13.5">
      <c r="A37" s="164" t="s">
        <v>67</v>
      </c>
      <c r="B37" s="168"/>
      <c r="H37" s="168"/>
    </row>
    <row r="38" spans="1:8" s="63" customFormat="1" ht="13.5">
      <c r="A38" s="164" t="s">
        <v>33</v>
      </c>
      <c r="B38" s="168"/>
      <c r="H38" s="168"/>
    </row>
    <row r="39" spans="1:8" s="63" customFormat="1" ht="13.5">
      <c r="A39" s="165" t="s">
        <v>35</v>
      </c>
      <c r="B39" s="168"/>
      <c r="H39" s="168"/>
    </row>
    <row r="40" spans="1:8" s="63" customFormat="1" ht="13.5">
      <c r="A40" s="164" t="s">
        <v>36</v>
      </c>
      <c r="B40" s="168"/>
      <c r="H40" s="168"/>
    </row>
    <row r="41" spans="1:8" s="63" customFormat="1" ht="13.5">
      <c r="A41" s="164" t="s">
        <v>21</v>
      </c>
      <c r="B41" s="168"/>
      <c r="H41" s="168"/>
    </row>
    <row r="42" spans="1:8" s="63" customFormat="1" ht="13.5">
      <c r="A42" s="164" t="s">
        <v>25</v>
      </c>
      <c r="B42" s="168"/>
      <c r="H42" s="168"/>
    </row>
    <row r="43" spans="1:8" s="63" customFormat="1" ht="13.5">
      <c r="A43" s="164" t="s">
        <v>210</v>
      </c>
      <c r="B43" s="168"/>
      <c r="H43" s="168"/>
    </row>
    <row r="44" spans="1:8" s="63" customFormat="1" ht="13.5">
      <c r="A44" s="169"/>
      <c r="B44" s="168"/>
      <c r="H44" s="168"/>
    </row>
    <row r="45" spans="1:8" s="63" customFormat="1" ht="13.5">
      <c r="A45" s="169"/>
      <c r="B45" s="168"/>
      <c r="H45" s="168"/>
    </row>
    <row r="46" spans="1:8" s="63" customFormat="1" ht="13.5">
      <c r="A46" s="169"/>
      <c r="B46" s="168"/>
      <c r="H46" s="168"/>
    </row>
    <row r="47" spans="1:8" s="63" customFormat="1" ht="13.5">
      <c r="A47" s="169"/>
      <c r="B47" s="168"/>
      <c r="H47" s="168"/>
    </row>
    <row r="48" spans="1:8" s="63" customFormat="1" ht="13.5">
      <c r="A48" s="169"/>
      <c r="B48" s="168"/>
      <c r="H48" s="168"/>
    </row>
    <row r="49" spans="1:8" s="63" customFormat="1" ht="13.5">
      <c r="A49" s="169"/>
      <c r="B49" s="168"/>
      <c r="H49" s="168"/>
    </row>
    <row r="50" spans="1:8" s="63" customFormat="1" ht="13.5">
      <c r="A50" s="169"/>
      <c r="B50" s="168"/>
      <c r="H50" s="168"/>
    </row>
    <row r="51" spans="1:8" s="63" customFormat="1" ht="13.5">
      <c r="A51" s="169"/>
      <c r="B51" s="168"/>
      <c r="H51" s="168"/>
    </row>
    <row r="52" spans="1:8" s="63" customFormat="1" ht="13.5">
      <c r="A52" s="169"/>
      <c r="B52" s="168"/>
      <c r="H52" s="168"/>
    </row>
    <row r="53" spans="1:8" s="63" customFormat="1" ht="13.5">
      <c r="A53" s="169"/>
      <c r="B53" s="168"/>
      <c r="H53" s="168"/>
    </row>
    <row r="54" spans="1:8" s="63" customFormat="1" ht="13.5">
      <c r="A54" s="169"/>
      <c r="B54" s="168"/>
      <c r="H54" s="168"/>
    </row>
    <row r="55" spans="1:8" s="63" customFormat="1" ht="13.5">
      <c r="A55" s="169"/>
      <c r="B55" s="168"/>
      <c r="H55" s="168"/>
    </row>
    <row r="56" spans="1:8" s="63" customFormat="1" ht="13.5">
      <c r="A56" s="169"/>
      <c r="B56" s="168"/>
      <c r="H56" s="168"/>
    </row>
    <row r="57" spans="1:8" s="63" customFormat="1" ht="13.5">
      <c r="A57" s="169"/>
      <c r="B57" s="168"/>
      <c r="H57" s="168"/>
    </row>
    <row r="58" spans="1:8" s="63" customFormat="1" ht="13.5">
      <c r="A58" s="169"/>
      <c r="B58" s="168"/>
      <c r="H58" s="168"/>
    </row>
    <row r="59" spans="1:8" ht="13.5">
      <c r="A59" s="169"/>
      <c r="B59" s="168"/>
      <c r="H59" s="168"/>
    </row>
    <row r="60" spans="1:8" ht="13.5">
      <c r="A60" s="169"/>
      <c r="B60" s="168"/>
      <c r="H60" s="168"/>
    </row>
    <row r="61" spans="1:8" ht="13.5">
      <c r="A61" s="169"/>
      <c r="B61" s="168"/>
      <c r="H61" s="168"/>
    </row>
    <row r="62" spans="1:8" ht="13.5">
      <c r="A62" s="169"/>
      <c r="B62" s="168"/>
      <c r="H62" s="168"/>
    </row>
    <row r="63" spans="1:8" ht="13.5">
      <c r="A63" s="169"/>
      <c r="B63" s="168"/>
      <c r="H63" s="168"/>
    </row>
    <row r="64" spans="1:8" ht="13.5">
      <c r="A64" s="169"/>
      <c r="B64" s="168"/>
      <c r="H64" s="168"/>
    </row>
    <row r="65" spans="1:8" ht="13.5">
      <c r="A65" s="169"/>
      <c r="B65" s="168"/>
      <c r="H65" s="168"/>
    </row>
    <row r="66" spans="1:8" ht="13.5">
      <c r="A66" s="169"/>
      <c r="B66" s="168"/>
      <c r="H66" s="168"/>
    </row>
    <row r="67" spans="1:8" ht="13.5">
      <c r="A67" s="169"/>
      <c r="B67" s="168"/>
      <c r="H67" s="168"/>
    </row>
    <row r="68" spans="1:8" ht="13.5">
      <c r="A68" s="169"/>
      <c r="B68" s="168"/>
      <c r="H68" s="168"/>
    </row>
    <row r="69" spans="1:8" ht="13.5">
      <c r="A69" s="169"/>
      <c r="B69" s="168"/>
      <c r="H69" s="168"/>
    </row>
  </sheetData>
  <mergeCells count="14">
    <mergeCell ref="H12:O12"/>
    <mergeCell ref="P12:Q12"/>
    <mergeCell ref="R12:S12"/>
    <mergeCell ref="T12:U12"/>
    <mergeCell ref="AA1:AC1"/>
    <mergeCell ref="V12:AC12"/>
    <mergeCell ref="A2:AC2"/>
    <mergeCell ref="A3:AC3"/>
    <mergeCell ref="B11:O11"/>
    <mergeCell ref="P11:AC11"/>
    <mergeCell ref="A7:AC7"/>
    <mergeCell ref="F12:G12"/>
    <mergeCell ref="D12:E12"/>
    <mergeCell ref="B12:C12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0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workbookViewId="0" topLeftCell="A10">
      <selection activeCell="A7" sqref="A7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10.75390625" style="0" customWidth="1"/>
    <col min="4" max="4" width="6.75390625" style="470" customWidth="1"/>
    <col min="5" max="5" width="10.75390625" style="0" customWidth="1"/>
    <col min="6" max="6" width="6.75390625" style="470" customWidth="1"/>
    <col min="7" max="7" width="10.75390625" style="0" customWidth="1"/>
    <col min="8" max="8" width="6.75390625" style="0" customWidth="1"/>
    <col min="9" max="9" width="10.75390625" style="0" customWidth="1"/>
    <col min="10" max="10" width="6.75390625" style="0" customWidth="1"/>
    <col min="11" max="11" width="10.75390625" style="0" customWidth="1"/>
    <col min="12" max="12" width="6.75390625" style="0" customWidth="1"/>
    <col min="13" max="13" width="10.75390625" style="471" customWidth="1"/>
  </cols>
  <sheetData>
    <row r="1" spans="12:13" ht="16.5">
      <c r="L1" s="936" t="s">
        <v>196</v>
      </c>
      <c r="M1" s="936"/>
    </row>
    <row r="2" spans="1:13" ht="18">
      <c r="A2" s="938" t="s">
        <v>197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</row>
    <row r="3" spans="1:13" ht="18">
      <c r="A3" s="937" t="s">
        <v>190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</row>
    <row r="4" ht="18" customHeight="1"/>
    <row r="5" ht="18" customHeight="1"/>
    <row r="6" spans="1:13" ht="17.25">
      <c r="A6" s="952" t="s">
        <v>68</v>
      </c>
      <c r="B6" s="952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</row>
    <row r="7" spans="1:13" ht="15" customHeight="1">
      <c r="A7" s="368"/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15.75">
      <c r="A8" s="9" t="s">
        <v>1</v>
      </c>
      <c r="B8" s="371"/>
      <c r="D8" s="371"/>
      <c r="E8" s="371"/>
      <c r="F8" s="371"/>
      <c r="G8" s="371"/>
      <c r="H8" s="371"/>
      <c r="I8" s="371"/>
      <c r="J8" s="371"/>
      <c r="K8" s="371"/>
      <c r="L8" s="371"/>
      <c r="M8" s="15" t="s">
        <v>2</v>
      </c>
    </row>
    <row r="9" spans="1:13" s="372" customFormat="1" ht="15" customHeight="1">
      <c r="A9" s="941" t="s">
        <v>69</v>
      </c>
      <c r="B9" s="927"/>
      <c r="C9" s="958">
        <v>2008</v>
      </c>
      <c r="D9" s="958"/>
      <c r="E9" s="958"/>
      <c r="F9" s="959"/>
      <c r="G9" s="927">
        <v>2009</v>
      </c>
      <c r="H9" s="958"/>
      <c r="I9" s="958"/>
      <c r="J9" s="958"/>
      <c r="K9" s="958"/>
      <c r="L9" s="958"/>
      <c r="M9" s="958"/>
    </row>
    <row r="10" spans="1:13" s="63" customFormat="1" ht="27">
      <c r="A10" s="971" t="s">
        <v>70</v>
      </c>
      <c r="B10" s="373" t="s">
        <v>71</v>
      </c>
      <c r="C10" s="957" t="s">
        <v>48</v>
      </c>
      <c r="D10" s="957"/>
      <c r="E10" s="954" t="s">
        <v>72</v>
      </c>
      <c r="F10" s="955"/>
      <c r="G10" s="956" t="s">
        <v>48</v>
      </c>
      <c r="H10" s="957"/>
      <c r="I10" s="957" t="s">
        <v>73</v>
      </c>
      <c r="J10" s="957"/>
      <c r="K10" s="954" t="s">
        <v>49</v>
      </c>
      <c r="L10" s="954"/>
      <c r="M10" s="374" t="s">
        <v>74</v>
      </c>
    </row>
    <row r="11" spans="1:13" s="372" customFormat="1" ht="12" customHeight="1">
      <c r="A11" s="972"/>
      <c r="B11" s="375" t="s">
        <v>16</v>
      </c>
      <c r="C11" s="376" t="s">
        <v>19</v>
      </c>
      <c r="D11" s="377" t="s">
        <v>18</v>
      </c>
      <c r="E11" s="376" t="s">
        <v>17</v>
      </c>
      <c r="F11" s="378" t="s">
        <v>18</v>
      </c>
      <c r="G11" s="379" t="s">
        <v>19</v>
      </c>
      <c r="H11" s="377" t="s">
        <v>18</v>
      </c>
      <c r="I11" s="376" t="s">
        <v>19</v>
      </c>
      <c r="J11" s="377" t="s">
        <v>18</v>
      </c>
      <c r="K11" s="376" t="s">
        <v>17</v>
      </c>
      <c r="L11" s="377" t="s">
        <v>18</v>
      </c>
      <c r="M11" s="380" t="s">
        <v>18</v>
      </c>
    </row>
    <row r="12" spans="1:17" s="388" customFormat="1" ht="9.75" customHeight="1" thickBot="1">
      <c r="A12" s="973"/>
      <c r="B12" s="381" t="s">
        <v>20</v>
      </c>
      <c r="C12" s="382">
        <v>1</v>
      </c>
      <c r="D12" s="382">
        <v>2</v>
      </c>
      <c r="E12" s="383">
        <v>3</v>
      </c>
      <c r="F12" s="384">
        <v>4</v>
      </c>
      <c r="G12" s="385">
        <v>5</v>
      </c>
      <c r="H12" s="382">
        <v>6</v>
      </c>
      <c r="I12" s="383">
        <v>7</v>
      </c>
      <c r="J12" s="382">
        <v>8</v>
      </c>
      <c r="K12" s="383">
        <v>9</v>
      </c>
      <c r="L12" s="382">
        <v>10</v>
      </c>
      <c r="M12" s="381">
        <v>11</v>
      </c>
      <c r="N12" s="386"/>
      <c r="O12" s="386"/>
      <c r="P12" s="386"/>
      <c r="Q12" s="387"/>
    </row>
    <row r="13" spans="1:17" s="93" customFormat="1" ht="9.75" customHeight="1">
      <c r="A13" s="966" t="s">
        <v>75</v>
      </c>
      <c r="B13" s="389"/>
      <c r="C13" s="390"/>
      <c r="D13" s="390"/>
      <c r="E13" s="391"/>
      <c r="F13" s="392"/>
      <c r="G13" s="393"/>
      <c r="H13" s="390"/>
      <c r="I13" s="391"/>
      <c r="J13" s="394"/>
      <c r="K13" s="391"/>
      <c r="L13" s="394"/>
      <c r="M13" s="389"/>
      <c r="N13" s="395"/>
      <c r="O13" s="395"/>
      <c r="P13" s="396"/>
      <c r="Q13" s="396"/>
    </row>
    <row r="14" spans="1:13" s="63" customFormat="1" ht="13.5">
      <c r="A14" s="967"/>
      <c r="B14" s="362" t="s">
        <v>76</v>
      </c>
      <c r="C14" s="397">
        <v>1</v>
      </c>
      <c r="D14" s="71">
        <f>C14/181*100</f>
        <v>0.5524861878453038</v>
      </c>
      <c r="E14" s="398">
        <f>578856/30.126</f>
        <v>19214.49910376419</v>
      </c>
      <c r="F14" s="71">
        <f>E14/E35*100</f>
        <v>7.637578900049623</v>
      </c>
      <c r="G14" s="399">
        <v>1</v>
      </c>
      <c r="H14" s="71">
        <f>G14/149*100</f>
        <v>0.6711409395973155</v>
      </c>
      <c r="I14" s="400">
        <f>G14-C14</f>
        <v>0</v>
      </c>
      <c r="J14" s="401">
        <f>I14/C14*100</f>
        <v>0</v>
      </c>
      <c r="K14" s="398">
        <v>500</v>
      </c>
      <c r="L14" s="71">
        <v>0.1</v>
      </c>
      <c r="M14" s="402">
        <f>K14/E14*100</f>
        <v>2.6022015838135912</v>
      </c>
    </row>
    <row r="15" spans="1:13" s="63" customFormat="1" ht="13.5">
      <c r="A15" s="968"/>
      <c r="B15" s="309" t="s">
        <v>77</v>
      </c>
      <c r="C15" s="403" t="s">
        <v>78</v>
      </c>
      <c r="D15" s="71">
        <v>69</v>
      </c>
      <c r="E15" s="404">
        <f>4635877/30.126</f>
        <v>153882.92504813118</v>
      </c>
      <c r="F15" s="71">
        <v>61.1</v>
      </c>
      <c r="G15" s="405" t="s">
        <v>79</v>
      </c>
      <c r="H15" s="71">
        <f>104/149*100</f>
        <v>69.79865771812081</v>
      </c>
      <c r="I15" s="400">
        <f>104-125</f>
        <v>-21</v>
      </c>
      <c r="J15" s="406">
        <f>I15/125*100</f>
        <v>-16.8</v>
      </c>
      <c r="K15" s="404">
        <v>1312711</v>
      </c>
      <c r="L15" s="71">
        <f>K15/K35*100</f>
        <v>92.94049012298741</v>
      </c>
      <c r="M15" s="402">
        <f>K15/E15*100</f>
        <v>853.0582581461933</v>
      </c>
    </row>
    <row r="16" spans="1:13" s="63" customFormat="1" ht="13.5">
      <c r="A16" s="968"/>
      <c r="B16" s="309" t="s">
        <v>80</v>
      </c>
      <c r="C16" s="407">
        <v>1</v>
      </c>
      <c r="D16" s="71">
        <f>C16/181*100</f>
        <v>0.5524861878453038</v>
      </c>
      <c r="E16" s="398">
        <f>6058/30.126</f>
        <v>201.08876053906923</v>
      </c>
      <c r="F16" s="71">
        <f>E16/E35*100</f>
        <v>0.07993085150106523</v>
      </c>
      <c r="G16" s="408">
        <v>1</v>
      </c>
      <c r="H16" s="71">
        <f aca="true" t="shared" si="0" ref="H16:H25">G16/149*100</f>
        <v>0.6711409395973155</v>
      </c>
      <c r="I16" s="400">
        <f aca="true" t="shared" si="1" ref="I16:I25">G16-C16</f>
        <v>0</v>
      </c>
      <c r="J16" s="401">
        <f>I16/C16*100</f>
        <v>0</v>
      </c>
      <c r="K16" s="398">
        <v>202</v>
      </c>
      <c r="L16" s="71">
        <f>K16/K35*100</f>
        <v>0.014301684837594458</v>
      </c>
      <c r="M16" s="402">
        <f>K16/E16*100</f>
        <v>100.45315285572798</v>
      </c>
    </row>
    <row r="17" spans="1:13" s="63" customFormat="1" ht="13.5">
      <c r="A17" s="968"/>
      <c r="B17" s="309" t="s">
        <v>81</v>
      </c>
      <c r="C17" s="407">
        <v>0</v>
      </c>
      <c r="D17" s="71">
        <f>C17/181*100</f>
        <v>0</v>
      </c>
      <c r="E17" s="398">
        <v>0</v>
      </c>
      <c r="F17" s="71">
        <f>E17/E35*100</f>
        <v>0</v>
      </c>
      <c r="G17" s="408">
        <v>1</v>
      </c>
      <c r="H17" s="71">
        <f t="shared" si="0"/>
        <v>0.6711409395973155</v>
      </c>
      <c r="I17" s="400">
        <f t="shared" si="1"/>
        <v>1</v>
      </c>
      <c r="J17" s="401">
        <v>100</v>
      </c>
      <c r="K17" s="398">
        <v>10400</v>
      </c>
      <c r="L17" s="71">
        <f>K17/K35*100</f>
        <v>0.7363243678761502</v>
      </c>
      <c r="M17" s="402">
        <v>0</v>
      </c>
    </row>
    <row r="18" spans="1:13" s="63" customFormat="1" ht="13.5">
      <c r="A18" s="968"/>
      <c r="B18" s="309" t="s">
        <v>82</v>
      </c>
      <c r="C18" s="407">
        <v>1</v>
      </c>
      <c r="D18" s="71">
        <f>C18/181*100</f>
        <v>0.5524861878453038</v>
      </c>
      <c r="E18" s="398">
        <f>20156/30.126</f>
        <v>669.0566288255991</v>
      </c>
      <c r="F18" s="71">
        <f>E18/E35*100</f>
        <v>0.2659435858130523</v>
      </c>
      <c r="G18" s="408">
        <v>6</v>
      </c>
      <c r="H18" s="71">
        <f t="shared" si="0"/>
        <v>4.026845637583892</v>
      </c>
      <c r="I18" s="400">
        <f t="shared" si="1"/>
        <v>5</v>
      </c>
      <c r="J18" s="401">
        <f aca="true" t="shared" si="2" ref="J18:J25">I18/C18*100</f>
        <v>500</v>
      </c>
      <c r="K18" s="398">
        <v>9493</v>
      </c>
      <c r="L18" s="71">
        <f>K18/K35*100</f>
        <v>0.6721083869469514</v>
      </c>
      <c r="M18" s="402">
        <f aca="true" t="shared" si="3" ref="M18:M27">K18/E18*100</f>
        <v>1418.8634550506054</v>
      </c>
    </row>
    <row r="19" spans="1:13" s="63" customFormat="1" ht="13.5">
      <c r="A19" s="968"/>
      <c r="B19" s="309" t="s">
        <v>83</v>
      </c>
      <c r="C19" s="407">
        <v>3</v>
      </c>
      <c r="D19" s="71">
        <v>1.6</v>
      </c>
      <c r="E19" s="398">
        <f>84460/30.126</f>
        <v>2803.5583881032994</v>
      </c>
      <c r="F19" s="71">
        <f>E19/E35*100</f>
        <v>1.1143875400759276</v>
      </c>
      <c r="G19" s="408">
        <v>2</v>
      </c>
      <c r="H19" s="71">
        <f t="shared" si="0"/>
        <v>1.342281879194631</v>
      </c>
      <c r="I19" s="400">
        <f t="shared" si="1"/>
        <v>-1</v>
      </c>
      <c r="J19" s="401">
        <f t="shared" si="2"/>
        <v>-33.33333333333333</v>
      </c>
      <c r="K19" s="398">
        <v>748</v>
      </c>
      <c r="L19" s="71">
        <f>K19/K35*100</f>
        <v>0.05295871415109234</v>
      </c>
      <c r="M19" s="402">
        <f t="shared" si="3"/>
        <v>26.680378877575183</v>
      </c>
    </row>
    <row r="20" spans="1:13" s="63" customFormat="1" ht="13.5">
      <c r="A20" s="968"/>
      <c r="B20" s="309" t="s">
        <v>84</v>
      </c>
      <c r="C20" s="407">
        <v>2</v>
      </c>
      <c r="D20" s="71">
        <f>C20/181*100</f>
        <v>1.1049723756906076</v>
      </c>
      <c r="E20" s="398">
        <f>391460/30.126</f>
        <v>12994.091482440417</v>
      </c>
      <c r="F20" s="71">
        <f>E20/E35*100</f>
        <v>5.165026597657147</v>
      </c>
      <c r="G20" s="408">
        <v>6</v>
      </c>
      <c r="H20" s="71">
        <f t="shared" si="0"/>
        <v>4.026845637583892</v>
      </c>
      <c r="I20" s="400">
        <f t="shared" si="1"/>
        <v>4</v>
      </c>
      <c r="J20" s="401">
        <f t="shared" si="2"/>
        <v>200</v>
      </c>
      <c r="K20" s="398">
        <v>22839</v>
      </c>
      <c r="L20" s="71">
        <f>K20/K35*100</f>
        <v>1.6170107921080188</v>
      </c>
      <c r="M20" s="402">
        <f t="shared" si="3"/>
        <v>175.76450058754406</v>
      </c>
    </row>
    <row r="21" spans="1:13" s="63" customFormat="1" ht="13.5">
      <c r="A21" s="968"/>
      <c r="B21" s="309" t="s">
        <v>85</v>
      </c>
      <c r="C21" s="407">
        <v>19</v>
      </c>
      <c r="D21" s="71">
        <f>C21/181*100</f>
        <v>10.497237569060774</v>
      </c>
      <c r="E21" s="398">
        <f>1407067/30.126</f>
        <v>46706.06784837018</v>
      </c>
      <c r="F21" s="71">
        <v>18.5</v>
      </c>
      <c r="G21" s="408">
        <v>8</v>
      </c>
      <c r="H21" s="71">
        <f t="shared" si="0"/>
        <v>5.369127516778524</v>
      </c>
      <c r="I21" s="400">
        <f t="shared" si="1"/>
        <v>-11</v>
      </c>
      <c r="J21" s="401">
        <f t="shared" si="2"/>
        <v>-57.89473684210527</v>
      </c>
      <c r="K21" s="398">
        <v>25160</v>
      </c>
      <c r="L21" s="71">
        <f>K21/K35*100</f>
        <v>1.7813385669003787</v>
      </c>
      <c r="M21" s="402">
        <f t="shared" si="3"/>
        <v>53.868803688808</v>
      </c>
    </row>
    <row r="22" spans="1:13" s="63" customFormat="1" ht="13.5">
      <c r="A22" s="968"/>
      <c r="B22" s="309" t="s">
        <v>86</v>
      </c>
      <c r="C22" s="407">
        <v>2</v>
      </c>
      <c r="D22" s="71">
        <f>C22/181*100</f>
        <v>1.1049723756906076</v>
      </c>
      <c r="E22" s="398">
        <f>5879/30.126</f>
        <v>195.1470490606121</v>
      </c>
      <c r="F22" s="71">
        <f>E22/E35*100</f>
        <v>0.07756907823947878</v>
      </c>
      <c r="G22" s="408">
        <v>1</v>
      </c>
      <c r="H22" s="71">
        <f t="shared" si="0"/>
        <v>0.6711409395973155</v>
      </c>
      <c r="I22" s="400">
        <f t="shared" si="1"/>
        <v>-1</v>
      </c>
      <c r="J22" s="401">
        <f t="shared" si="2"/>
        <v>-50</v>
      </c>
      <c r="K22" s="398">
        <v>58</v>
      </c>
      <c r="L22" s="71">
        <f>K22/K35*100</f>
        <v>0.004106424359309299</v>
      </c>
      <c r="M22" s="402">
        <f t="shared" si="3"/>
        <v>29.721177070930434</v>
      </c>
    </row>
    <row r="23" spans="1:13" s="63" customFormat="1" ht="13.5">
      <c r="A23" s="968"/>
      <c r="B23" s="309" t="s">
        <v>87</v>
      </c>
      <c r="C23" s="407">
        <v>9</v>
      </c>
      <c r="D23" s="71">
        <v>4.9</v>
      </c>
      <c r="E23" s="398">
        <f>87430/30.126</f>
        <v>2902.1443271592643</v>
      </c>
      <c r="F23" s="71">
        <f>E23/E35*100</f>
        <v>1.1535745042486187</v>
      </c>
      <c r="G23" s="408">
        <v>5</v>
      </c>
      <c r="H23" s="71">
        <f t="shared" si="0"/>
        <v>3.3557046979865772</v>
      </c>
      <c r="I23" s="400">
        <f t="shared" si="1"/>
        <v>-4</v>
      </c>
      <c r="J23" s="401">
        <f t="shared" si="2"/>
        <v>-44.44444444444444</v>
      </c>
      <c r="K23" s="398">
        <v>4354</v>
      </c>
      <c r="L23" s="71">
        <f>K23/K35*100</f>
        <v>0.3082650286281498</v>
      </c>
      <c r="M23" s="402">
        <f t="shared" si="3"/>
        <v>150.02699759807848</v>
      </c>
    </row>
    <row r="24" spans="1:13" s="63" customFormat="1" ht="13.5">
      <c r="A24" s="969"/>
      <c r="B24" s="309" t="s">
        <v>88</v>
      </c>
      <c r="C24" s="407">
        <v>2</v>
      </c>
      <c r="D24" s="71">
        <f>C24/181*100</f>
        <v>1.1049723756906076</v>
      </c>
      <c r="E24" s="404">
        <f>50777/30.126</f>
        <v>1685.48761866826</v>
      </c>
      <c r="F24" s="71">
        <f>E24/E35*100</f>
        <v>0.6699651447127087</v>
      </c>
      <c r="G24" s="408">
        <v>3</v>
      </c>
      <c r="H24" s="71">
        <f t="shared" si="0"/>
        <v>2.013422818791946</v>
      </c>
      <c r="I24" s="400">
        <f t="shared" si="1"/>
        <v>1</v>
      </c>
      <c r="J24" s="401">
        <f t="shared" si="2"/>
        <v>50</v>
      </c>
      <c r="K24" s="404">
        <v>16937</v>
      </c>
      <c r="L24" s="71">
        <f>K24/K35*100</f>
        <v>1.1991467133383036</v>
      </c>
      <c r="M24" s="402">
        <f t="shared" si="3"/>
        <v>1004.8724067983535</v>
      </c>
    </row>
    <row r="25" spans="1:13" s="63" customFormat="1" ht="14.25" thickBot="1">
      <c r="A25" s="970"/>
      <c r="B25" s="409" t="s">
        <v>89</v>
      </c>
      <c r="C25" s="410">
        <v>3</v>
      </c>
      <c r="D25" s="411">
        <v>1.6</v>
      </c>
      <c r="E25" s="412">
        <f>5067/30.126</f>
        <v>168.19358693487354</v>
      </c>
      <c r="F25" s="120">
        <f>E25/E35*100</f>
        <v>0.06685533584613693</v>
      </c>
      <c r="G25" s="413">
        <v>2</v>
      </c>
      <c r="H25" s="414">
        <f t="shared" si="0"/>
        <v>1.342281879194631</v>
      </c>
      <c r="I25" s="415">
        <f t="shared" si="1"/>
        <v>-1</v>
      </c>
      <c r="J25" s="416">
        <f t="shared" si="2"/>
        <v>-33.33333333333333</v>
      </c>
      <c r="K25" s="412">
        <v>98</v>
      </c>
      <c r="L25" s="120">
        <f>K25/K35*100</f>
        <v>0.006938441158832954</v>
      </c>
      <c r="M25" s="417">
        <f t="shared" si="3"/>
        <v>58.26619301361753</v>
      </c>
    </row>
    <row r="26" spans="1:13" s="159" customFormat="1" ht="14.25" thickBot="1">
      <c r="A26" s="965" t="s">
        <v>90</v>
      </c>
      <c r="B26" s="965"/>
      <c r="C26" s="418" t="s">
        <v>91</v>
      </c>
      <c r="D26" s="419">
        <v>92.7</v>
      </c>
      <c r="E26" s="420">
        <f>SUM(E14:E25)</f>
        <v>241422.25984199697</v>
      </c>
      <c r="F26" s="421">
        <v>96</v>
      </c>
      <c r="G26" s="422" t="s">
        <v>92</v>
      </c>
      <c r="H26" s="423">
        <f>SUM(H14:H25)</f>
        <v>93.95973154362419</v>
      </c>
      <c r="I26" s="424">
        <f>140-168</f>
        <v>-28</v>
      </c>
      <c r="J26" s="425">
        <f>I26/168*100</f>
        <v>-16.666666666666664</v>
      </c>
      <c r="K26" s="420">
        <f>SUM(K14:K25)</f>
        <v>1403500</v>
      </c>
      <c r="L26" s="421">
        <f>SUM(L14:L25)</f>
        <v>99.43298924329218</v>
      </c>
      <c r="M26" s="426">
        <f t="shared" si="3"/>
        <v>581.3465588958305</v>
      </c>
    </row>
    <row r="27" spans="1:13" s="63" customFormat="1" ht="14.25" thickBot="1">
      <c r="A27" s="961" t="s">
        <v>93</v>
      </c>
      <c r="B27" s="427" t="s">
        <v>94</v>
      </c>
      <c r="C27" s="428">
        <v>1</v>
      </c>
      <c r="D27" s="71">
        <f>C27/181*100</f>
        <v>0.5524861878453038</v>
      </c>
      <c r="E27" s="72">
        <f>30000/30.126</f>
        <v>995.8175662218681</v>
      </c>
      <c r="F27" s="429">
        <f>E27/E35*100</f>
        <v>0.3958279209362755</v>
      </c>
      <c r="G27" s="428">
        <v>2</v>
      </c>
      <c r="H27" s="71">
        <f>G27/149*100</f>
        <v>1.342281879194631</v>
      </c>
      <c r="I27" s="430">
        <f>G27-C27</f>
        <v>1</v>
      </c>
      <c r="J27" s="401">
        <f>I27/C27*100</f>
        <v>100</v>
      </c>
      <c r="K27" s="72">
        <v>7177</v>
      </c>
      <c r="L27" s="71">
        <f>K27/K35*100</f>
        <v>0.5081346142545318</v>
      </c>
      <c r="M27" s="431">
        <f t="shared" si="3"/>
        <v>720.7143400000001</v>
      </c>
    </row>
    <row r="28" spans="1:13" s="63" customFormat="1" ht="13.5">
      <c r="A28" s="962"/>
      <c r="B28" s="427" t="s">
        <v>95</v>
      </c>
      <c r="C28" s="428">
        <v>0</v>
      </c>
      <c r="D28" s="71">
        <v>0</v>
      </c>
      <c r="E28" s="72">
        <v>0</v>
      </c>
      <c r="F28" s="432">
        <v>0</v>
      </c>
      <c r="G28" s="428">
        <v>1</v>
      </c>
      <c r="H28" s="71">
        <f>G28/149*100</f>
        <v>0.6711409395973155</v>
      </c>
      <c r="I28" s="400">
        <f>G28-C28</f>
        <v>1</v>
      </c>
      <c r="J28" s="433">
        <v>100</v>
      </c>
      <c r="K28" s="72">
        <v>84</v>
      </c>
      <c r="L28" s="71">
        <f>K28/K35*100</f>
        <v>0.005947235278999675</v>
      </c>
      <c r="M28" s="431">
        <v>0</v>
      </c>
    </row>
    <row r="29" spans="1:13" s="63" customFormat="1" ht="13.5">
      <c r="A29" s="962"/>
      <c r="B29" s="427" t="s">
        <v>96</v>
      </c>
      <c r="C29" s="428">
        <v>6</v>
      </c>
      <c r="D29" s="71">
        <f>C29/181*100</f>
        <v>3.314917127071823</v>
      </c>
      <c r="E29" s="72">
        <f>30555/30.126</f>
        <v>1014.2401911969727</v>
      </c>
      <c r="F29" s="432">
        <f>E29/E35*100</f>
        <v>0.40315073747359653</v>
      </c>
      <c r="G29" s="428">
        <v>3</v>
      </c>
      <c r="H29" s="71">
        <f>G29/149*100</f>
        <v>2.013422818791946</v>
      </c>
      <c r="I29" s="400">
        <f>G29-C29</f>
        <v>-3</v>
      </c>
      <c r="J29" s="433">
        <f>I29/C29*100</f>
        <v>-50</v>
      </c>
      <c r="K29" s="72">
        <v>490</v>
      </c>
      <c r="L29" s="71">
        <f>K29/K35*100</f>
        <v>0.03469220579416477</v>
      </c>
      <c r="M29" s="431">
        <f aca="true" t="shared" si="4" ref="M29:M35">K29/E29*100</f>
        <v>48.31202749140894</v>
      </c>
    </row>
    <row r="30" spans="1:13" s="63" customFormat="1" ht="13.5" customHeight="1" thickBot="1">
      <c r="A30" s="962"/>
      <c r="B30" s="427" t="s">
        <v>97</v>
      </c>
      <c r="C30" s="428">
        <v>4</v>
      </c>
      <c r="D30" s="71">
        <f>C30/181*100</f>
        <v>2.209944751381215</v>
      </c>
      <c r="E30" s="72">
        <f>20363/30.126</f>
        <v>675.92777003253</v>
      </c>
      <c r="F30" s="432">
        <f>E30/E35*100</f>
        <v>0.2686747984675126</v>
      </c>
      <c r="G30" s="428">
        <v>3</v>
      </c>
      <c r="H30" s="71">
        <f>G30/149*100</f>
        <v>2.013422818791946</v>
      </c>
      <c r="I30" s="400">
        <f>G30-C30</f>
        <v>-1</v>
      </c>
      <c r="J30" s="433">
        <f>I30/C30*100</f>
        <v>-25</v>
      </c>
      <c r="K30" s="72">
        <v>1170</v>
      </c>
      <c r="L30" s="71">
        <f>K30/K35*100</f>
        <v>0.0828364913860669</v>
      </c>
      <c r="M30" s="431">
        <f t="shared" si="4"/>
        <v>173.09541816038893</v>
      </c>
    </row>
    <row r="31" spans="1:13" s="159" customFormat="1" ht="14.25" thickBot="1">
      <c r="A31" s="434"/>
      <c r="B31" s="435" t="s">
        <v>93</v>
      </c>
      <c r="C31" s="418" t="s">
        <v>98</v>
      </c>
      <c r="D31" s="421">
        <f>SUM(D26:D30)</f>
        <v>98.77734806629834</v>
      </c>
      <c r="E31" s="420">
        <f>SUM(E26:E30)</f>
        <v>244108.24536944833</v>
      </c>
      <c r="F31" s="436">
        <f>SUM(F26:F30)</f>
        <v>97.06765345687738</v>
      </c>
      <c r="G31" s="418" t="s">
        <v>99</v>
      </c>
      <c r="H31" s="421">
        <f>SUM(H26:H30)</f>
        <v>100.00000000000004</v>
      </c>
      <c r="I31" s="437">
        <f>149-179</f>
        <v>-30</v>
      </c>
      <c r="J31" s="425">
        <f>I31/179*100</f>
        <v>-16.75977653631285</v>
      </c>
      <c r="K31" s="420">
        <f>SUM(K26:K30)</f>
        <v>1412421</v>
      </c>
      <c r="L31" s="421">
        <v>100</v>
      </c>
      <c r="M31" s="426">
        <f t="shared" si="4"/>
        <v>578.6043801438808</v>
      </c>
    </row>
    <row r="32" spans="1:13" s="159" customFormat="1" ht="13.5">
      <c r="A32" s="963" t="s">
        <v>100</v>
      </c>
      <c r="B32" s="438" t="s">
        <v>101</v>
      </c>
      <c r="C32" s="439">
        <v>1</v>
      </c>
      <c r="D32" s="440">
        <f>C32/181*100</f>
        <v>0.5524861878453038</v>
      </c>
      <c r="E32" s="441">
        <f>49400/30.126</f>
        <v>1639.7795923786762</v>
      </c>
      <c r="F32" s="429">
        <v>0.6</v>
      </c>
      <c r="G32" s="439">
        <v>0</v>
      </c>
      <c r="H32" s="440">
        <f>G32/149*100</f>
        <v>0</v>
      </c>
      <c r="I32" s="442">
        <f>G32-C32</f>
        <v>-1</v>
      </c>
      <c r="J32" s="401">
        <f>I32/C32*100</f>
        <v>-100</v>
      </c>
      <c r="K32" s="441">
        <v>0</v>
      </c>
      <c r="L32" s="440">
        <v>0</v>
      </c>
      <c r="M32" s="431">
        <f t="shared" si="4"/>
        <v>0</v>
      </c>
    </row>
    <row r="33" spans="1:13" s="159" customFormat="1" ht="14.25" thickBot="1">
      <c r="A33" s="964"/>
      <c r="B33" s="443" t="s">
        <v>102</v>
      </c>
      <c r="C33" s="444">
        <v>1</v>
      </c>
      <c r="D33" s="445">
        <f>C33/181*100</f>
        <v>0.5524861878453038</v>
      </c>
      <c r="E33" s="446">
        <f>175646/30.126</f>
        <v>5830.379074553542</v>
      </c>
      <c r="F33" s="447">
        <f>E33/E35*100</f>
        <v>2.317519700025768</v>
      </c>
      <c r="G33" s="444">
        <v>0</v>
      </c>
      <c r="H33" s="445">
        <f>G33/149*100</f>
        <v>0</v>
      </c>
      <c r="I33" s="448">
        <f>G33-C33</f>
        <v>-1</v>
      </c>
      <c r="J33" s="416">
        <f>I33/C33*100</f>
        <v>-100</v>
      </c>
      <c r="K33" s="446">
        <v>0</v>
      </c>
      <c r="L33" s="445">
        <f>K33/K35*100</f>
        <v>0</v>
      </c>
      <c r="M33" s="449">
        <f t="shared" si="4"/>
        <v>0</v>
      </c>
    </row>
    <row r="34" spans="1:13" s="159" customFormat="1" ht="14.25" thickBot="1">
      <c r="A34" s="450"/>
      <c r="B34" s="451" t="s">
        <v>100</v>
      </c>
      <c r="C34" s="452">
        <f>SUM(C32:C33)</f>
        <v>2</v>
      </c>
      <c r="D34" s="453">
        <v>1.2</v>
      </c>
      <c r="E34" s="454">
        <f>SUM(E32:E33)</f>
        <v>7470.158666932218</v>
      </c>
      <c r="F34" s="455">
        <f>SUM(F32:F33)</f>
        <v>2.917519700025768</v>
      </c>
      <c r="G34" s="452">
        <f>SUM(G32:G33)</f>
        <v>0</v>
      </c>
      <c r="H34" s="453">
        <f>SUM(H32:H33)</f>
        <v>0</v>
      </c>
      <c r="I34" s="456">
        <f>G34-C34</f>
        <v>-2</v>
      </c>
      <c r="J34" s="457">
        <f>I34/C34*100</f>
        <v>-100</v>
      </c>
      <c r="K34" s="454">
        <f>SUM(K32:K33)</f>
        <v>0</v>
      </c>
      <c r="L34" s="453">
        <f>SUM(L32:L33)</f>
        <v>0</v>
      </c>
      <c r="M34" s="426">
        <f t="shared" si="4"/>
        <v>0</v>
      </c>
    </row>
    <row r="35" spans="1:13" s="159" customFormat="1" ht="14.25" thickBot="1">
      <c r="A35" s="960" t="s">
        <v>29</v>
      </c>
      <c r="B35" s="960"/>
      <c r="C35" s="458" t="s">
        <v>103</v>
      </c>
      <c r="D35" s="136">
        <f>SUM(D31,D34)</f>
        <v>99.97734806629835</v>
      </c>
      <c r="E35" s="127">
        <f>SUM(E31,E34)</f>
        <v>251578.40403638055</v>
      </c>
      <c r="F35" s="459">
        <f>F31+F34</f>
        <v>99.98517315690314</v>
      </c>
      <c r="G35" s="458" t="s">
        <v>99</v>
      </c>
      <c r="H35" s="136">
        <f>SUM(H31,H34)</f>
        <v>100.00000000000004</v>
      </c>
      <c r="I35" s="460">
        <f>149-181</f>
        <v>-32</v>
      </c>
      <c r="J35" s="461">
        <f>I35/181*100</f>
        <v>-17.67955801104972</v>
      </c>
      <c r="K35" s="127">
        <f>SUM(K31,K34)</f>
        <v>1412421</v>
      </c>
      <c r="L35" s="136">
        <f>L31+L34</f>
        <v>100</v>
      </c>
      <c r="M35" s="462">
        <f t="shared" si="4"/>
        <v>561.4237857219854</v>
      </c>
    </row>
    <row r="36" spans="1:16" s="63" customFormat="1" ht="12" customHeight="1">
      <c r="A36" s="463"/>
      <c r="B36" s="463"/>
      <c r="C36" s="463"/>
      <c r="D36" s="463"/>
      <c r="E36" s="463"/>
      <c r="F36" s="463"/>
      <c r="G36" s="464"/>
      <c r="H36" s="464"/>
      <c r="I36" s="464"/>
      <c r="J36" s="464"/>
      <c r="K36" s="464"/>
      <c r="L36" s="464"/>
      <c r="M36" s="464"/>
      <c r="N36" s="465"/>
      <c r="O36" s="465"/>
      <c r="P36" s="465"/>
    </row>
    <row r="37" spans="1:16" s="63" customFormat="1" ht="12" customHeight="1">
      <c r="A37" s="953" t="s">
        <v>104</v>
      </c>
      <c r="B37" s="953"/>
      <c r="C37" s="953"/>
      <c r="D37" s="953"/>
      <c r="E37" s="953"/>
      <c r="F37" s="953"/>
      <c r="G37" s="467"/>
      <c r="H37" s="467"/>
      <c r="I37" s="467"/>
      <c r="J37" s="467"/>
      <c r="K37" s="467"/>
      <c r="L37" s="467"/>
      <c r="M37" s="467"/>
      <c r="N37" s="465"/>
      <c r="O37" s="465"/>
      <c r="P37" s="465"/>
    </row>
    <row r="38" spans="1:16" s="63" customFormat="1" ht="12" customHeight="1">
      <c r="A38" s="953" t="s">
        <v>105</v>
      </c>
      <c r="B38" s="953"/>
      <c r="C38" s="953"/>
      <c r="D38" s="953"/>
      <c r="E38" s="953"/>
      <c r="F38" s="953"/>
      <c r="G38" s="953"/>
      <c r="H38" s="953"/>
      <c r="I38" s="953"/>
      <c r="J38" s="953"/>
      <c r="K38" s="953"/>
      <c r="L38" s="953"/>
      <c r="M38" s="953"/>
      <c r="N38" s="953"/>
      <c r="O38" s="953"/>
      <c r="P38" s="465"/>
    </row>
    <row r="39" spans="1:16" s="63" customFormat="1" ht="12" customHeight="1">
      <c r="A39" s="953" t="s">
        <v>106</v>
      </c>
      <c r="B39" s="953"/>
      <c r="C39" s="953"/>
      <c r="D39" s="953"/>
      <c r="E39" s="953"/>
      <c r="F39" s="953"/>
      <c r="G39" s="953"/>
      <c r="H39" s="953"/>
      <c r="I39" s="953"/>
      <c r="J39" s="953"/>
      <c r="K39" s="953"/>
      <c r="L39" s="466"/>
      <c r="M39" s="466"/>
      <c r="N39" s="465"/>
      <c r="O39" s="465"/>
      <c r="P39" s="465"/>
    </row>
    <row r="40" spans="1:13" s="63" customFormat="1" ht="12" customHeight="1">
      <c r="A40" s="161" t="s">
        <v>30</v>
      </c>
      <c r="D40" s="468"/>
      <c r="F40" s="468"/>
      <c r="M40" s="469"/>
    </row>
    <row r="41" spans="1:13" s="63" customFormat="1" ht="12" customHeight="1">
      <c r="A41" s="164" t="s">
        <v>31</v>
      </c>
      <c r="D41" s="468"/>
      <c r="F41" s="468"/>
      <c r="M41" s="469"/>
    </row>
    <row r="42" spans="1:13" s="63" customFormat="1" ht="12" customHeight="1">
      <c r="A42" s="164" t="s">
        <v>185</v>
      </c>
      <c r="D42" s="468"/>
      <c r="F42" s="468"/>
      <c r="M42" s="469"/>
    </row>
    <row r="43" spans="1:13" s="63" customFormat="1" ht="13.5">
      <c r="A43" s="164"/>
      <c r="D43" s="468"/>
      <c r="F43" s="468"/>
      <c r="M43" s="469"/>
    </row>
    <row r="44" spans="1:13" s="63" customFormat="1" ht="13.5">
      <c r="A44" s="164"/>
      <c r="D44" s="468"/>
      <c r="F44" s="468"/>
      <c r="M44" s="469"/>
    </row>
    <row r="45" spans="4:13" s="63" customFormat="1" ht="12.75">
      <c r="D45" s="468"/>
      <c r="F45" s="468"/>
      <c r="M45" s="469"/>
    </row>
    <row r="46" spans="4:13" s="63" customFormat="1" ht="12.75">
      <c r="D46" s="468"/>
      <c r="F46" s="468"/>
      <c r="M46" s="469"/>
    </row>
    <row r="47" spans="4:13" s="63" customFormat="1" ht="12.75">
      <c r="D47" s="468"/>
      <c r="F47" s="468"/>
      <c r="M47" s="469"/>
    </row>
    <row r="48" spans="4:13" s="63" customFormat="1" ht="12.75">
      <c r="D48" s="468"/>
      <c r="F48" s="468"/>
      <c r="M48" s="469"/>
    </row>
    <row r="49" spans="4:13" s="63" customFormat="1" ht="12.75">
      <c r="D49" s="468"/>
      <c r="F49" s="468"/>
      <c r="M49" s="469"/>
    </row>
    <row r="50" spans="4:13" s="63" customFormat="1" ht="12.75">
      <c r="D50" s="468"/>
      <c r="F50" s="468"/>
      <c r="M50" s="469"/>
    </row>
    <row r="51" spans="4:13" s="63" customFormat="1" ht="12.75">
      <c r="D51" s="468"/>
      <c r="F51" s="468"/>
      <c r="M51" s="469"/>
    </row>
    <row r="52" spans="4:13" s="63" customFormat="1" ht="12.75">
      <c r="D52" s="468"/>
      <c r="F52" s="468"/>
      <c r="M52" s="469"/>
    </row>
    <row r="53" spans="4:13" s="63" customFormat="1" ht="12.75">
      <c r="D53" s="468"/>
      <c r="F53" s="468"/>
      <c r="M53" s="469"/>
    </row>
    <row r="54" spans="4:13" s="63" customFormat="1" ht="12.75">
      <c r="D54" s="468"/>
      <c r="F54" s="468"/>
      <c r="M54" s="469"/>
    </row>
    <row r="55" spans="4:13" s="63" customFormat="1" ht="12.75">
      <c r="D55" s="468"/>
      <c r="F55" s="468"/>
      <c r="M55" s="469"/>
    </row>
    <row r="56" spans="4:13" s="63" customFormat="1" ht="12.75">
      <c r="D56" s="468"/>
      <c r="F56" s="468"/>
      <c r="M56" s="469"/>
    </row>
    <row r="57" spans="4:13" s="63" customFormat="1" ht="12.75">
      <c r="D57" s="468"/>
      <c r="F57" s="468"/>
      <c r="M57" s="469"/>
    </row>
    <row r="58" spans="4:13" s="63" customFormat="1" ht="12.75">
      <c r="D58" s="468"/>
      <c r="F58" s="468"/>
      <c r="M58" s="469"/>
    </row>
  </sheetData>
  <mergeCells count="21">
    <mergeCell ref="C9:F9"/>
    <mergeCell ref="G9:M9"/>
    <mergeCell ref="C10:D10"/>
    <mergeCell ref="A35:B35"/>
    <mergeCell ref="A27:A30"/>
    <mergeCell ref="A9:B9"/>
    <mergeCell ref="A32:A33"/>
    <mergeCell ref="A26:B26"/>
    <mergeCell ref="A13:A25"/>
    <mergeCell ref="A10:A12"/>
    <mergeCell ref="A38:O38"/>
    <mergeCell ref="A39:K39"/>
    <mergeCell ref="A37:F37"/>
    <mergeCell ref="E10:F10"/>
    <mergeCell ref="G10:H10"/>
    <mergeCell ref="I10:J10"/>
    <mergeCell ref="K10:L10"/>
    <mergeCell ref="L1:M1"/>
    <mergeCell ref="A2:M2"/>
    <mergeCell ref="A3:M3"/>
    <mergeCell ref="A6:M6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3"/>
  <ignoredErrors>
    <ignoredError sqref="H26:J26 H31:J31 H15:J15" formula="1"/>
  </ignoredError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5"/>
  <sheetViews>
    <sheetView workbookViewId="0" topLeftCell="A15">
      <selection activeCell="A31" sqref="A31"/>
    </sheetView>
  </sheetViews>
  <sheetFormatPr defaultColWidth="9.00390625" defaultRowHeight="12.75"/>
  <cols>
    <col min="1" max="1" width="30.00390625" style="0" customWidth="1"/>
    <col min="2" max="2" width="8.75390625" style="0" customWidth="1"/>
    <col min="3" max="3" width="4.75390625" style="0" customWidth="1"/>
    <col min="4" max="4" width="4.75390625" style="470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31" width="4.75390625" style="0" customWidth="1"/>
    <col min="33" max="33" width="9.75390625" style="0" customWidth="1"/>
  </cols>
  <sheetData>
    <row r="1" spans="29:31" ht="16.5">
      <c r="AC1" s="936" t="s">
        <v>198</v>
      </c>
      <c r="AD1" s="936"/>
      <c r="AE1" s="936"/>
    </row>
    <row r="2" spans="1:38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01"/>
      <c r="AG2" s="901"/>
      <c r="AH2" s="901"/>
      <c r="AI2" s="901"/>
      <c r="AJ2" s="901"/>
      <c r="AK2" s="901"/>
      <c r="AL2" s="901"/>
    </row>
    <row r="3" spans="1:38" ht="18">
      <c r="A3" s="937" t="s">
        <v>202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00"/>
      <c r="AG3" s="900"/>
      <c r="AH3" s="900"/>
      <c r="AI3" s="900"/>
      <c r="AJ3" s="900"/>
      <c r="AK3" s="900"/>
      <c r="AL3" s="900"/>
    </row>
    <row r="4" ht="18" customHeight="1"/>
    <row r="5" ht="18" customHeight="1"/>
    <row r="6" ht="18" customHeight="1"/>
    <row r="7" spans="1:31" s="1" customFormat="1" ht="18" customHeight="1">
      <c r="A7" s="922" t="s">
        <v>0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</row>
    <row r="8" spans="1:31" s="1" customFormat="1" ht="15" customHeight="1">
      <c r="A8" s="475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476"/>
      <c r="Z8" s="476"/>
      <c r="AA8" s="476"/>
      <c r="AB8" s="476"/>
      <c r="AC8" s="476"/>
      <c r="AD8" s="476"/>
      <c r="AE8" s="477"/>
    </row>
    <row r="9" spans="1:31" s="1" customFormat="1" ht="15" customHeight="1">
      <c r="A9" s="475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476"/>
      <c r="Z9" s="476"/>
      <c r="AA9" s="476"/>
      <c r="AB9" s="476"/>
      <c r="AC9" s="476"/>
      <c r="AD9" s="476"/>
      <c r="AE9" s="477"/>
    </row>
    <row r="10" spans="1:31" s="305" customFormat="1" ht="18.75" customHeight="1">
      <c r="A10" s="183" t="s">
        <v>1</v>
      </c>
      <c r="B10" s="184"/>
      <c r="C10" s="184"/>
      <c r="D10" s="478"/>
      <c r="E10" s="14"/>
      <c r="F10" s="14"/>
      <c r="G10" s="14"/>
      <c r="H10" s="184"/>
      <c r="I10" s="184"/>
      <c r="J10" s="184"/>
      <c r="K10" s="307"/>
      <c r="L10" s="14"/>
      <c r="M10" s="14"/>
      <c r="N10" s="1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307"/>
      <c r="Z10" s="14"/>
      <c r="AA10" s="14"/>
      <c r="AB10" s="14"/>
      <c r="AC10" s="14"/>
      <c r="AD10" s="184"/>
      <c r="AE10" s="479" t="s">
        <v>2</v>
      </c>
    </row>
    <row r="11" spans="1:31" s="481" customFormat="1" ht="18.75" customHeight="1">
      <c r="A11" s="480" t="s">
        <v>3</v>
      </c>
      <c r="B11" s="925" t="s">
        <v>4</v>
      </c>
      <c r="C11" s="926"/>
      <c r="D11" s="926"/>
      <c r="E11" s="926"/>
      <c r="F11" s="926"/>
      <c r="G11" s="926"/>
      <c r="H11" s="930"/>
      <c r="I11" s="925" t="s">
        <v>5</v>
      </c>
      <c r="J11" s="926"/>
      <c r="K11" s="926"/>
      <c r="L11" s="926"/>
      <c r="M11" s="926"/>
      <c r="N11" s="926"/>
      <c r="O11" s="930"/>
      <c r="P11" s="925" t="s">
        <v>6</v>
      </c>
      <c r="Q11" s="926"/>
      <c r="R11" s="926"/>
      <c r="S11" s="926"/>
      <c r="T11" s="926"/>
      <c r="U11" s="926"/>
      <c r="V11" s="930"/>
      <c r="W11" s="925" t="s">
        <v>12</v>
      </c>
      <c r="X11" s="926"/>
      <c r="Y11" s="926"/>
      <c r="Z11" s="926"/>
      <c r="AA11" s="926"/>
      <c r="AB11" s="926"/>
      <c r="AC11" s="926"/>
      <c r="AD11" s="926"/>
      <c r="AE11" s="927"/>
    </row>
    <row r="12" spans="1:31" s="22" customFormat="1" ht="15" customHeight="1">
      <c r="A12" s="482" t="s">
        <v>8</v>
      </c>
      <c r="B12" s="974" t="s">
        <v>9</v>
      </c>
      <c r="C12" s="975"/>
      <c r="D12" s="26" t="s">
        <v>10</v>
      </c>
      <c r="E12" s="27" t="s">
        <v>11</v>
      </c>
      <c r="F12" s="976" t="s">
        <v>12</v>
      </c>
      <c r="G12" s="977"/>
      <c r="H12" s="31" t="s">
        <v>14</v>
      </c>
      <c r="I12" s="974" t="s">
        <v>9</v>
      </c>
      <c r="J12" s="975"/>
      <c r="K12" s="26" t="s">
        <v>10</v>
      </c>
      <c r="L12" s="27" t="s">
        <v>11</v>
      </c>
      <c r="M12" s="976" t="s">
        <v>12</v>
      </c>
      <c r="N12" s="977"/>
      <c r="O12" s="31" t="s">
        <v>14</v>
      </c>
      <c r="P12" s="974" t="s">
        <v>9</v>
      </c>
      <c r="Q12" s="975"/>
      <c r="R12" s="26" t="s">
        <v>10</v>
      </c>
      <c r="S12" s="27" t="s">
        <v>11</v>
      </c>
      <c r="T12" s="976" t="s">
        <v>12</v>
      </c>
      <c r="U12" s="977"/>
      <c r="V12" s="31" t="s">
        <v>14</v>
      </c>
      <c r="W12" s="974" t="s">
        <v>9</v>
      </c>
      <c r="X12" s="975"/>
      <c r="Y12" s="26" t="s">
        <v>10</v>
      </c>
      <c r="Z12" s="27" t="s">
        <v>11</v>
      </c>
      <c r="AA12" s="976" t="s">
        <v>12</v>
      </c>
      <c r="AB12" s="977"/>
      <c r="AC12" s="29" t="s">
        <v>13</v>
      </c>
      <c r="AD12" s="30" t="s">
        <v>14</v>
      </c>
      <c r="AE12" s="30" t="s">
        <v>15</v>
      </c>
    </row>
    <row r="13" spans="1:31" s="22" customFormat="1" ht="12" customHeight="1">
      <c r="A13" s="483" t="s">
        <v>16</v>
      </c>
      <c r="B13" s="24" t="s">
        <v>17</v>
      </c>
      <c r="C13" s="25" t="s">
        <v>18</v>
      </c>
      <c r="D13" s="26" t="s">
        <v>19</v>
      </c>
      <c r="E13" s="27" t="s">
        <v>19</v>
      </c>
      <c r="F13" s="26" t="s">
        <v>19</v>
      </c>
      <c r="G13" s="28" t="s">
        <v>18</v>
      </c>
      <c r="H13" s="31" t="s">
        <v>19</v>
      </c>
      <c r="I13" s="24" t="s">
        <v>17</v>
      </c>
      <c r="J13" s="25" t="s">
        <v>18</v>
      </c>
      <c r="K13" s="26" t="s">
        <v>19</v>
      </c>
      <c r="L13" s="27" t="s">
        <v>19</v>
      </c>
      <c r="M13" s="26" t="s">
        <v>19</v>
      </c>
      <c r="N13" s="28" t="s">
        <v>18</v>
      </c>
      <c r="O13" s="31" t="s">
        <v>19</v>
      </c>
      <c r="P13" s="24" t="s">
        <v>17</v>
      </c>
      <c r="Q13" s="25" t="s">
        <v>18</v>
      </c>
      <c r="R13" s="26" t="s">
        <v>19</v>
      </c>
      <c r="S13" s="27" t="s">
        <v>19</v>
      </c>
      <c r="T13" s="26" t="s">
        <v>19</v>
      </c>
      <c r="U13" s="28" t="s">
        <v>18</v>
      </c>
      <c r="V13" s="31" t="s">
        <v>19</v>
      </c>
      <c r="W13" s="24" t="s">
        <v>17</v>
      </c>
      <c r="X13" s="25" t="s">
        <v>18</v>
      </c>
      <c r="Y13" s="26" t="s">
        <v>19</v>
      </c>
      <c r="Z13" s="27" t="s">
        <v>19</v>
      </c>
      <c r="AA13" s="26" t="s">
        <v>19</v>
      </c>
      <c r="AB13" s="28" t="s">
        <v>18</v>
      </c>
      <c r="AC13" s="29" t="s">
        <v>19</v>
      </c>
      <c r="AD13" s="30" t="s">
        <v>19</v>
      </c>
      <c r="AE13" s="30" t="s">
        <v>19</v>
      </c>
    </row>
    <row r="14" spans="1:31" s="43" customFormat="1" ht="9.75" customHeight="1" thickBot="1">
      <c r="A14" s="484" t="s">
        <v>20</v>
      </c>
      <c r="B14" s="41">
        <v>1</v>
      </c>
      <c r="C14" s="35">
        <v>2</v>
      </c>
      <c r="D14" s="34">
        <v>3</v>
      </c>
      <c r="E14" s="36">
        <v>4</v>
      </c>
      <c r="F14" s="37">
        <v>5</v>
      </c>
      <c r="G14" s="33">
        <v>6</v>
      </c>
      <c r="H14" s="484">
        <v>7</v>
      </c>
      <c r="I14" s="41">
        <v>8</v>
      </c>
      <c r="J14" s="35">
        <v>9</v>
      </c>
      <c r="K14" s="34">
        <v>10</v>
      </c>
      <c r="L14" s="36">
        <v>11</v>
      </c>
      <c r="M14" s="37">
        <v>12</v>
      </c>
      <c r="N14" s="33">
        <v>13</v>
      </c>
      <c r="O14" s="484">
        <v>14</v>
      </c>
      <c r="P14" s="41">
        <v>15</v>
      </c>
      <c r="Q14" s="35">
        <v>16</v>
      </c>
      <c r="R14" s="34">
        <v>17</v>
      </c>
      <c r="S14" s="36">
        <v>18</v>
      </c>
      <c r="T14" s="37">
        <v>19</v>
      </c>
      <c r="U14" s="33">
        <v>20</v>
      </c>
      <c r="V14" s="484">
        <v>21</v>
      </c>
      <c r="W14" s="41">
        <v>22</v>
      </c>
      <c r="X14" s="35">
        <v>23</v>
      </c>
      <c r="Y14" s="34">
        <v>24</v>
      </c>
      <c r="Z14" s="36">
        <v>25</v>
      </c>
      <c r="AA14" s="37">
        <v>26</v>
      </c>
      <c r="AB14" s="33">
        <v>27</v>
      </c>
      <c r="AC14" s="32">
        <v>28</v>
      </c>
      <c r="AD14" s="38">
        <v>29</v>
      </c>
      <c r="AE14" s="42">
        <v>30</v>
      </c>
    </row>
    <row r="15" spans="1:31" s="22" customFormat="1" ht="9.75" customHeight="1">
      <c r="A15" s="485"/>
      <c r="B15" s="52"/>
      <c r="C15" s="47"/>
      <c r="D15" s="486"/>
      <c r="E15" s="48"/>
      <c r="F15" s="49"/>
      <c r="G15" s="47"/>
      <c r="H15" s="487"/>
      <c r="I15" s="337"/>
      <c r="J15" s="47"/>
      <c r="K15" s="46"/>
      <c r="L15" s="337"/>
      <c r="M15" s="49"/>
      <c r="N15" s="47"/>
      <c r="O15" s="487"/>
      <c r="P15" s="337"/>
      <c r="Q15" s="47"/>
      <c r="R15" s="46"/>
      <c r="S15" s="337"/>
      <c r="T15" s="49"/>
      <c r="U15" s="47"/>
      <c r="V15" s="487"/>
      <c r="W15" s="337"/>
      <c r="X15" s="47"/>
      <c r="Y15" s="46"/>
      <c r="Z15" s="48"/>
      <c r="AA15" s="49"/>
      <c r="AB15" s="47"/>
      <c r="AC15" s="50"/>
      <c r="AD15" s="50"/>
      <c r="AE15" s="53"/>
    </row>
    <row r="16" spans="1:31" s="63" customFormat="1" ht="15" customHeight="1">
      <c r="A16" s="488" t="s">
        <v>107</v>
      </c>
      <c r="B16" s="62"/>
      <c r="C16" s="59"/>
      <c r="D16" s="107"/>
      <c r="E16" s="58"/>
      <c r="F16" s="56"/>
      <c r="G16" s="59"/>
      <c r="H16" s="60"/>
      <c r="I16" s="62"/>
      <c r="J16" s="59"/>
      <c r="K16" s="56"/>
      <c r="L16" s="339"/>
      <c r="M16" s="56"/>
      <c r="N16" s="59"/>
      <c r="O16" s="60"/>
      <c r="P16" s="62"/>
      <c r="Q16" s="59"/>
      <c r="R16" s="56"/>
      <c r="S16" s="339"/>
      <c r="T16" s="56"/>
      <c r="U16" s="59"/>
      <c r="V16" s="60"/>
      <c r="W16" s="62"/>
      <c r="X16" s="59"/>
      <c r="Y16" s="56"/>
      <c r="Z16" s="58"/>
      <c r="AA16" s="56"/>
      <c r="AB16" s="59"/>
      <c r="AC16" s="60"/>
      <c r="AD16" s="60"/>
      <c r="AE16" s="60"/>
    </row>
    <row r="17" spans="1:31" s="63" customFormat="1" ht="15" customHeight="1">
      <c r="A17" s="489" t="s">
        <v>108</v>
      </c>
      <c r="B17" s="490">
        <v>639232.988</v>
      </c>
      <c r="C17" s="71">
        <v>23.7</v>
      </c>
      <c r="D17" s="65">
        <v>239</v>
      </c>
      <c r="E17" s="67">
        <v>87</v>
      </c>
      <c r="F17" s="65">
        <v>326</v>
      </c>
      <c r="G17" s="71">
        <v>41.6</v>
      </c>
      <c r="H17" s="68">
        <v>46</v>
      </c>
      <c r="I17" s="490">
        <v>43005.028</v>
      </c>
      <c r="J17" s="71">
        <v>5.1</v>
      </c>
      <c r="K17" s="65">
        <v>145</v>
      </c>
      <c r="L17" s="491">
        <v>7</v>
      </c>
      <c r="M17" s="65">
        <v>152</v>
      </c>
      <c r="N17" s="71">
        <v>12</v>
      </c>
      <c r="O17" s="68">
        <v>28</v>
      </c>
      <c r="P17" s="490">
        <v>22243.057</v>
      </c>
      <c r="Q17" s="71">
        <v>4.3</v>
      </c>
      <c r="R17" s="65">
        <v>248</v>
      </c>
      <c r="S17" s="491">
        <v>9</v>
      </c>
      <c r="T17" s="65">
        <v>257</v>
      </c>
      <c r="U17" s="71">
        <v>8</v>
      </c>
      <c r="V17" s="68">
        <v>0</v>
      </c>
      <c r="W17" s="76">
        <v>704481.074</v>
      </c>
      <c r="X17" s="71">
        <v>17.4</v>
      </c>
      <c r="Y17" s="65">
        <v>632</v>
      </c>
      <c r="Z17" s="67">
        <v>103</v>
      </c>
      <c r="AA17" s="65">
        <v>735</v>
      </c>
      <c r="AB17" s="71">
        <v>14</v>
      </c>
      <c r="AC17" s="68">
        <v>130</v>
      </c>
      <c r="AD17" s="68">
        <v>74</v>
      </c>
      <c r="AE17" s="68">
        <v>19</v>
      </c>
    </row>
    <row r="18" spans="1:31" s="63" customFormat="1" ht="15" customHeight="1">
      <c r="A18" s="489" t="s">
        <v>109</v>
      </c>
      <c r="B18" s="492">
        <v>0</v>
      </c>
      <c r="C18" s="414">
        <v>0</v>
      </c>
      <c r="D18" s="493">
        <v>0</v>
      </c>
      <c r="E18" s="494">
        <v>0</v>
      </c>
      <c r="F18" s="493">
        <v>0</v>
      </c>
      <c r="G18" s="414">
        <v>0</v>
      </c>
      <c r="H18" s="495">
        <v>1</v>
      </c>
      <c r="I18" s="492">
        <v>0</v>
      </c>
      <c r="J18" s="414">
        <v>0</v>
      </c>
      <c r="K18" s="493">
        <v>0</v>
      </c>
      <c r="L18" s="496">
        <v>0</v>
      </c>
      <c r="M18" s="493">
        <v>0</v>
      </c>
      <c r="N18" s="414">
        <v>0</v>
      </c>
      <c r="O18" s="495">
        <v>0</v>
      </c>
      <c r="P18" s="492">
        <v>595.061</v>
      </c>
      <c r="Q18" s="414">
        <v>0.1</v>
      </c>
      <c r="R18" s="493">
        <v>10</v>
      </c>
      <c r="S18" s="496">
        <v>0</v>
      </c>
      <c r="T18" s="493">
        <v>10</v>
      </c>
      <c r="U18" s="414">
        <v>0.3</v>
      </c>
      <c r="V18" s="495">
        <v>0</v>
      </c>
      <c r="W18" s="497">
        <v>595.061</v>
      </c>
      <c r="X18" s="414">
        <v>0</v>
      </c>
      <c r="Y18" s="493">
        <v>10</v>
      </c>
      <c r="Z18" s="494">
        <v>0</v>
      </c>
      <c r="AA18" s="493">
        <v>10</v>
      </c>
      <c r="AB18" s="414">
        <v>0.2</v>
      </c>
      <c r="AC18" s="495">
        <v>0</v>
      </c>
      <c r="AD18" s="495">
        <v>1</v>
      </c>
      <c r="AE18" s="495">
        <v>0</v>
      </c>
    </row>
    <row r="19" spans="1:31" s="63" customFormat="1" ht="15" customHeight="1" thickBot="1">
      <c r="A19" s="498" t="s">
        <v>110</v>
      </c>
      <c r="B19" s="499">
        <v>1681352.21</v>
      </c>
      <c r="C19" s="120">
        <v>62.3</v>
      </c>
      <c r="D19" s="114">
        <v>257</v>
      </c>
      <c r="E19" s="116">
        <v>56</v>
      </c>
      <c r="F19" s="114">
        <v>313</v>
      </c>
      <c r="G19" s="120">
        <v>40</v>
      </c>
      <c r="H19" s="117">
        <v>44</v>
      </c>
      <c r="I19" s="499">
        <v>136958.311</v>
      </c>
      <c r="J19" s="120">
        <v>16.3</v>
      </c>
      <c r="K19" s="114">
        <v>336</v>
      </c>
      <c r="L19" s="500">
        <v>16</v>
      </c>
      <c r="M19" s="114">
        <v>352</v>
      </c>
      <c r="N19" s="120">
        <v>27.7</v>
      </c>
      <c r="O19" s="117">
        <v>61</v>
      </c>
      <c r="P19" s="499">
        <v>62637.002</v>
      </c>
      <c r="Q19" s="120">
        <v>12</v>
      </c>
      <c r="R19" s="114">
        <v>623</v>
      </c>
      <c r="S19" s="500">
        <v>33</v>
      </c>
      <c r="T19" s="114">
        <v>656</v>
      </c>
      <c r="U19" s="120">
        <v>20.6</v>
      </c>
      <c r="V19" s="117">
        <v>0</v>
      </c>
      <c r="W19" s="501">
        <v>1880947</v>
      </c>
      <c r="X19" s="120">
        <v>46.4</v>
      </c>
      <c r="Y19" s="114">
        <v>1216</v>
      </c>
      <c r="Z19" s="116">
        <v>105</v>
      </c>
      <c r="AA19" s="114">
        <v>1321</v>
      </c>
      <c r="AB19" s="120">
        <v>25.2</v>
      </c>
      <c r="AC19" s="117">
        <v>240</v>
      </c>
      <c r="AD19" s="117">
        <v>105</v>
      </c>
      <c r="AE19" s="117">
        <v>58</v>
      </c>
    </row>
    <row r="20" spans="1:31" s="63" customFormat="1" ht="15" customHeight="1" thickBot="1">
      <c r="A20" s="502" t="s">
        <v>22</v>
      </c>
      <c r="B20" s="503">
        <f aca="true" t="shared" si="0" ref="B20:AE20">SUM(B17:B19)</f>
        <v>2320585.198</v>
      </c>
      <c r="C20" s="453">
        <f t="shared" si="0"/>
        <v>86</v>
      </c>
      <c r="D20" s="504">
        <f t="shared" si="0"/>
        <v>496</v>
      </c>
      <c r="E20" s="505">
        <f t="shared" si="0"/>
        <v>143</v>
      </c>
      <c r="F20" s="504">
        <f t="shared" si="0"/>
        <v>639</v>
      </c>
      <c r="G20" s="453">
        <f t="shared" si="0"/>
        <v>81.6</v>
      </c>
      <c r="H20" s="506">
        <f t="shared" si="0"/>
        <v>91</v>
      </c>
      <c r="I20" s="503">
        <f t="shared" si="0"/>
        <v>179963.33899999998</v>
      </c>
      <c r="J20" s="453">
        <f t="shared" si="0"/>
        <v>21.4</v>
      </c>
      <c r="K20" s="504">
        <f t="shared" si="0"/>
        <v>481</v>
      </c>
      <c r="L20" s="507">
        <f t="shared" si="0"/>
        <v>23</v>
      </c>
      <c r="M20" s="504">
        <f t="shared" si="0"/>
        <v>504</v>
      </c>
      <c r="N20" s="453">
        <f t="shared" si="0"/>
        <v>39.7</v>
      </c>
      <c r="O20" s="506">
        <f t="shared" si="0"/>
        <v>89</v>
      </c>
      <c r="P20" s="503">
        <f t="shared" si="0"/>
        <v>85475.12</v>
      </c>
      <c r="Q20" s="453">
        <f t="shared" si="0"/>
        <v>16.4</v>
      </c>
      <c r="R20" s="504">
        <f t="shared" si="0"/>
        <v>881</v>
      </c>
      <c r="S20" s="507">
        <f t="shared" si="0"/>
        <v>42</v>
      </c>
      <c r="T20" s="504">
        <f t="shared" si="0"/>
        <v>923</v>
      </c>
      <c r="U20" s="453">
        <f t="shared" si="0"/>
        <v>28.900000000000002</v>
      </c>
      <c r="V20" s="506">
        <f t="shared" si="0"/>
        <v>0</v>
      </c>
      <c r="W20" s="503">
        <f t="shared" si="0"/>
        <v>2586023.135</v>
      </c>
      <c r="X20" s="453">
        <f t="shared" si="0"/>
        <v>63.8</v>
      </c>
      <c r="Y20" s="504">
        <f t="shared" si="0"/>
        <v>1858</v>
      </c>
      <c r="Z20" s="505">
        <f t="shared" si="0"/>
        <v>208</v>
      </c>
      <c r="AA20" s="504">
        <f t="shared" si="0"/>
        <v>2066</v>
      </c>
      <c r="AB20" s="453">
        <f t="shared" si="0"/>
        <v>39.4</v>
      </c>
      <c r="AC20" s="506">
        <f t="shared" si="0"/>
        <v>370</v>
      </c>
      <c r="AD20" s="506">
        <f t="shared" si="0"/>
        <v>180</v>
      </c>
      <c r="AE20" s="506">
        <f t="shared" si="0"/>
        <v>77</v>
      </c>
    </row>
    <row r="21" spans="1:31" s="93" customFormat="1" ht="9.75" customHeight="1">
      <c r="A21" s="508"/>
      <c r="B21" s="509"/>
      <c r="C21" s="510"/>
      <c r="D21" s="511"/>
      <c r="E21" s="512"/>
      <c r="F21" s="511"/>
      <c r="G21" s="510"/>
      <c r="H21" s="513"/>
      <c r="I21" s="509"/>
      <c r="J21" s="510"/>
      <c r="K21" s="511"/>
      <c r="L21" s="514"/>
      <c r="M21" s="511"/>
      <c r="N21" s="510"/>
      <c r="O21" s="513"/>
      <c r="P21" s="509"/>
      <c r="Q21" s="510"/>
      <c r="R21" s="511"/>
      <c r="S21" s="514"/>
      <c r="T21" s="511"/>
      <c r="U21" s="510"/>
      <c r="V21" s="513"/>
      <c r="W21" s="509"/>
      <c r="X21" s="510"/>
      <c r="Y21" s="511"/>
      <c r="Z21" s="512"/>
      <c r="AA21" s="511"/>
      <c r="AB21" s="510"/>
      <c r="AC21" s="513"/>
      <c r="AD21" s="513"/>
      <c r="AE21" s="513"/>
    </row>
    <row r="22" spans="1:31" s="63" customFormat="1" ht="15" customHeight="1">
      <c r="A22" s="488" t="s">
        <v>111</v>
      </c>
      <c r="B22" s="62"/>
      <c r="C22" s="59"/>
      <c r="D22" s="101"/>
      <c r="E22" s="103"/>
      <c r="F22" s="101"/>
      <c r="G22" s="59"/>
      <c r="H22" s="104"/>
      <c r="I22" s="62"/>
      <c r="J22" s="59"/>
      <c r="K22" s="101"/>
      <c r="L22" s="347"/>
      <c r="M22" s="101"/>
      <c r="N22" s="59"/>
      <c r="O22" s="104"/>
      <c r="P22" s="62"/>
      <c r="Q22" s="59"/>
      <c r="R22" s="101"/>
      <c r="S22" s="347"/>
      <c r="T22" s="101"/>
      <c r="U22" s="59"/>
      <c r="V22" s="104"/>
      <c r="W22" s="62"/>
      <c r="X22" s="59"/>
      <c r="Y22" s="101"/>
      <c r="Z22" s="103"/>
      <c r="AA22" s="101"/>
      <c r="AB22" s="59"/>
      <c r="AC22" s="104"/>
      <c r="AD22" s="104"/>
      <c r="AE22" s="104"/>
    </row>
    <row r="23" spans="1:31" s="63" customFormat="1" ht="15" customHeight="1">
      <c r="A23" s="489" t="s">
        <v>112</v>
      </c>
      <c r="B23" s="490">
        <v>123578.096</v>
      </c>
      <c r="C23" s="71">
        <v>4.6</v>
      </c>
      <c r="D23" s="65">
        <v>55</v>
      </c>
      <c r="E23" s="67">
        <v>6</v>
      </c>
      <c r="F23" s="65">
        <v>61</v>
      </c>
      <c r="G23" s="71">
        <v>7.8</v>
      </c>
      <c r="H23" s="68">
        <v>20</v>
      </c>
      <c r="I23" s="490">
        <v>608516</v>
      </c>
      <c r="J23" s="71">
        <v>72.6</v>
      </c>
      <c r="K23" s="65">
        <v>626</v>
      </c>
      <c r="L23" s="491">
        <v>16</v>
      </c>
      <c r="M23" s="65">
        <v>642</v>
      </c>
      <c r="N23" s="71">
        <v>50.5</v>
      </c>
      <c r="O23" s="68">
        <v>347</v>
      </c>
      <c r="P23" s="490">
        <v>349344</v>
      </c>
      <c r="Q23" s="71">
        <v>67.1</v>
      </c>
      <c r="R23" s="65">
        <v>1671</v>
      </c>
      <c r="S23" s="491">
        <v>11</v>
      </c>
      <c r="T23" s="65">
        <v>1682</v>
      </c>
      <c r="U23" s="71">
        <v>52.7</v>
      </c>
      <c r="V23" s="68">
        <v>0</v>
      </c>
      <c r="W23" s="76">
        <v>1081438</v>
      </c>
      <c r="X23" s="71">
        <v>26.7</v>
      </c>
      <c r="Y23" s="65">
        <v>2352</v>
      </c>
      <c r="Z23" s="67">
        <v>33</v>
      </c>
      <c r="AA23" s="65">
        <v>2385</v>
      </c>
      <c r="AB23" s="71">
        <v>45.5</v>
      </c>
      <c r="AC23" s="68">
        <v>10</v>
      </c>
      <c r="AD23" s="68">
        <v>367</v>
      </c>
      <c r="AE23" s="68">
        <v>11</v>
      </c>
    </row>
    <row r="24" spans="1:31" s="63" customFormat="1" ht="15" customHeight="1">
      <c r="A24" s="489" t="s">
        <v>110</v>
      </c>
      <c r="B24" s="492">
        <v>187582.864</v>
      </c>
      <c r="C24" s="414">
        <v>7</v>
      </c>
      <c r="D24" s="493">
        <v>37</v>
      </c>
      <c r="E24" s="494">
        <v>0</v>
      </c>
      <c r="F24" s="493">
        <v>37</v>
      </c>
      <c r="G24" s="414">
        <v>4.7</v>
      </c>
      <c r="H24" s="495">
        <v>4</v>
      </c>
      <c r="I24" s="492">
        <v>42464</v>
      </c>
      <c r="J24" s="414">
        <v>5.1</v>
      </c>
      <c r="K24" s="493">
        <v>115</v>
      </c>
      <c r="L24" s="496">
        <v>2</v>
      </c>
      <c r="M24" s="493">
        <v>117</v>
      </c>
      <c r="N24" s="414">
        <v>9.2</v>
      </c>
      <c r="O24" s="495">
        <v>11</v>
      </c>
      <c r="P24" s="492">
        <v>23515</v>
      </c>
      <c r="Q24" s="414">
        <v>4.5</v>
      </c>
      <c r="R24" s="493">
        <v>251</v>
      </c>
      <c r="S24" s="496">
        <v>9</v>
      </c>
      <c r="T24" s="493">
        <v>260</v>
      </c>
      <c r="U24" s="414">
        <v>8.1</v>
      </c>
      <c r="V24" s="495">
        <v>0</v>
      </c>
      <c r="W24" s="497">
        <v>253562</v>
      </c>
      <c r="X24" s="414">
        <v>6.3</v>
      </c>
      <c r="Y24" s="493">
        <v>403</v>
      </c>
      <c r="Z24" s="494">
        <v>11</v>
      </c>
      <c r="AA24" s="493">
        <v>414</v>
      </c>
      <c r="AB24" s="414">
        <v>7.9</v>
      </c>
      <c r="AC24" s="495">
        <v>80</v>
      </c>
      <c r="AD24" s="495">
        <v>15</v>
      </c>
      <c r="AE24" s="495">
        <v>9</v>
      </c>
    </row>
    <row r="25" spans="1:31" s="63" customFormat="1" ht="15" customHeight="1" thickBot="1">
      <c r="A25" s="515" t="s">
        <v>113</v>
      </c>
      <c r="B25" s="499">
        <v>873.673</v>
      </c>
      <c r="C25" s="120">
        <v>0</v>
      </c>
      <c r="D25" s="114">
        <v>1</v>
      </c>
      <c r="E25" s="116">
        <v>1</v>
      </c>
      <c r="F25" s="114">
        <v>2</v>
      </c>
      <c r="G25" s="120">
        <v>0.3</v>
      </c>
      <c r="H25" s="117">
        <v>3</v>
      </c>
      <c r="I25" s="499">
        <v>7202</v>
      </c>
      <c r="J25" s="120">
        <v>0.9</v>
      </c>
      <c r="K25" s="114">
        <v>7</v>
      </c>
      <c r="L25" s="500">
        <v>0</v>
      </c>
      <c r="M25" s="114">
        <v>7</v>
      </c>
      <c r="N25" s="120">
        <v>0.6</v>
      </c>
      <c r="O25" s="117">
        <v>3</v>
      </c>
      <c r="P25" s="499">
        <v>1393</v>
      </c>
      <c r="Q25" s="120">
        <v>0.3</v>
      </c>
      <c r="R25" s="114">
        <v>12</v>
      </c>
      <c r="S25" s="500">
        <v>1</v>
      </c>
      <c r="T25" s="114">
        <v>13</v>
      </c>
      <c r="U25" s="120">
        <v>0.4</v>
      </c>
      <c r="V25" s="117">
        <v>0</v>
      </c>
      <c r="W25" s="501">
        <v>9469</v>
      </c>
      <c r="X25" s="120">
        <v>0.2</v>
      </c>
      <c r="Y25" s="114">
        <v>20</v>
      </c>
      <c r="Z25" s="116">
        <v>2</v>
      </c>
      <c r="AA25" s="114">
        <v>22</v>
      </c>
      <c r="AB25" s="120">
        <v>0.4</v>
      </c>
      <c r="AC25" s="117">
        <v>0</v>
      </c>
      <c r="AD25" s="117">
        <v>6</v>
      </c>
      <c r="AE25" s="117">
        <v>1</v>
      </c>
    </row>
    <row r="26" spans="1:31" s="63" customFormat="1" ht="15" customHeight="1" thickBot="1">
      <c r="A26" s="502" t="s">
        <v>114</v>
      </c>
      <c r="B26" s="503">
        <f aca="true" t="shared" si="1" ref="B26:AE26">SUM(B23:B25)</f>
        <v>312034.63300000003</v>
      </c>
      <c r="C26" s="453">
        <f t="shared" si="1"/>
        <v>11.6</v>
      </c>
      <c r="D26" s="504">
        <f t="shared" si="1"/>
        <v>93</v>
      </c>
      <c r="E26" s="505">
        <f t="shared" si="1"/>
        <v>7</v>
      </c>
      <c r="F26" s="504">
        <f t="shared" si="1"/>
        <v>100</v>
      </c>
      <c r="G26" s="453">
        <f t="shared" si="1"/>
        <v>12.8</v>
      </c>
      <c r="H26" s="506">
        <f t="shared" si="1"/>
        <v>27</v>
      </c>
      <c r="I26" s="503">
        <f>SUM(I23:I25)</f>
        <v>658182</v>
      </c>
      <c r="J26" s="453">
        <f t="shared" si="1"/>
        <v>78.6</v>
      </c>
      <c r="K26" s="504">
        <f t="shared" si="1"/>
        <v>748</v>
      </c>
      <c r="L26" s="507">
        <f t="shared" si="1"/>
        <v>18</v>
      </c>
      <c r="M26" s="504">
        <f t="shared" si="1"/>
        <v>766</v>
      </c>
      <c r="N26" s="453">
        <f t="shared" si="1"/>
        <v>60.300000000000004</v>
      </c>
      <c r="O26" s="506">
        <f t="shared" si="1"/>
        <v>361</v>
      </c>
      <c r="P26" s="503">
        <f t="shared" si="1"/>
        <v>374252</v>
      </c>
      <c r="Q26" s="453">
        <f t="shared" si="1"/>
        <v>71.89999999999999</v>
      </c>
      <c r="R26" s="504">
        <f t="shared" si="1"/>
        <v>1934</v>
      </c>
      <c r="S26" s="507">
        <f t="shared" si="1"/>
        <v>21</v>
      </c>
      <c r="T26" s="504">
        <f t="shared" si="1"/>
        <v>1955</v>
      </c>
      <c r="U26" s="453">
        <f t="shared" si="1"/>
        <v>61.2</v>
      </c>
      <c r="V26" s="506">
        <f t="shared" si="1"/>
        <v>0</v>
      </c>
      <c r="W26" s="503">
        <f t="shared" si="1"/>
        <v>1344469</v>
      </c>
      <c r="X26" s="453">
        <f t="shared" si="1"/>
        <v>33.2</v>
      </c>
      <c r="Y26" s="504">
        <f t="shared" si="1"/>
        <v>2775</v>
      </c>
      <c r="Z26" s="505">
        <f t="shared" si="1"/>
        <v>46</v>
      </c>
      <c r="AA26" s="504">
        <f t="shared" si="1"/>
        <v>2821</v>
      </c>
      <c r="AB26" s="453">
        <f t="shared" si="1"/>
        <v>53.8</v>
      </c>
      <c r="AC26" s="506">
        <f t="shared" si="1"/>
        <v>90</v>
      </c>
      <c r="AD26" s="506">
        <f t="shared" si="1"/>
        <v>388</v>
      </c>
      <c r="AE26" s="506">
        <f t="shared" si="1"/>
        <v>21</v>
      </c>
    </row>
    <row r="27" spans="1:31" s="93" customFormat="1" ht="9.75" customHeight="1" thickBot="1">
      <c r="A27" s="516"/>
      <c r="B27" s="517"/>
      <c r="C27" s="518"/>
      <c r="D27" s="519"/>
      <c r="E27" s="520"/>
      <c r="F27" s="519"/>
      <c r="G27" s="518"/>
      <c r="H27" s="521"/>
      <c r="I27" s="517"/>
      <c r="J27" s="518"/>
      <c r="K27" s="519"/>
      <c r="L27" s="522"/>
      <c r="M27" s="519"/>
      <c r="N27" s="518"/>
      <c r="O27" s="521"/>
      <c r="P27" s="517"/>
      <c r="Q27" s="518"/>
      <c r="R27" s="519"/>
      <c r="S27" s="522"/>
      <c r="T27" s="519"/>
      <c r="U27" s="518"/>
      <c r="V27" s="521"/>
      <c r="W27" s="517"/>
      <c r="X27" s="518"/>
      <c r="Y27" s="519"/>
      <c r="Z27" s="520"/>
      <c r="AA27" s="519"/>
      <c r="AB27" s="518"/>
      <c r="AC27" s="521"/>
      <c r="AD27" s="521"/>
      <c r="AE27" s="521"/>
    </row>
    <row r="28" spans="1:31" s="63" customFormat="1" ht="15" customHeight="1" thickBot="1">
      <c r="A28" s="523" t="s">
        <v>24</v>
      </c>
      <c r="B28" s="524">
        <f aca="true" t="shared" si="2" ref="B28:AE28">B20+B26</f>
        <v>2632619.831</v>
      </c>
      <c r="C28" s="525">
        <f t="shared" si="2"/>
        <v>97.6</v>
      </c>
      <c r="D28" s="358">
        <f t="shared" si="2"/>
        <v>589</v>
      </c>
      <c r="E28" s="526">
        <f t="shared" si="2"/>
        <v>150</v>
      </c>
      <c r="F28" s="358">
        <f t="shared" si="2"/>
        <v>739</v>
      </c>
      <c r="G28" s="525">
        <f t="shared" si="2"/>
        <v>94.39999999999999</v>
      </c>
      <c r="H28" s="354">
        <f t="shared" si="2"/>
        <v>118</v>
      </c>
      <c r="I28" s="524">
        <f t="shared" si="2"/>
        <v>838145.3389999999</v>
      </c>
      <c r="J28" s="525">
        <f t="shared" si="2"/>
        <v>100</v>
      </c>
      <c r="K28" s="358">
        <f t="shared" si="2"/>
        <v>1229</v>
      </c>
      <c r="L28" s="356">
        <f t="shared" si="2"/>
        <v>41</v>
      </c>
      <c r="M28" s="358">
        <f t="shared" si="2"/>
        <v>1270</v>
      </c>
      <c r="N28" s="525">
        <f t="shared" si="2"/>
        <v>100</v>
      </c>
      <c r="O28" s="354">
        <f t="shared" si="2"/>
        <v>450</v>
      </c>
      <c r="P28" s="524">
        <f t="shared" si="2"/>
        <v>459727.12</v>
      </c>
      <c r="Q28" s="525">
        <f t="shared" si="2"/>
        <v>88.29999999999998</v>
      </c>
      <c r="R28" s="358">
        <f t="shared" si="2"/>
        <v>2815</v>
      </c>
      <c r="S28" s="356">
        <f t="shared" si="2"/>
        <v>63</v>
      </c>
      <c r="T28" s="358">
        <f t="shared" si="2"/>
        <v>2878</v>
      </c>
      <c r="U28" s="525">
        <f t="shared" si="2"/>
        <v>90.10000000000001</v>
      </c>
      <c r="V28" s="354">
        <f t="shared" si="2"/>
        <v>0</v>
      </c>
      <c r="W28" s="524">
        <f t="shared" si="2"/>
        <v>3930492.135</v>
      </c>
      <c r="X28" s="525">
        <f t="shared" si="2"/>
        <v>97</v>
      </c>
      <c r="Y28" s="358">
        <f t="shared" si="2"/>
        <v>4633</v>
      </c>
      <c r="Z28" s="526">
        <f t="shared" si="2"/>
        <v>254</v>
      </c>
      <c r="AA28" s="358">
        <f t="shared" si="2"/>
        <v>4887</v>
      </c>
      <c r="AB28" s="525">
        <f t="shared" si="2"/>
        <v>93.19999999999999</v>
      </c>
      <c r="AC28" s="354">
        <f t="shared" si="2"/>
        <v>460</v>
      </c>
      <c r="AD28" s="354">
        <f t="shared" si="2"/>
        <v>568</v>
      </c>
      <c r="AE28" s="354">
        <f t="shared" si="2"/>
        <v>98</v>
      </c>
    </row>
    <row r="29" spans="1:31" s="63" customFormat="1" ht="9.75" customHeight="1">
      <c r="A29" s="527"/>
      <c r="B29" s="528"/>
      <c r="C29" s="150"/>
      <c r="D29" s="144"/>
      <c r="E29" s="146"/>
      <c r="F29" s="144"/>
      <c r="G29" s="150"/>
      <c r="H29" s="147"/>
      <c r="I29" s="528"/>
      <c r="J29" s="150"/>
      <c r="K29" s="144"/>
      <c r="L29" s="529"/>
      <c r="M29" s="144"/>
      <c r="N29" s="150"/>
      <c r="O29" s="147"/>
      <c r="P29" s="528"/>
      <c r="Q29" s="150"/>
      <c r="R29" s="144"/>
      <c r="S29" s="529"/>
      <c r="T29" s="144"/>
      <c r="U29" s="150"/>
      <c r="V29" s="147"/>
      <c r="W29" s="530"/>
      <c r="X29" s="150"/>
      <c r="Y29" s="144"/>
      <c r="Z29" s="146"/>
      <c r="AA29" s="144"/>
      <c r="AB29" s="150"/>
      <c r="AC29" s="147"/>
      <c r="AD29" s="147"/>
      <c r="AE29" s="147"/>
    </row>
    <row r="30" spans="1:31" s="63" customFormat="1" ht="15" customHeight="1">
      <c r="A30" s="488" t="s">
        <v>28</v>
      </c>
      <c r="B30" s="62"/>
      <c r="C30" s="59"/>
      <c r="D30" s="101"/>
      <c r="E30" s="103"/>
      <c r="F30" s="101"/>
      <c r="G30" s="59"/>
      <c r="H30" s="104"/>
      <c r="I30" s="62"/>
      <c r="J30" s="59"/>
      <c r="K30" s="101"/>
      <c r="L30" s="347"/>
      <c r="M30" s="101"/>
      <c r="N30" s="59"/>
      <c r="O30" s="104"/>
      <c r="P30" s="62"/>
      <c r="Q30" s="59"/>
      <c r="R30" s="101"/>
      <c r="S30" s="347"/>
      <c r="T30" s="101"/>
      <c r="U30" s="59"/>
      <c r="V30" s="104"/>
      <c r="W30" s="62"/>
      <c r="X30" s="59"/>
      <c r="Y30" s="101"/>
      <c r="Z30" s="103"/>
      <c r="AA30" s="101"/>
      <c r="AB30" s="59"/>
      <c r="AC30" s="104"/>
      <c r="AD30" s="104"/>
      <c r="AE30" s="104"/>
    </row>
    <row r="31" spans="1:31" s="63" customFormat="1" ht="15" customHeight="1" thickBot="1">
      <c r="A31" s="489" t="s">
        <v>213</v>
      </c>
      <c r="B31" s="490">
        <v>64588.02</v>
      </c>
      <c r="C31" s="71">
        <v>2.4</v>
      </c>
      <c r="D31" s="65">
        <v>37</v>
      </c>
      <c r="E31" s="67">
        <v>7</v>
      </c>
      <c r="F31" s="65">
        <v>44</v>
      </c>
      <c r="G31" s="71">
        <v>5.6</v>
      </c>
      <c r="H31" s="68">
        <v>5</v>
      </c>
      <c r="I31" s="490">
        <v>0</v>
      </c>
      <c r="J31" s="71">
        <v>0</v>
      </c>
      <c r="K31" s="65">
        <v>0</v>
      </c>
      <c r="L31" s="491">
        <v>0</v>
      </c>
      <c r="M31" s="65">
        <v>0</v>
      </c>
      <c r="N31" s="71">
        <v>0</v>
      </c>
      <c r="O31" s="75">
        <v>2</v>
      </c>
      <c r="P31" s="490">
        <v>61032.805</v>
      </c>
      <c r="Q31" s="71">
        <v>11.7</v>
      </c>
      <c r="R31" s="65">
        <v>303</v>
      </c>
      <c r="S31" s="491">
        <v>12</v>
      </c>
      <c r="T31" s="65">
        <v>315</v>
      </c>
      <c r="U31" s="71">
        <v>9.9</v>
      </c>
      <c r="V31" s="75">
        <v>0</v>
      </c>
      <c r="W31" s="76">
        <v>125620.825</v>
      </c>
      <c r="X31" s="71">
        <v>3</v>
      </c>
      <c r="Y31" s="65">
        <v>340</v>
      </c>
      <c r="Z31" s="67">
        <v>19</v>
      </c>
      <c r="AA31" s="65">
        <v>359</v>
      </c>
      <c r="AB31" s="71">
        <v>6.8</v>
      </c>
      <c r="AC31" s="68">
        <v>1</v>
      </c>
      <c r="AD31" s="68">
        <v>7</v>
      </c>
      <c r="AE31" s="68">
        <v>17</v>
      </c>
    </row>
    <row r="32" spans="1:31" s="63" customFormat="1" ht="15" customHeight="1" thickBot="1">
      <c r="A32" s="531" t="s">
        <v>44</v>
      </c>
      <c r="B32" s="532">
        <f aca="true" t="shared" si="3" ref="B32:H32">SUM(B31:B31)</f>
        <v>64588.02</v>
      </c>
      <c r="C32" s="421">
        <f t="shared" si="3"/>
        <v>2.4</v>
      </c>
      <c r="D32" s="533">
        <f t="shared" si="3"/>
        <v>37</v>
      </c>
      <c r="E32" s="534">
        <f t="shared" si="3"/>
        <v>7</v>
      </c>
      <c r="F32" s="533">
        <f t="shared" si="3"/>
        <v>44</v>
      </c>
      <c r="G32" s="421">
        <f t="shared" si="3"/>
        <v>5.6</v>
      </c>
      <c r="H32" s="535">
        <f t="shared" si="3"/>
        <v>5</v>
      </c>
      <c r="I32" s="532">
        <f aca="true" t="shared" si="4" ref="I32:V32">SUM(I31)</f>
        <v>0</v>
      </c>
      <c r="J32" s="421">
        <f t="shared" si="4"/>
        <v>0</v>
      </c>
      <c r="K32" s="533">
        <f t="shared" si="4"/>
        <v>0</v>
      </c>
      <c r="L32" s="536">
        <f t="shared" si="4"/>
        <v>0</v>
      </c>
      <c r="M32" s="533">
        <f t="shared" si="4"/>
        <v>0</v>
      </c>
      <c r="N32" s="421">
        <f t="shared" si="4"/>
        <v>0</v>
      </c>
      <c r="O32" s="535">
        <f t="shared" si="4"/>
        <v>2</v>
      </c>
      <c r="P32" s="532">
        <f t="shared" si="4"/>
        <v>61032.805</v>
      </c>
      <c r="Q32" s="421">
        <f t="shared" si="4"/>
        <v>11.7</v>
      </c>
      <c r="R32" s="533">
        <f t="shared" si="4"/>
        <v>303</v>
      </c>
      <c r="S32" s="536">
        <f t="shared" si="4"/>
        <v>12</v>
      </c>
      <c r="T32" s="533">
        <f t="shared" si="4"/>
        <v>315</v>
      </c>
      <c r="U32" s="421">
        <f t="shared" si="4"/>
        <v>9.9</v>
      </c>
      <c r="V32" s="535">
        <f t="shared" si="4"/>
        <v>0</v>
      </c>
      <c r="W32" s="532">
        <f aca="true" t="shared" si="5" ref="W32:AE32">SUM(W31:W31)</f>
        <v>125620.825</v>
      </c>
      <c r="X32" s="421">
        <f t="shared" si="5"/>
        <v>3</v>
      </c>
      <c r="Y32" s="533">
        <f t="shared" si="5"/>
        <v>340</v>
      </c>
      <c r="Z32" s="534">
        <f t="shared" si="5"/>
        <v>19</v>
      </c>
      <c r="AA32" s="533">
        <f t="shared" si="5"/>
        <v>359</v>
      </c>
      <c r="AB32" s="421">
        <f t="shared" si="5"/>
        <v>6.8</v>
      </c>
      <c r="AC32" s="535">
        <f t="shared" si="5"/>
        <v>1</v>
      </c>
      <c r="AD32" s="535">
        <f t="shared" si="5"/>
        <v>7</v>
      </c>
      <c r="AE32" s="535">
        <f t="shared" si="5"/>
        <v>17</v>
      </c>
    </row>
    <row r="33" spans="1:31" s="63" customFormat="1" ht="9.75" customHeight="1" thickBot="1">
      <c r="A33" s="498"/>
      <c r="B33" s="528"/>
      <c r="C33" s="150"/>
      <c r="D33" s="144"/>
      <c r="E33" s="146"/>
      <c r="F33" s="144"/>
      <c r="G33" s="150"/>
      <c r="H33" s="147"/>
      <c r="I33" s="528"/>
      <c r="J33" s="150"/>
      <c r="K33" s="537"/>
      <c r="L33" s="529"/>
      <c r="M33" s="144"/>
      <c r="N33" s="150"/>
      <c r="O33" s="147"/>
      <c r="P33" s="528"/>
      <c r="Q33" s="150"/>
      <c r="R33" s="537"/>
      <c r="S33" s="529"/>
      <c r="T33" s="144"/>
      <c r="U33" s="150"/>
      <c r="V33" s="147"/>
      <c r="W33" s="538"/>
      <c r="X33" s="150"/>
      <c r="Y33" s="144"/>
      <c r="Z33" s="539"/>
      <c r="AA33" s="144"/>
      <c r="AB33" s="150"/>
      <c r="AC33" s="147"/>
      <c r="AD33" s="147"/>
      <c r="AE33" s="147"/>
    </row>
    <row r="34" spans="1:31" s="63" customFormat="1" ht="15" customHeight="1" thickBot="1">
      <c r="A34" s="540" t="s">
        <v>29</v>
      </c>
      <c r="B34" s="541">
        <f aca="true" t="shared" si="6" ref="B34:AE34">B28+B32</f>
        <v>2697207.851</v>
      </c>
      <c r="C34" s="136">
        <f t="shared" si="6"/>
        <v>100</v>
      </c>
      <c r="D34" s="131">
        <f t="shared" si="6"/>
        <v>626</v>
      </c>
      <c r="E34" s="176">
        <f t="shared" si="6"/>
        <v>157</v>
      </c>
      <c r="F34" s="131">
        <f t="shared" si="6"/>
        <v>783</v>
      </c>
      <c r="G34" s="136">
        <f t="shared" si="6"/>
        <v>99.99999999999999</v>
      </c>
      <c r="H34" s="133">
        <f t="shared" si="6"/>
        <v>123</v>
      </c>
      <c r="I34" s="541">
        <f t="shared" si="6"/>
        <v>838145.3389999999</v>
      </c>
      <c r="J34" s="136">
        <f t="shared" si="6"/>
        <v>100</v>
      </c>
      <c r="K34" s="133">
        <f t="shared" si="6"/>
        <v>1229</v>
      </c>
      <c r="L34" s="131">
        <f t="shared" si="6"/>
        <v>41</v>
      </c>
      <c r="M34" s="131">
        <f t="shared" si="6"/>
        <v>1270</v>
      </c>
      <c r="N34" s="136">
        <f t="shared" si="6"/>
        <v>100</v>
      </c>
      <c r="O34" s="133">
        <f t="shared" si="6"/>
        <v>452</v>
      </c>
      <c r="P34" s="541">
        <f t="shared" si="6"/>
        <v>520759.925</v>
      </c>
      <c r="Q34" s="136">
        <f t="shared" si="6"/>
        <v>99.99999999999999</v>
      </c>
      <c r="R34" s="133">
        <f t="shared" si="6"/>
        <v>3118</v>
      </c>
      <c r="S34" s="131">
        <f t="shared" si="6"/>
        <v>75</v>
      </c>
      <c r="T34" s="131">
        <f t="shared" si="6"/>
        <v>3193</v>
      </c>
      <c r="U34" s="136">
        <f t="shared" si="6"/>
        <v>100.00000000000001</v>
      </c>
      <c r="V34" s="133">
        <f t="shared" si="6"/>
        <v>0</v>
      </c>
      <c r="W34" s="541">
        <f t="shared" si="6"/>
        <v>4056112.96</v>
      </c>
      <c r="X34" s="136">
        <f t="shared" si="6"/>
        <v>100</v>
      </c>
      <c r="Y34" s="131">
        <f t="shared" si="6"/>
        <v>4973</v>
      </c>
      <c r="Z34" s="176">
        <f t="shared" si="6"/>
        <v>273</v>
      </c>
      <c r="AA34" s="131">
        <f t="shared" si="6"/>
        <v>5246</v>
      </c>
      <c r="AB34" s="136">
        <f t="shared" si="6"/>
        <v>99.99999999999999</v>
      </c>
      <c r="AC34" s="133">
        <f t="shared" si="6"/>
        <v>461</v>
      </c>
      <c r="AD34" s="133">
        <f t="shared" si="6"/>
        <v>575</v>
      </c>
      <c r="AE34" s="133">
        <f t="shared" si="6"/>
        <v>115</v>
      </c>
    </row>
    <row r="35" spans="1:7" s="163" customFormat="1" ht="13.5">
      <c r="A35" s="161"/>
      <c r="B35" s="164"/>
      <c r="C35" s="162"/>
      <c r="D35" s="162"/>
      <c r="E35" s="162"/>
      <c r="F35" s="162"/>
      <c r="G35" s="162"/>
    </row>
    <row r="36" spans="1:7" s="163" customFormat="1" ht="13.5">
      <c r="A36" s="161" t="s">
        <v>30</v>
      </c>
      <c r="B36" s="164"/>
      <c r="C36" s="162"/>
      <c r="D36" s="162"/>
      <c r="E36" s="162"/>
      <c r="F36" s="162"/>
      <c r="G36" s="162"/>
    </row>
    <row r="37" s="542" customFormat="1" ht="13.5">
      <c r="A37" s="164" t="s">
        <v>31</v>
      </c>
    </row>
    <row r="38" s="163" customFormat="1" ht="13.5">
      <c r="A38" s="164" t="s">
        <v>184</v>
      </c>
    </row>
    <row r="39" s="163" customFormat="1" ht="13.5">
      <c r="A39" s="164" t="s">
        <v>32</v>
      </c>
    </row>
    <row r="40" s="163" customFormat="1" ht="13.5">
      <c r="A40" s="164" t="s">
        <v>33</v>
      </c>
    </row>
    <row r="41" s="163" customFormat="1" ht="13.5">
      <c r="A41" s="164" t="s">
        <v>34</v>
      </c>
    </row>
    <row r="42" spans="1:4" s="63" customFormat="1" ht="13.5">
      <c r="A42" s="165" t="s">
        <v>35</v>
      </c>
      <c r="D42" s="468"/>
    </row>
    <row r="43" spans="1:23" s="63" customFormat="1" ht="13.5">
      <c r="A43" s="164" t="s">
        <v>36</v>
      </c>
      <c r="B43" s="168"/>
      <c r="D43" s="468"/>
      <c r="I43" s="168"/>
      <c r="W43" s="168"/>
    </row>
    <row r="44" spans="1:23" s="63" customFormat="1" ht="13.5">
      <c r="A44" s="164" t="s">
        <v>21</v>
      </c>
      <c r="B44" s="168"/>
      <c r="D44" s="468"/>
      <c r="I44" s="168"/>
      <c r="W44" s="168"/>
    </row>
    <row r="45" spans="1:23" s="63" customFormat="1" ht="13.5">
      <c r="A45" s="164" t="s">
        <v>210</v>
      </c>
      <c r="B45" s="168"/>
      <c r="D45" s="468"/>
      <c r="I45" s="168"/>
      <c r="W45" s="168"/>
    </row>
    <row r="46" spans="1:23" s="63" customFormat="1" ht="13.5">
      <c r="A46" s="543" t="s">
        <v>115</v>
      </c>
      <c r="B46" s="168"/>
      <c r="D46" s="468"/>
      <c r="I46" s="168"/>
      <c r="W46" s="168"/>
    </row>
    <row r="47" spans="1:23" s="63" customFormat="1" ht="13.5">
      <c r="A47" s="167"/>
      <c r="B47" s="168"/>
      <c r="D47" s="468"/>
      <c r="I47" s="168"/>
      <c r="W47" s="168"/>
    </row>
    <row r="48" spans="1:23" s="63" customFormat="1" ht="13.5">
      <c r="A48" s="169"/>
      <c r="B48" s="168"/>
      <c r="D48" s="468"/>
      <c r="I48" s="168"/>
      <c r="W48" s="168"/>
    </row>
    <row r="49" spans="1:23" s="63" customFormat="1" ht="13.5">
      <c r="A49" s="169"/>
      <c r="B49" s="168"/>
      <c r="D49" s="468"/>
      <c r="I49" s="168"/>
      <c r="W49" s="168"/>
    </row>
    <row r="50" spans="1:23" s="63" customFormat="1" ht="13.5">
      <c r="A50" s="169"/>
      <c r="B50" s="168"/>
      <c r="D50" s="468"/>
      <c r="I50" s="168"/>
      <c r="W50" s="168"/>
    </row>
    <row r="51" spans="1:23" s="63" customFormat="1" ht="13.5">
      <c r="A51" s="169"/>
      <c r="B51" s="168"/>
      <c r="D51" s="468"/>
      <c r="I51" s="168"/>
      <c r="W51" s="168"/>
    </row>
    <row r="52" spans="1:23" s="63" customFormat="1" ht="13.5">
      <c r="A52" s="169"/>
      <c r="B52" s="168"/>
      <c r="D52" s="468"/>
      <c r="I52" s="168"/>
      <c r="W52" s="168"/>
    </row>
    <row r="53" spans="1:23" s="63" customFormat="1" ht="13.5">
      <c r="A53" s="169"/>
      <c r="B53" s="168"/>
      <c r="D53" s="468"/>
      <c r="I53" s="168"/>
      <c r="W53" s="168"/>
    </row>
    <row r="54" spans="1:23" s="63" customFormat="1" ht="13.5">
      <c r="A54" s="169"/>
      <c r="B54" s="168"/>
      <c r="D54" s="468"/>
      <c r="I54" s="168"/>
      <c r="W54" s="168"/>
    </row>
    <row r="55" spans="1:23" s="63" customFormat="1" ht="13.5">
      <c r="A55" s="169"/>
      <c r="B55" s="168"/>
      <c r="D55" s="468"/>
      <c r="I55" s="168"/>
      <c r="W55" s="168"/>
    </row>
    <row r="56" spans="1:23" s="63" customFormat="1" ht="13.5">
      <c r="A56" s="169"/>
      <c r="B56" s="168"/>
      <c r="D56" s="468"/>
      <c r="I56" s="168"/>
      <c r="W56" s="168"/>
    </row>
    <row r="57" spans="1:23" s="63" customFormat="1" ht="13.5">
      <c r="A57" s="169"/>
      <c r="B57" s="168"/>
      <c r="D57" s="468"/>
      <c r="I57" s="168"/>
      <c r="W57" s="168"/>
    </row>
    <row r="58" spans="1:23" s="63" customFormat="1" ht="13.5">
      <c r="A58" s="169"/>
      <c r="B58" s="168"/>
      <c r="D58" s="468"/>
      <c r="I58" s="168"/>
      <c r="W58" s="168"/>
    </row>
    <row r="59" spans="1:23" s="63" customFormat="1" ht="13.5">
      <c r="A59" s="169"/>
      <c r="B59" s="168"/>
      <c r="D59" s="468"/>
      <c r="I59" s="168"/>
      <c r="W59" s="168"/>
    </row>
    <row r="60" spans="1:23" s="63" customFormat="1" ht="13.5">
      <c r="A60" s="169"/>
      <c r="B60" s="168"/>
      <c r="D60" s="468"/>
      <c r="I60" s="168"/>
      <c r="W60" s="168"/>
    </row>
    <row r="61" spans="1:23" s="63" customFormat="1" ht="13.5">
      <c r="A61" s="169"/>
      <c r="B61" s="168"/>
      <c r="D61" s="468"/>
      <c r="I61" s="168"/>
      <c r="W61" s="168"/>
    </row>
    <row r="62" spans="1:23" ht="13.5">
      <c r="A62" s="169"/>
      <c r="B62" s="168"/>
      <c r="I62" s="168"/>
      <c r="W62" s="168"/>
    </row>
    <row r="63" spans="1:23" ht="13.5">
      <c r="A63" s="169"/>
      <c r="B63" s="168"/>
      <c r="I63" s="168"/>
      <c r="W63" s="168"/>
    </row>
    <row r="64" spans="1:23" ht="13.5">
      <c r="A64" s="169"/>
      <c r="B64" s="168"/>
      <c r="I64" s="168"/>
      <c r="W64" s="168"/>
    </row>
    <row r="65" spans="1:23" ht="13.5">
      <c r="A65" s="169"/>
      <c r="B65" s="168"/>
      <c r="I65" s="168"/>
      <c r="W65" s="168"/>
    </row>
    <row r="66" spans="1:23" ht="13.5">
      <c r="A66" s="169"/>
      <c r="B66" s="168"/>
      <c r="I66" s="168"/>
      <c r="W66" s="168"/>
    </row>
    <row r="67" spans="1:23" ht="13.5">
      <c r="A67" s="169"/>
      <c r="B67" s="168"/>
      <c r="I67" s="168"/>
      <c r="W67" s="168"/>
    </row>
    <row r="68" spans="1:23" ht="13.5">
      <c r="A68" s="169"/>
      <c r="B68" s="168"/>
      <c r="I68" s="168"/>
      <c r="W68" s="168"/>
    </row>
    <row r="69" spans="1:23" ht="13.5">
      <c r="A69" s="169"/>
      <c r="B69" s="168"/>
      <c r="I69" s="168"/>
      <c r="W69" s="168"/>
    </row>
    <row r="70" spans="1:23" ht="13.5">
      <c r="A70" s="169"/>
      <c r="B70" s="168"/>
      <c r="I70" s="168"/>
      <c r="W70" s="168"/>
    </row>
    <row r="71" spans="1:23" ht="13.5">
      <c r="A71" s="169"/>
      <c r="B71" s="168"/>
      <c r="I71" s="168"/>
      <c r="W71" s="168"/>
    </row>
    <row r="72" spans="1:23" ht="13.5">
      <c r="A72" s="169"/>
      <c r="B72" s="168"/>
      <c r="I72" s="168"/>
      <c r="W72" s="168"/>
    </row>
    <row r="73" spans="1:23" ht="13.5">
      <c r="A73" s="169"/>
      <c r="B73" s="168"/>
      <c r="I73" s="168"/>
      <c r="W73" s="168"/>
    </row>
    <row r="74" spans="1:23" ht="13.5">
      <c r="A74" s="169"/>
      <c r="B74" s="168"/>
      <c r="I74" s="168"/>
      <c r="W74" s="168"/>
    </row>
    <row r="75" spans="1:23" ht="13.5">
      <c r="A75" s="169"/>
      <c r="B75" s="168"/>
      <c r="I75" s="168"/>
      <c r="W75" s="168"/>
    </row>
    <row r="76" spans="1:23" ht="13.5">
      <c r="A76" s="169"/>
      <c r="B76" s="168"/>
      <c r="I76" s="168"/>
      <c r="W76" s="168"/>
    </row>
    <row r="77" spans="1:23" ht="13.5">
      <c r="A77" s="169"/>
      <c r="B77" s="168"/>
      <c r="I77" s="168"/>
      <c r="W77" s="168"/>
    </row>
    <row r="78" spans="1:23" ht="13.5">
      <c r="A78" s="169"/>
      <c r="B78" s="168"/>
      <c r="I78" s="168"/>
      <c r="W78" s="168"/>
    </row>
    <row r="79" spans="1:23" ht="13.5">
      <c r="A79" s="169"/>
      <c r="B79" s="168"/>
      <c r="I79" s="168"/>
      <c r="W79" s="168"/>
    </row>
    <row r="80" spans="1:23" ht="13.5">
      <c r="A80" s="169"/>
      <c r="B80" s="168"/>
      <c r="I80" s="168"/>
      <c r="W80" s="168"/>
    </row>
    <row r="81" spans="1:23" ht="13.5">
      <c r="A81" s="169"/>
      <c r="B81" s="168"/>
      <c r="I81" s="168"/>
      <c r="W81" s="168"/>
    </row>
    <row r="82" spans="1:23" ht="13.5">
      <c r="A82" s="169"/>
      <c r="B82" s="168"/>
      <c r="I82" s="168"/>
      <c r="W82" s="168"/>
    </row>
    <row r="83" spans="1:23" ht="13.5">
      <c r="A83" s="169"/>
      <c r="B83" s="168"/>
      <c r="I83" s="168"/>
      <c r="W83" s="168"/>
    </row>
    <row r="84" ht="13.5">
      <c r="W84" s="168"/>
    </row>
    <row r="85" ht="13.5">
      <c r="W85" s="168"/>
    </row>
  </sheetData>
  <mergeCells count="16">
    <mergeCell ref="M12:N12"/>
    <mergeCell ref="A7:AE7"/>
    <mergeCell ref="B11:H11"/>
    <mergeCell ref="I11:O11"/>
    <mergeCell ref="W11:AE11"/>
    <mergeCell ref="P11:V11"/>
    <mergeCell ref="AC1:AE1"/>
    <mergeCell ref="A2:AE2"/>
    <mergeCell ref="A3:AE3"/>
    <mergeCell ref="P12:Q12"/>
    <mergeCell ref="T12:U12"/>
    <mergeCell ref="W12:X12"/>
    <mergeCell ref="AA12:AB12"/>
    <mergeCell ref="B12:C12"/>
    <mergeCell ref="F12:G12"/>
    <mergeCell ref="I12:J12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workbookViewId="0" topLeftCell="A21">
      <selection activeCell="A31" sqref="A31"/>
    </sheetView>
  </sheetViews>
  <sheetFormatPr defaultColWidth="9.00390625" defaultRowHeight="12.75"/>
  <cols>
    <col min="1" max="1" width="30.25390625" style="0" customWidth="1"/>
    <col min="2" max="2" width="8.75390625" style="0" customWidth="1"/>
    <col min="3" max="3" width="4.75390625" style="0" customWidth="1"/>
    <col min="4" max="4" width="4.75390625" style="470" customWidth="1"/>
    <col min="5" max="8" width="4.75390625" style="0" customWidth="1"/>
    <col min="9" max="9" width="8.75390625" style="0" customWidth="1"/>
    <col min="10" max="15" width="4.75390625" style="0" customWidth="1"/>
    <col min="16" max="16" width="8.75390625" style="0" customWidth="1"/>
    <col min="17" max="22" width="4.75390625" style="0" customWidth="1"/>
    <col min="23" max="23" width="8.75390625" style="0" customWidth="1"/>
    <col min="24" max="26" width="4.75390625" style="0" customWidth="1"/>
    <col min="27" max="27" width="5.125" style="0" customWidth="1"/>
    <col min="28" max="31" width="4.75390625" style="0" customWidth="1"/>
    <col min="33" max="33" width="9.75390625" style="0" customWidth="1"/>
  </cols>
  <sheetData>
    <row r="1" spans="29:31" ht="16.5">
      <c r="AC1" s="936" t="s">
        <v>199</v>
      </c>
      <c r="AD1" s="936"/>
      <c r="AE1" s="936"/>
    </row>
    <row r="2" spans="1:31" ht="18">
      <c r="A2" s="938" t="s">
        <v>189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</row>
    <row r="3" spans="1:31" ht="18">
      <c r="A3" s="937" t="s">
        <v>202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</row>
    <row r="4" ht="18" customHeight="1"/>
    <row r="5" ht="18" customHeight="1"/>
    <row r="6" ht="18" customHeight="1"/>
    <row r="7" spans="1:31" s="1" customFormat="1" ht="18" customHeight="1">
      <c r="A7" s="922" t="s">
        <v>37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</row>
    <row r="8" spans="1:31" s="1" customFormat="1" ht="15" customHeight="1">
      <c r="A8" s="475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476"/>
      <c r="Z8" s="476"/>
      <c r="AA8" s="476"/>
      <c r="AB8" s="476"/>
      <c r="AC8" s="476"/>
      <c r="AD8" s="476"/>
      <c r="AE8" s="477"/>
    </row>
    <row r="9" spans="1:31" s="1" customFormat="1" ht="15" customHeight="1">
      <c r="A9" s="475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476"/>
      <c r="Z9" s="476"/>
      <c r="AA9" s="476"/>
      <c r="AB9" s="476"/>
      <c r="AC9" s="476"/>
      <c r="AD9" s="476"/>
      <c r="AE9" s="477"/>
    </row>
    <row r="10" spans="1:31" s="305" customFormat="1" ht="18.75" customHeight="1">
      <c r="A10" s="183" t="s">
        <v>1</v>
      </c>
      <c r="B10" s="184"/>
      <c r="C10" s="184"/>
      <c r="D10" s="478"/>
      <c r="E10" s="14"/>
      <c r="F10" s="14"/>
      <c r="G10" s="14"/>
      <c r="H10" s="184"/>
      <c r="I10" s="184"/>
      <c r="J10" s="184"/>
      <c r="K10" s="307"/>
      <c r="L10" s="14"/>
      <c r="M10" s="14"/>
      <c r="N10" s="1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307"/>
      <c r="Z10" s="14"/>
      <c r="AA10" s="14"/>
      <c r="AB10" s="14"/>
      <c r="AC10" s="14"/>
      <c r="AD10" s="184"/>
      <c r="AE10" s="479" t="s">
        <v>2</v>
      </c>
    </row>
    <row r="11" spans="1:31" s="481" customFormat="1" ht="18.75" customHeight="1">
      <c r="A11" s="480" t="s">
        <v>3</v>
      </c>
      <c r="B11" s="925" t="s">
        <v>4</v>
      </c>
      <c r="C11" s="926"/>
      <c r="D11" s="926"/>
      <c r="E11" s="926"/>
      <c r="F11" s="926"/>
      <c r="G11" s="926"/>
      <c r="H11" s="930"/>
      <c r="I11" s="925" t="s">
        <v>5</v>
      </c>
      <c r="J11" s="926"/>
      <c r="K11" s="926"/>
      <c r="L11" s="926"/>
      <c r="M11" s="926"/>
      <c r="N11" s="926"/>
      <c r="O11" s="930"/>
      <c r="P11" s="925" t="s">
        <v>6</v>
      </c>
      <c r="Q11" s="926"/>
      <c r="R11" s="926"/>
      <c r="S11" s="926"/>
      <c r="T11" s="926"/>
      <c r="U11" s="926"/>
      <c r="V11" s="930"/>
      <c r="W11" s="925" t="s">
        <v>116</v>
      </c>
      <c r="X11" s="926"/>
      <c r="Y11" s="926"/>
      <c r="Z11" s="926"/>
      <c r="AA11" s="926"/>
      <c r="AB11" s="926"/>
      <c r="AC11" s="926"/>
      <c r="AD11" s="926"/>
      <c r="AE11" s="927"/>
    </row>
    <row r="12" spans="1:31" s="22" customFormat="1" ht="15" customHeight="1">
      <c r="A12" s="482" t="s">
        <v>8</v>
      </c>
      <c r="B12" s="974" t="s">
        <v>9</v>
      </c>
      <c r="C12" s="978"/>
      <c r="D12" s="26" t="s">
        <v>10</v>
      </c>
      <c r="E12" s="27" t="s">
        <v>11</v>
      </c>
      <c r="F12" s="976" t="s">
        <v>12</v>
      </c>
      <c r="G12" s="978"/>
      <c r="H12" s="31" t="s">
        <v>14</v>
      </c>
      <c r="I12" s="974" t="s">
        <v>9</v>
      </c>
      <c r="J12" s="978"/>
      <c r="K12" s="26" t="s">
        <v>10</v>
      </c>
      <c r="L12" s="27" t="s">
        <v>11</v>
      </c>
      <c r="M12" s="976" t="s">
        <v>12</v>
      </c>
      <c r="N12" s="978"/>
      <c r="O12" s="31" t="s">
        <v>14</v>
      </c>
      <c r="P12" s="974" t="s">
        <v>9</v>
      </c>
      <c r="Q12" s="978"/>
      <c r="R12" s="26" t="s">
        <v>10</v>
      </c>
      <c r="S12" s="27" t="s">
        <v>11</v>
      </c>
      <c r="T12" s="976" t="s">
        <v>12</v>
      </c>
      <c r="U12" s="978"/>
      <c r="V12" s="31" t="s">
        <v>14</v>
      </c>
      <c r="W12" s="974" t="s">
        <v>9</v>
      </c>
      <c r="X12" s="978"/>
      <c r="Y12" s="26" t="s">
        <v>10</v>
      </c>
      <c r="Z12" s="27" t="s">
        <v>11</v>
      </c>
      <c r="AA12" s="976" t="s">
        <v>12</v>
      </c>
      <c r="AB12" s="978"/>
      <c r="AC12" s="29" t="s">
        <v>13</v>
      </c>
      <c r="AD12" s="30" t="s">
        <v>14</v>
      </c>
      <c r="AE12" s="30" t="s">
        <v>15</v>
      </c>
    </row>
    <row r="13" spans="1:31" s="22" customFormat="1" ht="13.5" customHeight="1">
      <c r="A13" s="483" t="s">
        <v>16</v>
      </c>
      <c r="B13" s="24" t="s">
        <v>17</v>
      </c>
      <c r="C13" s="25" t="s">
        <v>18</v>
      </c>
      <c r="D13" s="26" t="s">
        <v>19</v>
      </c>
      <c r="E13" s="27" t="s">
        <v>19</v>
      </c>
      <c r="F13" s="26" t="s">
        <v>19</v>
      </c>
      <c r="G13" s="28" t="s">
        <v>18</v>
      </c>
      <c r="H13" s="31" t="s">
        <v>19</v>
      </c>
      <c r="I13" s="24" t="s">
        <v>17</v>
      </c>
      <c r="J13" s="25" t="s">
        <v>18</v>
      </c>
      <c r="K13" s="26" t="s">
        <v>19</v>
      </c>
      <c r="L13" s="27" t="s">
        <v>19</v>
      </c>
      <c r="M13" s="26" t="s">
        <v>19</v>
      </c>
      <c r="N13" s="28" t="s">
        <v>18</v>
      </c>
      <c r="O13" s="31" t="s">
        <v>19</v>
      </c>
      <c r="P13" s="24" t="s">
        <v>17</v>
      </c>
      <c r="Q13" s="25" t="s">
        <v>18</v>
      </c>
      <c r="R13" s="26" t="s">
        <v>19</v>
      </c>
      <c r="S13" s="27" t="s">
        <v>19</v>
      </c>
      <c r="T13" s="26" t="s">
        <v>19</v>
      </c>
      <c r="U13" s="28" t="s">
        <v>18</v>
      </c>
      <c r="V13" s="31" t="s">
        <v>19</v>
      </c>
      <c r="W13" s="24" t="s">
        <v>17</v>
      </c>
      <c r="X13" s="25" t="s">
        <v>18</v>
      </c>
      <c r="Y13" s="26" t="s">
        <v>19</v>
      </c>
      <c r="Z13" s="27" t="s">
        <v>19</v>
      </c>
      <c r="AA13" s="26" t="s">
        <v>19</v>
      </c>
      <c r="AB13" s="28" t="s">
        <v>18</v>
      </c>
      <c r="AC13" s="29" t="s">
        <v>19</v>
      </c>
      <c r="AD13" s="30" t="s">
        <v>19</v>
      </c>
      <c r="AE13" s="30" t="s">
        <v>19</v>
      </c>
    </row>
    <row r="14" spans="1:31" s="43" customFormat="1" ht="9.75" customHeight="1" thickBot="1">
      <c r="A14" s="484" t="s">
        <v>20</v>
      </c>
      <c r="B14" s="41">
        <v>1</v>
      </c>
      <c r="C14" s="35">
        <v>2</v>
      </c>
      <c r="D14" s="34">
        <v>3</v>
      </c>
      <c r="E14" s="36">
        <v>4</v>
      </c>
      <c r="F14" s="37">
        <v>5</v>
      </c>
      <c r="G14" s="33">
        <v>6</v>
      </c>
      <c r="H14" s="484">
        <v>7</v>
      </c>
      <c r="I14" s="41">
        <v>8</v>
      </c>
      <c r="J14" s="35">
        <v>9</v>
      </c>
      <c r="K14" s="34">
        <v>10</v>
      </c>
      <c r="L14" s="36">
        <v>11</v>
      </c>
      <c r="M14" s="37">
        <v>12</v>
      </c>
      <c r="N14" s="33">
        <v>13</v>
      </c>
      <c r="O14" s="484">
        <v>14</v>
      </c>
      <c r="P14" s="41">
        <v>15</v>
      </c>
      <c r="Q14" s="35">
        <v>16</v>
      </c>
      <c r="R14" s="34">
        <v>17</v>
      </c>
      <c r="S14" s="36">
        <v>18</v>
      </c>
      <c r="T14" s="37">
        <v>19</v>
      </c>
      <c r="U14" s="33">
        <v>20</v>
      </c>
      <c r="V14" s="484">
        <v>21</v>
      </c>
      <c r="W14" s="41">
        <v>22</v>
      </c>
      <c r="X14" s="35">
        <v>23</v>
      </c>
      <c r="Y14" s="34">
        <v>24</v>
      </c>
      <c r="Z14" s="36">
        <v>25</v>
      </c>
      <c r="AA14" s="37">
        <v>26</v>
      </c>
      <c r="AB14" s="33">
        <v>27</v>
      </c>
      <c r="AC14" s="32">
        <v>28</v>
      </c>
      <c r="AD14" s="38">
        <v>29</v>
      </c>
      <c r="AE14" s="42">
        <v>30</v>
      </c>
    </row>
    <row r="15" spans="1:31" s="22" customFormat="1" ht="9.75" customHeight="1">
      <c r="A15" s="485"/>
      <c r="B15" s="52"/>
      <c r="C15" s="47"/>
      <c r="D15" s="486"/>
      <c r="E15" s="48"/>
      <c r="F15" s="49"/>
      <c r="G15" s="47"/>
      <c r="H15" s="487"/>
      <c r="I15" s="337"/>
      <c r="J15" s="47"/>
      <c r="K15" s="46"/>
      <c r="L15" s="337"/>
      <c r="M15" s="49"/>
      <c r="N15" s="47"/>
      <c r="O15" s="487"/>
      <c r="P15" s="337"/>
      <c r="Q15" s="47"/>
      <c r="R15" s="46"/>
      <c r="S15" s="337"/>
      <c r="T15" s="49"/>
      <c r="U15" s="47"/>
      <c r="V15" s="487"/>
      <c r="W15" s="337"/>
      <c r="X15" s="47"/>
      <c r="Y15" s="46"/>
      <c r="Z15" s="48"/>
      <c r="AA15" s="49"/>
      <c r="AB15" s="47"/>
      <c r="AC15" s="50"/>
      <c r="AD15" s="50"/>
      <c r="AE15" s="53"/>
    </row>
    <row r="16" spans="1:31" s="63" customFormat="1" ht="15" customHeight="1">
      <c r="A16" s="488" t="s">
        <v>107</v>
      </c>
      <c r="B16" s="62"/>
      <c r="C16" s="59"/>
      <c r="D16" s="107"/>
      <c r="E16" s="58"/>
      <c r="F16" s="56"/>
      <c r="G16" s="59"/>
      <c r="H16" s="60"/>
      <c r="I16" s="62"/>
      <c r="J16" s="59"/>
      <c r="K16" s="56"/>
      <c r="L16" s="339"/>
      <c r="M16" s="56"/>
      <c r="N16" s="59"/>
      <c r="O16" s="60"/>
      <c r="P16" s="62"/>
      <c r="Q16" s="59"/>
      <c r="R16" s="56"/>
      <c r="S16" s="339"/>
      <c r="T16" s="56"/>
      <c r="U16" s="59"/>
      <c r="V16" s="60"/>
      <c r="W16" s="62"/>
      <c r="X16" s="59"/>
      <c r="Y16" s="56"/>
      <c r="Z16" s="58"/>
      <c r="AA16" s="56"/>
      <c r="AB16" s="59"/>
      <c r="AC16" s="60"/>
      <c r="AD16" s="60"/>
      <c r="AE16" s="60"/>
    </row>
    <row r="17" spans="1:31" s="63" customFormat="1" ht="15" customHeight="1">
      <c r="A17" s="489" t="s">
        <v>108</v>
      </c>
      <c r="B17" s="490">
        <v>296870.499</v>
      </c>
      <c r="C17" s="71">
        <v>39.7</v>
      </c>
      <c r="D17" s="65">
        <v>45</v>
      </c>
      <c r="E17" s="67">
        <v>48</v>
      </c>
      <c r="F17" s="65">
        <v>93</v>
      </c>
      <c r="G17" s="71">
        <v>30.1</v>
      </c>
      <c r="H17" s="68">
        <v>23</v>
      </c>
      <c r="I17" s="490">
        <v>2288</v>
      </c>
      <c r="J17" s="71">
        <v>6.1</v>
      </c>
      <c r="K17" s="65">
        <v>22</v>
      </c>
      <c r="L17" s="491">
        <v>3</v>
      </c>
      <c r="M17" s="65">
        <v>25</v>
      </c>
      <c r="N17" s="71">
        <v>7.6</v>
      </c>
      <c r="O17" s="68">
        <v>3</v>
      </c>
      <c r="P17" s="490">
        <v>3630</v>
      </c>
      <c r="Q17" s="71">
        <v>9.4</v>
      </c>
      <c r="R17" s="65">
        <v>73</v>
      </c>
      <c r="S17" s="491">
        <v>6</v>
      </c>
      <c r="T17" s="65">
        <v>79</v>
      </c>
      <c r="U17" s="71">
        <v>11</v>
      </c>
      <c r="V17" s="68">
        <v>0</v>
      </c>
      <c r="W17" s="76">
        <v>302788</v>
      </c>
      <c r="X17" s="71">
        <v>36.7</v>
      </c>
      <c r="Y17" s="65">
        <v>140</v>
      </c>
      <c r="Z17" s="67">
        <v>57</v>
      </c>
      <c r="AA17" s="65">
        <v>197</v>
      </c>
      <c r="AB17" s="71">
        <v>14.4</v>
      </c>
      <c r="AC17" s="68">
        <v>55</v>
      </c>
      <c r="AD17" s="68">
        <v>26</v>
      </c>
      <c r="AE17" s="68">
        <v>7</v>
      </c>
    </row>
    <row r="18" spans="1:31" s="63" customFormat="1" ht="15" customHeight="1">
      <c r="A18" s="489" t="s">
        <v>109</v>
      </c>
      <c r="B18" s="492">
        <v>0</v>
      </c>
      <c r="C18" s="414">
        <v>0</v>
      </c>
      <c r="D18" s="493">
        <v>0</v>
      </c>
      <c r="E18" s="494">
        <v>0</v>
      </c>
      <c r="F18" s="493">
        <v>0</v>
      </c>
      <c r="G18" s="414">
        <v>0</v>
      </c>
      <c r="H18" s="495">
        <v>0</v>
      </c>
      <c r="I18" s="492">
        <v>0</v>
      </c>
      <c r="J18" s="414">
        <v>0</v>
      </c>
      <c r="K18" s="493">
        <v>0</v>
      </c>
      <c r="L18" s="496">
        <v>0</v>
      </c>
      <c r="M18" s="493">
        <v>0</v>
      </c>
      <c r="N18" s="414">
        <v>0</v>
      </c>
      <c r="O18" s="495">
        <v>0</v>
      </c>
      <c r="P18" s="492">
        <v>300</v>
      </c>
      <c r="Q18" s="414">
        <v>0.8</v>
      </c>
      <c r="R18" s="493">
        <v>5</v>
      </c>
      <c r="S18" s="496">
        <v>0</v>
      </c>
      <c r="T18" s="493">
        <v>5</v>
      </c>
      <c r="U18" s="414">
        <v>0.7</v>
      </c>
      <c r="V18" s="495">
        <v>0</v>
      </c>
      <c r="W18" s="497">
        <v>300</v>
      </c>
      <c r="X18" s="414">
        <v>0</v>
      </c>
      <c r="Y18" s="493">
        <v>5</v>
      </c>
      <c r="Z18" s="494">
        <v>0</v>
      </c>
      <c r="AA18" s="493">
        <v>5</v>
      </c>
      <c r="AB18" s="414">
        <v>0.4</v>
      </c>
      <c r="AC18" s="495">
        <v>0</v>
      </c>
      <c r="AD18" s="495">
        <v>0</v>
      </c>
      <c r="AE18" s="495">
        <v>0</v>
      </c>
    </row>
    <row r="19" spans="1:31" s="63" customFormat="1" ht="15" customHeight="1" thickBot="1">
      <c r="A19" s="498" t="s">
        <v>110</v>
      </c>
      <c r="B19" s="499">
        <v>357050.651</v>
      </c>
      <c r="C19" s="120">
        <v>47.7</v>
      </c>
      <c r="D19" s="114">
        <v>112</v>
      </c>
      <c r="E19" s="116">
        <v>45</v>
      </c>
      <c r="F19" s="114">
        <v>157</v>
      </c>
      <c r="G19" s="120">
        <v>50.8</v>
      </c>
      <c r="H19" s="117">
        <v>24</v>
      </c>
      <c r="I19" s="499">
        <v>20368</v>
      </c>
      <c r="J19" s="120">
        <v>54.3</v>
      </c>
      <c r="K19" s="114">
        <v>163</v>
      </c>
      <c r="L19" s="500">
        <v>9</v>
      </c>
      <c r="M19" s="114">
        <v>172</v>
      </c>
      <c r="N19" s="120">
        <v>52.1</v>
      </c>
      <c r="O19" s="117">
        <v>30</v>
      </c>
      <c r="P19" s="499">
        <v>12837</v>
      </c>
      <c r="Q19" s="120">
        <v>33.3</v>
      </c>
      <c r="R19" s="114">
        <v>257</v>
      </c>
      <c r="S19" s="500">
        <v>23</v>
      </c>
      <c r="T19" s="114">
        <v>280</v>
      </c>
      <c r="U19" s="120">
        <v>38.8</v>
      </c>
      <c r="V19" s="117">
        <v>0</v>
      </c>
      <c r="W19" s="501">
        <v>390256</v>
      </c>
      <c r="X19" s="120">
        <v>47.4</v>
      </c>
      <c r="Y19" s="114">
        <v>532</v>
      </c>
      <c r="Z19" s="116">
        <v>77</v>
      </c>
      <c r="AA19" s="114">
        <v>609</v>
      </c>
      <c r="AB19" s="120">
        <v>44.8</v>
      </c>
      <c r="AC19" s="117">
        <v>128</v>
      </c>
      <c r="AD19" s="117">
        <v>54</v>
      </c>
      <c r="AE19" s="117">
        <v>28</v>
      </c>
    </row>
    <row r="20" spans="1:31" s="63" customFormat="1" ht="15" customHeight="1" thickBot="1">
      <c r="A20" s="502" t="s">
        <v>22</v>
      </c>
      <c r="B20" s="503">
        <f aca="true" t="shared" si="0" ref="B20:AE20">SUM(B17:B19)</f>
        <v>653921.15</v>
      </c>
      <c r="C20" s="453">
        <f t="shared" si="0"/>
        <v>87.4</v>
      </c>
      <c r="D20" s="504">
        <f t="shared" si="0"/>
        <v>157</v>
      </c>
      <c r="E20" s="505">
        <f t="shared" si="0"/>
        <v>93</v>
      </c>
      <c r="F20" s="504">
        <f t="shared" si="0"/>
        <v>250</v>
      </c>
      <c r="G20" s="453">
        <f t="shared" si="0"/>
        <v>80.9</v>
      </c>
      <c r="H20" s="506">
        <f t="shared" si="0"/>
        <v>47</v>
      </c>
      <c r="I20" s="503">
        <f t="shared" si="0"/>
        <v>22656</v>
      </c>
      <c r="J20" s="453">
        <f t="shared" si="0"/>
        <v>60.4</v>
      </c>
      <c r="K20" s="504">
        <f t="shared" si="0"/>
        <v>185</v>
      </c>
      <c r="L20" s="507">
        <f t="shared" si="0"/>
        <v>12</v>
      </c>
      <c r="M20" s="504">
        <f t="shared" si="0"/>
        <v>197</v>
      </c>
      <c r="N20" s="453">
        <f t="shared" si="0"/>
        <v>59.7</v>
      </c>
      <c r="O20" s="506">
        <f t="shared" si="0"/>
        <v>33</v>
      </c>
      <c r="P20" s="503">
        <f t="shared" si="0"/>
        <v>16767</v>
      </c>
      <c r="Q20" s="453">
        <f t="shared" si="0"/>
        <v>43.5</v>
      </c>
      <c r="R20" s="504">
        <f t="shared" si="0"/>
        <v>335</v>
      </c>
      <c r="S20" s="507">
        <f t="shared" si="0"/>
        <v>29</v>
      </c>
      <c r="T20" s="504">
        <f t="shared" si="0"/>
        <v>364</v>
      </c>
      <c r="U20" s="453">
        <f t="shared" si="0"/>
        <v>50.5</v>
      </c>
      <c r="V20" s="506">
        <f t="shared" si="0"/>
        <v>0</v>
      </c>
      <c r="W20" s="503">
        <f t="shared" si="0"/>
        <v>693344</v>
      </c>
      <c r="X20" s="453">
        <f t="shared" si="0"/>
        <v>84.1</v>
      </c>
      <c r="Y20" s="504">
        <f t="shared" si="0"/>
        <v>677</v>
      </c>
      <c r="Z20" s="505">
        <f t="shared" si="0"/>
        <v>134</v>
      </c>
      <c r="AA20" s="504">
        <f t="shared" si="0"/>
        <v>811</v>
      </c>
      <c r="AB20" s="453">
        <f t="shared" si="0"/>
        <v>59.599999999999994</v>
      </c>
      <c r="AC20" s="506">
        <f t="shared" si="0"/>
        <v>183</v>
      </c>
      <c r="AD20" s="506">
        <f t="shared" si="0"/>
        <v>80</v>
      </c>
      <c r="AE20" s="506">
        <f t="shared" si="0"/>
        <v>35</v>
      </c>
    </row>
    <row r="21" spans="1:31" s="63" customFormat="1" ht="9.75" customHeight="1">
      <c r="A21" s="527"/>
      <c r="B21" s="528"/>
      <c r="C21" s="150"/>
      <c r="D21" s="144"/>
      <c r="E21" s="146"/>
      <c r="F21" s="144"/>
      <c r="G21" s="150"/>
      <c r="H21" s="147"/>
      <c r="I21" s="528"/>
      <c r="J21" s="150"/>
      <c r="K21" s="144"/>
      <c r="L21" s="529"/>
      <c r="M21" s="144"/>
      <c r="N21" s="150"/>
      <c r="O21" s="147"/>
      <c r="P21" s="528"/>
      <c r="Q21" s="150"/>
      <c r="R21" s="144"/>
      <c r="S21" s="529"/>
      <c r="T21" s="144"/>
      <c r="U21" s="150"/>
      <c r="V21" s="147"/>
      <c r="W21" s="530"/>
      <c r="X21" s="150"/>
      <c r="Y21" s="144"/>
      <c r="Z21" s="146"/>
      <c r="AA21" s="144"/>
      <c r="AB21" s="150"/>
      <c r="AC21" s="147"/>
      <c r="AD21" s="147"/>
      <c r="AE21" s="147"/>
    </row>
    <row r="22" spans="1:31" s="63" customFormat="1" ht="15" customHeight="1">
      <c r="A22" s="488" t="s">
        <v>111</v>
      </c>
      <c r="B22" s="62"/>
      <c r="C22" s="59"/>
      <c r="D22" s="101"/>
      <c r="E22" s="103"/>
      <c r="F22" s="101"/>
      <c r="G22" s="59"/>
      <c r="H22" s="104"/>
      <c r="I22" s="62"/>
      <c r="J22" s="59"/>
      <c r="K22" s="101"/>
      <c r="L22" s="347"/>
      <c r="M22" s="101"/>
      <c r="N22" s="59"/>
      <c r="O22" s="104"/>
      <c r="P22" s="62"/>
      <c r="Q22" s="59"/>
      <c r="R22" s="101"/>
      <c r="S22" s="347"/>
      <c r="T22" s="101"/>
      <c r="U22" s="59"/>
      <c r="V22" s="104"/>
      <c r="W22" s="62"/>
      <c r="X22" s="59"/>
      <c r="Y22" s="101"/>
      <c r="Z22" s="103"/>
      <c r="AA22" s="101"/>
      <c r="AB22" s="59"/>
      <c r="AC22" s="104"/>
      <c r="AD22" s="104"/>
      <c r="AE22" s="104"/>
    </row>
    <row r="23" spans="1:31" s="63" customFormat="1" ht="15" customHeight="1">
      <c r="A23" s="489" t="s">
        <v>112</v>
      </c>
      <c r="B23" s="490">
        <v>15534.754</v>
      </c>
      <c r="C23" s="71">
        <v>2.1</v>
      </c>
      <c r="D23" s="65">
        <v>18</v>
      </c>
      <c r="E23" s="67">
        <v>0</v>
      </c>
      <c r="F23" s="65">
        <v>18</v>
      </c>
      <c r="G23" s="71">
        <v>5.8</v>
      </c>
      <c r="H23" s="68">
        <v>7</v>
      </c>
      <c r="I23" s="490">
        <v>7563</v>
      </c>
      <c r="J23" s="71">
        <v>20.2</v>
      </c>
      <c r="K23" s="65">
        <v>64</v>
      </c>
      <c r="L23" s="491">
        <v>6</v>
      </c>
      <c r="M23" s="65">
        <v>70</v>
      </c>
      <c r="N23" s="71">
        <v>21.2</v>
      </c>
      <c r="O23" s="68">
        <v>26</v>
      </c>
      <c r="P23" s="490">
        <v>8675</v>
      </c>
      <c r="Q23" s="71">
        <v>22.6</v>
      </c>
      <c r="R23" s="65">
        <v>146</v>
      </c>
      <c r="S23" s="491">
        <v>4</v>
      </c>
      <c r="T23" s="65">
        <v>150</v>
      </c>
      <c r="U23" s="71">
        <v>20.8</v>
      </c>
      <c r="V23" s="68">
        <v>0</v>
      </c>
      <c r="W23" s="76">
        <v>31773</v>
      </c>
      <c r="X23" s="71">
        <v>3.9</v>
      </c>
      <c r="Y23" s="65">
        <v>228</v>
      </c>
      <c r="Z23" s="67">
        <v>10</v>
      </c>
      <c r="AA23" s="65">
        <v>238</v>
      </c>
      <c r="AB23" s="71">
        <v>17.5</v>
      </c>
      <c r="AC23" s="68">
        <v>1</v>
      </c>
      <c r="AD23" s="68">
        <v>33</v>
      </c>
      <c r="AE23" s="68">
        <v>4</v>
      </c>
    </row>
    <row r="24" spans="1:31" s="63" customFormat="1" ht="15" customHeight="1">
      <c r="A24" s="489" t="s">
        <v>110</v>
      </c>
      <c r="B24" s="492">
        <v>27057.404</v>
      </c>
      <c r="C24" s="414">
        <v>3.6</v>
      </c>
      <c r="D24" s="493">
        <v>22</v>
      </c>
      <c r="E24" s="494">
        <v>0</v>
      </c>
      <c r="F24" s="493">
        <v>22</v>
      </c>
      <c r="G24" s="414">
        <v>7.2</v>
      </c>
      <c r="H24" s="495">
        <v>2</v>
      </c>
      <c r="I24" s="492">
        <v>7037</v>
      </c>
      <c r="J24" s="414">
        <v>18.7</v>
      </c>
      <c r="K24" s="493">
        <v>59</v>
      </c>
      <c r="L24" s="496">
        <v>2</v>
      </c>
      <c r="M24" s="493">
        <v>61</v>
      </c>
      <c r="N24" s="414">
        <v>18.5</v>
      </c>
      <c r="O24" s="495">
        <v>8</v>
      </c>
      <c r="P24" s="492">
        <v>6397.364</v>
      </c>
      <c r="Q24" s="414">
        <v>16.6</v>
      </c>
      <c r="R24" s="493">
        <v>137</v>
      </c>
      <c r="S24" s="496">
        <v>7</v>
      </c>
      <c r="T24" s="493">
        <v>144</v>
      </c>
      <c r="U24" s="414">
        <v>19.9</v>
      </c>
      <c r="V24" s="495">
        <v>0</v>
      </c>
      <c r="W24" s="497">
        <v>40491</v>
      </c>
      <c r="X24" s="414">
        <v>4.9</v>
      </c>
      <c r="Y24" s="493">
        <v>218</v>
      </c>
      <c r="Z24" s="494">
        <v>9</v>
      </c>
      <c r="AA24" s="493">
        <v>227</v>
      </c>
      <c r="AB24" s="414">
        <v>16.7</v>
      </c>
      <c r="AC24" s="495">
        <v>39</v>
      </c>
      <c r="AD24" s="495">
        <v>10</v>
      </c>
      <c r="AE24" s="495">
        <v>4</v>
      </c>
    </row>
    <row r="25" spans="1:31" s="63" customFormat="1" ht="15" customHeight="1" thickBot="1">
      <c r="A25" s="515" t="s">
        <v>113</v>
      </c>
      <c r="B25" s="499">
        <v>323.673</v>
      </c>
      <c r="C25" s="120">
        <v>0</v>
      </c>
      <c r="D25" s="114">
        <v>1</v>
      </c>
      <c r="E25" s="116">
        <v>0</v>
      </c>
      <c r="F25" s="114">
        <v>1</v>
      </c>
      <c r="G25" s="120">
        <v>0.3</v>
      </c>
      <c r="H25" s="117">
        <v>0</v>
      </c>
      <c r="I25" s="499">
        <v>267.15</v>
      </c>
      <c r="J25" s="120">
        <v>0.7</v>
      </c>
      <c r="K25" s="114">
        <v>2</v>
      </c>
      <c r="L25" s="500">
        <v>0</v>
      </c>
      <c r="M25" s="114">
        <v>2</v>
      </c>
      <c r="N25" s="120">
        <v>0.6</v>
      </c>
      <c r="O25" s="117">
        <v>0</v>
      </c>
      <c r="P25" s="499">
        <v>320</v>
      </c>
      <c r="Q25" s="120">
        <v>0.8</v>
      </c>
      <c r="R25" s="114">
        <v>4</v>
      </c>
      <c r="S25" s="500">
        <v>0</v>
      </c>
      <c r="T25" s="114">
        <v>4</v>
      </c>
      <c r="U25" s="120">
        <v>0.6</v>
      </c>
      <c r="V25" s="117">
        <v>0</v>
      </c>
      <c r="W25" s="501">
        <v>910.726</v>
      </c>
      <c r="X25" s="120">
        <v>0.1</v>
      </c>
      <c r="Y25" s="114">
        <v>7</v>
      </c>
      <c r="Z25" s="116">
        <v>0</v>
      </c>
      <c r="AA25" s="114">
        <v>7</v>
      </c>
      <c r="AB25" s="120">
        <v>0.5</v>
      </c>
      <c r="AC25" s="117">
        <v>0</v>
      </c>
      <c r="AD25" s="117">
        <v>0</v>
      </c>
      <c r="AE25" s="117">
        <v>0</v>
      </c>
    </row>
    <row r="26" spans="1:31" s="63" customFormat="1" ht="15" customHeight="1" thickBot="1">
      <c r="A26" s="502" t="s">
        <v>114</v>
      </c>
      <c r="B26" s="503">
        <f aca="true" t="shared" si="1" ref="B26:AE26">SUM(B23:B25)</f>
        <v>42915.831</v>
      </c>
      <c r="C26" s="453">
        <f t="shared" si="1"/>
        <v>5.7</v>
      </c>
      <c r="D26" s="504">
        <f t="shared" si="1"/>
        <v>41</v>
      </c>
      <c r="E26" s="505">
        <f t="shared" si="1"/>
        <v>0</v>
      </c>
      <c r="F26" s="504">
        <f t="shared" si="1"/>
        <v>41</v>
      </c>
      <c r="G26" s="453">
        <f t="shared" si="1"/>
        <v>13.3</v>
      </c>
      <c r="H26" s="506">
        <f t="shared" si="1"/>
        <v>9</v>
      </c>
      <c r="I26" s="503">
        <f t="shared" si="1"/>
        <v>14867.15</v>
      </c>
      <c r="J26" s="453">
        <f t="shared" si="1"/>
        <v>39.6</v>
      </c>
      <c r="K26" s="504">
        <f t="shared" si="1"/>
        <v>125</v>
      </c>
      <c r="L26" s="507">
        <f t="shared" si="1"/>
        <v>8</v>
      </c>
      <c r="M26" s="504">
        <f t="shared" si="1"/>
        <v>133</v>
      </c>
      <c r="N26" s="453">
        <f t="shared" si="1"/>
        <v>40.300000000000004</v>
      </c>
      <c r="O26" s="506">
        <f t="shared" si="1"/>
        <v>34</v>
      </c>
      <c r="P26" s="503">
        <f t="shared" si="1"/>
        <v>15392.364</v>
      </c>
      <c r="Q26" s="453">
        <f t="shared" si="1"/>
        <v>40</v>
      </c>
      <c r="R26" s="504">
        <f t="shared" si="1"/>
        <v>287</v>
      </c>
      <c r="S26" s="507">
        <f t="shared" si="1"/>
        <v>11</v>
      </c>
      <c r="T26" s="504">
        <f t="shared" si="1"/>
        <v>298</v>
      </c>
      <c r="U26" s="453">
        <f t="shared" si="1"/>
        <v>41.300000000000004</v>
      </c>
      <c r="V26" s="506">
        <f t="shared" si="1"/>
        <v>0</v>
      </c>
      <c r="W26" s="503">
        <f t="shared" si="1"/>
        <v>73174.726</v>
      </c>
      <c r="X26" s="453">
        <f t="shared" si="1"/>
        <v>8.9</v>
      </c>
      <c r="Y26" s="504">
        <f t="shared" si="1"/>
        <v>453</v>
      </c>
      <c r="Z26" s="505">
        <f t="shared" si="1"/>
        <v>19</v>
      </c>
      <c r="AA26" s="504">
        <f t="shared" si="1"/>
        <v>472</v>
      </c>
      <c r="AB26" s="453">
        <f t="shared" si="1"/>
        <v>34.7</v>
      </c>
      <c r="AC26" s="506">
        <f t="shared" si="1"/>
        <v>40</v>
      </c>
      <c r="AD26" s="506">
        <f t="shared" si="1"/>
        <v>43</v>
      </c>
      <c r="AE26" s="506">
        <f t="shared" si="1"/>
        <v>8</v>
      </c>
    </row>
    <row r="27" spans="1:31" s="63" customFormat="1" ht="9.75" customHeight="1" thickBot="1">
      <c r="A27" s="544"/>
      <c r="B27" s="545"/>
      <c r="C27" s="546"/>
      <c r="D27" s="547"/>
      <c r="E27" s="548"/>
      <c r="F27" s="547"/>
      <c r="G27" s="546"/>
      <c r="H27" s="549"/>
      <c r="I27" s="545"/>
      <c r="J27" s="546"/>
      <c r="K27" s="547"/>
      <c r="L27" s="550"/>
      <c r="M27" s="547"/>
      <c r="N27" s="546"/>
      <c r="O27" s="549"/>
      <c r="P27" s="545"/>
      <c r="Q27" s="546"/>
      <c r="R27" s="547"/>
      <c r="S27" s="550"/>
      <c r="T27" s="547"/>
      <c r="U27" s="546"/>
      <c r="V27" s="549"/>
      <c r="W27" s="551"/>
      <c r="X27" s="546"/>
      <c r="Y27" s="547"/>
      <c r="Z27" s="548"/>
      <c r="AA27" s="547"/>
      <c r="AB27" s="546"/>
      <c r="AC27" s="549"/>
      <c r="AD27" s="549"/>
      <c r="AE27" s="549"/>
    </row>
    <row r="28" spans="1:31" s="63" customFormat="1" ht="15" customHeight="1" thickBot="1">
      <c r="A28" s="540" t="s">
        <v>24</v>
      </c>
      <c r="B28" s="541">
        <f aca="true" t="shared" si="2" ref="B28:AE28">B20+B26</f>
        <v>696836.981</v>
      </c>
      <c r="C28" s="136">
        <f t="shared" si="2"/>
        <v>93.10000000000001</v>
      </c>
      <c r="D28" s="131">
        <f t="shared" si="2"/>
        <v>198</v>
      </c>
      <c r="E28" s="176">
        <f t="shared" si="2"/>
        <v>93</v>
      </c>
      <c r="F28" s="131">
        <f t="shared" si="2"/>
        <v>291</v>
      </c>
      <c r="G28" s="136">
        <f t="shared" si="2"/>
        <v>94.2</v>
      </c>
      <c r="H28" s="133">
        <f t="shared" si="2"/>
        <v>56</v>
      </c>
      <c r="I28" s="541">
        <f t="shared" si="2"/>
        <v>37523.15</v>
      </c>
      <c r="J28" s="136">
        <f t="shared" si="2"/>
        <v>100</v>
      </c>
      <c r="K28" s="131">
        <f t="shared" si="2"/>
        <v>310</v>
      </c>
      <c r="L28" s="179">
        <f t="shared" si="2"/>
        <v>20</v>
      </c>
      <c r="M28" s="131">
        <f t="shared" si="2"/>
        <v>330</v>
      </c>
      <c r="N28" s="136">
        <f t="shared" si="2"/>
        <v>100</v>
      </c>
      <c r="O28" s="133">
        <f t="shared" si="2"/>
        <v>67</v>
      </c>
      <c r="P28" s="541">
        <f t="shared" si="2"/>
        <v>32159.364</v>
      </c>
      <c r="Q28" s="136">
        <f t="shared" si="2"/>
        <v>83.5</v>
      </c>
      <c r="R28" s="131">
        <f t="shared" si="2"/>
        <v>622</v>
      </c>
      <c r="S28" s="179">
        <f t="shared" si="2"/>
        <v>40</v>
      </c>
      <c r="T28" s="131">
        <f t="shared" si="2"/>
        <v>662</v>
      </c>
      <c r="U28" s="136">
        <f t="shared" si="2"/>
        <v>91.80000000000001</v>
      </c>
      <c r="V28" s="133">
        <f t="shared" si="2"/>
        <v>0</v>
      </c>
      <c r="W28" s="541">
        <f t="shared" si="2"/>
        <v>766518.726</v>
      </c>
      <c r="X28" s="136">
        <f t="shared" si="2"/>
        <v>93</v>
      </c>
      <c r="Y28" s="131">
        <f t="shared" si="2"/>
        <v>1130</v>
      </c>
      <c r="Z28" s="176">
        <f t="shared" si="2"/>
        <v>153</v>
      </c>
      <c r="AA28" s="131">
        <f t="shared" si="2"/>
        <v>1283</v>
      </c>
      <c r="AB28" s="136">
        <f t="shared" si="2"/>
        <v>94.3</v>
      </c>
      <c r="AC28" s="133">
        <f t="shared" si="2"/>
        <v>223</v>
      </c>
      <c r="AD28" s="133">
        <f t="shared" si="2"/>
        <v>123</v>
      </c>
      <c r="AE28" s="133">
        <f t="shared" si="2"/>
        <v>43</v>
      </c>
    </row>
    <row r="29" spans="1:31" s="63" customFormat="1" ht="9.75" customHeight="1">
      <c r="A29" s="527"/>
      <c r="B29" s="528"/>
      <c r="C29" s="150"/>
      <c r="D29" s="144"/>
      <c r="E29" s="146"/>
      <c r="F29" s="144"/>
      <c r="G29" s="150"/>
      <c r="H29" s="147"/>
      <c r="I29" s="528"/>
      <c r="J29" s="150"/>
      <c r="K29" s="144"/>
      <c r="L29" s="529"/>
      <c r="M29" s="144"/>
      <c r="N29" s="150"/>
      <c r="O29" s="147"/>
      <c r="P29" s="528"/>
      <c r="Q29" s="150"/>
      <c r="R29" s="144"/>
      <c r="S29" s="529"/>
      <c r="T29" s="144"/>
      <c r="U29" s="150"/>
      <c r="V29" s="147"/>
      <c r="W29" s="530"/>
      <c r="X29" s="150"/>
      <c r="Y29" s="144"/>
      <c r="Z29" s="146"/>
      <c r="AA29" s="144"/>
      <c r="AB29" s="150"/>
      <c r="AC29" s="147"/>
      <c r="AD29" s="147"/>
      <c r="AE29" s="147"/>
    </row>
    <row r="30" spans="1:31" s="63" customFormat="1" ht="15" customHeight="1">
      <c r="A30" s="488" t="s">
        <v>28</v>
      </c>
      <c r="B30" s="62"/>
      <c r="C30" s="59"/>
      <c r="D30" s="101"/>
      <c r="E30" s="103"/>
      <c r="F30" s="101"/>
      <c r="G30" s="59"/>
      <c r="H30" s="104"/>
      <c r="I30" s="62"/>
      <c r="J30" s="59"/>
      <c r="K30" s="101"/>
      <c r="L30" s="347"/>
      <c r="M30" s="101"/>
      <c r="N30" s="59"/>
      <c r="O30" s="104"/>
      <c r="P30" s="62"/>
      <c r="Q30" s="59"/>
      <c r="R30" s="101"/>
      <c r="S30" s="347"/>
      <c r="T30" s="101"/>
      <c r="U30" s="59"/>
      <c r="V30" s="104"/>
      <c r="W30" s="62"/>
      <c r="X30" s="59"/>
      <c r="Y30" s="101"/>
      <c r="Z30" s="103"/>
      <c r="AA30" s="101"/>
      <c r="AB30" s="59"/>
      <c r="AC30" s="104"/>
      <c r="AD30" s="104"/>
      <c r="AE30" s="104"/>
    </row>
    <row r="31" spans="1:31" s="63" customFormat="1" ht="15" customHeight="1">
      <c r="A31" s="489" t="s">
        <v>213</v>
      </c>
      <c r="B31" s="490">
        <v>51693.434</v>
      </c>
      <c r="C31" s="71">
        <v>6.9</v>
      </c>
      <c r="D31" s="65">
        <v>17</v>
      </c>
      <c r="E31" s="67">
        <v>1</v>
      </c>
      <c r="F31" s="65">
        <v>18</v>
      </c>
      <c r="G31" s="71">
        <v>5.8</v>
      </c>
      <c r="H31" s="68">
        <v>4</v>
      </c>
      <c r="I31" s="490">
        <v>0</v>
      </c>
      <c r="J31" s="71">
        <v>0</v>
      </c>
      <c r="K31" s="65">
        <v>0</v>
      </c>
      <c r="L31" s="491">
        <v>0</v>
      </c>
      <c r="M31" s="65">
        <v>0</v>
      </c>
      <c r="N31" s="71">
        <v>0</v>
      </c>
      <c r="O31" s="68">
        <v>0</v>
      </c>
      <c r="P31" s="490">
        <v>6353.077</v>
      </c>
      <c r="Q31" s="71">
        <v>16.5</v>
      </c>
      <c r="R31" s="65">
        <v>56</v>
      </c>
      <c r="S31" s="491">
        <v>3</v>
      </c>
      <c r="T31" s="65">
        <v>59</v>
      </c>
      <c r="U31" s="71">
        <v>8.2</v>
      </c>
      <c r="V31" s="68">
        <v>0</v>
      </c>
      <c r="W31" s="76">
        <v>58046</v>
      </c>
      <c r="X31" s="71">
        <v>7</v>
      </c>
      <c r="Y31" s="65">
        <v>73</v>
      </c>
      <c r="Z31" s="67">
        <v>4</v>
      </c>
      <c r="AA31" s="65">
        <v>77</v>
      </c>
      <c r="AB31" s="71">
        <v>5.7</v>
      </c>
      <c r="AC31" s="68">
        <v>1</v>
      </c>
      <c r="AD31" s="68">
        <v>4</v>
      </c>
      <c r="AE31" s="68">
        <v>9</v>
      </c>
    </row>
    <row r="32" spans="1:31" s="63" customFormat="1" ht="15" customHeight="1" thickBot="1">
      <c r="A32" s="502" t="s">
        <v>44</v>
      </c>
      <c r="B32" s="503">
        <f aca="true" t="shared" si="3" ref="B32:AE32">SUM(B31:B31)</f>
        <v>51693.434</v>
      </c>
      <c r="C32" s="453">
        <f t="shared" si="3"/>
        <v>6.9</v>
      </c>
      <c r="D32" s="504">
        <f t="shared" si="3"/>
        <v>17</v>
      </c>
      <c r="E32" s="505">
        <f t="shared" si="3"/>
        <v>1</v>
      </c>
      <c r="F32" s="504">
        <f t="shared" si="3"/>
        <v>18</v>
      </c>
      <c r="G32" s="453">
        <f t="shared" si="3"/>
        <v>5.8</v>
      </c>
      <c r="H32" s="506">
        <f t="shared" si="3"/>
        <v>4</v>
      </c>
      <c r="I32" s="503">
        <f t="shared" si="3"/>
        <v>0</v>
      </c>
      <c r="J32" s="453">
        <f t="shared" si="3"/>
        <v>0</v>
      </c>
      <c r="K32" s="504">
        <f t="shared" si="3"/>
        <v>0</v>
      </c>
      <c r="L32" s="507">
        <f t="shared" si="3"/>
        <v>0</v>
      </c>
      <c r="M32" s="504">
        <f t="shared" si="3"/>
        <v>0</v>
      </c>
      <c r="N32" s="453">
        <f t="shared" si="3"/>
        <v>0</v>
      </c>
      <c r="O32" s="506">
        <f t="shared" si="3"/>
        <v>0</v>
      </c>
      <c r="P32" s="503">
        <f t="shared" si="3"/>
        <v>6353.077</v>
      </c>
      <c r="Q32" s="453">
        <f t="shared" si="3"/>
        <v>16.5</v>
      </c>
      <c r="R32" s="504">
        <f t="shared" si="3"/>
        <v>56</v>
      </c>
      <c r="S32" s="507">
        <f t="shared" si="3"/>
        <v>3</v>
      </c>
      <c r="T32" s="504">
        <f t="shared" si="3"/>
        <v>59</v>
      </c>
      <c r="U32" s="453">
        <f t="shared" si="3"/>
        <v>8.2</v>
      </c>
      <c r="V32" s="506">
        <f t="shared" si="3"/>
        <v>0</v>
      </c>
      <c r="W32" s="503">
        <f t="shared" si="3"/>
        <v>58046</v>
      </c>
      <c r="X32" s="453">
        <f t="shared" si="3"/>
        <v>7</v>
      </c>
      <c r="Y32" s="504">
        <f t="shared" si="3"/>
        <v>73</v>
      </c>
      <c r="Z32" s="505">
        <f t="shared" si="3"/>
        <v>4</v>
      </c>
      <c r="AA32" s="504">
        <f t="shared" si="3"/>
        <v>77</v>
      </c>
      <c r="AB32" s="453">
        <f t="shared" si="3"/>
        <v>5.7</v>
      </c>
      <c r="AC32" s="506">
        <f t="shared" si="3"/>
        <v>1</v>
      </c>
      <c r="AD32" s="506">
        <f t="shared" si="3"/>
        <v>4</v>
      </c>
      <c r="AE32" s="506">
        <f t="shared" si="3"/>
        <v>9</v>
      </c>
    </row>
    <row r="33" spans="1:31" s="63" customFormat="1" ht="9.75" customHeight="1" thickBot="1">
      <c r="A33" s="498"/>
      <c r="B33" s="528"/>
      <c r="C33" s="150"/>
      <c r="D33" s="144"/>
      <c r="E33" s="146"/>
      <c r="F33" s="144"/>
      <c r="G33" s="150"/>
      <c r="H33" s="147"/>
      <c r="I33" s="528"/>
      <c r="J33" s="150"/>
      <c r="K33" s="537"/>
      <c r="L33" s="529"/>
      <c r="M33" s="144"/>
      <c r="N33" s="150"/>
      <c r="O33" s="147"/>
      <c r="P33" s="528"/>
      <c r="Q33" s="150"/>
      <c r="R33" s="537"/>
      <c r="S33" s="529"/>
      <c r="T33" s="144"/>
      <c r="U33" s="150"/>
      <c r="V33" s="147"/>
      <c r="W33" s="538"/>
      <c r="X33" s="150"/>
      <c r="Y33" s="144"/>
      <c r="Z33" s="539"/>
      <c r="AA33" s="144"/>
      <c r="AB33" s="150"/>
      <c r="AC33" s="147"/>
      <c r="AD33" s="147"/>
      <c r="AE33" s="147"/>
    </row>
    <row r="34" spans="1:31" s="63" customFormat="1" ht="15" customHeight="1" thickBot="1">
      <c r="A34" s="540" t="s">
        <v>29</v>
      </c>
      <c r="B34" s="541">
        <f aca="true" t="shared" si="4" ref="B34:AE34">B28+B32</f>
        <v>748530.415</v>
      </c>
      <c r="C34" s="136">
        <f t="shared" si="4"/>
        <v>100.00000000000001</v>
      </c>
      <c r="D34" s="131">
        <f t="shared" si="4"/>
        <v>215</v>
      </c>
      <c r="E34" s="176">
        <f t="shared" si="4"/>
        <v>94</v>
      </c>
      <c r="F34" s="131">
        <f t="shared" si="4"/>
        <v>309</v>
      </c>
      <c r="G34" s="136">
        <f t="shared" si="4"/>
        <v>100</v>
      </c>
      <c r="H34" s="133">
        <f t="shared" si="4"/>
        <v>60</v>
      </c>
      <c r="I34" s="541">
        <f t="shared" si="4"/>
        <v>37523.15</v>
      </c>
      <c r="J34" s="136">
        <f t="shared" si="4"/>
        <v>100</v>
      </c>
      <c r="K34" s="133">
        <f t="shared" si="4"/>
        <v>310</v>
      </c>
      <c r="L34" s="131">
        <f t="shared" si="4"/>
        <v>20</v>
      </c>
      <c r="M34" s="131">
        <f t="shared" si="4"/>
        <v>330</v>
      </c>
      <c r="N34" s="136">
        <f t="shared" si="4"/>
        <v>100</v>
      </c>
      <c r="O34" s="133">
        <f t="shared" si="4"/>
        <v>67</v>
      </c>
      <c r="P34" s="541">
        <f t="shared" si="4"/>
        <v>38512.441</v>
      </c>
      <c r="Q34" s="136">
        <f t="shared" si="4"/>
        <v>100</v>
      </c>
      <c r="R34" s="133">
        <f t="shared" si="4"/>
        <v>678</v>
      </c>
      <c r="S34" s="131">
        <f t="shared" si="4"/>
        <v>43</v>
      </c>
      <c r="T34" s="131">
        <f t="shared" si="4"/>
        <v>721</v>
      </c>
      <c r="U34" s="136">
        <f t="shared" si="4"/>
        <v>100.00000000000001</v>
      </c>
      <c r="V34" s="133">
        <f t="shared" si="4"/>
        <v>0</v>
      </c>
      <c r="W34" s="541">
        <f t="shared" si="4"/>
        <v>824564.726</v>
      </c>
      <c r="X34" s="136">
        <f t="shared" si="4"/>
        <v>100</v>
      </c>
      <c r="Y34" s="131">
        <f t="shared" si="4"/>
        <v>1203</v>
      </c>
      <c r="Z34" s="176">
        <f t="shared" si="4"/>
        <v>157</v>
      </c>
      <c r="AA34" s="131">
        <f t="shared" si="4"/>
        <v>1360</v>
      </c>
      <c r="AB34" s="136">
        <f t="shared" si="4"/>
        <v>100</v>
      </c>
      <c r="AC34" s="133">
        <f t="shared" si="4"/>
        <v>224</v>
      </c>
      <c r="AD34" s="133">
        <f t="shared" si="4"/>
        <v>127</v>
      </c>
      <c r="AE34" s="133">
        <f t="shared" si="4"/>
        <v>52</v>
      </c>
    </row>
    <row r="35" spans="1:7" s="163" customFormat="1" ht="13.5">
      <c r="A35" s="161"/>
      <c r="B35" s="164"/>
      <c r="C35" s="162"/>
      <c r="D35" s="162"/>
      <c r="E35" s="162"/>
      <c r="F35" s="162"/>
      <c r="G35" s="162"/>
    </row>
    <row r="36" spans="1:7" s="163" customFormat="1" ht="13.5">
      <c r="A36" s="161" t="s">
        <v>30</v>
      </c>
      <c r="B36" s="164"/>
      <c r="C36" s="162"/>
      <c r="D36" s="162"/>
      <c r="E36" s="162"/>
      <c r="F36" s="162"/>
      <c r="G36" s="162"/>
    </row>
    <row r="37" s="164" customFormat="1" ht="13.5">
      <c r="A37" s="164" t="s">
        <v>31</v>
      </c>
    </row>
    <row r="38" s="164" customFormat="1" ht="13.5">
      <c r="A38" s="164" t="s">
        <v>184</v>
      </c>
    </row>
    <row r="39" s="164" customFormat="1" ht="13.5">
      <c r="A39" s="164" t="s">
        <v>32</v>
      </c>
    </row>
    <row r="40" s="164" customFormat="1" ht="13.5">
      <c r="A40" s="164" t="s">
        <v>33</v>
      </c>
    </row>
    <row r="41" s="164" customFormat="1" ht="13.5">
      <c r="A41" s="164" t="s">
        <v>34</v>
      </c>
    </row>
    <row r="42" spans="1:4" s="63" customFormat="1" ht="13.5">
      <c r="A42" s="165" t="s">
        <v>35</v>
      </c>
      <c r="D42" s="468"/>
    </row>
    <row r="43" spans="1:23" s="63" customFormat="1" ht="13.5">
      <c r="A43" s="164" t="s">
        <v>36</v>
      </c>
      <c r="B43" s="168"/>
      <c r="D43" s="468"/>
      <c r="I43" s="168"/>
      <c r="W43" s="168"/>
    </row>
    <row r="44" spans="1:23" s="63" customFormat="1" ht="13.5">
      <c r="A44" s="164" t="s">
        <v>21</v>
      </c>
      <c r="B44" s="168"/>
      <c r="D44" s="468"/>
      <c r="I44" s="168"/>
      <c r="W44" s="168"/>
    </row>
    <row r="45" spans="1:23" s="63" customFormat="1" ht="13.5">
      <c r="A45" s="164" t="s">
        <v>210</v>
      </c>
      <c r="B45" s="168"/>
      <c r="D45" s="468"/>
      <c r="I45" s="168"/>
      <c r="W45" s="168"/>
    </row>
    <row r="46" spans="1:23" s="63" customFormat="1" ht="13.5">
      <c r="A46" s="543" t="s">
        <v>115</v>
      </c>
      <c r="B46" s="168"/>
      <c r="D46" s="468"/>
      <c r="I46" s="168"/>
      <c r="W46" s="168"/>
    </row>
    <row r="47" spans="1:23" s="63" customFormat="1" ht="13.5">
      <c r="A47" s="167"/>
      <c r="B47" s="168"/>
      <c r="D47" s="468"/>
      <c r="I47" s="168"/>
      <c r="W47" s="168"/>
    </row>
    <row r="48" spans="1:23" s="63" customFormat="1" ht="13.5">
      <c r="A48" s="167"/>
      <c r="B48" s="168"/>
      <c r="D48" s="468"/>
      <c r="I48" s="168"/>
      <c r="W48" s="168"/>
    </row>
    <row r="49" spans="1:23" s="63" customFormat="1" ht="13.5">
      <c r="A49" s="169"/>
      <c r="B49" s="168"/>
      <c r="D49" s="468"/>
      <c r="I49" s="168"/>
      <c r="W49" s="168"/>
    </row>
    <row r="50" spans="1:23" s="63" customFormat="1" ht="13.5">
      <c r="A50" s="169"/>
      <c r="B50" s="168"/>
      <c r="D50" s="468"/>
      <c r="I50" s="168"/>
      <c r="W50" s="168"/>
    </row>
    <row r="51" spans="1:23" s="63" customFormat="1" ht="13.5">
      <c r="A51" s="169"/>
      <c r="B51" s="168"/>
      <c r="D51" s="468"/>
      <c r="I51" s="168"/>
      <c r="W51" s="168"/>
    </row>
    <row r="52" spans="1:23" s="63" customFormat="1" ht="13.5">
      <c r="A52" s="169"/>
      <c r="B52" s="168"/>
      <c r="D52" s="468"/>
      <c r="I52" s="168"/>
      <c r="W52" s="168"/>
    </row>
    <row r="53" spans="1:23" s="63" customFormat="1" ht="13.5">
      <c r="A53" s="169"/>
      <c r="B53" s="168"/>
      <c r="D53" s="468"/>
      <c r="I53" s="168"/>
      <c r="W53" s="168"/>
    </row>
    <row r="54" spans="1:23" s="63" customFormat="1" ht="13.5">
      <c r="A54" s="169"/>
      <c r="B54" s="168"/>
      <c r="D54" s="468"/>
      <c r="I54" s="168"/>
      <c r="W54" s="168"/>
    </row>
    <row r="55" spans="1:23" s="63" customFormat="1" ht="13.5">
      <c r="A55" s="169"/>
      <c r="B55" s="168"/>
      <c r="D55" s="468"/>
      <c r="I55" s="168"/>
      <c r="W55" s="168"/>
    </row>
    <row r="56" spans="1:23" s="63" customFormat="1" ht="13.5">
      <c r="A56" s="169"/>
      <c r="B56" s="168"/>
      <c r="D56" s="468"/>
      <c r="I56" s="168"/>
      <c r="W56" s="168"/>
    </row>
    <row r="57" spans="1:23" s="63" customFormat="1" ht="13.5">
      <c r="A57" s="169"/>
      <c r="B57" s="168"/>
      <c r="D57" s="468"/>
      <c r="I57" s="168"/>
      <c r="W57" s="168"/>
    </row>
    <row r="58" spans="1:23" s="63" customFormat="1" ht="13.5">
      <c r="A58" s="169"/>
      <c r="B58" s="168"/>
      <c r="D58" s="468"/>
      <c r="I58" s="168"/>
      <c r="W58" s="168"/>
    </row>
    <row r="59" spans="1:23" s="63" customFormat="1" ht="13.5">
      <c r="A59" s="169"/>
      <c r="B59" s="168"/>
      <c r="D59" s="468"/>
      <c r="I59" s="168"/>
      <c r="W59" s="168"/>
    </row>
    <row r="60" spans="1:23" s="63" customFormat="1" ht="13.5">
      <c r="A60" s="169"/>
      <c r="B60" s="168"/>
      <c r="D60" s="468"/>
      <c r="I60" s="168"/>
      <c r="W60" s="168"/>
    </row>
    <row r="61" spans="1:23" s="63" customFormat="1" ht="13.5">
      <c r="A61" s="169"/>
      <c r="B61" s="168"/>
      <c r="D61" s="468"/>
      <c r="I61" s="168"/>
      <c r="W61" s="168"/>
    </row>
    <row r="62" spans="1:23" s="63" customFormat="1" ht="13.5">
      <c r="A62" s="169"/>
      <c r="B62" s="168"/>
      <c r="D62" s="468"/>
      <c r="I62" s="168"/>
      <c r="W62" s="168"/>
    </row>
    <row r="63" spans="1:23" ht="13.5">
      <c r="A63" s="169"/>
      <c r="B63" s="168"/>
      <c r="I63" s="168"/>
      <c r="W63" s="168"/>
    </row>
    <row r="64" spans="1:23" ht="13.5">
      <c r="A64" s="169"/>
      <c r="B64" s="168"/>
      <c r="I64" s="168"/>
      <c r="W64" s="168"/>
    </row>
    <row r="65" spans="1:23" ht="13.5">
      <c r="A65" s="169"/>
      <c r="B65" s="168"/>
      <c r="I65" s="168"/>
      <c r="W65" s="168"/>
    </row>
    <row r="66" spans="1:23" ht="13.5">
      <c r="A66" s="169"/>
      <c r="B66" s="168"/>
      <c r="I66" s="168"/>
      <c r="W66" s="168"/>
    </row>
    <row r="67" spans="1:23" ht="13.5">
      <c r="A67" s="169"/>
      <c r="B67" s="168"/>
      <c r="I67" s="168"/>
      <c r="W67" s="168"/>
    </row>
    <row r="68" spans="1:23" ht="13.5">
      <c r="A68" s="169"/>
      <c r="B68" s="168"/>
      <c r="I68" s="168"/>
      <c r="W68" s="168"/>
    </row>
    <row r="69" spans="1:23" ht="13.5">
      <c r="A69" s="169"/>
      <c r="B69" s="168"/>
      <c r="I69" s="168"/>
      <c r="W69" s="168"/>
    </row>
    <row r="70" spans="1:23" ht="13.5">
      <c r="A70" s="169"/>
      <c r="B70" s="168"/>
      <c r="I70" s="168"/>
      <c r="W70" s="168"/>
    </row>
    <row r="71" spans="1:23" ht="13.5">
      <c r="A71" s="169"/>
      <c r="B71" s="168"/>
      <c r="I71" s="168"/>
      <c r="W71" s="168"/>
    </row>
    <row r="72" spans="1:23" ht="13.5">
      <c r="A72" s="169"/>
      <c r="B72" s="168"/>
      <c r="I72" s="168"/>
      <c r="W72" s="168"/>
    </row>
    <row r="73" spans="1:23" ht="13.5">
      <c r="A73" s="169"/>
      <c r="B73" s="168"/>
      <c r="I73" s="168"/>
      <c r="W73" s="168"/>
    </row>
    <row r="74" spans="1:23" ht="13.5">
      <c r="A74" s="169"/>
      <c r="B74" s="168"/>
      <c r="I74" s="168"/>
      <c r="W74" s="168"/>
    </row>
    <row r="75" spans="1:23" ht="13.5">
      <c r="A75" s="169"/>
      <c r="B75" s="168"/>
      <c r="I75" s="168"/>
      <c r="W75" s="168"/>
    </row>
    <row r="76" spans="1:23" ht="13.5">
      <c r="A76" s="169"/>
      <c r="B76" s="168"/>
      <c r="I76" s="168"/>
      <c r="W76" s="168"/>
    </row>
    <row r="77" spans="1:23" ht="13.5">
      <c r="A77" s="169"/>
      <c r="B77" s="168"/>
      <c r="I77" s="168"/>
      <c r="W77" s="168"/>
    </row>
    <row r="78" spans="1:23" ht="13.5">
      <c r="A78" s="169"/>
      <c r="B78" s="168"/>
      <c r="I78" s="168"/>
      <c r="W78" s="168"/>
    </row>
    <row r="79" spans="1:23" ht="13.5">
      <c r="A79" s="169"/>
      <c r="B79" s="168"/>
      <c r="I79" s="168"/>
      <c r="W79" s="168"/>
    </row>
    <row r="80" spans="1:23" ht="13.5">
      <c r="A80" s="169"/>
      <c r="B80" s="168"/>
      <c r="I80" s="168"/>
      <c r="W80" s="168"/>
    </row>
    <row r="81" spans="1:23" ht="13.5">
      <c r="A81" s="169"/>
      <c r="B81" s="168"/>
      <c r="I81" s="168"/>
      <c r="W81" s="168"/>
    </row>
    <row r="82" spans="1:23" ht="13.5">
      <c r="A82" s="169"/>
      <c r="B82" s="168"/>
      <c r="I82" s="168"/>
      <c r="W82" s="168"/>
    </row>
    <row r="83" spans="1:23" ht="13.5">
      <c r="A83" s="169"/>
      <c r="B83" s="168"/>
      <c r="I83" s="168"/>
      <c r="W83" s="168"/>
    </row>
    <row r="84" spans="1:23" ht="13.5">
      <c r="A84" s="169"/>
      <c r="B84" s="168"/>
      <c r="I84" s="168"/>
      <c r="W84" s="168"/>
    </row>
    <row r="85" ht="13.5">
      <c r="W85" s="168"/>
    </row>
    <row r="86" ht="13.5">
      <c r="W86" s="168"/>
    </row>
  </sheetData>
  <mergeCells count="16">
    <mergeCell ref="T12:U12"/>
    <mergeCell ref="W12:X12"/>
    <mergeCell ref="AA12:AB12"/>
    <mergeCell ref="B12:C12"/>
    <mergeCell ref="F12:G12"/>
    <mergeCell ref="I12:J12"/>
    <mergeCell ref="P12:Q12"/>
    <mergeCell ref="M12:N12"/>
    <mergeCell ref="A2:AE2"/>
    <mergeCell ref="A3:AE3"/>
    <mergeCell ref="AC1:AE1"/>
    <mergeCell ref="I11:O11"/>
    <mergeCell ref="W11:AE11"/>
    <mergeCell ref="P11:V11"/>
    <mergeCell ref="A7:AE7"/>
    <mergeCell ref="B11:H11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Chorenova</dc:creator>
  <cp:keywords/>
  <dc:description/>
  <cp:lastModifiedBy>Chorenova</cp:lastModifiedBy>
  <cp:lastPrinted>2010-05-06T12:11:11Z</cp:lastPrinted>
  <dcterms:created xsi:type="dcterms:W3CDTF">2010-03-29T07:41:55Z</dcterms:created>
  <dcterms:modified xsi:type="dcterms:W3CDTF">2010-05-25T05:36:13Z</dcterms:modified>
  <cp:category/>
  <cp:version/>
  <cp:contentType/>
  <cp:contentStatus/>
</cp:coreProperties>
</file>