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tabRatio="724" activeTab="0"/>
  </bookViews>
  <sheets>
    <sheet name="Príloha 5" sheetId="1" r:id="rId1"/>
    <sheet name="Príloha 6" sheetId="2" r:id="rId2"/>
  </sheets>
  <definedNames/>
  <calcPr fullCalcOnLoad="1"/>
</workbook>
</file>

<file path=xl/sharedStrings.xml><?xml version="1.0" encoding="utf-8"?>
<sst xmlns="http://schemas.openxmlformats.org/spreadsheetml/2006/main" count="167" uniqueCount="65">
  <si>
    <t>Skutočnosť</t>
  </si>
  <si>
    <t>(v tis. Sk)</t>
  </si>
  <si>
    <t>dátum úhrady</t>
  </si>
  <si>
    <t xml:space="preserve">banka </t>
  </si>
  <si>
    <t>úverová zmluva</t>
  </si>
  <si>
    <t xml:space="preserve"> platba</t>
  </si>
  <si>
    <t>deň splatnosti</t>
  </si>
  <si>
    <t>výška</t>
  </si>
  <si>
    <t>Tatra banka - 3,0mld.Sk</t>
  </si>
  <si>
    <t>548/2001</t>
  </si>
  <si>
    <t>úroky</t>
  </si>
  <si>
    <t>istina</t>
  </si>
  <si>
    <t>Konzorcium TABA + SLSP 1,5 mld. Sk</t>
  </si>
  <si>
    <t>1221/2002</t>
  </si>
  <si>
    <t>ČSOB - 2,1 mld.Sk</t>
  </si>
  <si>
    <t>28003/1/1996</t>
  </si>
  <si>
    <t>ĽUBA - 2,0 mld. Sk</t>
  </si>
  <si>
    <t>006579</t>
  </si>
  <si>
    <t>J.P.Morgan (DB)- 200 mil.Eur</t>
  </si>
  <si>
    <t>200 mil. EUR</t>
  </si>
  <si>
    <t>J.P.Morgan - 6,84 mld.Sk</t>
  </si>
  <si>
    <t>6,840 mld.Sk</t>
  </si>
  <si>
    <t>(mil.Sk)</t>
  </si>
  <si>
    <t>1.Spotreba materiálu</t>
  </si>
  <si>
    <t>2.Spotreba energií</t>
  </si>
  <si>
    <t>3.Opravy a údržba</t>
  </si>
  <si>
    <t>4.Mzdové náklady</t>
  </si>
  <si>
    <t>5.Odpisy NIM a HIM</t>
  </si>
  <si>
    <t>6.Ostatné priame náklady</t>
  </si>
  <si>
    <t xml:space="preserve">  Zákonné soc. poistenie</t>
  </si>
  <si>
    <t xml:space="preserve">  Cestovné</t>
  </si>
  <si>
    <t xml:space="preserve">  Ostatné služby</t>
  </si>
  <si>
    <t xml:space="preserve">  Iné priame náklady</t>
  </si>
  <si>
    <t>Priame náklady spolu</t>
  </si>
  <si>
    <t>7.Režijné náklady</t>
  </si>
  <si>
    <t xml:space="preserve">  Prevádzková réžia</t>
  </si>
  <si>
    <t xml:space="preserve">  Správna réžia </t>
  </si>
  <si>
    <t xml:space="preserve">8.Finančné náklady </t>
  </si>
  <si>
    <t>-</t>
  </si>
  <si>
    <t>Dopravný výkon tis.vlkm</t>
  </si>
  <si>
    <t>index medziročne</t>
  </si>
  <si>
    <t xml:space="preserve">Inflácia medziročne </t>
  </si>
  <si>
    <t>bázický index (báza r. 2002)</t>
  </si>
  <si>
    <t>Porovnanie vývoja EON s infláciou</t>
  </si>
  <si>
    <t>Plán</t>
  </si>
  <si>
    <t>Spolu uhradené za 02/06</t>
  </si>
  <si>
    <t>Spolu uhradené za 03/06</t>
  </si>
  <si>
    <t>Spolu uhradené za 05/06</t>
  </si>
  <si>
    <t>Spolu uhradené za 06/06</t>
  </si>
  <si>
    <t>Spolu uhradené za 08/06</t>
  </si>
  <si>
    <t>Spolu uhradené za 09/06</t>
  </si>
  <si>
    <t>Spolu uhradené za 11/06</t>
  </si>
  <si>
    <t>Spolu uhradené za 12/06</t>
  </si>
  <si>
    <t>z toho : istina</t>
  </si>
  <si>
    <t>Prepočítané kurzom k 31.12.2005</t>
  </si>
  <si>
    <t>Spolu uhradené za rok 2006 - predpoklad</t>
  </si>
  <si>
    <t>Objednávka štátu - prevádz.trate                 (stavebná dĺžka tratí v tis.km)</t>
  </si>
  <si>
    <t>Inflácia bázicky          (báza = r.2002)</t>
  </si>
  <si>
    <t>Splátky úverov so štátnou zárukou realizované MF SR za ŽSR v roku 2006</t>
  </si>
  <si>
    <t>2005*</t>
  </si>
  <si>
    <t>*Vyhodnotenie ZVVZ za rok 2005 nie je zatiaľ protokolárne uzavreté</t>
  </si>
  <si>
    <t>9. Zisk /korekcie</t>
  </si>
  <si>
    <t>Cena výkonu -EON tis.Sk/vlkm</t>
  </si>
  <si>
    <t>Cena výkonu-EON tis.Sk/km prev. tratí</t>
  </si>
  <si>
    <t>EON=Cena výkonu spolu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</si>
</sst>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0"/>
    <numFmt numFmtId="166" formatCode="#,##0.000"/>
    <numFmt numFmtId="167" formatCode="0.000%"/>
    <numFmt numFmtId="168" formatCode="0.0"/>
    <numFmt numFmtId="169" formatCode="0.0000"/>
    <numFmt numFmtId="170" formatCode="0.0%"/>
  </numFmts>
  <fonts count="14">
    <font>
      <sz val="10"/>
      <name val="Arial CE"/>
      <family val="0"/>
    </font>
    <font>
      <b/>
      <sz val="10"/>
      <color indexed="8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9"/>
      <name val="Times New Roman CE"/>
      <family val="1"/>
    </font>
    <font>
      <sz val="12"/>
      <name val="Arial"/>
      <family val="0"/>
    </font>
    <font>
      <b/>
      <sz val="1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Alignment="1">
      <alignment/>
    </xf>
    <xf numFmtId="0" fontId="2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8" fillId="2" borderId="8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2" borderId="1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6" fontId="4" fillId="2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165" fontId="4" fillId="0" borderId="1" xfId="0" applyNumberFormat="1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10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0" fontId="4" fillId="2" borderId="14" xfId="0" applyNumberFormat="1" applyFont="1" applyFill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10" fontId="1" fillId="2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right" vertical="center"/>
    </xf>
    <xf numFmtId="10" fontId="0" fillId="0" borderId="10" xfId="0" applyNumberFormat="1" applyFont="1" applyFill="1" applyBorder="1" applyAlignment="1">
      <alignment horizontal="right" vertical="center"/>
    </xf>
    <xf numFmtId="10" fontId="0" fillId="0" borderId="9" xfId="0" applyNumberFormat="1" applyFont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right" vertical="center"/>
    </xf>
    <xf numFmtId="10" fontId="4" fillId="0" borderId="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vertical="center"/>
    </xf>
    <xf numFmtId="166" fontId="4" fillId="0" borderId="20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5" fontId="8" fillId="0" borderId="21" xfId="0" applyNumberFormat="1" applyFont="1" applyFill="1" applyBorder="1" applyAlignment="1">
      <alignment vertical="center"/>
    </xf>
    <xf numFmtId="168" fontId="4" fillId="0" borderId="1" xfId="0" applyNumberFormat="1" applyFont="1" applyFill="1" applyBorder="1" applyAlignment="1">
      <alignment vertical="center"/>
    </xf>
    <xf numFmtId="168" fontId="4" fillId="0" borderId="22" xfId="0" applyNumberFormat="1" applyFont="1" applyFill="1" applyBorder="1" applyAlignment="1">
      <alignment vertical="center"/>
    </xf>
    <xf numFmtId="10" fontId="0" fillId="0" borderId="23" xfId="0" applyNumberFormat="1" applyFont="1" applyFill="1" applyBorder="1" applyAlignment="1">
      <alignment horizontal="right" vertical="center"/>
    </xf>
    <xf numFmtId="10" fontId="4" fillId="0" borderId="24" xfId="0" applyNumberFormat="1" applyFont="1" applyFill="1" applyBorder="1" applyAlignment="1">
      <alignment horizontal="right" vertical="center"/>
    </xf>
    <xf numFmtId="168" fontId="4" fillId="0" borderId="2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14" fontId="4" fillId="0" borderId="25" xfId="0" applyNumberFormat="1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2" fillId="0" borderId="26" xfId="0" applyBorder="1" applyAlignment="1">
      <alignment horizontal="left"/>
    </xf>
    <xf numFmtId="49" fontId="2" fillId="0" borderId="26" xfId="0" applyNumberFormat="1" applyBorder="1" applyAlignment="1">
      <alignment horizontal="center"/>
    </xf>
    <xf numFmtId="0" fontId="2" fillId="0" borderId="26" xfId="0" applyBorder="1" applyAlignment="1">
      <alignment horizontal="center"/>
    </xf>
    <xf numFmtId="14" fontId="2" fillId="0" borderId="26" xfId="0" applyNumberFormat="1" applyBorder="1" applyAlignment="1">
      <alignment horizontal="center"/>
    </xf>
    <xf numFmtId="0" fontId="2" fillId="0" borderId="26" xfId="0" applyFill="1" applyBorder="1" applyAlignment="1">
      <alignment horizontal="center"/>
    </xf>
    <xf numFmtId="14" fontId="2" fillId="0" borderId="26" xfId="0" applyNumberFormat="1" applyFill="1" applyBorder="1" applyAlignment="1">
      <alignment horizontal="center"/>
    </xf>
    <xf numFmtId="0" fontId="2" fillId="0" borderId="25" xfId="0" applyBorder="1" applyAlignment="1">
      <alignment/>
    </xf>
    <xf numFmtId="3" fontId="2" fillId="0" borderId="27" xfId="0" applyNumberForma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28" xfId="0" applyBorder="1" applyAlignment="1">
      <alignment/>
    </xf>
    <xf numFmtId="0" fontId="2" fillId="0" borderId="29" xfId="0" applyBorder="1" applyAlignment="1">
      <alignment horizontal="left"/>
    </xf>
    <xf numFmtId="49" fontId="2" fillId="0" borderId="29" xfId="0" applyNumberFormat="1" applyBorder="1" applyAlignment="1">
      <alignment horizontal="center"/>
    </xf>
    <xf numFmtId="0" fontId="2" fillId="0" borderId="29" xfId="0" applyBorder="1" applyAlignment="1">
      <alignment horizontal="center"/>
    </xf>
    <xf numFmtId="14" fontId="2" fillId="0" borderId="29" xfId="0" applyNumberFormat="1" applyBorder="1" applyAlignment="1">
      <alignment horizontal="center"/>
    </xf>
    <xf numFmtId="3" fontId="2" fillId="0" borderId="30" xfId="0" applyNumberFormat="1" applyFill="1" applyBorder="1" applyAlignment="1">
      <alignment/>
    </xf>
    <xf numFmtId="0" fontId="4" fillId="0" borderId="16" xfId="0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7" xfId="0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vertical="center"/>
    </xf>
    <xf numFmtId="10" fontId="4" fillId="0" borderId="4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9" fillId="0" borderId="22" xfId="0" applyFont="1" applyBorder="1" applyAlignment="1">
      <alignment/>
    </xf>
    <xf numFmtId="0" fontId="7" fillId="3" borderId="32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center"/>
    </xf>
    <xf numFmtId="49" fontId="7" fillId="3" borderId="33" xfId="0" applyNumberFormat="1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14" fontId="4" fillId="3" borderId="25" xfId="0" applyNumberFormat="1" applyFont="1" applyFill="1" applyBorder="1" applyAlignment="1">
      <alignment horizontal="left"/>
    </xf>
    <xf numFmtId="0" fontId="2" fillId="3" borderId="26" xfId="0" applyFill="1" applyBorder="1" applyAlignment="1">
      <alignment horizontal="left"/>
    </xf>
    <xf numFmtId="49" fontId="2" fillId="3" borderId="26" xfId="0" applyNumberFormat="1" applyFill="1" applyBorder="1" applyAlignment="1">
      <alignment horizontal="center"/>
    </xf>
    <xf numFmtId="0" fontId="2" fillId="3" borderId="26" xfId="0" applyFill="1" applyBorder="1" applyAlignment="1">
      <alignment horizontal="center"/>
    </xf>
    <xf numFmtId="14" fontId="2" fillId="3" borderId="26" xfId="0" applyNumberFormat="1" applyFill="1" applyBorder="1" applyAlignment="1">
      <alignment horizontal="center"/>
    </xf>
    <xf numFmtId="3" fontId="4" fillId="3" borderId="27" xfId="0" applyNumberFormat="1" applyFont="1" applyFill="1" applyBorder="1" applyAlignment="1">
      <alignment/>
    </xf>
    <xf numFmtId="0" fontId="2" fillId="3" borderId="35" xfId="0" applyFill="1" applyBorder="1" applyAlignment="1">
      <alignment horizontal="left"/>
    </xf>
    <xf numFmtId="49" fontId="2" fillId="3" borderId="23" xfId="0" applyNumberFormat="1" applyFill="1" applyBorder="1" applyAlignment="1">
      <alignment horizontal="center"/>
    </xf>
    <xf numFmtId="0" fontId="2" fillId="3" borderId="23" xfId="0" applyFill="1" applyBorder="1" applyAlignment="1">
      <alignment horizontal="center"/>
    </xf>
    <xf numFmtId="14" fontId="2" fillId="3" borderId="23" xfId="0" applyNumberFormat="1" applyFill="1" applyBorder="1" applyAlignment="1">
      <alignment horizontal="center"/>
    </xf>
    <xf numFmtId="3" fontId="4" fillId="3" borderId="9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6" fillId="3" borderId="36" xfId="0" applyFont="1" applyFill="1" applyBorder="1" applyAlignment="1">
      <alignment/>
    </xf>
    <xf numFmtId="49" fontId="6" fillId="3" borderId="36" xfId="0" applyNumberFormat="1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3" fontId="3" fillId="3" borderId="37" xfId="0" applyNumberFormat="1" applyFont="1" applyFill="1" applyBorder="1" applyAlignment="1">
      <alignment/>
    </xf>
    <xf numFmtId="0" fontId="2" fillId="3" borderId="36" xfId="0" applyFill="1" applyBorder="1" applyAlignment="1">
      <alignment/>
    </xf>
    <xf numFmtId="3" fontId="7" fillId="3" borderId="31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4">
      <selection activeCell="G25" sqref="G25"/>
    </sheetView>
  </sheetViews>
  <sheetFormatPr defaultColWidth="9.00390625" defaultRowHeight="12.75"/>
  <cols>
    <col min="1" max="1" width="27.625" style="3" customWidth="1"/>
    <col min="2" max="2" width="35.125" style="3" customWidth="1"/>
    <col min="3" max="3" width="17.375" style="3" bestFit="1" customWidth="1"/>
    <col min="4" max="4" width="15.625" style="3" customWidth="1"/>
    <col min="5" max="5" width="15.375" style="3" bestFit="1" customWidth="1"/>
    <col min="6" max="6" width="16.00390625" style="3" customWidth="1"/>
    <col min="7" max="16384" width="9.125" style="3" customWidth="1"/>
  </cols>
  <sheetData>
    <row r="1" spans="1:3" s="80" customFormat="1" ht="12.75" customHeight="1">
      <c r="A1" s="104" t="s">
        <v>58</v>
      </c>
      <c r="B1" s="81"/>
      <c r="C1" s="82"/>
    </row>
    <row r="2" spans="2:6" ht="12" customHeight="1" thickBot="1">
      <c r="B2" s="1"/>
      <c r="C2" s="2"/>
      <c r="F2" s="84" t="s">
        <v>1</v>
      </c>
    </row>
    <row r="3" spans="1:6" ht="16.5" customHeight="1" thickBot="1">
      <c r="A3" s="114" t="s">
        <v>2</v>
      </c>
      <c r="B3" s="115" t="s">
        <v>3</v>
      </c>
      <c r="C3" s="116" t="s">
        <v>4</v>
      </c>
      <c r="D3" s="115" t="s">
        <v>5</v>
      </c>
      <c r="E3" s="115" t="s">
        <v>6</v>
      </c>
      <c r="F3" s="117" t="s">
        <v>7</v>
      </c>
    </row>
    <row r="4" spans="1:6" s="85" customFormat="1" ht="15">
      <c r="A4" s="96"/>
      <c r="B4" s="97" t="s">
        <v>8</v>
      </c>
      <c r="C4" s="98" t="s">
        <v>9</v>
      </c>
      <c r="D4" s="99" t="s">
        <v>10</v>
      </c>
      <c r="E4" s="100">
        <v>38776</v>
      </c>
      <c r="F4" s="101">
        <v>17208</v>
      </c>
    </row>
    <row r="5" spans="1:6" s="85" customFormat="1" ht="15">
      <c r="A5" s="92"/>
      <c r="B5" s="86" t="s">
        <v>8</v>
      </c>
      <c r="C5" s="87" t="s">
        <v>9</v>
      </c>
      <c r="D5" s="88" t="s">
        <v>11</v>
      </c>
      <c r="E5" s="89">
        <v>38776</v>
      </c>
      <c r="F5" s="93">
        <v>75032</v>
      </c>
    </row>
    <row r="6" spans="1:6" ht="12.75">
      <c r="A6" s="118" t="s">
        <v>45</v>
      </c>
      <c r="B6" s="119"/>
      <c r="C6" s="120"/>
      <c r="D6" s="121"/>
      <c r="E6" s="122"/>
      <c r="F6" s="123">
        <f>F5+F4</f>
        <v>92240</v>
      </c>
    </row>
    <row r="7" spans="1:6" ht="12.75">
      <c r="A7" s="83"/>
      <c r="B7" s="86" t="s">
        <v>12</v>
      </c>
      <c r="C7" s="87" t="s">
        <v>13</v>
      </c>
      <c r="D7" s="90" t="s">
        <v>11</v>
      </c>
      <c r="E7" s="89">
        <v>38779</v>
      </c>
      <c r="F7" s="94">
        <v>52000</v>
      </c>
    </row>
    <row r="8" spans="1:6" ht="12.75">
      <c r="A8" s="92"/>
      <c r="B8" s="86" t="s">
        <v>12</v>
      </c>
      <c r="C8" s="87" t="s">
        <v>13</v>
      </c>
      <c r="D8" s="88" t="s">
        <v>10</v>
      </c>
      <c r="E8" s="89">
        <v>38779</v>
      </c>
      <c r="F8" s="93">
        <v>12210</v>
      </c>
    </row>
    <row r="9" spans="1:6" ht="12.75">
      <c r="A9" s="92"/>
      <c r="B9" s="86" t="s">
        <v>14</v>
      </c>
      <c r="C9" s="87" t="s">
        <v>15</v>
      </c>
      <c r="D9" s="88" t="s">
        <v>11</v>
      </c>
      <c r="E9" s="89">
        <v>38796</v>
      </c>
      <c r="F9" s="93">
        <v>58000</v>
      </c>
    </row>
    <row r="10" spans="1:6" ht="12.75">
      <c r="A10" s="92"/>
      <c r="B10" s="86" t="s">
        <v>14</v>
      </c>
      <c r="C10" s="87" t="s">
        <v>15</v>
      </c>
      <c r="D10" s="88" t="s">
        <v>10</v>
      </c>
      <c r="E10" s="89">
        <v>38796</v>
      </c>
      <c r="F10" s="93">
        <v>17510</v>
      </c>
    </row>
    <row r="11" spans="1:6" ht="12.75">
      <c r="A11" s="92"/>
      <c r="B11" s="86" t="s">
        <v>16</v>
      </c>
      <c r="C11" s="87" t="s">
        <v>17</v>
      </c>
      <c r="D11" s="88" t="s">
        <v>10</v>
      </c>
      <c r="E11" s="89">
        <v>38807</v>
      </c>
      <c r="F11" s="93">
        <v>18850</v>
      </c>
    </row>
    <row r="12" spans="1:6" ht="12.75">
      <c r="A12" s="118" t="s">
        <v>46</v>
      </c>
      <c r="B12" s="119"/>
      <c r="C12" s="120"/>
      <c r="D12" s="121"/>
      <c r="E12" s="122"/>
      <c r="F12" s="123">
        <f>SUM(F7:F11)</f>
        <v>158570</v>
      </c>
    </row>
    <row r="13" spans="1:6" ht="12.75">
      <c r="A13" s="92"/>
      <c r="B13" s="86" t="s">
        <v>18</v>
      </c>
      <c r="C13" s="87" t="s">
        <v>19</v>
      </c>
      <c r="D13" s="88" t="s">
        <v>10</v>
      </c>
      <c r="E13" s="89">
        <v>38502</v>
      </c>
      <c r="F13" s="93">
        <v>605568</v>
      </c>
    </row>
    <row r="14" spans="1:6" ht="12.75">
      <c r="A14" s="92"/>
      <c r="B14" s="86" t="s">
        <v>8</v>
      </c>
      <c r="C14" s="87" t="s">
        <v>9</v>
      </c>
      <c r="D14" s="88" t="s">
        <v>10</v>
      </c>
      <c r="E14" s="89">
        <v>38503</v>
      </c>
      <c r="F14" s="93">
        <v>16791</v>
      </c>
    </row>
    <row r="15" spans="1:6" ht="12.75">
      <c r="A15" s="92"/>
      <c r="B15" s="86" t="s">
        <v>8</v>
      </c>
      <c r="C15" s="87" t="s">
        <v>9</v>
      </c>
      <c r="D15" s="88" t="s">
        <v>11</v>
      </c>
      <c r="E15" s="89">
        <v>38503</v>
      </c>
      <c r="F15" s="93">
        <v>75032</v>
      </c>
    </row>
    <row r="16" spans="1:6" ht="12.75">
      <c r="A16" s="118" t="s">
        <v>47</v>
      </c>
      <c r="B16" s="119"/>
      <c r="C16" s="120"/>
      <c r="D16" s="121"/>
      <c r="E16" s="122"/>
      <c r="F16" s="123">
        <f>SUM(F13:F15)</f>
        <v>697391</v>
      </c>
    </row>
    <row r="17" spans="1:6" ht="12.75">
      <c r="A17" s="83"/>
      <c r="B17" s="86" t="s">
        <v>12</v>
      </c>
      <c r="C17" s="87" t="s">
        <v>13</v>
      </c>
      <c r="D17" s="90" t="s">
        <v>11</v>
      </c>
      <c r="E17" s="89">
        <v>38871</v>
      </c>
      <c r="F17" s="94">
        <v>52000</v>
      </c>
    </row>
    <row r="18" spans="1:6" ht="12.75">
      <c r="A18" s="92"/>
      <c r="B18" s="86" t="s">
        <v>12</v>
      </c>
      <c r="C18" s="87" t="s">
        <v>13</v>
      </c>
      <c r="D18" s="88" t="s">
        <v>10</v>
      </c>
      <c r="E18" s="89">
        <v>38871</v>
      </c>
      <c r="F18" s="93">
        <v>11884</v>
      </c>
    </row>
    <row r="19" spans="1:6" ht="12.75">
      <c r="A19" s="92"/>
      <c r="B19" s="86" t="s">
        <v>20</v>
      </c>
      <c r="C19" s="87" t="s">
        <v>21</v>
      </c>
      <c r="D19" s="88" t="s">
        <v>10</v>
      </c>
      <c r="E19" s="89">
        <v>38515</v>
      </c>
      <c r="F19" s="93">
        <v>282494</v>
      </c>
    </row>
    <row r="20" spans="1:6" ht="12.75">
      <c r="A20" s="92"/>
      <c r="B20" s="86" t="s">
        <v>14</v>
      </c>
      <c r="C20" s="87" t="s">
        <v>15</v>
      </c>
      <c r="D20" s="88" t="s">
        <v>11</v>
      </c>
      <c r="E20" s="89">
        <v>38888</v>
      </c>
      <c r="F20" s="93">
        <v>58000</v>
      </c>
    </row>
    <row r="21" spans="1:6" ht="12.75">
      <c r="A21" s="92"/>
      <c r="B21" s="86" t="s">
        <v>14</v>
      </c>
      <c r="C21" s="87" t="s">
        <v>15</v>
      </c>
      <c r="D21" s="88" t="s">
        <v>10</v>
      </c>
      <c r="E21" s="89">
        <v>38888</v>
      </c>
      <c r="F21" s="93">
        <v>17391</v>
      </c>
    </row>
    <row r="22" spans="1:6" ht="12.75">
      <c r="A22" s="92"/>
      <c r="B22" s="86" t="s">
        <v>16</v>
      </c>
      <c r="C22" s="87" t="s">
        <v>17</v>
      </c>
      <c r="D22" s="88" t="s">
        <v>11</v>
      </c>
      <c r="E22" s="89">
        <v>38888</v>
      </c>
      <c r="F22" s="93">
        <v>60500</v>
      </c>
    </row>
    <row r="23" spans="1:6" ht="12.75">
      <c r="A23" s="92"/>
      <c r="B23" s="86" t="s">
        <v>16</v>
      </c>
      <c r="C23" s="87" t="s">
        <v>17</v>
      </c>
      <c r="D23" s="88" t="s">
        <v>10</v>
      </c>
      <c r="E23" s="89">
        <v>38898</v>
      </c>
      <c r="F23" s="93">
        <v>18996</v>
      </c>
    </row>
    <row r="24" spans="1:6" ht="12.75">
      <c r="A24" s="118" t="s">
        <v>48</v>
      </c>
      <c r="B24" s="124"/>
      <c r="C24" s="125"/>
      <c r="D24" s="126"/>
      <c r="E24" s="127"/>
      <c r="F24" s="128">
        <f>SUM(F17:F23)</f>
        <v>501265</v>
      </c>
    </row>
    <row r="25" spans="1:6" ht="12.75">
      <c r="A25" s="92"/>
      <c r="B25" s="86" t="s">
        <v>8</v>
      </c>
      <c r="C25" s="87" t="s">
        <v>9</v>
      </c>
      <c r="D25" s="88" t="s">
        <v>10</v>
      </c>
      <c r="E25" s="89">
        <v>38960</v>
      </c>
      <c r="F25" s="93">
        <v>15991</v>
      </c>
    </row>
    <row r="26" spans="1:6" ht="12.75">
      <c r="A26" s="92"/>
      <c r="B26" s="86" t="s">
        <v>8</v>
      </c>
      <c r="C26" s="87" t="s">
        <v>9</v>
      </c>
      <c r="D26" s="88" t="s">
        <v>11</v>
      </c>
      <c r="E26" s="89">
        <v>38960</v>
      </c>
      <c r="F26" s="93">
        <v>75032</v>
      </c>
    </row>
    <row r="27" spans="1:6" ht="12.75">
      <c r="A27" s="118" t="s">
        <v>49</v>
      </c>
      <c r="B27" s="124"/>
      <c r="C27" s="125"/>
      <c r="D27" s="126"/>
      <c r="E27" s="127"/>
      <c r="F27" s="128">
        <f>SUM(F25:F26)</f>
        <v>91023</v>
      </c>
    </row>
    <row r="28" spans="1:6" ht="12.75">
      <c r="A28" s="83"/>
      <c r="B28" s="86" t="s">
        <v>12</v>
      </c>
      <c r="C28" s="87" t="s">
        <v>13</v>
      </c>
      <c r="D28" s="88" t="s">
        <v>10</v>
      </c>
      <c r="E28" s="89">
        <v>38963</v>
      </c>
      <c r="F28" s="93">
        <v>11424</v>
      </c>
    </row>
    <row r="29" spans="1:6" ht="12.75">
      <c r="A29" s="92"/>
      <c r="B29" s="86" t="s">
        <v>12</v>
      </c>
      <c r="C29" s="87" t="s">
        <v>13</v>
      </c>
      <c r="D29" s="88" t="s">
        <v>11</v>
      </c>
      <c r="E29" s="89">
        <v>38963</v>
      </c>
      <c r="F29" s="93">
        <v>52000</v>
      </c>
    </row>
    <row r="30" spans="1:6" ht="12.75">
      <c r="A30" s="92"/>
      <c r="B30" s="86" t="s">
        <v>14</v>
      </c>
      <c r="C30" s="87" t="s">
        <v>15</v>
      </c>
      <c r="D30" s="88" t="s">
        <v>11</v>
      </c>
      <c r="E30" s="89">
        <v>38980</v>
      </c>
      <c r="F30" s="93">
        <v>58000</v>
      </c>
    </row>
    <row r="31" spans="1:6" ht="12.75">
      <c r="A31" s="92"/>
      <c r="B31" s="86" t="s">
        <v>14</v>
      </c>
      <c r="C31" s="87" t="s">
        <v>15</v>
      </c>
      <c r="D31" s="88" t="s">
        <v>10</v>
      </c>
      <c r="E31" s="89">
        <v>38980</v>
      </c>
      <c r="F31" s="93">
        <v>16882</v>
      </c>
    </row>
    <row r="32" spans="1:6" ht="12.75">
      <c r="A32" s="92"/>
      <c r="B32" s="86" t="s">
        <v>16</v>
      </c>
      <c r="C32" s="87" t="s">
        <v>17</v>
      </c>
      <c r="D32" s="88" t="s">
        <v>11</v>
      </c>
      <c r="E32" s="89">
        <v>38980</v>
      </c>
      <c r="F32" s="93">
        <v>60500</v>
      </c>
    </row>
    <row r="33" spans="1:6" ht="12.75">
      <c r="A33" s="92"/>
      <c r="B33" s="86" t="s">
        <v>16</v>
      </c>
      <c r="C33" s="87" t="s">
        <v>17</v>
      </c>
      <c r="D33" s="88" t="s">
        <v>10</v>
      </c>
      <c r="E33" s="89">
        <v>38990</v>
      </c>
      <c r="F33" s="93">
        <v>18623</v>
      </c>
    </row>
    <row r="34" spans="1:6" ht="12.75">
      <c r="A34" s="118" t="s">
        <v>50</v>
      </c>
      <c r="B34" s="124"/>
      <c r="C34" s="125"/>
      <c r="D34" s="126"/>
      <c r="E34" s="127"/>
      <c r="F34" s="128">
        <f>SUM(F28:F33)</f>
        <v>217429</v>
      </c>
    </row>
    <row r="35" spans="1:6" ht="12.75">
      <c r="A35" s="92"/>
      <c r="B35" s="86" t="s">
        <v>8</v>
      </c>
      <c r="C35" s="87" t="s">
        <v>9</v>
      </c>
      <c r="D35" s="90" t="s">
        <v>10</v>
      </c>
      <c r="E35" s="91">
        <v>39051</v>
      </c>
      <c r="F35" s="93">
        <v>15026</v>
      </c>
    </row>
    <row r="36" spans="1:6" ht="12.75">
      <c r="A36" s="92"/>
      <c r="B36" s="86" t="s">
        <v>8</v>
      </c>
      <c r="C36" s="87" t="s">
        <v>9</v>
      </c>
      <c r="D36" s="90" t="s">
        <v>11</v>
      </c>
      <c r="E36" s="91">
        <v>39051</v>
      </c>
      <c r="F36" s="93">
        <v>75032</v>
      </c>
    </row>
    <row r="37" spans="1:6" ht="12.75">
      <c r="A37" s="118" t="s">
        <v>51</v>
      </c>
      <c r="B37" s="124"/>
      <c r="C37" s="125"/>
      <c r="D37" s="126"/>
      <c r="E37" s="127"/>
      <c r="F37" s="128">
        <f>SUM(F35:F36)</f>
        <v>90058</v>
      </c>
    </row>
    <row r="38" spans="1:6" ht="12.75">
      <c r="A38" s="83"/>
      <c r="B38" s="86" t="s">
        <v>12</v>
      </c>
      <c r="C38" s="87" t="s">
        <v>13</v>
      </c>
      <c r="D38" s="88" t="s">
        <v>10</v>
      </c>
      <c r="E38" s="91">
        <v>39054</v>
      </c>
      <c r="F38" s="94">
        <v>10845</v>
      </c>
    </row>
    <row r="39" spans="1:6" ht="12.75">
      <c r="A39" s="92"/>
      <c r="B39" s="86" t="s">
        <v>12</v>
      </c>
      <c r="C39" s="87" t="s">
        <v>13</v>
      </c>
      <c r="D39" s="88" t="s">
        <v>11</v>
      </c>
      <c r="E39" s="89">
        <v>39054</v>
      </c>
      <c r="F39" s="94">
        <v>52000</v>
      </c>
    </row>
    <row r="40" spans="1:6" ht="12.75">
      <c r="A40" s="92"/>
      <c r="B40" s="86" t="s">
        <v>20</v>
      </c>
      <c r="C40" s="87" t="s">
        <v>21</v>
      </c>
      <c r="D40" s="88" t="s">
        <v>10</v>
      </c>
      <c r="E40" s="89">
        <v>39063</v>
      </c>
      <c r="F40" s="94">
        <v>85159</v>
      </c>
    </row>
    <row r="41" spans="1:6" ht="12.75">
      <c r="A41" s="92"/>
      <c r="B41" s="86" t="s">
        <v>14</v>
      </c>
      <c r="C41" s="87" t="s">
        <v>15</v>
      </c>
      <c r="D41" s="88" t="s">
        <v>10</v>
      </c>
      <c r="E41" s="89">
        <v>39071</v>
      </c>
      <c r="F41" s="94">
        <v>16196</v>
      </c>
    </row>
    <row r="42" spans="1:6" ht="12.75">
      <c r="A42" s="92"/>
      <c r="B42" s="86" t="s">
        <v>14</v>
      </c>
      <c r="C42" s="87" t="s">
        <v>15</v>
      </c>
      <c r="D42" s="88" t="s">
        <v>11</v>
      </c>
      <c r="E42" s="89">
        <v>39071</v>
      </c>
      <c r="F42" s="94">
        <v>58000</v>
      </c>
    </row>
    <row r="43" spans="1:6" ht="12.75">
      <c r="A43" s="92"/>
      <c r="B43" s="86" t="s">
        <v>16</v>
      </c>
      <c r="C43" s="87" t="s">
        <v>17</v>
      </c>
      <c r="D43" s="88" t="s">
        <v>11</v>
      </c>
      <c r="E43" s="89">
        <v>39071</v>
      </c>
      <c r="F43" s="94">
        <v>60500</v>
      </c>
    </row>
    <row r="44" spans="1:6" ht="12.75">
      <c r="A44" s="92"/>
      <c r="B44" s="86" t="s">
        <v>16</v>
      </c>
      <c r="C44" s="87" t="s">
        <v>17</v>
      </c>
      <c r="D44" s="88" t="s">
        <v>10</v>
      </c>
      <c r="E44" s="89">
        <v>39082</v>
      </c>
      <c r="F44" s="94">
        <v>18033</v>
      </c>
    </row>
    <row r="45" spans="1:6" ht="18" customHeight="1" thickBot="1">
      <c r="A45" s="118" t="s">
        <v>52</v>
      </c>
      <c r="B45" s="124"/>
      <c r="C45" s="125"/>
      <c r="D45" s="126"/>
      <c r="E45" s="127"/>
      <c r="F45" s="129">
        <f>SUM(F38:F44)</f>
        <v>300733</v>
      </c>
    </row>
    <row r="46" spans="1:6" ht="16.5" thickBot="1">
      <c r="A46" s="130" t="s">
        <v>55</v>
      </c>
      <c r="B46" s="131"/>
      <c r="C46" s="132"/>
      <c r="D46" s="133"/>
      <c r="E46" s="133"/>
      <c r="F46" s="134">
        <f>F45+F37+F34+F27+F24+F16+F12+F6</f>
        <v>2148709</v>
      </c>
    </row>
    <row r="47" spans="1:6" ht="16.5" customHeight="1" thickBot="1">
      <c r="A47" s="130" t="s">
        <v>53</v>
      </c>
      <c r="B47" s="135"/>
      <c r="C47" s="135"/>
      <c r="D47" s="135"/>
      <c r="E47" s="135"/>
      <c r="F47" s="136">
        <f>F5+F7+F9+F15+F17+F20+F22+F26+F29+F30+F32+F36+F39+F42+F43</f>
        <v>921628</v>
      </c>
    </row>
    <row r="48" ht="12.75">
      <c r="A48" s="95" t="s">
        <v>54</v>
      </c>
    </row>
  </sheetData>
  <printOptions/>
  <pageMargins left="1.4960629921259843" right="0.5118110236220472" top="0.6299212598425197" bottom="0.31496062992125984" header="0.35433070866141736" footer="0.1968503937007874"/>
  <pageSetup horizontalDpi="600" verticalDpi="600" orientation="landscape" paperSize="9" scale="85" r:id="rId1"/>
  <headerFooter alignWithMargins="0">
    <oddHeader>&amp;L &amp;11            &amp;R&amp;"Arial CE,tučné"&amp;12Príloha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4" sqref="A34:C34"/>
    </sheetView>
  </sheetViews>
  <sheetFormatPr defaultColWidth="9.00390625" defaultRowHeight="12.75"/>
  <cols>
    <col min="1" max="1" width="34.375" style="0" customWidth="1"/>
    <col min="2" max="6" width="10.75390625" style="0" customWidth="1"/>
    <col min="7" max="7" width="9.25390625" style="0" bestFit="1" customWidth="1"/>
  </cols>
  <sheetData>
    <row r="1" spans="1:7" ht="15">
      <c r="A1" s="4"/>
      <c r="B1" s="5">
        <v>2002</v>
      </c>
      <c r="C1" s="6">
        <v>2003</v>
      </c>
      <c r="D1" s="5">
        <v>2004</v>
      </c>
      <c r="E1" s="5" t="s">
        <v>59</v>
      </c>
      <c r="F1" s="7">
        <v>2006</v>
      </c>
      <c r="G1" s="8"/>
    </row>
    <row r="2" spans="1:7" ht="15.75" thickBot="1">
      <c r="A2" s="4" t="s">
        <v>22</v>
      </c>
      <c r="B2" s="9" t="s">
        <v>0</v>
      </c>
      <c r="C2" s="10" t="s">
        <v>0</v>
      </c>
      <c r="D2" s="10" t="s">
        <v>0</v>
      </c>
      <c r="E2" s="137" t="s">
        <v>0</v>
      </c>
      <c r="F2" s="11" t="s">
        <v>44</v>
      </c>
      <c r="G2" s="8"/>
    </row>
    <row r="3" spans="1:7" s="47" customFormat="1" ht="18" customHeight="1">
      <c r="A3" s="12" t="s">
        <v>23</v>
      </c>
      <c r="B3" s="13">
        <v>496</v>
      </c>
      <c r="C3" s="14">
        <v>453.948</v>
      </c>
      <c r="D3" s="15">
        <v>398.4</v>
      </c>
      <c r="E3" s="15">
        <v>294.7</v>
      </c>
      <c r="F3" s="15">
        <v>558.874</v>
      </c>
      <c r="G3" s="16"/>
    </row>
    <row r="4" spans="1:7" s="47" customFormat="1" ht="18" customHeight="1">
      <c r="A4" s="17" t="s">
        <v>24</v>
      </c>
      <c r="B4" s="18">
        <v>40</v>
      </c>
      <c r="C4" s="19">
        <v>52.004</v>
      </c>
      <c r="D4" s="20">
        <v>57.414</v>
      </c>
      <c r="E4" s="20">
        <v>200.7</v>
      </c>
      <c r="F4" s="20">
        <v>180.191</v>
      </c>
      <c r="G4" s="16"/>
    </row>
    <row r="5" spans="1:7" s="47" customFormat="1" ht="18" customHeight="1">
      <c r="A5" s="17" t="s">
        <v>25</v>
      </c>
      <c r="B5" s="18">
        <v>390</v>
      </c>
      <c r="C5" s="19">
        <v>349.278</v>
      </c>
      <c r="D5" s="20">
        <v>364.667</v>
      </c>
      <c r="E5" s="20">
        <v>365</v>
      </c>
      <c r="F5" s="20">
        <v>449.07</v>
      </c>
      <c r="G5" s="16"/>
    </row>
    <row r="6" spans="1:7" s="47" customFormat="1" ht="18" customHeight="1">
      <c r="A6" s="17" t="s">
        <v>26</v>
      </c>
      <c r="B6" s="18">
        <v>2221</v>
      </c>
      <c r="C6" s="19">
        <v>2273.831</v>
      </c>
      <c r="D6" s="48">
        <v>2308.107</v>
      </c>
      <c r="E6" s="48">
        <v>2516.6</v>
      </c>
      <c r="F6" s="20">
        <v>2554.982</v>
      </c>
      <c r="G6" s="16"/>
    </row>
    <row r="7" spans="1:7" s="47" customFormat="1" ht="18" customHeight="1">
      <c r="A7" s="17" t="s">
        <v>27</v>
      </c>
      <c r="B7" s="18">
        <v>1795</v>
      </c>
      <c r="C7" s="19">
        <v>1897.828</v>
      </c>
      <c r="D7" s="20">
        <v>2001.174</v>
      </c>
      <c r="E7" s="20">
        <v>2058.4</v>
      </c>
      <c r="F7" s="20">
        <v>2200</v>
      </c>
      <c r="G7" s="16"/>
    </row>
    <row r="8" spans="1:7" s="47" customFormat="1" ht="18" customHeight="1">
      <c r="A8" s="17" t="s">
        <v>28</v>
      </c>
      <c r="B8" s="18">
        <v>1888</v>
      </c>
      <c r="C8" s="19">
        <v>1761.7289999999998</v>
      </c>
      <c r="D8" s="20">
        <f>SUM(D9:D12)</f>
        <v>1724.517</v>
      </c>
      <c r="E8" s="20">
        <f>E9+E10+E11+E12</f>
        <v>2876.3</v>
      </c>
      <c r="F8" s="20">
        <f>SUM(F9:F12)</f>
        <v>2937.21</v>
      </c>
      <c r="G8" s="16"/>
    </row>
    <row r="9" spans="1:7" s="47" customFormat="1" ht="15.75" customHeight="1">
      <c r="A9" s="21" t="s">
        <v>29</v>
      </c>
      <c r="B9" s="22">
        <v>822</v>
      </c>
      <c r="C9" s="23">
        <v>840.524</v>
      </c>
      <c r="D9" s="24">
        <v>810.042</v>
      </c>
      <c r="E9" s="24">
        <v>879.9</v>
      </c>
      <c r="F9" s="24">
        <v>881.469</v>
      </c>
      <c r="G9" s="25"/>
    </row>
    <row r="10" spans="1:7" s="47" customFormat="1" ht="15.75" customHeight="1">
      <c r="A10" s="21" t="s">
        <v>30</v>
      </c>
      <c r="B10" s="22">
        <v>45</v>
      </c>
      <c r="C10" s="23">
        <v>44.997</v>
      </c>
      <c r="D10" s="24">
        <v>42.46</v>
      </c>
      <c r="E10" s="24">
        <v>48.6</v>
      </c>
      <c r="F10" s="24">
        <v>52.33</v>
      </c>
      <c r="G10" s="25"/>
    </row>
    <row r="11" spans="1:7" s="47" customFormat="1" ht="15.75" customHeight="1">
      <c r="A11" s="21" t="s">
        <v>31</v>
      </c>
      <c r="B11" s="22">
        <v>174</v>
      </c>
      <c r="C11" s="23">
        <v>109.477</v>
      </c>
      <c r="D11" s="24">
        <v>60.555</v>
      </c>
      <c r="E11" s="24">
        <v>146.2</v>
      </c>
      <c r="F11" s="24">
        <v>373.622</v>
      </c>
      <c r="G11" s="25"/>
    </row>
    <row r="12" spans="1:7" s="47" customFormat="1" ht="15.75" customHeight="1">
      <c r="A12" s="21" t="s">
        <v>32</v>
      </c>
      <c r="B12" s="22">
        <v>847</v>
      </c>
      <c r="C12" s="23">
        <v>766.731</v>
      </c>
      <c r="D12" s="24">
        <v>811.46</v>
      </c>
      <c r="E12" s="24">
        <v>1801.6</v>
      </c>
      <c r="F12" s="24">
        <v>1629.789</v>
      </c>
      <c r="G12" s="25"/>
    </row>
    <row r="13" spans="1:7" s="108" customFormat="1" ht="18.75" customHeight="1">
      <c r="A13" s="105" t="s">
        <v>33</v>
      </c>
      <c r="B13" s="20">
        <v>6830</v>
      </c>
      <c r="C13" s="106">
        <v>6788.618</v>
      </c>
      <c r="D13" s="20">
        <f>SUM(D3:D8)</f>
        <v>6854.2789999999995</v>
      </c>
      <c r="E13" s="20">
        <f>SUM(E3:E8)</f>
        <v>8311.7</v>
      </c>
      <c r="F13" s="20">
        <f>SUM(F3:F8)</f>
        <v>8880.327000000001</v>
      </c>
      <c r="G13" s="107"/>
    </row>
    <row r="14" spans="1:7" s="47" customFormat="1" ht="18.75" customHeight="1">
      <c r="A14" s="17" t="s">
        <v>34</v>
      </c>
      <c r="B14" s="18">
        <v>3754</v>
      </c>
      <c r="C14" s="19">
        <v>4073.286</v>
      </c>
      <c r="D14" s="49">
        <f>D15+D16</f>
        <v>4105.527</v>
      </c>
      <c r="E14" s="49">
        <f>E15+E16</f>
        <v>2532.8</v>
      </c>
      <c r="F14" s="49">
        <f>F15+F16</f>
        <v>2134.322</v>
      </c>
      <c r="G14" s="16"/>
    </row>
    <row r="15" spans="1:7" s="47" customFormat="1" ht="15.75" customHeight="1">
      <c r="A15" s="21" t="s">
        <v>35</v>
      </c>
      <c r="B15" s="22">
        <v>2167</v>
      </c>
      <c r="C15" s="23">
        <v>2351.66</v>
      </c>
      <c r="D15" s="50">
        <v>2434.603</v>
      </c>
      <c r="E15" s="50">
        <v>1310.4</v>
      </c>
      <c r="F15" s="26">
        <v>1229.61</v>
      </c>
      <c r="G15" s="25"/>
    </row>
    <row r="16" spans="1:7" s="47" customFormat="1" ht="15.75" customHeight="1">
      <c r="A16" s="21" t="s">
        <v>36</v>
      </c>
      <c r="B16" s="22">
        <v>1587</v>
      </c>
      <c r="C16" s="23">
        <v>1721.626</v>
      </c>
      <c r="D16" s="27">
        <v>1670.924</v>
      </c>
      <c r="E16" s="50">
        <v>1222.4</v>
      </c>
      <c r="F16" s="26">
        <v>904.712</v>
      </c>
      <c r="G16" s="25"/>
    </row>
    <row r="17" spans="1:7" s="47" customFormat="1" ht="19.5" customHeight="1">
      <c r="A17" s="17" t="s">
        <v>37</v>
      </c>
      <c r="B17" s="18">
        <v>1019</v>
      </c>
      <c r="C17" s="19">
        <v>402.1</v>
      </c>
      <c r="D17" s="28">
        <v>201.849</v>
      </c>
      <c r="E17" s="49">
        <v>323.2</v>
      </c>
      <c r="F17" s="29">
        <v>156.613</v>
      </c>
      <c r="G17" s="16"/>
    </row>
    <row r="18" spans="1:7" s="47" customFormat="1" ht="18.75" customHeight="1" thickBot="1">
      <c r="A18" s="139" t="s">
        <v>61</v>
      </c>
      <c r="B18" s="30">
        <v>0</v>
      </c>
      <c r="C18" s="31">
        <v>-68.2</v>
      </c>
      <c r="D18" s="32">
        <v>-92.771</v>
      </c>
      <c r="E18" s="138">
        <v>98.5</v>
      </c>
      <c r="F18" s="33">
        <v>0</v>
      </c>
      <c r="G18" s="16"/>
    </row>
    <row r="19" spans="1:7" s="108" customFormat="1" ht="20.25" customHeight="1" thickBot="1">
      <c r="A19" s="140" t="s">
        <v>64</v>
      </c>
      <c r="B19" s="109">
        <v>11603</v>
      </c>
      <c r="C19" s="110">
        <v>11195.804</v>
      </c>
      <c r="D19" s="109">
        <f>D13+D14+D17+D18</f>
        <v>11068.884</v>
      </c>
      <c r="E19" s="109">
        <f>E13+E14+E17+E18</f>
        <v>11266.2</v>
      </c>
      <c r="F19" s="109">
        <f>F13+F14+F17</f>
        <v>11171.262</v>
      </c>
      <c r="G19" s="107"/>
    </row>
    <row r="20" spans="1:7" s="47" customFormat="1" ht="39" customHeight="1" thickBot="1">
      <c r="A20" s="113" t="s">
        <v>43</v>
      </c>
      <c r="B20" s="25"/>
      <c r="C20" s="25"/>
      <c r="D20" s="25"/>
      <c r="E20" s="25"/>
      <c r="F20" s="34"/>
      <c r="G20" s="25"/>
    </row>
    <row r="21" spans="1:7" s="47" customFormat="1" ht="19.5" customHeight="1">
      <c r="A21" s="112" t="s">
        <v>41</v>
      </c>
      <c r="B21" s="54" t="s">
        <v>38</v>
      </c>
      <c r="C21" s="51">
        <f>108.5%-100%</f>
        <v>0.08499999999999996</v>
      </c>
      <c r="D21" s="52">
        <f>1.075-1</f>
        <v>0.07499999999999996</v>
      </c>
      <c r="E21" s="52">
        <f>1.027-1</f>
        <v>0.026999999999999913</v>
      </c>
      <c r="F21" s="53">
        <f>102.9%-100%</f>
        <v>0.029000000000000137</v>
      </c>
      <c r="G21" s="35"/>
    </row>
    <row r="22" spans="1:7" s="47" customFormat="1" ht="19.5" customHeight="1" thickBot="1">
      <c r="A22" s="61" t="s">
        <v>57</v>
      </c>
      <c r="B22" s="58" t="s">
        <v>38</v>
      </c>
      <c r="C22" s="59">
        <f>108.5%-100%</f>
        <v>0.08499999999999996</v>
      </c>
      <c r="D22" s="60">
        <f>1.085*1.075-100%</f>
        <v>0.16637499999999994</v>
      </c>
      <c r="E22" s="60">
        <f>1.085*1.075*1.027-100%</f>
        <v>0.19786712499999992</v>
      </c>
      <c r="F22" s="60">
        <f>1.085*1.075*1.027*1.029-100%</f>
        <v>0.23260527162499978</v>
      </c>
      <c r="G22" s="35"/>
    </row>
    <row r="23" spans="1:7" s="47" customFormat="1" ht="19.5" customHeight="1">
      <c r="A23" s="62" t="s">
        <v>39</v>
      </c>
      <c r="B23" s="48">
        <v>56882.6</v>
      </c>
      <c r="C23" s="15">
        <v>49422.562</v>
      </c>
      <c r="D23" s="15">
        <v>48919.831</v>
      </c>
      <c r="E23" s="15">
        <v>49182.001</v>
      </c>
      <c r="F23" s="36">
        <v>50274.516</v>
      </c>
      <c r="G23" s="35"/>
    </row>
    <row r="24" spans="1:7" s="47" customFormat="1" ht="19.5" customHeight="1" hidden="1">
      <c r="A24" s="63" t="s">
        <v>40</v>
      </c>
      <c r="B24" s="68" t="s">
        <v>38</v>
      </c>
      <c r="C24" s="69">
        <f>C23/B23-100%</f>
        <v>-0.13114797846793225</v>
      </c>
      <c r="D24" s="69">
        <f>D23/C23-100%</f>
        <v>-0.010172095084831856</v>
      </c>
      <c r="E24" s="69">
        <f>E23/D23-100%</f>
        <v>0.0053591763225837585</v>
      </c>
      <c r="F24" s="55">
        <f>F23/D23-100%</f>
        <v>0.02769193949177806</v>
      </c>
      <c r="G24" s="37"/>
    </row>
    <row r="25" spans="1:7" s="47" customFormat="1" ht="19.5" customHeight="1" thickBot="1">
      <c r="A25" s="64" t="s">
        <v>42</v>
      </c>
      <c r="B25" s="70" t="s">
        <v>38</v>
      </c>
      <c r="C25" s="60">
        <f>C24</f>
        <v>-0.13114797846793225</v>
      </c>
      <c r="D25" s="60">
        <f>D23/B23-100%</f>
        <v>-0.13998602384560477</v>
      </c>
      <c r="E25" s="60">
        <f>E23/B23-100%</f>
        <v>-0.13537705730750704</v>
      </c>
      <c r="F25" s="60">
        <f>F23/B23-100%</f>
        <v>-0.11617056885585386</v>
      </c>
      <c r="G25" s="37"/>
    </row>
    <row r="26" spans="1:7" s="47" customFormat="1" ht="31.5" customHeight="1" thickBot="1">
      <c r="A26" s="65" t="s">
        <v>56</v>
      </c>
      <c r="B26" s="71">
        <v>3.657</v>
      </c>
      <c r="C26" s="72">
        <v>3.657</v>
      </c>
      <c r="D26" s="71">
        <v>3.66</v>
      </c>
      <c r="E26" s="71">
        <v>3.658</v>
      </c>
      <c r="F26" s="38">
        <v>3.658</v>
      </c>
      <c r="G26" s="35"/>
    </row>
    <row r="27" spans="1:7" s="47" customFormat="1" ht="19.5" customHeight="1" thickBot="1">
      <c r="A27" s="66"/>
      <c r="B27" s="66"/>
      <c r="C27" s="66"/>
      <c r="D27" s="66"/>
      <c r="E27" s="66"/>
      <c r="F27" s="40"/>
      <c r="G27" s="39"/>
    </row>
    <row r="28" spans="1:7" s="47" customFormat="1" ht="19.5" customHeight="1">
      <c r="A28" s="67" t="s">
        <v>62</v>
      </c>
      <c r="B28" s="73">
        <v>0.20398153389612994</v>
      </c>
      <c r="C28" s="74">
        <f>C19/C23</f>
        <v>0.22653224654763954</v>
      </c>
      <c r="D28" s="73">
        <f>D19/D23</f>
        <v>0.2262657857505681</v>
      </c>
      <c r="E28" s="73">
        <f>(11266.2)/E23</f>
        <v>0.22907160690757583</v>
      </c>
      <c r="F28" s="41">
        <f>F19/F23</f>
        <v>0.22220526200590374</v>
      </c>
      <c r="G28" s="42"/>
    </row>
    <row r="29" spans="1:7" s="47" customFormat="1" ht="19.5" customHeight="1" hidden="1">
      <c r="A29" s="63" t="s">
        <v>40</v>
      </c>
      <c r="B29" s="68" t="s">
        <v>38</v>
      </c>
      <c r="C29" s="56">
        <f>C28/B28-100%</f>
        <v>0.11055271632084462</v>
      </c>
      <c r="D29" s="56">
        <f>D28/C28-100%</f>
        <v>-0.0011762598973537042</v>
      </c>
      <c r="E29" s="56">
        <f>E28/D28-100%</f>
        <v>0.012400554276026599</v>
      </c>
      <c r="F29" s="56">
        <f>F28/D28-100%</f>
        <v>-0.017945814172455665</v>
      </c>
      <c r="G29" s="44"/>
    </row>
    <row r="30" spans="1:7" s="47" customFormat="1" ht="19.5" customHeight="1" thickBot="1">
      <c r="A30" s="64" t="s">
        <v>42</v>
      </c>
      <c r="B30" s="70" t="s">
        <v>38</v>
      </c>
      <c r="C30" s="60">
        <f>C29</f>
        <v>0.11055271632084462</v>
      </c>
      <c r="D30" s="43">
        <f>(D28/B28-100%)</f>
        <v>0.10924641769673915</v>
      </c>
      <c r="E30" s="43">
        <f>(E28/B28-100%)</f>
        <v>0.12300168810487566</v>
      </c>
      <c r="F30" s="43">
        <f>(F28/B28-100%)</f>
        <v>0.08934008761329126</v>
      </c>
      <c r="G30" s="45"/>
    </row>
    <row r="31" spans="1:7" s="47" customFormat="1" ht="19.5" customHeight="1">
      <c r="A31" s="67" t="s">
        <v>63</v>
      </c>
      <c r="B31" s="75">
        <v>3162.4420823112564</v>
      </c>
      <c r="C31" s="76">
        <f>C19/C26</f>
        <v>3061.4722450095705</v>
      </c>
      <c r="D31" s="75">
        <f>D19/D26</f>
        <v>3024.2852459016394</v>
      </c>
      <c r="E31" s="75">
        <f>(11266.2)/E26</f>
        <v>3079.879715691635</v>
      </c>
      <c r="F31" s="79">
        <f>F19/F26</f>
        <v>3053.9261891744127</v>
      </c>
      <c r="G31" s="39"/>
    </row>
    <row r="32" spans="1:7" s="47" customFormat="1" ht="19.5" customHeight="1" hidden="1">
      <c r="A32" s="63" t="s">
        <v>40</v>
      </c>
      <c r="B32" s="68" t="s">
        <v>38</v>
      </c>
      <c r="C32" s="77">
        <f>C31/B31-100%</f>
        <v>-0.03192780600360989</v>
      </c>
      <c r="D32" s="69">
        <f>D31/C31-100%</f>
        <v>-0.012146769962898984</v>
      </c>
      <c r="E32" s="69">
        <f>E31/D31-100%</f>
        <v>0.018382680623573622</v>
      </c>
      <c r="F32" s="57">
        <f>F31/D31-100%</f>
        <v>0.009800974730456158</v>
      </c>
      <c r="G32" s="44"/>
    </row>
    <row r="33" spans="1:7" s="47" customFormat="1" ht="19.5" customHeight="1" thickBot="1">
      <c r="A33" s="102" t="s">
        <v>42</v>
      </c>
      <c r="B33" s="103" t="s">
        <v>38</v>
      </c>
      <c r="C33" s="78">
        <f>C32</f>
        <v>-0.03192780600360989</v>
      </c>
      <c r="D33" s="60">
        <f>D31/B31-100%</f>
        <v>-0.04368675625156293</v>
      </c>
      <c r="E33" s="60">
        <f>E31/B31-100%</f>
        <v>-0.026107155315641783</v>
      </c>
      <c r="F33" s="111">
        <f>F31/B31-100%</f>
        <v>-0.034313954315183914</v>
      </c>
      <c r="G33" s="44"/>
    </row>
    <row r="34" spans="1:7" ht="14.25">
      <c r="A34" s="141" t="s">
        <v>60</v>
      </c>
      <c r="B34" s="142"/>
      <c r="C34" s="142"/>
      <c r="D34" s="25"/>
      <c r="E34" s="25"/>
      <c r="F34" s="34"/>
      <c r="G34" s="25"/>
    </row>
    <row r="35" spans="1:7" ht="14.25">
      <c r="A35" s="46"/>
      <c r="B35" s="25"/>
      <c r="C35" s="25"/>
      <c r="D35" s="25"/>
      <c r="E35" s="25"/>
      <c r="F35" s="34"/>
      <c r="G35" s="25"/>
    </row>
    <row r="36" spans="1:7" ht="14.25">
      <c r="A36" s="25"/>
      <c r="B36" s="25"/>
      <c r="C36" s="25"/>
      <c r="D36" s="25"/>
      <c r="E36" s="25"/>
      <c r="F36" s="34"/>
      <c r="G36" s="25"/>
    </row>
  </sheetData>
  <printOptions/>
  <pageMargins left="0.984251968503937" right="0.4724409448818898" top="1.84" bottom="0.8267716535433072" header="0.8267716535433072" footer="0.5118110236220472"/>
  <pageSetup fitToHeight="1" fitToWidth="1" horizontalDpi="600" verticalDpi="600" orientation="portrait" paperSize="9" r:id="rId1"/>
  <headerFooter alignWithMargins="0">
    <oddHeader>&amp;L       &amp;C&amp;"Arial CE,tučné"&amp;11
&amp;14
Ekonomicky oprávnené náklady z prevádzkovania dráh&amp;11 
&amp;R&amp;"Arial CE,tučné"&amp;11Príloha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 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kontrolného mechanizmu...</dc:title>
  <dc:subject>Príloha 5 6 </dc:subject>
  <dc:creator>Polakova</dc:creator>
  <cp:keywords/>
  <dc:description/>
  <cp:lastModifiedBy>ondrasova</cp:lastModifiedBy>
  <cp:lastPrinted>2006-05-26T20:31:09Z</cp:lastPrinted>
  <dcterms:created xsi:type="dcterms:W3CDTF">2005-02-14T12:50:49Z</dcterms:created>
  <dcterms:modified xsi:type="dcterms:W3CDTF">2006-05-26T20:31:19Z</dcterms:modified>
  <cp:category/>
  <cp:version/>
  <cp:contentType/>
  <cp:contentStatus/>
</cp:coreProperties>
</file>