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2120" windowHeight="8835" tabRatio="723" activeTab="0"/>
  </bookViews>
  <sheets>
    <sheet name="Príloha č. 4" sheetId="1" r:id="rId1"/>
  </sheets>
  <externalReferences>
    <externalReference r:id="rId4"/>
  </externalReferences>
  <definedNames>
    <definedName name="holiadys">#REF!</definedName>
    <definedName name="holidays">#REF!</definedName>
    <definedName name="nazov_PD">#REF!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<sst xmlns="http://schemas.openxmlformats.org/spreadsheetml/2006/main" count="94" uniqueCount="57">
  <si>
    <t>SOP PS</t>
  </si>
  <si>
    <t>OP ZI</t>
  </si>
  <si>
    <t>SOP PRV</t>
  </si>
  <si>
    <t>SOP ĽZ</t>
  </si>
  <si>
    <t>INTERREG IIIA RA-SR</t>
  </si>
  <si>
    <t>INTERREG IIIA PL-SR</t>
  </si>
  <si>
    <t>INTERREG IIIA SR-ČR</t>
  </si>
  <si>
    <t>INTERREG IIIA H-SR-Ukr</t>
  </si>
  <si>
    <t>Záväzok 2004 v bežných cenách v SK*</t>
  </si>
  <si>
    <t>Zálohové platby EK v SK*</t>
  </si>
  <si>
    <t>EÚ zdroje</t>
  </si>
  <si>
    <t>Zdroje ŠR</t>
  </si>
  <si>
    <t>Spolu</t>
  </si>
  <si>
    <t>EÚ zdroje v adekvátnom pomere k zdrojom ŠR na OÚD</t>
  </si>
  <si>
    <t>Zdroje ŠR na osobitnom účte dofinanco-vania (OÚD)</t>
  </si>
  <si>
    <t>SOP Priemysel a služby MH SR</t>
  </si>
  <si>
    <t>SOP Ľudské zdroje spolu</t>
  </si>
  <si>
    <t>z toho MPSVR SR</t>
  </si>
  <si>
    <t>z toho MŠ SR</t>
  </si>
  <si>
    <t>SOP Poľnohospodárstvo a rozvoj vidieka MP SR</t>
  </si>
  <si>
    <t>OP Základná infraštruktúra spolu</t>
  </si>
  <si>
    <t>z toho MDPT SR</t>
  </si>
  <si>
    <t>z toho MŽP SR</t>
  </si>
  <si>
    <t>z toho MVRR SR</t>
  </si>
  <si>
    <t>SPD Cieľ 2 MVRR SR</t>
  </si>
  <si>
    <t>SPD Cieľ  3 spolu</t>
  </si>
  <si>
    <t>CIP Interreg IIIA MVRR SR</t>
  </si>
  <si>
    <t>CIP Equal MPSVR SR</t>
  </si>
  <si>
    <t>* prepočítané kurzom 38 SKK/EUR</t>
  </si>
  <si>
    <t>v EUR</t>
  </si>
  <si>
    <t>v SKK/38</t>
  </si>
  <si>
    <t>Interrreg IIIA SR-CR</t>
  </si>
  <si>
    <t>marec</t>
  </si>
  <si>
    <t>JPD Cieľ 2</t>
  </si>
  <si>
    <t>JPD Cieľ 3</t>
  </si>
  <si>
    <t>Neighbourhood Programme HU-SR-UKR</t>
  </si>
  <si>
    <t>apríl</t>
  </si>
  <si>
    <t>Výstupná zostava - Stav čerpania prostriedkov štrukturálnych fondov a spolufinancovania zo štátneho rozpočtu voči EK (v celých SKK)</t>
  </si>
  <si>
    <t>Prostriedky zabezpečené v ŠR na r. 2005
 v SK</t>
  </si>
  <si>
    <t>Nevyužité prostriedky roku 2004
 v SK</t>
  </si>
  <si>
    <t>Záväzok
2004-2006 v bežných cenách v SK*</t>
  </si>
  <si>
    <t>Čerpanie prostriedkov ŠF a ŠR 
v r. 2005 voči EK
(schválené SŽP v roku 2005)
v SK</t>
  </si>
  <si>
    <t xml:space="preserve">Čerpanie prostriedkov ŠF a ŠR
v r. 2004 voči EK
(schválené SŽP v roku 2004) 
v SK </t>
  </si>
  <si>
    <t>Záväzok 2004 - zálohové platby</t>
  </si>
  <si>
    <t>** mininálny objem finančných prostriedkov štrukturálnych fondov, ktoré je potrebné zahrnúť do súhrnných žiadostí o platbu a predložiť na PO pre štrukturálne fondy v súlade s pravidlom n+2 do 31.10.2006</t>
  </si>
  <si>
    <t>Zálohové platby + prijaté priebežné platby</t>
  </si>
  <si>
    <t>Podiel celkového čerpania 2004 +2005 +2006 na záväzku 2004 v %</t>
  </si>
  <si>
    <t>Podiel celkového čerpania 2004+2005+2006 na záväzku 2004-2006 v %</t>
  </si>
  <si>
    <t>Čerpanie prostriedkov ŠF a ŠR
   voči EK
(schválené SŽP v roku 2004,  v roku 2005 a v roku 2006) 
v SK</t>
  </si>
  <si>
    <t>Záväzok 2004- zálohové platby - čerpanie v r. 2004 -r. 2006 ** (sledovanie N+2) v SK*</t>
  </si>
  <si>
    <t>Prijaté priebežné platby v r. 2005 a v r. 2006 v SK*</t>
  </si>
  <si>
    <t>Prostriedky zabezpečené v ŠR na r. 2006
 v SK</t>
  </si>
  <si>
    <t>Podiel celkového čerpania 2004+2005+2006 na prostriedkoch čerpaných v r. 2004 a v r. 2005, a na prostriedkoch  zabezpečených v ŠR na r. 2006 a  v %</t>
  </si>
  <si>
    <t>Záväzok 2005 v bežných cenách v SK*</t>
  </si>
  <si>
    <t>Podiel celkového čerpania na záväzku 2004 zníženého o zálohové platby 
v %</t>
  </si>
  <si>
    <t>Podiel celkového čerpania 2004 +2005 +2006 na záväzkoch 2004+2005 v %</t>
  </si>
  <si>
    <t>Zdroj: MF SR, PO ŠF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</si>
</sst>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dd/mm/yyyy"/>
    <numFmt numFmtId="185" formatCode="[$-405]d\.\ mmmm\ yyyy"/>
    <numFmt numFmtId="186" formatCode="mmm/yyyy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2" borderId="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71" fontId="2" fillId="2" borderId="0" xfId="0" applyNumberFormat="1" applyFont="1" applyFill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 wrapText="1"/>
    </xf>
    <xf numFmtId="4" fontId="4" fillId="2" borderId="7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4" fontId="8" fillId="0" borderId="7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4" fontId="5" fillId="2" borderId="8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9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5" fillId="2" borderId="13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 wrapText="1"/>
    </xf>
    <xf numFmtId="3" fontId="4" fillId="2" borderId="15" xfId="0" applyNumberFormat="1" applyFont="1" applyFill="1" applyBorder="1" applyAlignment="1">
      <alignment wrapText="1"/>
    </xf>
    <xf numFmtId="3" fontId="4" fillId="2" borderId="16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3" fontId="4" fillId="2" borderId="18" xfId="0" applyNumberFormat="1" applyFont="1" applyFill="1" applyBorder="1" applyAlignment="1">
      <alignment wrapText="1"/>
    </xf>
    <xf numFmtId="3" fontId="4" fillId="2" borderId="19" xfId="0" applyNumberFormat="1" applyFont="1" applyFill="1" applyBorder="1" applyAlignment="1">
      <alignment wrapText="1"/>
    </xf>
    <xf numFmtId="3" fontId="4" fillId="2" borderId="20" xfId="0" applyNumberFormat="1" applyFont="1" applyFill="1" applyBorder="1" applyAlignment="1">
      <alignment wrapText="1"/>
    </xf>
    <xf numFmtId="3" fontId="4" fillId="2" borderId="7" xfId="0" applyNumberFormat="1" applyFont="1" applyFill="1" applyBorder="1" applyAlignment="1">
      <alignment wrapText="1"/>
    </xf>
    <xf numFmtId="3" fontId="4" fillId="2" borderId="21" xfId="0" applyNumberFormat="1" applyFont="1" applyFill="1" applyBorder="1" applyAlignment="1">
      <alignment wrapText="1"/>
    </xf>
    <xf numFmtId="3" fontId="4" fillId="2" borderId="22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8" fillId="0" borderId="7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4" fillId="2" borderId="7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3" fontId="8" fillId="0" borderId="21" xfId="0" applyNumberFormat="1" applyFont="1" applyFill="1" applyBorder="1" applyAlignment="1">
      <alignment wrapText="1"/>
    </xf>
    <xf numFmtId="3" fontId="8" fillId="0" borderId="20" xfId="0" applyNumberFormat="1" applyFont="1" applyFill="1" applyBorder="1" applyAlignment="1">
      <alignment wrapText="1"/>
    </xf>
    <xf numFmtId="3" fontId="8" fillId="0" borderId="7" xfId="0" applyNumberFormat="1" applyFont="1" applyFill="1" applyBorder="1" applyAlignment="1">
      <alignment wrapText="1"/>
    </xf>
    <xf numFmtId="3" fontId="8" fillId="0" borderId="22" xfId="0" applyNumberFormat="1" applyFont="1" applyFill="1" applyBorder="1" applyAlignment="1">
      <alignment wrapText="1"/>
    </xf>
    <xf numFmtId="3" fontId="5" fillId="3" borderId="23" xfId="0" applyNumberFormat="1" applyFont="1" applyFill="1" applyBorder="1" applyAlignment="1">
      <alignment wrapText="1"/>
    </xf>
    <xf numFmtId="3" fontId="5" fillId="3" borderId="24" xfId="0" applyNumberFormat="1" applyFont="1" applyFill="1" applyBorder="1" applyAlignment="1">
      <alignment wrapText="1"/>
    </xf>
    <xf numFmtId="3" fontId="5" fillId="3" borderId="25" xfId="0" applyNumberFormat="1" applyFont="1" applyFill="1" applyBorder="1" applyAlignment="1">
      <alignment wrapText="1"/>
    </xf>
    <xf numFmtId="3" fontId="5" fillId="3" borderId="26" xfId="0" applyNumberFormat="1" applyFont="1" applyFill="1" applyBorder="1" applyAlignment="1">
      <alignment wrapText="1"/>
    </xf>
    <xf numFmtId="3" fontId="5" fillId="3" borderId="27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28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 horizontal="center" wrapText="1"/>
    </xf>
    <xf numFmtId="3" fontId="4" fillId="2" borderId="29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wrapText="1"/>
    </xf>
    <xf numFmtId="3" fontId="4" fillId="2" borderId="31" xfId="0" applyNumberFormat="1" applyFont="1" applyFill="1" applyBorder="1" applyAlignment="1">
      <alignment wrapText="1"/>
    </xf>
    <xf numFmtId="4" fontId="5" fillId="3" borderId="25" xfId="0" applyNumberFormat="1" applyFont="1" applyFill="1" applyBorder="1" applyAlignment="1">
      <alignment horizontal="center" wrapText="1"/>
    </xf>
    <xf numFmtId="4" fontId="5" fillId="3" borderId="27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wrapText="1"/>
    </xf>
    <xf numFmtId="4" fontId="4" fillId="2" borderId="41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8" fillId="0" borderId="42" xfId="0" applyFont="1" applyFill="1" applyBorder="1" applyAlignment="1">
      <alignment wrapText="1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91"/>
  <sheetViews>
    <sheetView tabSelected="1" zoomScale="75" zoomScaleNormal="75" workbookViewId="0" topLeftCell="A1">
      <pane xSplit="5" ySplit="5" topLeftCell="F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03" sqref="C103"/>
    </sheetView>
  </sheetViews>
  <sheetFormatPr defaultColWidth="9.140625" defaultRowHeight="12.75"/>
  <cols>
    <col min="1" max="1" width="23.00390625" style="2" customWidth="1"/>
    <col min="2" max="3" width="13.8515625" style="2" customWidth="1"/>
    <col min="4" max="4" width="14.28125" style="2" customWidth="1"/>
    <col min="5" max="6" width="16.140625" style="2" customWidth="1"/>
    <col min="7" max="8" width="15.140625" style="2" customWidth="1"/>
    <col min="9" max="9" width="12.7109375" style="2" hidden="1" customWidth="1"/>
    <col min="10" max="10" width="11.57421875" style="2" hidden="1" customWidth="1"/>
    <col min="11" max="11" width="11.28125" style="2" hidden="1" customWidth="1"/>
    <col min="12" max="13" width="13.00390625" style="2" hidden="1" customWidth="1"/>
    <col min="14" max="14" width="13.140625" style="2" hidden="1" customWidth="1"/>
    <col min="15" max="15" width="13.57421875" style="2" hidden="1" customWidth="1"/>
    <col min="16" max="16" width="12.8515625" style="2" hidden="1" customWidth="1"/>
    <col min="17" max="20" width="14.00390625" style="2" hidden="1" customWidth="1"/>
    <col min="21" max="21" width="15.140625" style="2" hidden="1" customWidth="1"/>
    <col min="22" max="22" width="13.140625" style="2" hidden="1" customWidth="1"/>
    <col min="23" max="23" width="12.57421875" style="2" hidden="1" customWidth="1"/>
    <col min="24" max="24" width="13.00390625" style="2" customWidth="1"/>
    <col min="25" max="25" width="12.8515625" style="2" customWidth="1"/>
    <col min="26" max="26" width="13.57421875" style="2" customWidth="1"/>
    <col min="27" max="27" width="17.140625" style="2" customWidth="1"/>
    <col min="28" max="29" width="12.140625" style="2" customWidth="1"/>
    <col min="30" max="30" width="12.421875" style="2" customWidth="1"/>
    <col min="31" max="31" width="11.28125" style="2" customWidth="1"/>
    <col min="32" max="32" width="12.421875" style="2" customWidth="1"/>
    <col min="33" max="33" width="17.421875" style="24" customWidth="1"/>
    <col min="34" max="16384" width="9.140625" style="2" customWidth="1"/>
  </cols>
  <sheetData>
    <row r="1" spans="1:32" ht="16.5" thickBot="1">
      <c r="A1" s="92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4"/>
    </row>
    <row r="2" spans="1:4" ht="12.75">
      <c r="A2" s="1"/>
      <c r="B2" s="1"/>
      <c r="C2" s="1"/>
      <c r="D2" s="1"/>
    </row>
    <row r="3" spans="1:4" ht="13.5" thickBot="1">
      <c r="A3" s="1"/>
      <c r="B3" s="1"/>
      <c r="C3" s="1"/>
      <c r="D3" s="1"/>
    </row>
    <row r="4" spans="1:33" ht="125.25" customHeight="1">
      <c r="A4" s="27"/>
      <c r="B4" s="78" t="s">
        <v>8</v>
      </c>
      <c r="C4" s="12" t="s">
        <v>53</v>
      </c>
      <c r="D4" s="12" t="s">
        <v>40</v>
      </c>
      <c r="E4" s="12" t="s">
        <v>9</v>
      </c>
      <c r="F4" s="12" t="s">
        <v>43</v>
      </c>
      <c r="G4" s="70" t="s">
        <v>50</v>
      </c>
      <c r="H4" s="13" t="s">
        <v>45</v>
      </c>
      <c r="I4" s="95" t="s">
        <v>42</v>
      </c>
      <c r="J4" s="96"/>
      <c r="K4" s="97"/>
      <c r="L4" s="95" t="s">
        <v>39</v>
      </c>
      <c r="M4" s="98"/>
      <c r="N4" s="99"/>
      <c r="O4" s="100" t="s">
        <v>38</v>
      </c>
      <c r="P4" s="101"/>
      <c r="Q4" s="102"/>
      <c r="R4" s="103" t="s">
        <v>51</v>
      </c>
      <c r="S4" s="103"/>
      <c r="T4" s="104"/>
      <c r="U4" s="96" t="s">
        <v>41</v>
      </c>
      <c r="V4" s="96"/>
      <c r="W4" s="97"/>
      <c r="X4" s="95" t="s">
        <v>48</v>
      </c>
      <c r="Y4" s="96"/>
      <c r="Z4" s="97"/>
      <c r="AA4" s="25" t="s">
        <v>49</v>
      </c>
      <c r="AB4" s="12" t="s">
        <v>46</v>
      </c>
      <c r="AC4" s="12" t="s">
        <v>55</v>
      </c>
      <c r="AD4" s="12" t="s">
        <v>47</v>
      </c>
      <c r="AE4" s="96" t="s">
        <v>52</v>
      </c>
      <c r="AF4" s="98"/>
      <c r="AG4" s="77" t="s">
        <v>54</v>
      </c>
    </row>
    <row r="5" spans="1:33" ht="19.5" customHeight="1" thickBot="1">
      <c r="A5" s="28"/>
      <c r="B5" s="79" t="s">
        <v>10</v>
      </c>
      <c r="C5" s="80" t="s">
        <v>10</v>
      </c>
      <c r="D5" s="81" t="s">
        <v>10</v>
      </c>
      <c r="E5" s="81" t="s">
        <v>10</v>
      </c>
      <c r="F5" s="81" t="s">
        <v>10</v>
      </c>
      <c r="G5" s="82" t="s">
        <v>10</v>
      </c>
      <c r="H5" s="83" t="s">
        <v>10</v>
      </c>
      <c r="I5" s="79" t="s">
        <v>10</v>
      </c>
      <c r="J5" s="81" t="s">
        <v>11</v>
      </c>
      <c r="K5" s="83" t="s">
        <v>12</v>
      </c>
      <c r="L5" s="79" t="s">
        <v>13</v>
      </c>
      <c r="M5" s="81" t="s">
        <v>14</v>
      </c>
      <c r="N5" s="82" t="s">
        <v>12</v>
      </c>
      <c r="O5" s="79" t="s">
        <v>10</v>
      </c>
      <c r="P5" s="81" t="s">
        <v>11</v>
      </c>
      <c r="Q5" s="82" t="s">
        <v>12</v>
      </c>
      <c r="R5" s="84" t="s">
        <v>10</v>
      </c>
      <c r="S5" s="84" t="s">
        <v>11</v>
      </c>
      <c r="T5" s="84" t="s">
        <v>12</v>
      </c>
      <c r="U5" s="81" t="s">
        <v>10</v>
      </c>
      <c r="V5" s="81" t="s">
        <v>11</v>
      </c>
      <c r="W5" s="83" t="s">
        <v>12</v>
      </c>
      <c r="X5" s="79" t="s">
        <v>10</v>
      </c>
      <c r="Y5" s="81" t="s">
        <v>11</v>
      </c>
      <c r="Z5" s="83" t="s">
        <v>12</v>
      </c>
      <c r="AA5" s="85" t="s">
        <v>10</v>
      </c>
      <c r="AB5" s="86" t="s">
        <v>10</v>
      </c>
      <c r="AC5" s="86" t="s">
        <v>10</v>
      </c>
      <c r="AD5" s="86" t="s">
        <v>10</v>
      </c>
      <c r="AE5" s="86" t="s">
        <v>10</v>
      </c>
      <c r="AF5" s="86" t="s">
        <v>11</v>
      </c>
      <c r="AG5" s="87" t="s">
        <v>10</v>
      </c>
    </row>
    <row r="6" spans="1:33" ht="36" customHeight="1">
      <c r="A6" s="15" t="s">
        <v>15</v>
      </c>
      <c r="B6" s="32">
        <v>1343104604</v>
      </c>
      <c r="C6" s="32">
        <v>1918201987</v>
      </c>
      <c r="D6" s="33">
        <v>5746005954</v>
      </c>
      <c r="E6" s="34">
        <v>919360952.64</v>
      </c>
      <c r="F6" s="33">
        <f aca="true" t="shared" si="0" ref="F6:F24">B6-E6</f>
        <v>423743651.36</v>
      </c>
      <c r="G6" s="33">
        <v>63381748.5</v>
      </c>
      <c r="H6" s="32">
        <f>E6+G6</f>
        <v>982742701.14</v>
      </c>
      <c r="I6" s="35">
        <v>0</v>
      </c>
      <c r="J6" s="33">
        <v>0</v>
      </c>
      <c r="K6" s="36">
        <v>0</v>
      </c>
      <c r="L6" s="35">
        <v>329749686.095377</v>
      </c>
      <c r="M6" s="33">
        <v>144600000</v>
      </c>
      <c r="N6" s="34">
        <f>L6+M6</f>
        <v>474349686.095377</v>
      </c>
      <c r="O6" s="35">
        <v>1303542000</v>
      </c>
      <c r="P6" s="33">
        <v>466527000</v>
      </c>
      <c r="Q6" s="34">
        <f>O6+P6</f>
        <v>1770069000</v>
      </c>
      <c r="R6" s="39">
        <v>1460933000</v>
      </c>
      <c r="S6" s="39">
        <v>600424000</v>
      </c>
      <c r="T6" s="40">
        <f>R6+S6</f>
        <v>2061357000</v>
      </c>
      <c r="U6" s="72" t="e">
        <f>#REF!</f>
        <v>#REF!</v>
      </c>
      <c r="V6" s="33" t="e">
        <f>#REF!</f>
        <v>#REF!</v>
      </c>
      <c r="W6" s="34" t="e">
        <f>#REF!</f>
        <v>#REF!</v>
      </c>
      <c r="X6" s="35">
        <v>595103908.58</v>
      </c>
      <c r="Y6" s="33">
        <v>366040315.27</v>
      </c>
      <c r="Z6" s="36">
        <v>961144223.85</v>
      </c>
      <c r="AA6" s="37">
        <v>0</v>
      </c>
      <c r="AB6" s="75">
        <f aca="true" t="shared" si="1" ref="AB6:AB24">100*(X6/B6)</f>
        <v>44.308083436515425</v>
      </c>
      <c r="AC6" s="89">
        <f>100*(X6/(C6+B6))</f>
        <v>18.24740765625246</v>
      </c>
      <c r="AD6" s="75">
        <f>100*(X6/D6)</f>
        <v>10.356827217795118</v>
      </c>
      <c r="AE6" s="75">
        <v>15.08227985773357</v>
      </c>
      <c r="AF6" s="75">
        <v>24.17702063564529</v>
      </c>
      <c r="AG6" s="76">
        <f aca="true" t="shared" si="2" ref="AG6:AG24">X6/F6*100</f>
        <v>140.43960462180883</v>
      </c>
    </row>
    <row r="7" spans="1:33" s="3" customFormat="1" ht="36" customHeight="1">
      <c r="A7" s="14" t="s">
        <v>16</v>
      </c>
      <c r="B7" s="38">
        <v>2526856094</v>
      </c>
      <c r="C7" s="38">
        <v>3608818276</v>
      </c>
      <c r="D7" s="39">
        <v>10810275074</v>
      </c>
      <c r="E7" s="40">
        <v>1729644011.84</v>
      </c>
      <c r="F7" s="39">
        <f t="shared" si="0"/>
        <v>797212082.1600001</v>
      </c>
      <c r="G7" s="39">
        <v>763953453.12</v>
      </c>
      <c r="H7" s="32">
        <f>E7+G7</f>
        <v>2493597464.96</v>
      </c>
      <c r="I7" s="41">
        <v>87560359</v>
      </c>
      <c r="J7" s="39">
        <v>22545602.35</v>
      </c>
      <c r="K7" s="42">
        <v>110105961.35</v>
      </c>
      <c r="L7" s="41">
        <f>L8+L9</f>
        <v>795579619.492718</v>
      </c>
      <c r="M7" s="39">
        <f>M8+M9</f>
        <v>230564181.06</v>
      </c>
      <c r="N7" s="40">
        <f aca="true" t="shared" si="3" ref="N7:N25">L7+M7</f>
        <v>1026143800.5527179</v>
      </c>
      <c r="O7" s="41">
        <f>O8+O9</f>
        <v>2299246000</v>
      </c>
      <c r="P7" s="39">
        <f>P8+P9</f>
        <v>668246000</v>
      </c>
      <c r="Q7" s="40">
        <f aca="true" t="shared" si="4" ref="Q7:Q25">O7+P7</f>
        <v>2967492000</v>
      </c>
      <c r="R7" s="39">
        <f>R8+R9</f>
        <v>2450003000</v>
      </c>
      <c r="S7" s="39">
        <f>S8+S9</f>
        <v>712754000</v>
      </c>
      <c r="T7" s="40">
        <f aca="true" t="shared" si="5" ref="T7:T24">R7+S7</f>
        <v>3162757000</v>
      </c>
      <c r="U7" s="41" t="e">
        <f>#REF!</f>
        <v>#REF!</v>
      </c>
      <c r="V7" s="39" t="e">
        <f>#REF!</f>
        <v>#REF!</v>
      </c>
      <c r="W7" s="40" t="e">
        <f>#REF!</f>
        <v>#REF!</v>
      </c>
      <c r="X7" s="41">
        <v>2454605053.120001</v>
      </c>
      <c r="Y7" s="39">
        <v>685150448.48</v>
      </c>
      <c r="Z7" s="42">
        <v>3139755501.600001</v>
      </c>
      <c r="AA7" s="37">
        <v>0</v>
      </c>
      <c r="AB7" s="17">
        <f t="shared" si="1"/>
        <v>97.14067449066218</v>
      </c>
      <c r="AC7" s="17">
        <f>100*(X7/(C7+B7))</f>
        <v>40.005464845423354</v>
      </c>
      <c r="AD7" s="17">
        <f aca="true" t="shared" si="6" ref="AD7:AD25">100*(X7/D7)</f>
        <v>22.706221963061964</v>
      </c>
      <c r="AE7" s="17">
        <v>55.284891035225705</v>
      </c>
      <c r="AF7" s="17">
        <v>53.75767578262366</v>
      </c>
      <c r="AG7" s="26">
        <f t="shared" si="2"/>
        <v>307.8986267329755</v>
      </c>
    </row>
    <row r="8" spans="1:33" ht="27.75" customHeight="1">
      <c r="A8" s="18" t="s">
        <v>17</v>
      </c>
      <c r="B8" s="43">
        <f>B7*(D8/D7)</f>
        <v>2054395654.1302924</v>
      </c>
      <c r="C8" s="43">
        <f>C7*(D8/D7)</f>
        <v>2934057305.584089</v>
      </c>
      <c r="D8" s="44">
        <v>8789017382</v>
      </c>
      <c r="E8" s="45">
        <f>E7*(D8/D7)</f>
        <v>1406242781.12</v>
      </c>
      <c r="F8" s="46">
        <f t="shared" si="0"/>
        <v>648152873.0102925</v>
      </c>
      <c r="G8" s="44"/>
      <c r="H8" s="65"/>
      <c r="I8" s="47">
        <v>84571192.57</v>
      </c>
      <c r="J8" s="44">
        <v>21549213.53</v>
      </c>
      <c r="K8" s="48">
        <v>106120406.1</v>
      </c>
      <c r="L8" s="47">
        <v>641401279.477036</v>
      </c>
      <c r="M8" s="44">
        <v>184342622</v>
      </c>
      <c r="N8" s="45">
        <f t="shared" si="3"/>
        <v>825743901.477036</v>
      </c>
      <c r="O8" s="47">
        <v>1783673000</v>
      </c>
      <c r="P8" s="44">
        <v>518777000</v>
      </c>
      <c r="Q8" s="45">
        <f t="shared" si="4"/>
        <v>2302450000</v>
      </c>
      <c r="R8" s="44">
        <v>1935339000</v>
      </c>
      <c r="S8" s="45">
        <v>560784000</v>
      </c>
      <c r="T8" s="45">
        <f t="shared" si="5"/>
        <v>2496123000</v>
      </c>
      <c r="U8" s="47" t="e">
        <f>#REF!</f>
        <v>#REF!</v>
      </c>
      <c r="V8" s="44" t="e">
        <f>#REF!</f>
        <v>#REF!</v>
      </c>
      <c r="W8" s="45" t="e">
        <f>#REF!</f>
        <v>#REF!</v>
      </c>
      <c r="X8" s="47">
        <v>2376952030.7300005</v>
      </c>
      <c r="Y8" s="44">
        <v>660463952.3000002</v>
      </c>
      <c r="Z8" s="48">
        <v>3037415983.0300007</v>
      </c>
      <c r="AA8" s="52">
        <v>0</v>
      </c>
      <c r="AB8" s="19">
        <f t="shared" si="1"/>
        <v>115.70079142015413</v>
      </c>
      <c r="AC8" s="90">
        <f aca="true" t="shared" si="7" ref="AC8:AC25">100*(X8/(C8+B8))</f>
        <v>47.649081787995755</v>
      </c>
      <c r="AD8" s="66">
        <f t="shared" si="6"/>
        <v>27.04457082538059</v>
      </c>
      <c r="AE8" s="19">
        <v>67.57187585530873</v>
      </c>
      <c r="AF8" s="19">
        <v>65.5252208110642</v>
      </c>
      <c r="AG8" s="31">
        <f t="shared" si="2"/>
        <v>366.7270685217274</v>
      </c>
    </row>
    <row r="9" spans="1:33" ht="27.75" customHeight="1">
      <c r="A9" s="18" t="s">
        <v>18</v>
      </c>
      <c r="B9" s="43">
        <f>B7*(D9/D7)</f>
        <v>472460439.8697075</v>
      </c>
      <c r="C9" s="43">
        <f>C7*(D9/D7)</f>
        <v>674760970.4159114</v>
      </c>
      <c r="D9" s="44">
        <v>2021257692</v>
      </c>
      <c r="E9" s="45">
        <f>E7*(D9/D7)</f>
        <v>323401230.71999997</v>
      </c>
      <c r="F9" s="46">
        <f t="shared" si="0"/>
        <v>149059209.14970756</v>
      </c>
      <c r="G9" s="44"/>
      <c r="H9" s="65"/>
      <c r="I9" s="47">
        <v>2989166.43</v>
      </c>
      <c r="J9" s="44">
        <v>996388.82</v>
      </c>
      <c r="K9" s="48">
        <v>3985555.25</v>
      </c>
      <c r="L9" s="47">
        <v>154178340.015682</v>
      </c>
      <c r="M9" s="44">
        <v>46221559.06</v>
      </c>
      <c r="N9" s="45">
        <f t="shared" si="3"/>
        <v>200399899.075682</v>
      </c>
      <c r="O9" s="47">
        <v>515573000</v>
      </c>
      <c r="P9" s="44">
        <v>149469000</v>
      </c>
      <c r="Q9" s="45">
        <f t="shared" si="4"/>
        <v>665042000</v>
      </c>
      <c r="R9" s="44">
        <v>514664000</v>
      </c>
      <c r="S9" s="45">
        <v>151970000</v>
      </c>
      <c r="T9" s="45">
        <f t="shared" si="5"/>
        <v>666634000</v>
      </c>
      <c r="U9" s="47" t="e">
        <f>#REF!</f>
        <v>#REF!</v>
      </c>
      <c r="V9" s="44" t="e">
        <f>#REF!</f>
        <v>#REF!</v>
      </c>
      <c r="W9" s="45" t="e">
        <f>#REF!</f>
        <v>#REF!</v>
      </c>
      <c r="X9" s="47">
        <v>77653022.39</v>
      </c>
      <c r="Y9" s="44">
        <v>24686496.18</v>
      </c>
      <c r="Z9" s="48">
        <v>102339518.57</v>
      </c>
      <c r="AA9" s="52">
        <f>B9-E9-X9</f>
        <v>71406186.75970756</v>
      </c>
      <c r="AB9" s="19">
        <f t="shared" si="1"/>
        <v>16.435878189381256</v>
      </c>
      <c r="AC9" s="90">
        <f t="shared" si="7"/>
        <v>6.768791245856111</v>
      </c>
      <c r="AD9" s="66">
        <f t="shared" si="6"/>
        <v>3.841817037844574</v>
      </c>
      <c r="AE9" s="19">
        <v>9.448531364021893</v>
      </c>
      <c r="AF9" s="19">
        <v>10.40160541434703</v>
      </c>
      <c r="AG9" s="31">
        <f t="shared" si="2"/>
        <v>52.09542089547061</v>
      </c>
    </row>
    <row r="10" spans="1:33" ht="48.75" customHeight="1">
      <c r="A10" s="14" t="s">
        <v>19</v>
      </c>
      <c r="B10" s="38">
        <v>1625361384</v>
      </c>
      <c r="C10" s="38">
        <v>2321316944</v>
      </c>
      <c r="D10" s="39">
        <v>6953543506</v>
      </c>
      <c r="E10" s="40">
        <v>1112566941.2</v>
      </c>
      <c r="F10" s="39">
        <f t="shared" si="0"/>
        <v>512794442.79999995</v>
      </c>
      <c r="G10" s="39">
        <v>1404452200.72</v>
      </c>
      <c r="H10" s="32">
        <f>E10+G10</f>
        <v>2517019141.92</v>
      </c>
      <c r="I10" s="41">
        <v>0</v>
      </c>
      <c r="J10" s="39">
        <v>0</v>
      </c>
      <c r="K10" s="42">
        <v>0</v>
      </c>
      <c r="L10" s="41">
        <v>528227624.703088</v>
      </c>
      <c r="M10" s="39">
        <v>204290000</v>
      </c>
      <c r="N10" s="40">
        <f t="shared" si="3"/>
        <v>732517624.703088</v>
      </c>
      <c r="O10" s="41">
        <v>1467657000</v>
      </c>
      <c r="P10" s="39">
        <v>567430000</v>
      </c>
      <c r="Q10" s="40">
        <f t="shared" si="4"/>
        <v>2035087000</v>
      </c>
      <c r="R10" s="39">
        <v>2027083</v>
      </c>
      <c r="S10" s="39">
        <v>799928000</v>
      </c>
      <c r="T10" s="40">
        <f t="shared" si="5"/>
        <v>801955083</v>
      </c>
      <c r="U10" s="41" t="e">
        <f>#REF!</f>
        <v>#REF!</v>
      </c>
      <c r="V10" s="39" t="e">
        <f>#REF!</f>
        <v>#REF!</v>
      </c>
      <c r="W10" s="40" t="e">
        <f>#REF!</f>
        <v>#REF!</v>
      </c>
      <c r="X10" s="41">
        <v>1937030293.24</v>
      </c>
      <c r="Y10" s="39">
        <v>972691377.9300001</v>
      </c>
      <c r="Z10" s="42">
        <v>2909721671.17</v>
      </c>
      <c r="AA10" s="37">
        <v>0</v>
      </c>
      <c r="AB10" s="17">
        <f t="shared" si="1"/>
        <v>119.17536077256774</v>
      </c>
      <c r="AC10" s="17">
        <f t="shared" si="7"/>
        <v>49.0800144389168</v>
      </c>
      <c r="AD10" s="17">
        <f t="shared" si="6"/>
        <v>27.856736519568702</v>
      </c>
      <c r="AE10" s="17">
        <v>71.35291763028914</v>
      </c>
      <c r="AF10" s="17">
        <v>93.22065888923446</v>
      </c>
      <c r="AG10" s="26">
        <f t="shared" si="2"/>
        <v>377.7401101820209</v>
      </c>
    </row>
    <row r="11" spans="1:33" s="3" customFormat="1" ht="32.25" customHeight="1">
      <c r="A11" s="14" t="s">
        <v>20</v>
      </c>
      <c r="B11" s="38">
        <v>3751575498</v>
      </c>
      <c r="C11" s="38">
        <v>5357944292</v>
      </c>
      <c r="D11" s="39">
        <v>16049811176</v>
      </c>
      <c r="E11" s="40">
        <v>2567969788.16</v>
      </c>
      <c r="F11" s="39">
        <f t="shared" si="0"/>
        <v>1183605709.8400002</v>
      </c>
      <c r="G11" s="49">
        <v>937952527.88</v>
      </c>
      <c r="H11" s="32">
        <f>E11+G11</f>
        <v>3505922316.04</v>
      </c>
      <c r="I11" s="50">
        <v>24502558.41</v>
      </c>
      <c r="J11" s="49">
        <v>8167520.54</v>
      </c>
      <c r="K11" s="42">
        <v>32670078.95</v>
      </c>
      <c r="L11" s="50">
        <f>L12+L13+L14</f>
        <v>1638405551.025952</v>
      </c>
      <c r="M11" s="49">
        <f>M12+M13+M14</f>
        <v>440087829.65</v>
      </c>
      <c r="N11" s="40">
        <f t="shared" si="3"/>
        <v>2078493380.675952</v>
      </c>
      <c r="O11" s="41">
        <f>O12+O13+O14</f>
        <v>5219791000</v>
      </c>
      <c r="P11" s="39">
        <f>P12+P13+P14</f>
        <v>1496897000</v>
      </c>
      <c r="Q11" s="40">
        <f t="shared" si="4"/>
        <v>6716688000</v>
      </c>
      <c r="R11" s="39">
        <f>R12+R13+R14</f>
        <v>4913280000</v>
      </c>
      <c r="S11" s="39">
        <f>S12+S13+S14</f>
        <v>1556623000</v>
      </c>
      <c r="T11" s="40">
        <f t="shared" si="5"/>
        <v>6469903000</v>
      </c>
      <c r="U11" s="41" t="e">
        <f>#REF!</f>
        <v>#REF!</v>
      </c>
      <c r="V11" s="39" t="e">
        <f>#REF!</f>
        <v>#REF!</v>
      </c>
      <c r="W11" s="40" t="e">
        <f>#REF!</f>
        <v>#REF!</v>
      </c>
      <c r="X11" s="41">
        <v>2479076182.33</v>
      </c>
      <c r="Y11" s="39">
        <v>674247830.91</v>
      </c>
      <c r="Z11" s="42">
        <v>3153324013.24</v>
      </c>
      <c r="AA11" s="37">
        <v>0</v>
      </c>
      <c r="AB11" s="17">
        <f t="shared" si="1"/>
        <v>66.08093542703908</v>
      </c>
      <c r="AC11" s="17">
        <f t="shared" si="7"/>
        <v>27.214125875783402</v>
      </c>
      <c r="AD11" s="17">
        <f t="shared" si="6"/>
        <v>15.44613924204338</v>
      </c>
      <c r="AE11" s="17">
        <v>20.720237566318254</v>
      </c>
      <c r="AF11" s="17">
        <v>20.363838599136393</v>
      </c>
      <c r="AG11" s="26">
        <f t="shared" si="2"/>
        <v>209.45118477547067</v>
      </c>
    </row>
    <row r="12" spans="1:33" ht="27" customHeight="1">
      <c r="A12" s="20" t="s">
        <v>21</v>
      </c>
      <c r="B12" s="43">
        <f>B11*(D12/D11)</f>
        <v>1874482398.448235</v>
      </c>
      <c r="C12" s="43">
        <f>C11*(D12/D11)</f>
        <v>2677107863.7693434</v>
      </c>
      <c r="D12" s="51">
        <v>8019321099.5936</v>
      </c>
      <c r="E12" s="45">
        <f>E11*(D12/D11)</f>
        <v>1283091375.9349759</v>
      </c>
      <c r="F12" s="46">
        <f t="shared" si="0"/>
        <v>591391022.5132592</v>
      </c>
      <c r="G12" s="45"/>
      <c r="H12" s="46"/>
      <c r="I12" s="43">
        <v>5666075.98</v>
      </c>
      <c r="J12" s="44">
        <v>1888693.02</v>
      </c>
      <c r="K12" s="48">
        <v>7554769</v>
      </c>
      <c r="L12" s="47">
        <v>879132523.2</v>
      </c>
      <c r="M12" s="44">
        <v>293044174.4</v>
      </c>
      <c r="N12" s="45">
        <f t="shared" si="3"/>
        <v>1172176697.6</v>
      </c>
      <c r="O12" s="47">
        <v>3334689000</v>
      </c>
      <c r="P12" s="44">
        <v>1111563000</v>
      </c>
      <c r="Q12" s="45">
        <f t="shared" si="4"/>
        <v>4446252000</v>
      </c>
      <c r="R12" s="44">
        <v>2833320000</v>
      </c>
      <c r="S12" s="44">
        <v>930739000</v>
      </c>
      <c r="T12" s="45">
        <f t="shared" si="5"/>
        <v>3764059000</v>
      </c>
      <c r="U12" s="47" t="e">
        <f>#REF!</f>
        <v>#REF!</v>
      </c>
      <c r="V12" s="44" t="e">
        <f>#REF!</f>
        <v>#REF!</v>
      </c>
      <c r="W12" s="45" t="e">
        <f>#REF!</f>
        <v>#REF!</v>
      </c>
      <c r="X12" s="47">
        <v>1517135683.63</v>
      </c>
      <c r="Y12" s="44">
        <v>423481590.68000007</v>
      </c>
      <c r="Z12" s="48">
        <v>1940617274.3100002</v>
      </c>
      <c r="AA12" s="52">
        <v>0</v>
      </c>
      <c r="AB12" s="19">
        <f t="shared" si="1"/>
        <v>80.93624591438898</v>
      </c>
      <c r="AC12" s="90">
        <f t="shared" si="7"/>
        <v>33.331991594753895</v>
      </c>
      <c r="AD12" s="66">
        <f t="shared" si="6"/>
        <v>18.918505254851123</v>
      </c>
      <c r="AE12" s="19">
        <v>19.520976329212864</v>
      </c>
      <c r="AF12" s="19">
        <v>16.539137708005484</v>
      </c>
      <c r="AG12" s="31">
        <f t="shared" si="2"/>
        <v>256.53681335617256</v>
      </c>
    </row>
    <row r="13" spans="1:33" ht="27" customHeight="1">
      <c r="A13" s="18" t="s">
        <v>22</v>
      </c>
      <c r="B13" s="43">
        <f>B11*(D13/D11)</f>
        <v>910330914.5345632</v>
      </c>
      <c r="C13" s="43">
        <f>C11*(D13/D11)</f>
        <v>1300121063.793557</v>
      </c>
      <c r="D13" s="44">
        <v>3894534254.67359</v>
      </c>
      <c r="E13" s="45">
        <f>E11*(D13/D11)</f>
        <v>623125480.7477744</v>
      </c>
      <c r="F13" s="46">
        <f t="shared" si="0"/>
        <v>287205433.7867888</v>
      </c>
      <c r="G13" s="45"/>
      <c r="H13" s="46"/>
      <c r="I13" s="43">
        <v>6367448.18</v>
      </c>
      <c r="J13" s="44">
        <v>2122482.77</v>
      </c>
      <c r="K13" s="48">
        <v>8489930.95</v>
      </c>
      <c r="L13" s="47">
        <v>0</v>
      </c>
      <c r="M13" s="44">
        <v>0</v>
      </c>
      <c r="N13" s="45">
        <f t="shared" si="3"/>
        <v>0</v>
      </c>
      <c r="O13" s="47">
        <v>1106797000</v>
      </c>
      <c r="P13" s="44">
        <v>205757000</v>
      </c>
      <c r="Q13" s="45">
        <f t="shared" si="4"/>
        <v>1312554000</v>
      </c>
      <c r="R13" s="44">
        <v>1130398000</v>
      </c>
      <c r="S13" s="44">
        <v>399306000</v>
      </c>
      <c r="T13" s="45">
        <f t="shared" si="5"/>
        <v>1529704000</v>
      </c>
      <c r="U13" s="47" t="e">
        <f>#REF!</f>
        <v>#REF!</v>
      </c>
      <c r="V13" s="44" t="e">
        <f>#REF!</f>
        <v>#REF!</v>
      </c>
      <c r="W13" s="45" t="e">
        <f>#REF!</f>
        <v>#REF!</v>
      </c>
      <c r="X13" s="47">
        <v>294123604.15999997</v>
      </c>
      <c r="Y13" s="44">
        <v>109230361.19</v>
      </c>
      <c r="Z13" s="48">
        <v>403353965.34999996</v>
      </c>
      <c r="AA13" s="52">
        <v>0</v>
      </c>
      <c r="AB13" s="19">
        <f t="shared" si="1"/>
        <v>32.30952607056967</v>
      </c>
      <c r="AC13" s="90">
        <f t="shared" si="7"/>
        <v>13.306039083575158</v>
      </c>
      <c r="AD13" s="66">
        <f t="shared" si="6"/>
        <v>7.552215102667035</v>
      </c>
      <c r="AE13" s="19">
        <v>20.77627472905088</v>
      </c>
      <c r="AF13" s="19">
        <v>41.65190496736004</v>
      </c>
      <c r="AG13" s="31">
        <f t="shared" si="2"/>
        <v>102.40878812144862</v>
      </c>
    </row>
    <row r="14" spans="1:33" ht="27" customHeight="1">
      <c r="A14" s="18" t="s">
        <v>23</v>
      </c>
      <c r="B14" s="43">
        <f>B11*(D14/D11)</f>
        <v>966762185.0172019</v>
      </c>
      <c r="C14" s="43">
        <f>C11*(D14/D11)</f>
        <v>1380715364.4371</v>
      </c>
      <c r="D14" s="44">
        <v>4135955821.73281</v>
      </c>
      <c r="E14" s="45">
        <f>E11*(D14/D11)</f>
        <v>661752931.4772496</v>
      </c>
      <c r="F14" s="46">
        <f t="shared" si="0"/>
        <v>305009253.5399523</v>
      </c>
      <c r="G14" s="45"/>
      <c r="H14" s="46"/>
      <c r="I14" s="43">
        <v>12469034.25</v>
      </c>
      <c r="J14" s="44">
        <v>4156344.75</v>
      </c>
      <c r="K14" s="48">
        <v>16625379</v>
      </c>
      <c r="L14" s="47">
        <v>759273027.825952</v>
      </c>
      <c r="M14" s="44">
        <v>147043655.25</v>
      </c>
      <c r="N14" s="45">
        <f t="shared" si="3"/>
        <v>906316683.075952</v>
      </c>
      <c r="O14" s="47">
        <v>778305000</v>
      </c>
      <c r="P14" s="44">
        <v>179577000</v>
      </c>
      <c r="Q14" s="45">
        <f t="shared" si="4"/>
        <v>957882000</v>
      </c>
      <c r="R14" s="44">
        <v>949562000</v>
      </c>
      <c r="S14" s="44">
        <v>226578000</v>
      </c>
      <c r="T14" s="45">
        <f t="shared" si="5"/>
        <v>1176140000</v>
      </c>
      <c r="U14" s="47" t="e">
        <f>#REF!</f>
        <v>#REF!</v>
      </c>
      <c r="V14" s="44" t="e">
        <f>#REF!</f>
        <v>#REF!</v>
      </c>
      <c r="W14" s="45" t="e">
        <f>#REF!</f>
        <v>#REF!</v>
      </c>
      <c r="X14" s="47">
        <v>667816894.54</v>
      </c>
      <c r="Y14" s="44">
        <v>141535879.04000002</v>
      </c>
      <c r="Z14" s="48">
        <v>809352773.5799999</v>
      </c>
      <c r="AA14" s="52">
        <v>0</v>
      </c>
      <c r="AB14" s="19">
        <f t="shared" si="1"/>
        <v>69.07768062195329</v>
      </c>
      <c r="AC14" s="90">
        <f t="shared" si="7"/>
        <v>28.44827609513206</v>
      </c>
      <c r="AD14" s="66">
        <f t="shared" si="6"/>
        <v>16.14661576003512</v>
      </c>
      <c r="AE14" s="19">
        <v>23.94458440267755</v>
      </c>
      <c r="AF14" s="19">
        <v>23.248179927866815</v>
      </c>
      <c r="AG14" s="31">
        <f t="shared" si="2"/>
        <v>218.94971604608205</v>
      </c>
    </row>
    <row r="15" spans="1:33" s="3" customFormat="1" ht="28.5" customHeight="1">
      <c r="A15" s="14" t="s">
        <v>24</v>
      </c>
      <c r="B15" s="38">
        <v>461505782</v>
      </c>
      <c r="C15" s="38">
        <v>470735906</v>
      </c>
      <c r="D15" s="39">
        <v>1412392284</v>
      </c>
      <c r="E15" s="40">
        <v>225982765.44</v>
      </c>
      <c r="F15" s="39">
        <f t="shared" si="0"/>
        <v>235523016.56</v>
      </c>
      <c r="G15" s="39">
        <v>2617203.64</v>
      </c>
      <c r="H15" s="39">
        <f>E15+G15</f>
        <v>228599969.07999998</v>
      </c>
      <c r="I15" s="38">
        <v>1269215.5</v>
      </c>
      <c r="J15" s="39">
        <v>1269215.5</v>
      </c>
      <c r="K15" s="42">
        <v>2538431</v>
      </c>
      <c r="L15" s="41">
        <v>173407377.260756</v>
      </c>
      <c r="M15" s="39">
        <v>171350784.5</v>
      </c>
      <c r="N15" s="40">
        <f t="shared" si="3"/>
        <v>344758161.760756</v>
      </c>
      <c r="O15" s="41">
        <v>371391000</v>
      </c>
      <c r="P15" s="39">
        <v>384403000</v>
      </c>
      <c r="Q15" s="40">
        <f t="shared" si="4"/>
        <v>755794000</v>
      </c>
      <c r="R15" s="39">
        <v>318416000</v>
      </c>
      <c r="S15" s="39">
        <v>329572000</v>
      </c>
      <c r="T15" s="40">
        <f t="shared" si="5"/>
        <v>647988000</v>
      </c>
      <c r="U15" s="41" t="e">
        <f>#REF!</f>
        <v>#REF!</v>
      </c>
      <c r="V15" s="39" t="e">
        <f>#REF!</f>
        <v>#REF!</v>
      </c>
      <c r="W15" s="40" t="e">
        <f>#REF!</f>
        <v>#REF!</v>
      </c>
      <c r="X15" s="41">
        <v>20478572.759999998</v>
      </c>
      <c r="Y15" s="39">
        <v>21154683.759999998</v>
      </c>
      <c r="Z15" s="42">
        <v>41633256.519999996</v>
      </c>
      <c r="AA15" s="37">
        <f aca="true" t="shared" si="8" ref="AA15:AA24">B15-E15-X15</f>
        <v>215044443.8</v>
      </c>
      <c r="AB15" s="17">
        <f t="shared" si="1"/>
        <v>4.437338286695615</v>
      </c>
      <c r="AC15" s="17">
        <f t="shared" si="7"/>
        <v>2.1967021024273263</v>
      </c>
      <c r="AD15" s="17">
        <f t="shared" si="6"/>
        <v>1.4499210305796317</v>
      </c>
      <c r="AE15" s="17">
        <v>1.0210925486000966</v>
      </c>
      <c r="AF15" s="17">
        <v>1.0010099223909965</v>
      </c>
      <c r="AG15" s="26">
        <f t="shared" si="2"/>
        <v>8.694934813210937</v>
      </c>
    </row>
    <row r="16" spans="1:33" s="3" customFormat="1" ht="21.75" customHeight="1">
      <c r="A16" s="14" t="s">
        <v>25</v>
      </c>
      <c r="B16" s="38">
        <v>558002450</v>
      </c>
      <c r="C16" s="38">
        <v>569162480</v>
      </c>
      <c r="D16" s="39">
        <v>1707710652</v>
      </c>
      <c r="E16" s="40">
        <v>273233704.32</v>
      </c>
      <c r="F16" s="39">
        <f t="shared" si="0"/>
        <v>284768745.68</v>
      </c>
      <c r="G16" s="39">
        <v>25042286.9</v>
      </c>
      <c r="H16" s="39">
        <f>E16+G16</f>
        <v>298275991.21999997</v>
      </c>
      <c r="I16" s="38">
        <v>4220776.04</v>
      </c>
      <c r="J16" s="39">
        <v>4220778.1</v>
      </c>
      <c r="K16" s="42">
        <v>8441554.14</v>
      </c>
      <c r="L16" s="41">
        <f>L17+L18</f>
        <v>187543326.9504538</v>
      </c>
      <c r="M16" s="39">
        <f>M17+M18</f>
        <v>173041183.49</v>
      </c>
      <c r="N16" s="40">
        <f t="shared" si="3"/>
        <v>360584510.44045377</v>
      </c>
      <c r="O16" s="41">
        <f>O17+O18</f>
        <v>392454000</v>
      </c>
      <c r="P16" s="39">
        <f>P17+P18</f>
        <v>364330000</v>
      </c>
      <c r="Q16" s="40">
        <f t="shared" si="4"/>
        <v>756784000</v>
      </c>
      <c r="R16" s="39">
        <f>R17+R18</f>
        <v>397569000</v>
      </c>
      <c r="S16" s="39">
        <f>S17+S18</f>
        <v>368706000</v>
      </c>
      <c r="T16" s="40">
        <f t="shared" si="5"/>
        <v>766275000</v>
      </c>
      <c r="U16" s="41" t="e">
        <f>#REF!</f>
        <v>#REF!</v>
      </c>
      <c r="V16" s="39" t="e">
        <f>#REF!</f>
        <v>#REF!</v>
      </c>
      <c r="W16" s="40" t="e">
        <f>#REF!</f>
        <v>#REF!</v>
      </c>
      <c r="X16" s="41">
        <v>67570228.13999999</v>
      </c>
      <c r="Y16" s="39">
        <v>66731086.39999998</v>
      </c>
      <c r="Z16" s="42">
        <v>134301314.53999996</v>
      </c>
      <c r="AA16" s="37">
        <f t="shared" si="8"/>
        <v>217198517.54000002</v>
      </c>
      <c r="AB16" s="17">
        <f t="shared" si="1"/>
        <v>12.109306713617475</v>
      </c>
      <c r="AC16" s="17">
        <f t="shared" si="7"/>
        <v>5.994706394919507</v>
      </c>
      <c r="AD16" s="17">
        <f t="shared" si="6"/>
        <v>3.95677265705783</v>
      </c>
      <c r="AE16" s="17">
        <v>9.30888549697828</v>
      </c>
      <c r="AF16" s="17">
        <v>9.986505540299111</v>
      </c>
      <c r="AG16" s="26">
        <f t="shared" si="2"/>
        <v>23.728105406598914</v>
      </c>
    </row>
    <row r="17" spans="1:33" ht="21.75" customHeight="1">
      <c r="A17" s="18" t="s">
        <v>17</v>
      </c>
      <c r="B17" s="43">
        <f>B16*(D17/D16)</f>
        <v>385823055.91172177</v>
      </c>
      <c r="C17" s="43">
        <f>C16*(D17/D16)</f>
        <v>393539503.8926697</v>
      </c>
      <c r="D17" s="44">
        <v>1180772848.52</v>
      </c>
      <c r="E17" s="45">
        <f>E16*(D17/D16)</f>
        <v>188923655.76319999</v>
      </c>
      <c r="F17" s="46">
        <f t="shared" si="0"/>
        <v>196899400.14852178</v>
      </c>
      <c r="G17" s="44"/>
      <c r="H17" s="46"/>
      <c r="I17" s="43">
        <v>3664953.48</v>
      </c>
      <c r="J17" s="44">
        <v>3664955.51</v>
      </c>
      <c r="K17" s="53">
        <v>7329908.99</v>
      </c>
      <c r="L17" s="47">
        <v>125796916.297905</v>
      </c>
      <c r="M17" s="44">
        <v>116624507</v>
      </c>
      <c r="N17" s="54">
        <f t="shared" si="3"/>
        <v>242421423.297905</v>
      </c>
      <c r="O17" s="47">
        <v>240512000</v>
      </c>
      <c r="P17" s="44">
        <v>224940000</v>
      </c>
      <c r="Q17" s="45">
        <f t="shared" si="4"/>
        <v>465452000</v>
      </c>
      <c r="R17" s="44">
        <v>266182000</v>
      </c>
      <c r="S17" s="44">
        <v>248677000</v>
      </c>
      <c r="T17" s="45">
        <f t="shared" si="5"/>
        <v>514859000</v>
      </c>
      <c r="U17" s="47" t="e">
        <f>#REF!</f>
        <v>#REF!</v>
      </c>
      <c r="V17" s="44" t="e">
        <f>#REF!</f>
        <v>#REF!</v>
      </c>
      <c r="W17" s="45" t="e">
        <f>#REF!</f>
        <v>#REF!</v>
      </c>
      <c r="X17" s="47">
        <v>56586286.16</v>
      </c>
      <c r="Y17" s="44">
        <v>56186868.53999999</v>
      </c>
      <c r="Z17" s="48">
        <v>112773154.69999999</v>
      </c>
      <c r="AA17" s="52">
        <f t="shared" si="8"/>
        <v>140313113.98852178</v>
      </c>
      <c r="AB17" s="19">
        <f t="shared" si="1"/>
        <v>14.666382760948121</v>
      </c>
      <c r="AC17" s="90">
        <f t="shared" si="7"/>
        <v>7.260585647609545</v>
      </c>
      <c r="AD17" s="66">
        <f t="shared" si="6"/>
        <v>4.792309226192504</v>
      </c>
      <c r="AE17" s="19">
        <v>12.66276515639425</v>
      </c>
      <c r="AF17" s="19">
        <v>13.552278617774332</v>
      </c>
      <c r="AG17" s="31">
        <f t="shared" si="2"/>
        <v>28.7386787960333</v>
      </c>
    </row>
    <row r="18" spans="1:33" ht="21.75" customHeight="1">
      <c r="A18" s="18" t="s">
        <v>18</v>
      </c>
      <c r="B18" s="43">
        <f>B16*(D18/D16)</f>
        <v>172179394.08827823</v>
      </c>
      <c r="C18" s="43">
        <f>C16*(D18/D16)</f>
        <v>175622976.1073303</v>
      </c>
      <c r="D18" s="44">
        <v>526937803.48</v>
      </c>
      <c r="E18" s="45">
        <f>E16*(D18/D16)</f>
        <v>84310048.55680001</v>
      </c>
      <c r="F18" s="46">
        <f t="shared" si="0"/>
        <v>87869345.53147823</v>
      </c>
      <c r="G18" s="44"/>
      <c r="H18" s="46"/>
      <c r="I18" s="43">
        <v>555822.56</v>
      </c>
      <c r="J18" s="44">
        <v>555822.59</v>
      </c>
      <c r="K18" s="48">
        <v>1111645.15</v>
      </c>
      <c r="L18" s="47">
        <v>61746410.6525488</v>
      </c>
      <c r="M18" s="44">
        <v>56416676.49</v>
      </c>
      <c r="N18" s="45">
        <f t="shared" si="3"/>
        <v>118163087.1425488</v>
      </c>
      <c r="O18" s="47">
        <v>151942000</v>
      </c>
      <c r="P18" s="44">
        <v>139390000</v>
      </c>
      <c r="Q18" s="45">
        <f t="shared" si="4"/>
        <v>291332000</v>
      </c>
      <c r="R18" s="44">
        <v>131387000</v>
      </c>
      <c r="S18" s="44">
        <v>120029000</v>
      </c>
      <c r="T18" s="45">
        <f t="shared" si="5"/>
        <v>251416000</v>
      </c>
      <c r="U18" s="47" t="e">
        <f>#REF!</f>
        <v>#REF!</v>
      </c>
      <c r="V18" s="44" t="e">
        <f>#REF!</f>
        <v>#REF!</v>
      </c>
      <c r="W18" s="45" t="e">
        <f>#REF!</f>
        <v>#REF!</v>
      </c>
      <c r="X18" s="47">
        <v>10983941.98</v>
      </c>
      <c r="Y18" s="44">
        <v>10544217.86</v>
      </c>
      <c r="Z18" s="48">
        <v>21528159.84</v>
      </c>
      <c r="AA18" s="52">
        <f t="shared" si="8"/>
        <v>76885403.55147822</v>
      </c>
      <c r="AB18" s="19">
        <f t="shared" si="1"/>
        <v>6.379359178351166</v>
      </c>
      <c r="AC18" s="90">
        <f t="shared" si="7"/>
        <v>3.1580986563784745</v>
      </c>
      <c r="AD18" s="66">
        <f t="shared" si="6"/>
        <v>2.084485475792381</v>
      </c>
      <c r="AE18" s="19">
        <v>3.5171411043415852</v>
      </c>
      <c r="AF18" s="19">
        <v>3.717437216474847</v>
      </c>
      <c r="AG18" s="31">
        <f t="shared" si="2"/>
        <v>12.500311585984356</v>
      </c>
    </row>
    <row r="19" spans="1:33" ht="31.5" customHeight="1">
      <c r="A19" s="14" t="s">
        <v>26</v>
      </c>
      <c r="B19" s="38">
        <f>B20+B21+B22+B23</f>
        <v>395054475.75</v>
      </c>
      <c r="C19" s="38">
        <f>C20+C21+C22+C23</f>
        <v>408976382.82</v>
      </c>
      <c r="D19" s="39">
        <f>D20+D21+D22+D23</f>
        <v>1260357362</v>
      </c>
      <c r="E19" s="40">
        <f>E20+E21+E22+E23</f>
        <v>161342070.48000002</v>
      </c>
      <c r="F19" s="39">
        <f t="shared" si="0"/>
        <v>233712405.26999998</v>
      </c>
      <c r="G19" s="39">
        <v>0</v>
      </c>
      <c r="H19" s="39">
        <f aca="true" t="shared" si="9" ref="H19:H24">E19+G19</f>
        <v>161342070.48000002</v>
      </c>
      <c r="I19" s="38">
        <f>I20+I21+I22+I23</f>
        <v>352996.5</v>
      </c>
      <c r="J19" s="39">
        <f>J20+J21+J22+J23</f>
        <v>117665.5</v>
      </c>
      <c r="K19" s="42">
        <f>I19+J19</f>
        <v>470662</v>
      </c>
      <c r="L19" s="41">
        <f>L20+L21+L22+L23</f>
        <v>179079421.38371018</v>
      </c>
      <c r="M19" s="39">
        <f>M20+M21+M22+M23</f>
        <v>49542334.5</v>
      </c>
      <c r="N19" s="40">
        <f t="shared" si="3"/>
        <v>228621755.88371018</v>
      </c>
      <c r="O19" s="41">
        <v>256492000</v>
      </c>
      <c r="P19" s="39">
        <v>85500000</v>
      </c>
      <c r="Q19" s="40">
        <f t="shared" si="4"/>
        <v>341992000</v>
      </c>
      <c r="R19" s="39">
        <f>R20+R21+R22+R23</f>
        <v>342392000</v>
      </c>
      <c r="S19" s="39">
        <f>S20+S21+S22+S23</f>
        <v>94724000</v>
      </c>
      <c r="T19" s="40">
        <f t="shared" si="5"/>
        <v>437116000</v>
      </c>
      <c r="U19" s="41" t="e">
        <f>$U$20+$U$21+$U$22+$U$23</f>
        <v>#REF!</v>
      </c>
      <c r="V19" s="39" t="e">
        <f>$V$20+$V$21+$V$22+$V$23</f>
        <v>#REF!</v>
      </c>
      <c r="W19" s="40" t="e">
        <f>$U$19+$V$19</f>
        <v>#REF!</v>
      </c>
      <c r="X19" s="67">
        <f>X20+X21+X22+X23</f>
        <v>20942439.580000002</v>
      </c>
      <c r="Y19" s="39">
        <f>Y20+Y21+Y22+Y23</f>
        <v>7600017.03</v>
      </c>
      <c r="Z19" s="37">
        <f>Z20+Z21+Z22+Z23</f>
        <v>28542456.61</v>
      </c>
      <c r="AA19" s="69">
        <f>B19-E19-X19</f>
        <v>212769965.68999997</v>
      </c>
      <c r="AB19" s="17">
        <f>100*(X19/B19)</f>
        <v>5.301152338608836</v>
      </c>
      <c r="AC19" s="17">
        <f t="shared" si="7"/>
        <v>2.604681071227408</v>
      </c>
      <c r="AD19" s="17">
        <f t="shared" si="6"/>
        <v>1.6616271076298124</v>
      </c>
      <c r="AE19" s="17">
        <v>1.5134184182726722</v>
      </c>
      <c r="AF19" s="17">
        <v>1.5590893903521754</v>
      </c>
      <c r="AG19" s="26">
        <f t="shared" si="2"/>
        <v>8.960773629369786</v>
      </c>
    </row>
    <row r="20" spans="1:33" ht="31.5" customHeight="1">
      <c r="A20" s="21" t="s">
        <v>4</v>
      </c>
      <c r="B20" s="55">
        <v>115335168</v>
      </c>
      <c r="C20" s="55">
        <v>117656094</v>
      </c>
      <c r="D20" s="56">
        <v>361000000</v>
      </c>
      <c r="E20" s="54">
        <v>20358280.36</v>
      </c>
      <c r="F20" s="46">
        <f t="shared" si="0"/>
        <v>94976887.64</v>
      </c>
      <c r="G20" s="54"/>
      <c r="H20" s="46">
        <f t="shared" si="9"/>
        <v>20358280.36</v>
      </c>
      <c r="I20" s="55">
        <v>352996.5</v>
      </c>
      <c r="J20" s="56">
        <v>117665.5</v>
      </c>
      <c r="K20" s="53">
        <f>I20+J20</f>
        <v>470662</v>
      </c>
      <c r="L20" s="57">
        <f>78.33*M20/21.67</f>
        <v>50989809.939317025</v>
      </c>
      <c r="M20" s="56">
        <v>14106334.5</v>
      </c>
      <c r="N20" s="54">
        <f t="shared" si="3"/>
        <v>65096144.439317025</v>
      </c>
      <c r="O20" s="57">
        <v>73527000</v>
      </c>
      <c r="P20" s="56">
        <v>24484000</v>
      </c>
      <c r="Q20" s="54">
        <f t="shared" si="4"/>
        <v>98011000</v>
      </c>
      <c r="R20" s="56">
        <v>95827000</v>
      </c>
      <c r="S20" s="56">
        <v>27091000</v>
      </c>
      <c r="T20" s="54">
        <f t="shared" si="5"/>
        <v>122918000</v>
      </c>
      <c r="U20" s="57" t="e">
        <f>#REF!</f>
        <v>#REF!</v>
      </c>
      <c r="V20" s="56" t="e">
        <f>#REF!</f>
        <v>#REF!</v>
      </c>
      <c r="W20" s="54" t="e">
        <f>#REF!</f>
        <v>#REF!</v>
      </c>
      <c r="X20" s="57">
        <v>6750131.91</v>
      </c>
      <c r="Y20" s="56">
        <v>3711801.27</v>
      </c>
      <c r="Z20" s="53">
        <v>10461933.18</v>
      </c>
      <c r="AA20" s="52">
        <f t="shared" si="8"/>
        <v>88226755.73</v>
      </c>
      <c r="AB20" s="19">
        <f t="shared" si="1"/>
        <v>5.852622428225882</v>
      </c>
      <c r="AC20" s="19">
        <f t="shared" si="7"/>
        <v>2.897160971641932</v>
      </c>
      <c r="AD20" s="66">
        <f t="shared" si="6"/>
        <v>1.8698426343490306</v>
      </c>
      <c r="AE20" s="19">
        <v>2.757349152834029</v>
      </c>
      <c r="AF20" s="19">
        <v>3.025885140022735</v>
      </c>
      <c r="AG20" s="31">
        <f t="shared" si="2"/>
        <v>7.107131090234997</v>
      </c>
    </row>
    <row r="21" spans="1:33" ht="31.5" customHeight="1">
      <c r="A21" s="21" t="s">
        <v>5</v>
      </c>
      <c r="B21" s="55">
        <v>107720591.75</v>
      </c>
      <c r="C21" s="55">
        <v>115860380.82</v>
      </c>
      <c r="D21" s="56">
        <v>361000000</v>
      </c>
      <c r="E21" s="54">
        <v>54724703.26</v>
      </c>
      <c r="F21" s="46">
        <f t="shared" si="0"/>
        <v>52995888.49</v>
      </c>
      <c r="G21" s="54"/>
      <c r="H21" s="46">
        <f t="shared" si="9"/>
        <v>54724703.26</v>
      </c>
      <c r="I21" s="55">
        <v>0</v>
      </c>
      <c r="J21" s="56">
        <v>0</v>
      </c>
      <c r="K21" s="53">
        <v>0</v>
      </c>
      <c r="L21" s="57">
        <f>78.33*M21/21.67</f>
        <v>51415132.44116289</v>
      </c>
      <c r="M21" s="56">
        <v>14224000</v>
      </c>
      <c r="N21" s="54">
        <f t="shared" si="3"/>
        <v>65639132.44116289</v>
      </c>
      <c r="O21" s="57">
        <v>73471000</v>
      </c>
      <c r="P21" s="56">
        <v>24485000</v>
      </c>
      <c r="Q21" s="54">
        <f t="shared" si="4"/>
        <v>97956000</v>
      </c>
      <c r="R21" s="56">
        <v>95834000</v>
      </c>
      <c r="S21" s="56">
        <v>27091000</v>
      </c>
      <c r="T21" s="54">
        <f t="shared" si="5"/>
        <v>122925000</v>
      </c>
      <c r="U21" s="57" t="e">
        <f>#REF!</f>
        <v>#REF!</v>
      </c>
      <c r="V21" s="56" t="e">
        <f>#REF!</f>
        <v>#REF!</v>
      </c>
      <c r="W21" s="54" t="e">
        <f>#REF!</f>
        <v>#REF!</v>
      </c>
      <c r="X21" s="57">
        <v>991951.37</v>
      </c>
      <c r="Y21" s="56">
        <v>287445.97</v>
      </c>
      <c r="Z21" s="53">
        <v>1279397.34</v>
      </c>
      <c r="AA21" s="52">
        <f t="shared" si="8"/>
        <v>52003937.120000005</v>
      </c>
      <c r="AB21" s="19">
        <f t="shared" si="1"/>
        <v>0.9208558492717341</v>
      </c>
      <c r="AC21" s="19">
        <f t="shared" si="7"/>
        <v>0.4436653793020935</v>
      </c>
      <c r="AD21" s="66">
        <f t="shared" si="6"/>
        <v>0.2747787728531856</v>
      </c>
      <c r="AE21" s="19">
        <v>0.48452256321179543</v>
      </c>
      <c r="AF21" s="19">
        <v>0.476080498075383</v>
      </c>
      <c r="AG21" s="31">
        <f t="shared" si="2"/>
        <v>1.8717515608539614</v>
      </c>
    </row>
    <row r="22" spans="1:33" ht="31.5" customHeight="1">
      <c r="A22" s="21" t="s">
        <v>6</v>
      </c>
      <c r="B22" s="55">
        <v>56663548</v>
      </c>
      <c r="C22" s="55">
        <v>57803814</v>
      </c>
      <c r="D22" s="56">
        <v>177357362</v>
      </c>
      <c r="E22" s="54">
        <v>28377177.92</v>
      </c>
      <c r="F22" s="46">
        <f t="shared" si="0"/>
        <v>28286370.08</v>
      </c>
      <c r="G22" s="54"/>
      <c r="H22" s="46">
        <f t="shared" si="9"/>
        <v>28377177.92</v>
      </c>
      <c r="I22" s="55">
        <v>0</v>
      </c>
      <c r="J22" s="56">
        <v>0</v>
      </c>
      <c r="K22" s="53">
        <v>0</v>
      </c>
      <c r="L22" s="57">
        <f>78.33*M22/21.67</f>
        <v>25259346.56206737</v>
      </c>
      <c r="M22" s="56">
        <v>6988000</v>
      </c>
      <c r="N22" s="54">
        <f t="shared" si="3"/>
        <v>32247346.56206737</v>
      </c>
      <c r="O22" s="57">
        <v>36002000</v>
      </c>
      <c r="P22" s="56">
        <v>12046000</v>
      </c>
      <c r="Q22" s="54">
        <f t="shared" si="4"/>
        <v>48048000</v>
      </c>
      <c r="R22" s="56">
        <v>54904000</v>
      </c>
      <c r="S22" s="56">
        <v>13451000</v>
      </c>
      <c r="T22" s="54">
        <f t="shared" si="5"/>
        <v>68355000</v>
      </c>
      <c r="U22" s="57" t="e">
        <f>#REF!</f>
        <v>#REF!</v>
      </c>
      <c r="V22" s="56" t="e">
        <f>#REF!</f>
        <v>#REF!</v>
      </c>
      <c r="W22" s="54" t="e">
        <f>#REF!</f>
        <v>#REF!</v>
      </c>
      <c r="X22" s="57">
        <v>12147540.73</v>
      </c>
      <c r="Y22" s="56">
        <v>3274124.75</v>
      </c>
      <c r="Z22" s="53">
        <v>15421665.48</v>
      </c>
      <c r="AA22" s="52">
        <f t="shared" si="8"/>
        <v>16138829.349999998</v>
      </c>
      <c r="AB22" s="19">
        <f t="shared" si="1"/>
        <v>21.43801642989246</v>
      </c>
      <c r="AC22" s="19">
        <f t="shared" si="7"/>
        <v>10.61223087328596</v>
      </c>
      <c r="AD22" s="66">
        <f t="shared" si="6"/>
        <v>6.849188887913208</v>
      </c>
      <c r="AE22" s="19">
        <v>3.9087457660989284</v>
      </c>
      <c r="AF22" s="19">
        <v>3.5374977934222973</v>
      </c>
      <c r="AG22" s="31">
        <f t="shared" si="2"/>
        <v>42.94485540436654</v>
      </c>
    </row>
    <row r="23" spans="1:33" ht="31.5" customHeight="1">
      <c r="A23" s="21" t="s">
        <v>7</v>
      </c>
      <c r="B23" s="55">
        <v>115335168</v>
      </c>
      <c r="C23" s="55">
        <v>117656094</v>
      </c>
      <c r="D23" s="56">
        <v>361000000</v>
      </c>
      <c r="E23" s="54">
        <v>57881908.94</v>
      </c>
      <c r="F23" s="46">
        <f t="shared" si="0"/>
        <v>57453259.06</v>
      </c>
      <c r="G23" s="54"/>
      <c r="H23" s="46">
        <f t="shared" si="9"/>
        <v>57881908.94</v>
      </c>
      <c r="I23" s="55">
        <v>0</v>
      </c>
      <c r="J23" s="56">
        <v>0</v>
      </c>
      <c r="K23" s="53">
        <v>0</v>
      </c>
      <c r="L23" s="57">
        <f>78.33*M23/21.67</f>
        <v>51415132.44116289</v>
      </c>
      <c r="M23" s="56">
        <v>14224000</v>
      </c>
      <c r="N23" s="54">
        <f t="shared" si="3"/>
        <v>65639132.44116289</v>
      </c>
      <c r="O23" s="57">
        <v>73492000</v>
      </c>
      <c r="P23" s="56">
        <v>24485000</v>
      </c>
      <c r="Q23" s="54">
        <f t="shared" si="4"/>
        <v>97977000</v>
      </c>
      <c r="R23" s="56">
        <v>95827000</v>
      </c>
      <c r="S23" s="56">
        <v>27091000</v>
      </c>
      <c r="T23" s="54">
        <f t="shared" si="5"/>
        <v>122918000</v>
      </c>
      <c r="U23" s="57" t="e">
        <f>#REF!</f>
        <v>#REF!</v>
      </c>
      <c r="V23" s="56" t="e">
        <f>#REF!</f>
        <v>#REF!</v>
      </c>
      <c r="W23" s="54" t="e">
        <f>#REF!</f>
        <v>#REF!</v>
      </c>
      <c r="X23" s="57">
        <v>1052815.57</v>
      </c>
      <c r="Y23" s="56">
        <v>326645.04</v>
      </c>
      <c r="Z23" s="53">
        <v>1379460.61</v>
      </c>
      <c r="AA23" s="52">
        <f t="shared" si="8"/>
        <v>56400443.49</v>
      </c>
      <c r="AB23" s="19">
        <f t="shared" si="1"/>
        <v>0.9128313490643202</v>
      </c>
      <c r="AC23" s="19">
        <f t="shared" si="7"/>
        <v>0.45186912202741747</v>
      </c>
      <c r="AD23" s="66">
        <f t="shared" si="6"/>
        <v>0.2916386620498615</v>
      </c>
      <c r="AE23" s="19">
        <v>0.1237816423916621</v>
      </c>
      <c r="AF23" s="19">
        <v>0.20251690821256038</v>
      </c>
      <c r="AG23" s="31">
        <f t="shared" si="2"/>
        <v>1.8324731916435169</v>
      </c>
    </row>
    <row r="24" spans="1:33" ht="21" customHeight="1" thickBot="1">
      <c r="A24" s="14" t="s">
        <v>27</v>
      </c>
      <c r="B24" s="38">
        <v>201384344</v>
      </c>
      <c r="C24" s="38">
        <v>282441536</v>
      </c>
      <c r="D24" s="39">
        <v>846121338</v>
      </c>
      <c r="E24" s="40">
        <v>135379408</v>
      </c>
      <c r="F24" s="39">
        <f t="shared" si="0"/>
        <v>66004936</v>
      </c>
      <c r="G24" s="40">
        <v>5049580.6</v>
      </c>
      <c r="H24" s="39">
        <f t="shared" si="9"/>
        <v>140428988.6</v>
      </c>
      <c r="I24" s="38">
        <v>0</v>
      </c>
      <c r="J24" s="39">
        <v>0</v>
      </c>
      <c r="K24" s="42">
        <v>0</v>
      </c>
      <c r="L24" s="41">
        <v>118098943.894389</v>
      </c>
      <c r="M24" s="39">
        <v>51340000</v>
      </c>
      <c r="N24" s="40">
        <f t="shared" si="3"/>
        <v>169438943.894389</v>
      </c>
      <c r="O24" s="41">
        <v>171804000</v>
      </c>
      <c r="P24" s="39">
        <v>76170000</v>
      </c>
      <c r="Q24" s="40">
        <f t="shared" si="4"/>
        <v>247974000</v>
      </c>
      <c r="R24" s="39">
        <v>190170000</v>
      </c>
      <c r="S24" s="39">
        <v>84314000</v>
      </c>
      <c r="T24" s="40">
        <f t="shared" si="5"/>
        <v>274484000</v>
      </c>
      <c r="U24" s="41" t="e">
        <f>#REF!</f>
        <v>#REF!</v>
      </c>
      <c r="V24" s="39" t="e">
        <f>#REF!</f>
        <v>#REF!</v>
      </c>
      <c r="W24" s="40" t="e">
        <f>#REF!</f>
        <v>#REF!</v>
      </c>
      <c r="X24" s="41">
        <v>43552545.67999999</v>
      </c>
      <c r="Y24" s="39">
        <v>16480722.009999998</v>
      </c>
      <c r="Z24" s="42">
        <v>60033267.68999999</v>
      </c>
      <c r="AA24" s="37">
        <f t="shared" si="8"/>
        <v>22452390.320000008</v>
      </c>
      <c r="AB24" s="17">
        <f t="shared" si="1"/>
        <v>21.626579710684954</v>
      </c>
      <c r="AC24" s="17">
        <f t="shared" si="7"/>
        <v>9.001698230776741</v>
      </c>
      <c r="AD24" s="17">
        <f t="shared" si="6"/>
        <v>5.147316788268965</v>
      </c>
      <c r="AE24" s="17">
        <v>6.46651786220886</v>
      </c>
      <c r="AF24" s="17">
        <v>5.44817620578778</v>
      </c>
      <c r="AG24" s="26">
        <f t="shared" si="2"/>
        <v>65.9837707895058</v>
      </c>
    </row>
    <row r="25" spans="1:33" ht="19.5" customHeight="1" thickBot="1">
      <c r="A25" s="16" t="s">
        <v>12</v>
      </c>
      <c r="B25" s="58">
        <f>B6+B7+B10+B11+B15+B16+B19+B24</f>
        <v>10862844631.75</v>
      </c>
      <c r="C25" s="58">
        <f>C6+C7+C10+C11+C15+C16+C19+C24</f>
        <v>14937597803.82</v>
      </c>
      <c r="D25" s="60">
        <f>D24+D19+D16+D15+D11+D10+D7+D6</f>
        <v>44786217346</v>
      </c>
      <c r="E25" s="60">
        <f>E24+E19+E16+E15+E11+E10+E7+E6</f>
        <v>7125479642.08</v>
      </c>
      <c r="F25" s="60">
        <f>B25-E25</f>
        <v>3737364989.67</v>
      </c>
      <c r="G25" s="60">
        <f>G6+G7+G10+G11+G15+G16+G19+G24</f>
        <v>3202449001.36</v>
      </c>
      <c r="H25" s="62">
        <f>E25+G25</f>
        <v>10327928643.44</v>
      </c>
      <c r="I25" s="63">
        <f>I6+I7+I10+I11+I15+I16+I19+I24</f>
        <v>117905905.45</v>
      </c>
      <c r="J25" s="59">
        <f>J7+J11+J15+J16+J19</f>
        <v>36320781.99</v>
      </c>
      <c r="K25" s="62">
        <f>I25+J25</f>
        <v>154226687.44</v>
      </c>
      <c r="L25" s="58">
        <f>L6+L7+L10+L11+L15+L16+L19+L24</f>
        <v>3950091550.806444</v>
      </c>
      <c r="M25" s="60">
        <f>M6+M7+M10+M11+M15+M16+M19+M24</f>
        <v>1464816313.2</v>
      </c>
      <c r="N25" s="61">
        <f t="shared" si="3"/>
        <v>5414907864.006444</v>
      </c>
      <c r="O25" s="58">
        <f>O6+O7+O10+O11+O15+O16+O19+O24</f>
        <v>11482377000</v>
      </c>
      <c r="P25" s="60">
        <f>P6+P7+P10+P11+P15+P16+P19+P24</f>
        <v>4109503000</v>
      </c>
      <c r="Q25" s="61">
        <f t="shared" si="4"/>
        <v>15591880000</v>
      </c>
      <c r="R25" s="68">
        <f>R6+R7+R10+R11+R15+R16+R19+R24</f>
        <v>10074790083</v>
      </c>
      <c r="S25" s="68">
        <f>S6+S7+S10+S11+S15+S16+S19+S24</f>
        <v>4547045000</v>
      </c>
      <c r="T25" s="71">
        <f>R25+S25</f>
        <v>14621835083</v>
      </c>
      <c r="U25" s="58" t="e">
        <f>$U$6+$U$7+$U$10+$U$11+$U$15+$U$16+$U$19+$U$24</f>
        <v>#REF!</v>
      </c>
      <c r="V25" s="60" t="e">
        <f>$V$6+$V$7+$V$10+$V$11+$V$15+$V$16+$V$19+$V$24</f>
        <v>#REF!</v>
      </c>
      <c r="W25" s="61" t="e">
        <f>$W$6+$W$7+$W$10+$W$11+$W$15+$W$16+$W$19+$W$24</f>
        <v>#REF!</v>
      </c>
      <c r="X25" s="88">
        <f>X6+X7+X10+X11+X15+X16+X19+X24</f>
        <v>7618359223.430001</v>
      </c>
      <c r="Y25" s="60">
        <f>Y6+Y7+Y10+Y11+Y15+Y16+Y19+Y24</f>
        <v>2810096481.790001</v>
      </c>
      <c r="Z25" s="59">
        <f>Z6+Z7+Z10+Z11+Z15+Z16+Z19+Z24</f>
        <v>10428455705.220003</v>
      </c>
      <c r="AA25" s="64">
        <f>AA6+AA7+AA11+AA10+AA15+AA16+AA19+AA24</f>
        <v>667465317.35</v>
      </c>
      <c r="AB25" s="73">
        <f>100*(X25/B25)</f>
        <v>70.13226720709055</v>
      </c>
      <c r="AC25" s="73">
        <f t="shared" si="7"/>
        <v>29.528017755722225</v>
      </c>
      <c r="AD25" s="73">
        <f t="shared" si="6"/>
        <v>17.01049937880146</v>
      </c>
      <c r="AE25" s="73">
        <v>31.775786570091025</v>
      </c>
      <c r="AF25" s="73">
        <v>32.568086351618334</v>
      </c>
      <c r="AG25" s="74">
        <f>X25/F25*100</f>
        <v>203.8430617423503</v>
      </c>
    </row>
    <row r="26" spans="1:31" ht="15.75" customHeight="1">
      <c r="A26" s="91" t="s">
        <v>56</v>
      </c>
      <c r="AE26" s="30"/>
    </row>
    <row r="27" ht="15.75" customHeight="1" hidden="1" thickBot="1" thickTop="1">
      <c r="AE27" s="29" t="e">
        <f aca="true" t="shared" si="10" ref="AE27:AE45">100*((I27+U27)/(I27+O27+L27))</f>
        <v>#DIV/0!</v>
      </c>
    </row>
    <row r="28" ht="15.75" customHeight="1" hidden="1" thickBot="1" thickTop="1">
      <c r="AE28" s="4" t="e">
        <f t="shared" si="10"/>
        <v>#DIV/0!</v>
      </c>
    </row>
    <row r="29" ht="15.75" customHeight="1" hidden="1" thickBot="1" thickTop="1">
      <c r="AE29" s="4" t="e">
        <f t="shared" si="10"/>
        <v>#DIV/0!</v>
      </c>
    </row>
    <row r="30" ht="15.75" customHeight="1" hidden="1" thickBot="1" thickTop="1">
      <c r="AE30" s="4" t="e">
        <f t="shared" si="10"/>
        <v>#DIV/0!</v>
      </c>
    </row>
    <row r="31" ht="15.75" customHeight="1" hidden="1" thickBot="1" thickTop="1">
      <c r="AE31" s="4" t="e">
        <f t="shared" si="10"/>
        <v>#DIV/0!</v>
      </c>
    </row>
    <row r="32" ht="15.75" customHeight="1" hidden="1" thickBot="1" thickTop="1">
      <c r="AE32" s="4" t="e">
        <f t="shared" si="10"/>
        <v>#DIV/0!</v>
      </c>
    </row>
    <row r="33" spans="11:31" ht="15.75" customHeight="1" hidden="1" thickBot="1" thickTop="1">
      <c r="K33" s="5">
        <f>I25+J25</f>
        <v>154226687.44</v>
      </c>
      <c r="L33" s="5"/>
      <c r="M33" s="5"/>
      <c r="N33" s="5"/>
      <c r="O33" s="5"/>
      <c r="P33" s="5"/>
      <c r="Q33" s="5"/>
      <c r="R33" s="5"/>
      <c r="S33" s="5"/>
      <c r="T33" s="5"/>
      <c r="W33" s="5" t="e">
        <f>U25+V25</f>
        <v>#REF!</v>
      </c>
      <c r="X33" s="5"/>
      <c r="Y33" s="5"/>
      <c r="Z33" s="5"/>
      <c r="AA33" s="5"/>
      <c r="AB33" s="5"/>
      <c r="AC33" s="5"/>
      <c r="AE33" s="4" t="e">
        <f t="shared" si="10"/>
        <v>#DIV/0!</v>
      </c>
    </row>
    <row r="34" ht="15.75" customHeight="1" hidden="1" thickBot="1" thickTop="1">
      <c r="AE34" s="4" t="e">
        <f t="shared" si="10"/>
        <v>#DIV/0!</v>
      </c>
    </row>
    <row r="35" ht="15.75" customHeight="1" hidden="1" thickBot="1" thickTop="1">
      <c r="AE35" s="4" t="e">
        <f t="shared" si="10"/>
        <v>#DIV/0!</v>
      </c>
    </row>
    <row r="36" ht="15.75" customHeight="1" hidden="1" thickBot="1" thickTop="1">
      <c r="AE36" s="4" t="e">
        <f t="shared" si="10"/>
        <v>#DIV/0!</v>
      </c>
    </row>
    <row r="37" ht="15.75" customHeight="1" hidden="1" thickBot="1" thickTop="1">
      <c r="AE37" s="4" t="e">
        <f t="shared" si="10"/>
        <v>#DIV/0!</v>
      </c>
    </row>
    <row r="38" spans="1:31" ht="15.75" customHeight="1" hidden="1" thickBot="1" thickTop="1">
      <c r="A38" s="2">
        <v>1324968</v>
      </c>
      <c r="AE38" s="4" t="e">
        <f t="shared" si="10"/>
        <v>#DIV/0!</v>
      </c>
    </row>
    <row r="39" spans="1:31" ht="15.75" customHeight="1" hidden="1" thickBot="1" thickTop="1">
      <c r="A39" s="2">
        <v>5640879</v>
      </c>
      <c r="I39" s="2">
        <v>1720046.09</v>
      </c>
      <c r="J39" s="2">
        <v>1720047.1</v>
      </c>
      <c r="K39" s="2">
        <v>3440093.19</v>
      </c>
      <c r="U39" s="2">
        <v>1720046.09</v>
      </c>
      <c r="V39" s="2">
        <v>1720047.1</v>
      </c>
      <c r="W39" s="2">
        <v>3440093.19</v>
      </c>
      <c r="AE39" s="4">
        <f t="shared" si="10"/>
        <v>200</v>
      </c>
    </row>
    <row r="40" spans="1:31" ht="15.75" customHeight="1" hidden="1" thickBot="1" thickTop="1">
      <c r="A40" s="2">
        <v>455480.25</v>
      </c>
      <c r="I40" s="2">
        <v>627790.26</v>
      </c>
      <c r="J40" s="2">
        <v>627790.26</v>
      </c>
      <c r="K40" s="2">
        <v>1255580.52</v>
      </c>
      <c r="U40" s="2">
        <v>627790.26</v>
      </c>
      <c r="V40" s="2">
        <v>627790.26</v>
      </c>
      <c r="W40" s="2">
        <v>1255580.52</v>
      </c>
      <c r="AE40" s="4">
        <f t="shared" si="10"/>
        <v>200</v>
      </c>
    </row>
    <row r="41" spans="1:31" ht="15.75" customHeight="1" hidden="1" thickBot="1" thickTop="1">
      <c r="A41" s="2">
        <f>A38+A39+A40</f>
        <v>7421327.25</v>
      </c>
      <c r="I41" s="2">
        <v>391684.38</v>
      </c>
      <c r="J41" s="2">
        <v>391684.4</v>
      </c>
      <c r="K41" s="2">
        <v>783368.78</v>
      </c>
      <c r="U41" s="2">
        <v>391684.38</v>
      </c>
      <c r="V41" s="2">
        <v>391684.4</v>
      </c>
      <c r="W41" s="2">
        <v>783368.78</v>
      </c>
      <c r="AE41" s="4">
        <f t="shared" si="10"/>
        <v>200</v>
      </c>
    </row>
    <row r="42" spans="9:31" ht="15.75" customHeight="1" hidden="1" thickBot="1" thickTop="1">
      <c r="I42" s="2">
        <f>I39+I41</f>
        <v>2111730.47</v>
      </c>
      <c r="J42" s="2">
        <f>J39+J41</f>
        <v>2111731.5</v>
      </c>
      <c r="K42" s="2">
        <f>K39+K41</f>
        <v>4223461.97</v>
      </c>
      <c r="U42" s="2">
        <f>U39+U41</f>
        <v>2111730.47</v>
      </c>
      <c r="V42" s="2">
        <f>V39+V41</f>
        <v>2111731.5</v>
      </c>
      <c r="W42" s="2">
        <f>W39+W41</f>
        <v>4223461.97</v>
      </c>
      <c r="AE42" s="4">
        <f t="shared" si="10"/>
        <v>200</v>
      </c>
    </row>
    <row r="43" spans="1:31" ht="15.75" customHeight="1" hidden="1" thickBot="1" thickTop="1">
      <c r="A43" s="2">
        <v>361944</v>
      </c>
      <c r="AE43" s="4" t="e">
        <f t="shared" si="10"/>
        <v>#DIV/0!</v>
      </c>
    </row>
    <row r="44" ht="15.75" customHeight="1" hidden="1" thickBot="1" thickTop="1">
      <c r="AE44" s="4" t="e">
        <f t="shared" si="10"/>
        <v>#DIV/0!</v>
      </c>
    </row>
    <row r="45" spans="1:31" ht="15.75" customHeight="1" hidden="1" thickTop="1">
      <c r="A45" s="2">
        <v>3325179.68</v>
      </c>
      <c r="AE45" s="22" t="e">
        <f t="shared" si="10"/>
        <v>#DIV/0!</v>
      </c>
    </row>
    <row r="46" ht="15.75" customHeight="1">
      <c r="AE46" s="30"/>
    </row>
    <row r="47" spans="1:32" ht="15.75" customHeight="1">
      <c r="A47" s="2" t="s">
        <v>28</v>
      </c>
      <c r="Z47" s="5"/>
      <c r="AA47" s="5"/>
      <c r="AD47" s="23"/>
      <c r="AE47" s="23"/>
      <c r="AF47" s="23"/>
    </row>
    <row r="48" ht="15.75" customHeight="1" hidden="1"/>
    <row r="49" ht="15.75" customHeight="1" hidden="1">
      <c r="E49" s="2">
        <v>4433572.95</v>
      </c>
    </row>
    <row r="50" spans="9:10" ht="15.75" customHeight="1" hidden="1">
      <c r="I50" s="5">
        <f>I7+I11+I15+I16+I19</f>
        <v>117905905.45</v>
      </c>
      <c r="J50" s="5">
        <f>J7+J11+J15+J16+J19</f>
        <v>36320781.99</v>
      </c>
    </row>
    <row r="51" ht="15.75" customHeight="1" hidden="1"/>
    <row r="52" spans="1:9" ht="15.75" customHeight="1" hidden="1">
      <c r="A52"/>
      <c r="B52"/>
      <c r="C52"/>
      <c r="D52"/>
      <c r="E52"/>
      <c r="F52"/>
      <c r="I52"/>
    </row>
    <row r="53" spans="1:9" ht="15.75" customHeight="1" hidden="1">
      <c r="A53"/>
      <c r="B53"/>
      <c r="C53"/>
      <c r="D53"/>
      <c r="E53"/>
      <c r="F53"/>
      <c r="I53"/>
    </row>
    <row r="54" spans="1:9" ht="15.75" customHeight="1" hidden="1">
      <c r="A54"/>
      <c r="B54"/>
      <c r="C54"/>
      <c r="D54"/>
      <c r="E54"/>
      <c r="F54"/>
      <c r="I54"/>
    </row>
    <row r="55" spans="1:25" ht="15.75" customHeight="1" hidden="1">
      <c r="A55" s="6"/>
      <c r="B55" s="6"/>
      <c r="C55" s="6"/>
      <c r="D55" s="7" t="s">
        <v>29</v>
      </c>
      <c r="E55" s="6" t="s">
        <v>30</v>
      </c>
      <c r="F55" s="6"/>
      <c r="I55" s="6"/>
      <c r="X55" s="2">
        <v>258502.43</v>
      </c>
      <c r="Y55" s="2">
        <v>84011.4</v>
      </c>
    </row>
    <row r="56" spans="1:25" ht="15.75" customHeight="1" hidden="1">
      <c r="A56" s="6" t="s">
        <v>31</v>
      </c>
      <c r="B56" s="6"/>
      <c r="C56" s="6"/>
      <c r="D56" s="8">
        <v>746767.84</v>
      </c>
      <c r="E56" s="9">
        <f>D56*38</f>
        <v>28377177.919999998</v>
      </c>
      <c r="F56" s="9"/>
      <c r="I56" s="6" t="s">
        <v>32</v>
      </c>
      <c r="X56" s="2">
        <v>201605.64</v>
      </c>
      <c r="Y56" s="2">
        <v>181445.08</v>
      </c>
    </row>
    <row r="57" spans="1:9" ht="15.75" customHeight="1" hidden="1">
      <c r="A57" s="6" t="s">
        <v>0</v>
      </c>
      <c r="B57" s="6"/>
      <c r="C57" s="6"/>
      <c r="D57" s="8">
        <v>9072640.98</v>
      </c>
      <c r="E57" s="9">
        <f aca="true" t="shared" si="11" ref="E57:E64">D57*38</f>
        <v>344760357.24</v>
      </c>
      <c r="F57" s="9"/>
      <c r="I57" s="6" t="s">
        <v>32</v>
      </c>
    </row>
    <row r="58" spans="1:9" ht="15.75" customHeight="1" hidden="1">
      <c r="A58" s="6" t="s">
        <v>1</v>
      </c>
      <c r="B58" s="6"/>
      <c r="C58" s="6"/>
      <c r="D58" s="8">
        <v>25341807.12</v>
      </c>
      <c r="E58" s="9">
        <f t="shared" si="11"/>
        <v>962988670.5600001</v>
      </c>
      <c r="F58" s="9"/>
      <c r="I58" s="6" t="s">
        <v>32</v>
      </c>
    </row>
    <row r="59" spans="1:9" ht="15.75" customHeight="1" hidden="1">
      <c r="A59" s="6" t="s">
        <v>33</v>
      </c>
      <c r="B59" s="6"/>
      <c r="C59" s="6"/>
      <c r="D59" s="8">
        <v>2230093.08</v>
      </c>
      <c r="E59" s="9">
        <f t="shared" si="11"/>
        <v>84743537.04</v>
      </c>
      <c r="F59" s="9"/>
      <c r="I59" s="6" t="s">
        <v>32</v>
      </c>
    </row>
    <row r="60" spans="1:9" ht="15.75" customHeight="1" hidden="1">
      <c r="A60" s="6" t="s">
        <v>34</v>
      </c>
      <c r="B60" s="6"/>
      <c r="C60" s="6"/>
      <c r="D60" s="8">
        <v>2696385.24</v>
      </c>
      <c r="E60" s="9">
        <f t="shared" si="11"/>
        <v>102462639.12</v>
      </c>
      <c r="F60" s="9"/>
      <c r="I60" s="6" t="s">
        <v>32</v>
      </c>
    </row>
    <row r="61" spans="1:9" ht="15.75" customHeight="1" hidden="1">
      <c r="A61" s="6" t="s">
        <v>2</v>
      </c>
      <c r="B61" s="6"/>
      <c r="C61" s="6"/>
      <c r="D61" s="8">
        <v>109743.9</v>
      </c>
      <c r="E61" s="9">
        <f t="shared" si="11"/>
        <v>4170268.1999999997</v>
      </c>
      <c r="F61" s="9"/>
      <c r="I61" s="6" t="s">
        <v>32</v>
      </c>
    </row>
    <row r="62" spans="1:9" ht="15.75" customHeight="1" hidden="1">
      <c r="A62" s="6" t="s">
        <v>3</v>
      </c>
      <c r="B62" s="6"/>
      <c r="C62" s="6"/>
      <c r="D62" s="8">
        <v>17068855.38</v>
      </c>
      <c r="E62" s="9">
        <f t="shared" si="11"/>
        <v>648616504.4399999</v>
      </c>
      <c r="F62" s="9"/>
      <c r="I62" s="6" t="s">
        <v>32</v>
      </c>
    </row>
    <row r="63" spans="1:9" ht="15.75" customHeight="1" hidden="1">
      <c r="A63" s="6" t="s">
        <v>35</v>
      </c>
      <c r="B63" s="6"/>
      <c r="C63" s="6"/>
      <c r="D63" s="8">
        <v>1523208.13</v>
      </c>
      <c r="E63" s="9">
        <f t="shared" si="11"/>
        <v>57881908.94</v>
      </c>
      <c r="F63" s="9"/>
      <c r="I63" s="6" t="s">
        <v>36</v>
      </c>
    </row>
    <row r="64" spans="1:9" ht="15.75" customHeight="1" hidden="1">
      <c r="A64" s="10" t="s">
        <v>12</v>
      </c>
      <c r="B64" s="10"/>
      <c r="C64" s="10"/>
      <c r="D64" s="11">
        <f>SUM(D56:D63)</f>
        <v>58789501.669999994</v>
      </c>
      <c r="E64" s="9">
        <f t="shared" si="11"/>
        <v>2234001063.4599996</v>
      </c>
      <c r="F64" s="9"/>
      <c r="I64" s="6"/>
    </row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spans="24:25" ht="15.75" customHeight="1" hidden="1">
      <c r="X72" s="2">
        <v>1230399.28</v>
      </c>
      <c r="Y72" s="2">
        <v>410133.12</v>
      </c>
    </row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>
      <c r="A91" s="2" t="s">
        <v>44</v>
      </c>
    </row>
  </sheetData>
  <sheetProtection formatCells="0" formatColumns="0" formatRows="0" sort="0" autoFilter="0"/>
  <mergeCells count="8">
    <mergeCell ref="A1:AF1"/>
    <mergeCell ref="X4:Z4"/>
    <mergeCell ref="AE4:AF4"/>
    <mergeCell ref="I4:K4"/>
    <mergeCell ref="L4:N4"/>
    <mergeCell ref="O4:Q4"/>
    <mergeCell ref="U4:W4"/>
    <mergeCell ref="R4:T4"/>
  </mergeCell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&amp;L&amp;16Príloha č. 4&amp;14
&amp;20Stav čerpania prostriedkov ŠF a spolufinancovania zo ŠR voči EK k 30.04.2006</oddHeader>
    <oddFooter>&amp;R&amp;12
</oddFooter>
  </headerFooter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Košík</dc:creator>
  <cp:keywords/>
  <dc:description/>
  <cp:lastModifiedBy>zemko</cp:lastModifiedBy>
  <cp:lastPrinted>2006-05-29T12:02:21Z</cp:lastPrinted>
  <dcterms:created xsi:type="dcterms:W3CDTF">2005-01-18T12:45:53Z</dcterms:created>
  <dcterms:modified xsi:type="dcterms:W3CDTF">2006-06-01T08:27:23Z</dcterms:modified>
  <cp:category/>
  <cp:version/>
  <cp:contentType/>
  <cp:contentStatus/>
</cp:coreProperties>
</file>