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7248" activeTab="0"/>
  </bookViews>
  <sheets>
    <sheet name="SS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<sst xmlns="http://schemas.openxmlformats.org/spreadsheetml/2006/main" count="65" uniqueCount="38">
  <si>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Mzdy, platy a OOV</t>
  </si>
  <si>
    <t>Poistné a prísp. zam.</t>
  </si>
  <si>
    <t>Bežné transfery</t>
  </si>
  <si>
    <t>Bežné výdavky spolu</t>
  </si>
  <si>
    <t>Kapitálové výdavky</t>
  </si>
  <si>
    <t>S P O L U</t>
  </si>
  <si>
    <t xml:space="preserve">Tovary a ďal. služby </t>
  </si>
  <si>
    <t>Výdavky spolu</t>
  </si>
  <si>
    <t>Príjmy</t>
  </si>
  <si>
    <t>v tis. Sk</t>
  </si>
  <si>
    <t xml:space="preserve">Ministerstvo vnútra SR </t>
  </si>
  <si>
    <t>Ministerstvo financií SR</t>
  </si>
  <si>
    <t>Ministerstvo vnútra SR s Ministerstvom financií SR spolu</t>
  </si>
  <si>
    <t>iné</t>
  </si>
  <si>
    <t xml:space="preserve">Úrad vlády SR </t>
  </si>
  <si>
    <t xml:space="preserve">Ministerstvo životného prostredia SR </t>
  </si>
  <si>
    <t>Ministerstvo výstavby a reg. rozvoja SR</t>
  </si>
  <si>
    <t xml:space="preserve">Ministerstvo pôdohospodárstva SR </t>
  </si>
  <si>
    <t>Ministerstvo dopravy, pôšt a telekom. SR</t>
  </si>
  <si>
    <t>Ministerstvo práce, soc. vecí a rodiny SR</t>
  </si>
  <si>
    <t xml:space="preserve">Ministerstvo školstva SR </t>
  </si>
  <si>
    <t xml:space="preserve">Ministerstvo zdravotníctva SR </t>
  </si>
  <si>
    <t xml:space="preserve">Ministerstvo kultúry SR </t>
  </si>
  <si>
    <t>01.1.1.4. KÚ a OÚ</t>
  </si>
  <si>
    <t>Rezort</t>
  </si>
  <si>
    <t xml:space="preserve">Návrh na rok 2004 </t>
  </si>
  <si>
    <t xml:space="preserve">Ministerstvo hospodárstva SR </t>
  </si>
  <si>
    <t>SU M Á R</t>
  </si>
  <si>
    <t>Ministerstvo financií SR  (ceny)</t>
  </si>
  <si>
    <t xml:space="preserve">iné </t>
  </si>
  <si>
    <t>dávky soc. pomoci</t>
  </si>
  <si>
    <t>Počty funkčných miest</t>
  </si>
  <si>
    <t>Kvantifikácia finančných prostriedkov súvisiacich s vytvorením špecializovanej miestnej štátnej správy</t>
  </si>
  <si>
    <t xml:space="preserve">Tabuľka č. 3 </t>
  </si>
  <si>
    <t>Poznámka:</t>
  </si>
  <si>
    <t>Rozčlenenie výdavkov na 01.1.1.4. KÚ a OÚ a na iné vyplýva z platnej rozpočtovej klasifikácie obsiahnutej v štatistickej klasifikácii výdavkov verejnej správy:</t>
  </si>
  <si>
    <r>
      <t>01.1.1.4. Krajské úrady a okresné úrady</t>
    </r>
    <r>
      <rPr>
        <sz val="10"/>
        <rFont val="Arial CE"/>
        <family val="2"/>
      </rPr>
      <t xml:space="preserve"> = zahŕňa výdavky na činnosť aparátu krajských úradov a okresných úradov</t>
    </r>
  </si>
  <si>
    <r>
      <t>iné</t>
    </r>
    <r>
      <rPr>
        <sz val="10"/>
        <rFont val="Arial CE"/>
        <family val="2"/>
      </rPr>
      <t xml:space="preserve"> = zahŕňa výdavky na činnosť zariadení v zriaďovateľskej pôsobnosti krajských úradov a okresných úradov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</si>
</sst>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3" fontId="2" fillId="0" borderId="25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4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4" fontId="1" fillId="0" borderId="3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14" fontId="2" fillId="0" borderId="23" xfId="0" applyNumberFormat="1" applyFont="1" applyBorder="1" applyAlignment="1">
      <alignment horizontal="left" vertical="center" wrapText="1"/>
    </xf>
    <xf numFmtId="3" fontId="2" fillId="0" borderId="40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14" fontId="2" fillId="0" borderId="41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4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7" xfId="0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37">
      <selection activeCell="A53" sqref="A53"/>
    </sheetView>
  </sheetViews>
  <sheetFormatPr defaultColWidth="9.00390625" defaultRowHeight="12.75"/>
  <cols>
    <col min="1" max="1" width="29.875" style="0" customWidth="1"/>
    <col min="2" max="2" width="16.375" style="0" customWidth="1"/>
    <col min="3" max="3" width="8.50390625" style="0" customWidth="1"/>
    <col min="4" max="4" width="9.625" style="0" customWidth="1"/>
    <col min="5" max="5" width="11.50390625" style="0" customWidth="1"/>
    <col min="6" max="6" width="10.375" style="0" customWidth="1"/>
    <col min="7" max="7" width="11.00390625" style="0" customWidth="1"/>
    <col min="8" max="8" width="9.625" style="0" customWidth="1"/>
    <col min="9" max="9" width="10.50390625" style="0" customWidth="1"/>
    <col min="10" max="10" width="12.00390625" style="0" customWidth="1"/>
    <col min="11" max="11" width="11.375" style="0" customWidth="1"/>
    <col min="12" max="12" width="11.50390625" style="0" customWidth="1"/>
    <col min="13" max="13" width="8.50390625" style="0" customWidth="1"/>
    <col min="14" max="15" width="9.50390625" style="0" customWidth="1"/>
    <col min="16" max="16" width="10.375" style="0" customWidth="1"/>
  </cols>
  <sheetData>
    <row r="1" spans="12:16" s="2" customFormat="1" ht="12.75">
      <c r="L1" s="41" t="s">
        <v>33</v>
      </c>
      <c r="M1" s="1"/>
      <c r="N1" s="1"/>
      <c r="O1" s="1"/>
      <c r="P1" s="1"/>
    </row>
    <row r="2" spans="1:16" s="2" customFormat="1" ht="12.7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  <c r="N2" s="1"/>
      <c r="O2" s="1"/>
      <c r="P2" s="1"/>
    </row>
    <row r="3" spans="1:16" s="2" customFormat="1" ht="12.75">
      <c r="A3" s="88" t="s">
        <v>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"/>
      <c r="N3" s="1"/>
      <c r="O3" s="1"/>
      <c r="P3" s="1"/>
    </row>
    <row r="4" spans="2:16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3:16" s="2" customFormat="1" ht="13.5" thickBot="1">
      <c r="M5" s="1"/>
      <c r="N5" s="1"/>
      <c r="O5" s="1"/>
      <c r="P5" s="1"/>
    </row>
    <row r="6" spans="1:12" ht="12.75" customHeight="1">
      <c r="A6" s="112" t="s">
        <v>24</v>
      </c>
      <c r="B6" s="113"/>
      <c r="C6" s="114"/>
      <c r="D6" s="100" t="s">
        <v>31</v>
      </c>
      <c r="E6" s="104" t="s">
        <v>25</v>
      </c>
      <c r="F6" s="105"/>
      <c r="G6" s="105"/>
      <c r="H6" s="105"/>
      <c r="I6" s="105"/>
      <c r="J6" s="105"/>
      <c r="K6" s="105"/>
      <c r="L6" s="106"/>
    </row>
    <row r="7" spans="1:12" ht="12.75">
      <c r="A7" s="115"/>
      <c r="B7" s="116"/>
      <c r="C7" s="117"/>
      <c r="D7" s="101"/>
      <c r="E7" s="93" t="s">
        <v>8</v>
      </c>
      <c r="F7" s="3">
        <v>610</v>
      </c>
      <c r="G7" s="3">
        <v>620</v>
      </c>
      <c r="H7" s="3">
        <v>630</v>
      </c>
      <c r="I7" s="3">
        <v>640</v>
      </c>
      <c r="J7" s="3">
        <v>600</v>
      </c>
      <c r="K7" s="6">
        <v>700</v>
      </c>
      <c r="L7" s="95" t="s">
        <v>7</v>
      </c>
    </row>
    <row r="8" spans="1:12" ht="12.75">
      <c r="A8" s="115"/>
      <c r="B8" s="116"/>
      <c r="C8" s="117"/>
      <c r="D8" s="101"/>
      <c r="E8" s="110"/>
      <c r="F8" s="93" t="s">
        <v>0</v>
      </c>
      <c r="G8" s="93" t="s">
        <v>1</v>
      </c>
      <c r="H8" s="93" t="s">
        <v>6</v>
      </c>
      <c r="I8" s="93" t="s">
        <v>2</v>
      </c>
      <c r="J8" s="93" t="s">
        <v>3</v>
      </c>
      <c r="K8" s="93" t="s">
        <v>4</v>
      </c>
      <c r="L8" s="96"/>
    </row>
    <row r="9" spans="1:12" ht="13.5" thickBot="1">
      <c r="A9" s="118"/>
      <c r="B9" s="119"/>
      <c r="C9" s="120"/>
      <c r="D9" s="102"/>
      <c r="E9" s="111"/>
      <c r="F9" s="94"/>
      <c r="G9" s="94"/>
      <c r="H9" s="94"/>
      <c r="I9" s="94"/>
      <c r="J9" s="94"/>
      <c r="K9" s="94"/>
      <c r="L9" s="97"/>
    </row>
    <row r="10" spans="1:12" ht="13.5" thickTop="1">
      <c r="A10" s="107" t="s">
        <v>10</v>
      </c>
      <c r="B10" s="42" t="s">
        <v>23</v>
      </c>
      <c r="C10" s="47"/>
      <c r="D10" s="22">
        <v>3534</v>
      </c>
      <c r="E10" s="22">
        <v>75324</v>
      </c>
      <c r="F10" s="4">
        <v>607568</v>
      </c>
      <c r="G10" s="4">
        <f>F10*0.3775</f>
        <v>229356.92</v>
      </c>
      <c r="H10" s="4">
        <f>D10*66</f>
        <v>233244</v>
      </c>
      <c r="I10" s="4">
        <v>0</v>
      </c>
      <c r="J10" s="4">
        <f>F10+G10+H10+I10</f>
        <v>1070168.92</v>
      </c>
      <c r="K10" s="7">
        <f>251106-8300</f>
        <v>242806</v>
      </c>
      <c r="L10" s="5">
        <f>J10+K10</f>
        <v>1312974.92</v>
      </c>
    </row>
    <row r="11" spans="1:12" ht="13.5" thickBot="1">
      <c r="A11" s="99"/>
      <c r="B11" s="44" t="s">
        <v>29</v>
      </c>
      <c r="C11" s="33"/>
      <c r="D11" s="23">
        <v>25</v>
      </c>
      <c r="E11" s="23">
        <v>1076</v>
      </c>
      <c r="F11" s="13">
        <v>3417</v>
      </c>
      <c r="G11" s="13">
        <f aca="true" t="shared" si="0" ref="G11:G38">F11*0.3775</f>
        <v>1289.9175</v>
      </c>
      <c r="H11" s="13">
        <f>D11*66</f>
        <v>1650</v>
      </c>
      <c r="I11" s="13">
        <v>0</v>
      </c>
      <c r="J11" s="13">
        <f>F11+G11+H11+I11</f>
        <v>6356.9175</v>
      </c>
      <c r="K11" s="15">
        <v>0</v>
      </c>
      <c r="L11" s="14">
        <f>J11+K11</f>
        <v>6356.9175</v>
      </c>
    </row>
    <row r="12" spans="1:12" ht="12.75">
      <c r="A12" s="108" t="s">
        <v>11</v>
      </c>
      <c r="B12" s="42" t="s">
        <v>23</v>
      </c>
      <c r="C12" s="47"/>
      <c r="D12" s="22">
        <v>209</v>
      </c>
      <c r="E12" s="22">
        <v>0</v>
      </c>
      <c r="F12" s="4">
        <v>37537</v>
      </c>
      <c r="G12" s="4">
        <f t="shared" si="0"/>
        <v>14170.2175</v>
      </c>
      <c r="H12" s="4">
        <f>D12*66</f>
        <v>13794</v>
      </c>
      <c r="I12" s="4">
        <v>0</v>
      </c>
      <c r="J12" s="4">
        <f>F12+G12+H12+I12</f>
        <v>65501.2175</v>
      </c>
      <c r="K12" s="7">
        <v>0</v>
      </c>
      <c r="L12" s="5">
        <f>J12+K12</f>
        <v>65501.2175</v>
      </c>
    </row>
    <row r="13" spans="1:12" ht="13.5" thickBot="1">
      <c r="A13" s="109"/>
      <c r="B13" s="44" t="s">
        <v>13</v>
      </c>
      <c r="C13" s="33"/>
      <c r="D13" s="23">
        <v>0</v>
      </c>
      <c r="E13" s="2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F13+G13+H13+I13</f>
        <v>0</v>
      </c>
      <c r="K13" s="15">
        <v>0</v>
      </c>
      <c r="L13" s="14">
        <f>J13+K13</f>
        <v>0</v>
      </c>
    </row>
    <row r="14" spans="1:12" ht="12.75">
      <c r="A14" s="98" t="s">
        <v>12</v>
      </c>
      <c r="B14" s="42" t="s">
        <v>23</v>
      </c>
      <c r="C14" s="47"/>
      <c r="D14" s="38">
        <f>D10+D12</f>
        <v>3743</v>
      </c>
      <c r="E14" s="38">
        <f aca="true" t="shared" si="1" ref="E14:L14">E10+E12</f>
        <v>75324</v>
      </c>
      <c r="F14" s="38">
        <f t="shared" si="1"/>
        <v>645105</v>
      </c>
      <c r="G14" s="4">
        <f t="shared" si="0"/>
        <v>243527.1375</v>
      </c>
      <c r="H14" s="38">
        <f t="shared" si="1"/>
        <v>247038</v>
      </c>
      <c r="I14" s="38">
        <f t="shared" si="1"/>
        <v>0</v>
      </c>
      <c r="J14" s="38">
        <f t="shared" si="1"/>
        <v>1135670.1375</v>
      </c>
      <c r="K14" s="38">
        <f t="shared" si="1"/>
        <v>242806</v>
      </c>
      <c r="L14" s="39">
        <f t="shared" si="1"/>
        <v>1378476.1375</v>
      </c>
    </row>
    <row r="15" spans="1:12" ht="13.5" thickBot="1">
      <c r="A15" s="99"/>
      <c r="B15" s="44" t="s">
        <v>13</v>
      </c>
      <c r="C15" s="33"/>
      <c r="D15" s="28">
        <f>D11+D13</f>
        <v>25</v>
      </c>
      <c r="E15" s="28">
        <f aca="true" t="shared" si="2" ref="E15:L15">E11+E13</f>
        <v>1076</v>
      </c>
      <c r="F15" s="28">
        <f t="shared" si="2"/>
        <v>3417</v>
      </c>
      <c r="G15" s="13">
        <f t="shared" si="0"/>
        <v>1289.9175</v>
      </c>
      <c r="H15" s="28">
        <f t="shared" si="2"/>
        <v>1650</v>
      </c>
      <c r="I15" s="28">
        <f t="shared" si="2"/>
        <v>0</v>
      </c>
      <c r="J15" s="28">
        <f t="shared" si="2"/>
        <v>6356.9175</v>
      </c>
      <c r="K15" s="28">
        <f t="shared" si="2"/>
        <v>0</v>
      </c>
      <c r="L15" s="40">
        <f t="shared" si="2"/>
        <v>6356.9175</v>
      </c>
    </row>
    <row r="16" spans="1:12" ht="12.75">
      <c r="A16" s="98" t="s">
        <v>28</v>
      </c>
      <c r="B16" s="42" t="s">
        <v>23</v>
      </c>
      <c r="C16" s="47"/>
      <c r="D16" s="22">
        <v>0</v>
      </c>
      <c r="E16" s="22">
        <v>0</v>
      </c>
      <c r="F16" s="22">
        <v>0</v>
      </c>
      <c r="G16" s="4">
        <f t="shared" si="0"/>
        <v>0</v>
      </c>
      <c r="H16" s="22">
        <v>0</v>
      </c>
      <c r="I16" s="22">
        <v>0</v>
      </c>
      <c r="J16" s="4">
        <f>F16+G16+H16+I16</f>
        <v>0</v>
      </c>
      <c r="K16" s="4">
        <v>0</v>
      </c>
      <c r="L16" s="5">
        <f>J16+K16</f>
        <v>0</v>
      </c>
    </row>
    <row r="17" spans="1:12" ht="13.5" thickBot="1">
      <c r="A17" s="99"/>
      <c r="B17" s="44" t="s">
        <v>13</v>
      </c>
      <c r="C17" s="3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13">
        <f>F17+G17+H17+I17</f>
        <v>0</v>
      </c>
      <c r="K17" s="13">
        <v>0</v>
      </c>
      <c r="L17" s="14">
        <f>J17+K17</f>
        <v>0</v>
      </c>
    </row>
    <row r="18" spans="1:12" s="2" customFormat="1" ht="12.75">
      <c r="A18" s="98" t="s">
        <v>14</v>
      </c>
      <c r="B18" s="42" t="s">
        <v>23</v>
      </c>
      <c r="C18" s="47"/>
      <c r="D18" s="22">
        <v>74</v>
      </c>
      <c r="E18" s="24">
        <v>0</v>
      </c>
      <c r="F18" s="25">
        <v>13291</v>
      </c>
      <c r="G18" s="4">
        <f t="shared" si="0"/>
        <v>5017.3525</v>
      </c>
      <c r="H18" s="25">
        <f>D18*66</f>
        <v>4884</v>
      </c>
      <c r="I18" s="25">
        <v>0</v>
      </c>
      <c r="J18" s="4">
        <f>F18+G18+H18+I18</f>
        <v>23192.3525</v>
      </c>
      <c r="K18" s="4">
        <v>0</v>
      </c>
      <c r="L18" s="5">
        <f aca="true" t="shared" si="3" ref="L18:L39">J18+K18</f>
        <v>23192.3525</v>
      </c>
    </row>
    <row r="19" spans="1:12" ht="13.5" thickBot="1">
      <c r="A19" s="99"/>
      <c r="B19" s="44" t="s">
        <v>13</v>
      </c>
      <c r="C19" s="3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13">
        <f aca="true" t="shared" si="4" ref="J19:J39">F19+G19+H19+I19</f>
        <v>0</v>
      </c>
      <c r="K19" s="13">
        <v>0</v>
      </c>
      <c r="L19" s="14">
        <f t="shared" si="3"/>
        <v>0</v>
      </c>
    </row>
    <row r="20" spans="1:12" ht="12.75">
      <c r="A20" s="98" t="s">
        <v>15</v>
      </c>
      <c r="B20" s="42" t="s">
        <v>23</v>
      </c>
      <c r="C20" s="47"/>
      <c r="D20" s="22">
        <v>883</v>
      </c>
      <c r="E20" s="26">
        <v>1256</v>
      </c>
      <c r="F20" s="26">
        <v>158590</v>
      </c>
      <c r="G20" s="4">
        <f t="shared" si="0"/>
        <v>59867.725</v>
      </c>
      <c r="H20" s="26">
        <f>D20*66</f>
        <v>58278</v>
      </c>
      <c r="I20" s="26">
        <v>0</v>
      </c>
      <c r="J20" s="4">
        <f t="shared" si="4"/>
        <v>276735.725</v>
      </c>
      <c r="K20" s="4">
        <v>0</v>
      </c>
      <c r="L20" s="5">
        <f t="shared" si="3"/>
        <v>276735.725</v>
      </c>
    </row>
    <row r="21" spans="1:12" ht="13.5" thickBot="1">
      <c r="A21" s="99"/>
      <c r="B21" s="44" t="s">
        <v>13</v>
      </c>
      <c r="C21" s="33"/>
      <c r="D21" s="23">
        <v>0</v>
      </c>
      <c r="E21" s="23">
        <v>0</v>
      </c>
      <c r="F21" s="23">
        <v>0</v>
      </c>
      <c r="G21" s="13">
        <f t="shared" si="0"/>
        <v>0</v>
      </c>
      <c r="H21" s="21">
        <v>0</v>
      </c>
      <c r="I21" s="21">
        <v>0</v>
      </c>
      <c r="J21" s="13">
        <f t="shared" si="4"/>
        <v>0</v>
      </c>
      <c r="K21" s="13">
        <v>0</v>
      </c>
      <c r="L21" s="14">
        <f t="shared" si="3"/>
        <v>0</v>
      </c>
    </row>
    <row r="22" spans="1:12" s="2" customFormat="1" ht="12.75">
      <c r="A22" s="98" t="s">
        <v>16</v>
      </c>
      <c r="B22" s="42" t="s">
        <v>23</v>
      </c>
      <c r="C22" s="47"/>
      <c r="D22" s="22">
        <v>156</v>
      </c>
      <c r="E22" s="26">
        <v>71</v>
      </c>
      <c r="F22" s="26">
        <v>28018</v>
      </c>
      <c r="G22" s="4">
        <f t="shared" si="0"/>
        <v>10576.795</v>
      </c>
      <c r="H22" s="26">
        <f>D22*66</f>
        <v>10296</v>
      </c>
      <c r="I22" s="26">
        <v>0</v>
      </c>
      <c r="J22" s="4">
        <f t="shared" si="4"/>
        <v>48890.795</v>
      </c>
      <c r="K22" s="4">
        <v>0</v>
      </c>
      <c r="L22" s="5">
        <f t="shared" si="3"/>
        <v>48890.795</v>
      </c>
    </row>
    <row r="23" spans="1:12" s="2" customFormat="1" ht="13.5" thickBot="1">
      <c r="A23" s="99"/>
      <c r="B23" s="44" t="s">
        <v>29</v>
      </c>
      <c r="C23" s="3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13">
        <f t="shared" si="4"/>
        <v>0</v>
      </c>
      <c r="K23" s="13">
        <v>0</v>
      </c>
      <c r="L23" s="14">
        <f t="shared" si="3"/>
        <v>0</v>
      </c>
    </row>
    <row r="24" spans="1:12" ht="12.75">
      <c r="A24" s="98" t="s">
        <v>17</v>
      </c>
      <c r="B24" s="42" t="s">
        <v>23</v>
      </c>
      <c r="C24" s="47"/>
      <c r="D24" s="22">
        <f>860-38</f>
        <v>822</v>
      </c>
      <c r="E24" s="26">
        <v>1291</v>
      </c>
      <c r="F24" s="26">
        <v>147634</v>
      </c>
      <c r="G24" s="4">
        <f t="shared" si="0"/>
        <v>55731.835</v>
      </c>
      <c r="H24" s="26">
        <f>D24*66</f>
        <v>54252</v>
      </c>
      <c r="I24" s="26">
        <v>0</v>
      </c>
      <c r="J24" s="4">
        <f t="shared" si="4"/>
        <v>257617.835</v>
      </c>
      <c r="K24" s="4">
        <v>0</v>
      </c>
      <c r="L24" s="5">
        <f t="shared" si="3"/>
        <v>257617.835</v>
      </c>
    </row>
    <row r="25" spans="1:12" s="2" customFormat="1" ht="13.5" thickBot="1">
      <c r="A25" s="99"/>
      <c r="B25" s="44" t="s">
        <v>13</v>
      </c>
      <c r="C25" s="3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3">
        <f t="shared" si="4"/>
        <v>0</v>
      </c>
      <c r="K25" s="13">
        <v>0</v>
      </c>
      <c r="L25" s="14">
        <f t="shared" si="3"/>
        <v>0</v>
      </c>
    </row>
    <row r="26" spans="1:12" s="8" customFormat="1" ht="12.75">
      <c r="A26" s="98" t="s">
        <v>18</v>
      </c>
      <c r="B26" s="42" t="s">
        <v>23</v>
      </c>
      <c r="C26" s="47"/>
      <c r="D26" s="22">
        <f>346+38</f>
        <v>384</v>
      </c>
      <c r="E26" s="26">
        <v>1273</v>
      </c>
      <c r="F26" s="26">
        <v>68968</v>
      </c>
      <c r="G26" s="4">
        <f t="shared" si="0"/>
        <v>26035.420000000002</v>
      </c>
      <c r="H26" s="26">
        <f>D26*66</f>
        <v>25344</v>
      </c>
      <c r="I26" s="26">
        <v>0</v>
      </c>
      <c r="J26" s="4">
        <f t="shared" si="4"/>
        <v>120347.42</v>
      </c>
      <c r="K26" s="4">
        <v>0</v>
      </c>
      <c r="L26" s="5">
        <f t="shared" si="3"/>
        <v>120347.42</v>
      </c>
    </row>
    <row r="27" spans="1:12" s="8" customFormat="1" ht="13.5" thickBot="1">
      <c r="A27" s="99"/>
      <c r="B27" s="43" t="s">
        <v>13</v>
      </c>
      <c r="C27" s="3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13">
        <f t="shared" si="4"/>
        <v>0</v>
      </c>
      <c r="K27" s="13">
        <v>0</v>
      </c>
      <c r="L27" s="14">
        <f t="shared" si="3"/>
        <v>0</v>
      </c>
    </row>
    <row r="28" spans="1:12" s="8" customFormat="1" ht="12.75">
      <c r="A28" s="98" t="s">
        <v>19</v>
      </c>
      <c r="B28" s="42" t="s">
        <v>23</v>
      </c>
      <c r="C28" s="47"/>
      <c r="D28" s="22">
        <v>3843</v>
      </c>
      <c r="E28" s="26">
        <v>21880</v>
      </c>
      <c r="F28" s="26">
        <v>690218</v>
      </c>
      <c r="G28" s="4">
        <f t="shared" si="0"/>
        <v>260557.295</v>
      </c>
      <c r="H28" s="26">
        <f>D28*66</f>
        <v>253638</v>
      </c>
      <c r="I28" s="26">
        <v>0</v>
      </c>
      <c r="J28" s="4">
        <f t="shared" si="4"/>
        <v>1204413.295</v>
      </c>
      <c r="K28" s="4">
        <v>0</v>
      </c>
      <c r="L28" s="5">
        <f t="shared" si="3"/>
        <v>1204413.295</v>
      </c>
    </row>
    <row r="29" spans="1:12" s="8" customFormat="1" ht="12.75">
      <c r="A29" s="103"/>
      <c r="B29" s="45" t="s">
        <v>13</v>
      </c>
      <c r="C29" s="34"/>
      <c r="D29" s="37">
        <f>5389-2453</f>
        <v>2936</v>
      </c>
      <c r="E29" s="27">
        <f>60259-27425</f>
        <v>32834</v>
      </c>
      <c r="F29" s="27">
        <f>807440-367538</f>
        <v>439902</v>
      </c>
      <c r="G29" s="4">
        <f t="shared" si="0"/>
        <v>166063.005</v>
      </c>
      <c r="H29" s="27">
        <f>D29*66</f>
        <v>193776</v>
      </c>
      <c r="I29" s="27">
        <f>652752+246413+4549</f>
        <v>903714</v>
      </c>
      <c r="J29" s="4">
        <f t="shared" si="4"/>
        <v>1703455.005</v>
      </c>
      <c r="K29" s="4">
        <v>150801</v>
      </c>
      <c r="L29" s="5">
        <f t="shared" si="3"/>
        <v>1854256.005</v>
      </c>
    </row>
    <row r="30" spans="1:12" s="8" customFormat="1" ht="13.5" thickBot="1">
      <c r="A30" s="16" t="s">
        <v>30</v>
      </c>
      <c r="B30" s="46"/>
      <c r="C30" s="35"/>
      <c r="D30" s="23">
        <v>0</v>
      </c>
      <c r="E30" s="21">
        <v>0</v>
      </c>
      <c r="F30" s="21">
        <v>0</v>
      </c>
      <c r="G30" s="13">
        <f t="shared" si="0"/>
        <v>0</v>
      </c>
      <c r="H30" s="21"/>
      <c r="I30" s="21">
        <v>22558000</v>
      </c>
      <c r="J30" s="13">
        <f t="shared" si="4"/>
        <v>22558000</v>
      </c>
      <c r="K30" s="13">
        <v>0</v>
      </c>
      <c r="L30" s="14">
        <f t="shared" si="3"/>
        <v>22558000</v>
      </c>
    </row>
    <row r="31" spans="1:12" s="52" customFormat="1" ht="12.75">
      <c r="A31" s="98" t="s">
        <v>20</v>
      </c>
      <c r="B31" s="121" t="s">
        <v>23</v>
      </c>
      <c r="C31" s="63">
        <v>37987</v>
      </c>
      <c r="D31" s="48">
        <v>740</v>
      </c>
      <c r="E31" s="49">
        <v>666</v>
      </c>
      <c r="F31" s="49">
        <f>D31*14.97*6</f>
        <v>66466.8</v>
      </c>
      <c r="G31" s="50">
        <f t="shared" si="0"/>
        <v>25091.217</v>
      </c>
      <c r="H31" s="49">
        <f>D31*33</f>
        <v>24420</v>
      </c>
      <c r="I31" s="49">
        <v>0</v>
      </c>
      <c r="J31" s="50">
        <f t="shared" si="4"/>
        <v>115978.017</v>
      </c>
      <c r="K31" s="50">
        <v>0</v>
      </c>
      <c r="L31" s="51">
        <f t="shared" si="3"/>
        <v>115978.017</v>
      </c>
    </row>
    <row r="32" spans="1:12" s="52" customFormat="1" ht="12.75">
      <c r="A32" s="123"/>
      <c r="B32" s="122"/>
      <c r="C32" s="64">
        <v>38169</v>
      </c>
      <c r="D32" s="60">
        <v>194</v>
      </c>
      <c r="E32" s="61">
        <f>753-666</f>
        <v>87</v>
      </c>
      <c r="F32" s="61">
        <f>D32*14.97*6</f>
        <v>17425.08</v>
      </c>
      <c r="G32" s="50">
        <f t="shared" si="0"/>
        <v>6577.967700000001</v>
      </c>
      <c r="H32" s="49">
        <f>D32*33</f>
        <v>6402</v>
      </c>
      <c r="I32" s="61">
        <v>0</v>
      </c>
      <c r="J32" s="50">
        <f t="shared" si="4"/>
        <v>30405.047700000003</v>
      </c>
      <c r="K32" s="62">
        <v>0</v>
      </c>
      <c r="L32" s="51">
        <f t="shared" si="3"/>
        <v>30405.047700000003</v>
      </c>
    </row>
    <row r="33" spans="1:12" s="59" customFormat="1" ht="13.5" thickBot="1">
      <c r="A33" s="124"/>
      <c r="B33" s="53" t="s">
        <v>13</v>
      </c>
      <c r="C33" s="54"/>
      <c r="D33" s="55">
        <v>11089</v>
      </c>
      <c r="E33" s="56">
        <v>15782</v>
      </c>
      <c r="F33" s="56">
        <v>1734604</v>
      </c>
      <c r="G33" s="57">
        <f t="shared" si="0"/>
        <v>654813.01</v>
      </c>
      <c r="H33" s="56">
        <f>D33*66</f>
        <v>731874</v>
      </c>
      <c r="I33" s="56">
        <f>18652650+7041375+12369+40935+1</f>
        <v>25747330</v>
      </c>
      <c r="J33" s="57">
        <f t="shared" si="4"/>
        <v>28868621.009999998</v>
      </c>
      <c r="K33" s="57">
        <v>289843</v>
      </c>
      <c r="L33" s="58">
        <f t="shared" si="3"/>
        <v>29158464.009999998</v>
      </c>
    </row>
    <row r="34" spans="1:12" s="8" customFormat="1" ht="12.75">
      <c r="A34" s="98" t="s">
        <v>21</v>
      </c>
      <c r="B34" s="42" t="s">
        <v>23</v>
      </c>
      <c r="C34" s="47"/>
      <c r="D34" s="22">
        <v>0</v>
      </c>
      <c r="E34" s="22">
        <v>0</v>
      </c>
      <c r="F34" s="22">
        <v>0</v>
      </c>
      <c r="G34" s="4">
        <f t="shared" si="0"/>
        <v>0</v>
      </c>
      <c r="H34" s="22">
        <v>0</v>
      </c>
      <c r="I34" s="22">
        <v>0</v>
      </c>
      <c r="J34" s="4">
        <f t="shared" si="4"/>
        <v>0</v>
      </c>
      <c r="K34" s="4">
        <v>0</v>
      </c>
      <c r="L34" s="5">
        <f t="shared" si="3"/>
        <v>0</v>
      </c>
    </row>
    <row r="35" spans="1:12" s="8" customFormat="1" ht="13.5" thickBot="1">
      <c r="A35" s="99"/>
      <c r="B35" s="43" t="s">
        <v>13</v>
      </c>
      <c r="C35" s="33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13">
        <f t="shared" si="4"/>
        <v>0</v>
      </c>
      <c r="K35" s="17">
        <v>0</v>
      </c>
      <c r="L35" s="14">
        <f t="shared" si="3"/>
        <v>0</v>
      </c>
    </row>
    <row r="36" spans="1:12" s="8" customFormat="1" ht="12.75">
      <c r="A36" s="98" t="s">
        <v>22</v>
      </c>
      <c r="B36" s="42" t="s">
        <v>23</v>
      </c>
      <c r="C36" s="47"/>
      <c r="D36" s="38">
        <v>1</v>
      </c>
      <c r="E36" s="25">
        <v>0</v>
      </c>
      <c r="F36" s="25">
        <v>180</v>
      </c>
      <c r="G36" s="4">
        <f t="shared" si="0"/>
        <v>67.95</v>
      </c>
      <c r="H36" s="25">
        <f>D36*66</f>
        <v>66</v>
      </c>
      <c r="I36" s="25">
        <v>0</v>
      </c>
      <c r="J36" s="10">
        <f>F36+G36+H36+I36</f>
        <v>313.95</v>
      </c>
      <c r="K36" s="11">
        <v>0</v>
      </c>
      <c r="L36" s="12">
        <f>J36+K36</f>
        <v>313.95</v>
      </c>
    </row>
    <row r="37" spans="1:12" s="8" customFormat="1" ht="13.5" thickBot="1">
      <c r="A37" s="99"/>
      <c r="B37" s="44" t="s">
        <v>13</v>
      </c>
      <c r="C37" s="33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18">
        <f>F37+G37+H37+I37</f>
        <v>0</v>
      </c>
      <c r="K37" s="19">
        <v>0</v>
      </c>
      <c r="L37" s="20">
        <f>J37+K37</f>
        <v>0</v>
      </c>
    </row>
    <row r="38" spans="1:12" s="2" customFormat="1" ht="12.75">
      <c r="A38" s="98" t="s">
        <v>26</v>
      </c>
      <c r="B38" s="42" t="s">
        <v>23</v>
      </c>
      <c r="C38" s="47"/>
      <c r="D38" s="22">
        <v>0</v>
      </c>
      <c r="E38" s="22">
        <v>0</v>
      </c>
      <c r="F38" s="22">
        <v>0</v>
      </c>
      <c r="G38" s="4">
        <f t="shared" si="0"/>
        <v>0</v>
      </c>
      <c r="H38" s="22">
        <v>0</v>
      </c>
      <c r="I38" s="22">
        <v>0</v>
      </c>
      <c r="J38" s="10">
        <f t="shared" si="4"/>
        <v>0</v>
      </c>
      <c r="K38" s="11">
        <v>0</v>
      </c>
      <c r="L38" s="12">
        <f t="shared" si="3"/>
        <v>0</v>
      </c>
    </row>
    <row r="39" spans="1:12" s="8" customFormat="1" ht="13.5" thickBot="1">
      <c r="A39" s="99"/>
      <c r="B39" s="44" t="s">
        <v>13</v>
      </c>
      <c r="C39" s="33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4">
        <f t="shared" si="4"/>
        <v>0</v>
      </c>
      <c r="K39" s="13">
        <v>0</v>
      </c>
      <c r="L39" s="36">
        <f t="shared" si="3"/>
        <v>0</v>
      </c>
    </row>
    <row r="40" spans="1:12" s="52" customFormat="1" ht="12.75">
      <c r="A40" s="127" t="s">
        <v>5</v>
      </c>
      <c r="B40" s="125" t="s">
        <v>23</v>
      </c>
      <c r="C40" s="68">
        <v>37987</v>
      </c>
      <c r="D40" s="69">
        <f aca="true" t="shared" si="5" ref="D40:I40">D14+D16+D18+D20+D22+D24+D26+D28+D31+D34+D36+D38</f>
        <v>10646</v>
      </c>
      <c r="E40" s="70">
        <f t="shared" si="5"/>
        <v>101761</v>
      </c>
      <c r="F40" s="70">
        <f t="shared" si="5"/>
        <v>1818470.8</v>
      </c>
      <c r="G40" s="70">
        <f t="shared" si="5"/>
        <v>686472.727</v>
      </c>
      <c r="H40" s="70">
        <f t="shared" si="5"/>
        <v>678216</v>
      </c>
      <c r="I40" s="70">
        <f t="shared" si="5"/>
        <v>0</v>
      </c>
      <c r="J40" s="84">
        <f>F40+G40+H40+I40</f>
        <v>3183159.527</v>
      </c>
      <c r="K40" s="70">
        <f>K14+K16+K18+K20+K22+K24+K26+K28+K30+K31+K34+K36+K38</f>
        <v>242806</v>
      </c>
      <c r="L40" s="71">
        <f>J40+K40</f>
        <v>3425965.527</v>
      </c>
    </row>
    <row r="41" spans="1:12" s="52" customFormat="1" ht="12.75">
      <c r="A41" s="128"/>
      <c r="B41" s="126"/>
      <c r="C41" s="72">
        <v>38169</v>
      </c>
      <c r="D41" s="73">
        <f>D14+D16+D18+D20+D22+D24+D26+D28+D32+D34+D36+D38</f>
        <v>10100</v>
      </c>
      <c r="E41" s="74">
        <f aca="true" t="shared" si="6" ref="E41:K41">E14+E16+E18+E20+E22+E24+E26+E28+E32+E34+E36+E38</f>
        <v>101182</v>
      </c>
      <c r="F41" s="74">
        <f t="shared" si="6"/>
        <v>1769429.08</v>
      </c>
      <c r="G41" s="74">
        <f t="shared" si="6"/>
        <v>667959.4777</v>
      </c>
      <c r="H41" s="74">
        <f t="shared" si="6"/>
        <v>660198</v>
      </c>
      <c r="I41" s="74">
        <f t="shared" si="6"/>
        <v>0</v>
      </c>
      <c r="J41" s="83">
        <f>F41+G41+H41+I41-1</f>
        <v>3097585.5577000002</v>
      </c>
      <c r="K41" s="74">
        <f t="shared" si="6"/>
        <v>242806</v>
      </c>
      <c r="L41" s="85">
        <f>J41+K41</f>
        <v>3340391.5577000002</v>
      </c>
    </row>
    <row r="42" spans="1:12" s="52" customFormat="1" ht="13.5" thickBot="1">
      <c r="A42" s="129"/>
      <c r="B42" s="75" t="s">
        <v>13</v>
      </c>
      <c r="C42" s="76"/>
      <c r="D42" s="77">
        <f>D15+D17+D19+D21+D23+D25+D27+D29+D33+D35+D37+D39</f>
        <v>14050</v>
      </c>
      <c r="E42" s="77">
        <f aca="true" t="shared" si="7" ref="E42:K42">E15+E17+E19+E21+E23+E25+E27+E29+E33+E35+E37+E39</f>
        <v>49692</v>
      </c>
      <c r="F42" s="77">
        <f t="shared" si="7"/>
        <v>2177923</v>
      </c>
      <c r="G42" s="77">
        <f t="shared" si="7"/>
        <v>822165.9325</v>
      </c>
      <c r="H42" s="77">
        <f t="shared" si="7"/>
        <v>927300</v>
      </c>
      <c r="I42" s="77">
        <f>I15+I17+I19+I21+I23+I25+I27+I29+I30+I33+I35+I37+I39</f>
        <v>49209044</v>
      </c>
      <c r="J42" s="77">
        <f>F42+G42+H42+I42</f>
        <v>53136432.9325</v>
      </c>
      <c r="K42" s="77">
        <f t="shared" si="7"/>
        <v>440644</v>
      </c>
      <c r="L42" s="78">
        <f>J42+K42</f>
        <v>53577076.9325</v>
      </c>
    </row>
    <row r="43" spans="1:12" s="67" customFormat="1" ht="13.5" thickTop="1">
      <c r="A43" s="89" t="s">
        <v>27</v>
      </c>
      <c r="B43" s="90"/>
      <c r="C43" s="82">
        <v>37987</v>
      </c>
      <c r="D43" s="65">
        <f>D40+D42</f>
        <v>24696</v>
      </c>
      <c r="E43" s="66">
        <f aca="true" t="shared" si="8" ref="E43:K43">E40+E42</f>
        <v>151453</v>
      </c>
      <c r="F43" s="66">
        <f t="shared" si="8"/>
        <v>3996393.8</v>
      </c>
      <c r="G43" s="66">
        <f>G40+G42</f>
        <v>1508638.6595</v>
      </c>
      <c r="H43" s="66">
        <f t="shared" si="8"/>
        <v>1605516</v>
      </c>
      <c r="I43" s="66">
        <f t="shared" si="8"/>
        <v>49209044</v>
      </c>
      <c r="J43" s="66">
        <f>J40+J42+1</f>
        <v>56319593.4595</v>
      </c>
      <c r="K43" s="66">
        <f t="shared" si="8"/>
        <v>683450</v>
      </c>
      <c r="L43" s="86">
        <f>J43+K43</f>
        <v>57003043.4595</v>
      </c>
    </row>
    <row r="44" spans="1:12" s="67" customFormat="1" ht="13.5" thickBot="1">
      <c r="A44" s="91"/>
      <c r="B44" s="92"/>
      <c r="C44" s="79">
        <v>38169</v>
      </c>
      <c r="D44" s="80">
        <f>D41+D42</f>
        <v>24150</v>
      </c>
      <c r="E44" s="81">
        <f aca="true" t="shared" si="9" ref="E44:K44">E41+E42</f>
        <v>150874</v>
      </c>
      <c r="F44" s="81">
        <f t="shared" si="9"/>
        <v>3947352.08</v>
      </c>
      <c r="G44" s="81">
        <f t="shared" si="9"/>
        <v>1490125.4102</v>
      </c>
      <c r="H44" s="81">
        <f t="shared" si="9"/>
        <v>1587498</v>
      </c>
      <c r="I44" s="81">
        <f t="shared" si="9"/>
        <v>49209044</v>
      </c>
      <c r="J44" s="81">
        <f>J41+J42+1</f>
        <v>56234019.4902</v>
      </c>
      <c r="K44" s="81">
        <f t="shared" si="9"/>
        <v>683450</v>
      </c>
      <c r="L44" s="87">
        <f>J44+K44</f>
        <v>56917469.4902</v>
      </c>
    </row>
    <row r="45" spans="1:12" s="8" customFormat="1" ht="12.75">
      <c r="A45" s="29"/>
      <c r="B45" s="30"/>
      <c r="C45" s="30"/>
      <c r="D45" s="31"/>
      <c r="E45" s="32"/>
      <c r="F45" s="32"/>
      <c r="G45" s="32"/>
      <c r="H45" s="32"/>
      <c r="I45" s="32"/>
      <c r="J45" s="32"/>
      <c r="K45" s="32"/>
      <c r="L45" s="32"/>
    </row>
    <row r="46" spans="1:12" s="8" customFormat="1" ht="12.75">
      <c r="A46" s="29" t="s">
        <v>34</v>
      </c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</row>
    <row r="47" s="2" customFormat="1" ht="12.75">
      <c r="A47" s="8" t="s">
        <v>35</v>
      </c>
    </row>
    <row r="48" s="8" customFormat="1" ht="12.75">
      <c r="A48" s="2" t="s">
        <v>36</v>
      </c>
    </row>
    <row r="49" s="8" customFormat="1" ht="12.75">
      <c r="A49" s="2" t="s">
        <v>37</v>
      </c>
    </row>
    <row r="50" s="2" customFormat="1" ht="12.75"/>
    <row r="51" s="8" customFormat="1" ht="12.75"/>
    <row r="52" s="2" customFormat="1" ht="12.75"/>
    <row r="53" s="8" customFormat="1" ht="12.75"/>
    <row r="54" s="2" customFormat="1" ht="12.75"/>
    <row r="55" s="8" customFormat="1" ht="12.75"/>
    <row r="56" s="8" customFormat="1" ht="12.75"/>
    <row r="57" s="8" customFormat="1" ht="12.75"/>
    <row r="58" s="2" customFormat="1" ht="12.75"/>
    <row r="59" s="8" customFormat="1" ht="12.75"/>
    <row r="60" s="2" customFormat="1" ht="12.75"/>
    <row r="61" s="2" customFormat="1" ht="12.75"/>
    <row r="62" spans="1:12" s="2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1">
    <mergeCell ref="B40:B41"/>
    <mergeCell ref="A40:A42"/>
    <mergeCell ref="E6:L6"/>
    <mergeCell ref="A18:A19"/>
    <mergeCell ref="A20:A21"/>
    <mergeCell ref="A16:A17"/>
    <mergeCell ref="F8:F9"/>
    <mergeCell ref="G8:G9"/>
    <mergeCell ref="A10:A11"/>
    <mergeCell ref="A12:A13"/>
    <mergeCell ref="E7:E9"/>
    <mergeCell ref="A6:C9"/>
    <mergeCell ref="A38:A39"/>
    <mergeCell ref="D6:D9"/>
    <mergeCell ref="A24:A25"/>
    <mergeCell ref="A26:A27"/>
    <mergeCell ref="A28:A29"/>
    <mergeCell ref="A14:A15"/>
    <mergeCell ref="A36:A37"/>
    <mergeCell ref="B31:B32"/>
    <mergeCell ref="A31:A33"/>
    <mergeCell ref="A2:L2"/>
    <mergeCell ref="A3:L3"/>
    <mergeCell ref="A43:B44"/>
    <mergeCell ref="J8:J9"/>
    <mergeCell ref="K8:K9"/>
    <mergeCell ref="L7:L9"/>
    <mergeCell ref="A34:A35"/>
    <mergeCell ref="A22:A23"/>
    <mergeCell ref="H8:H9"/>
    <mergeCell ref="I8:I9"/>
  </mergeCells>
  <printOptions/>
  <pageMargins left="0.3937007874015748" right="0.1968503937007874" top="0.1968503937007874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2003-07-14T12:13:10Z</cp:lastPrinted>
  <dcterms:created xsi:type="dcterms:W3CDTF">2003-06-02T06:17:28Z</dcterms:created>
  <dcterms:modified xsi:type="dcterms:W3CDTF">2003-05-27T20:29:04Z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