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170" tabRatio="601" activeTab="7"/>
  </bookViews>
  <sheets>
    <sheet name="List9" sheetId="1" r:id="rId1"/>
    <sheet name="List10" sheetId="2" r:id="rId2"/>
    <sheet name="List11" sheetId="3" r:id="rId3"/>
    <sheet name="List12" sheetId="4" r:id="rId4"/>
    <sheet name="List14" sheetId="5" r:id="rId5"/>
    <sheet name="Hárok1" sheetId="6" r:id="rId6"/>
    <sheet name="Hárok2" sheetId="7" r:id="rId7"/>
    <sheet name="Hárok3" sheetId="8" r:id="rId8"/>
    <sheet name="Hárok4" sheetId="9" r:id="rId9"/>
    <sheet name="List15" sheetId="10" r:id="rId10"/>
  </sheets>
  <definedNames/>
  <calcPr fullCalcOnLoad="1"/>
</workbook>
</file>

<file path=xl/sharedStrings.xml><?xml version="1.0" encoding="utf-8"?>
<sst xmlns="http://schemas.openxmlformats.org/spreadsheetml/2006/main" count="4110" uniqueCount="548">
  <si>
    <t>Najvyšší kontrolný úrad  Slovenskej republiky                                                                                                                         IČO: 308 44 878           2 08 6301</t>
  </si>
  <si>
    <t xml:space="preserve">                                                                       v tis. Sk</t>
  </si>
  <si>
    <t>Položka Podpol.</t>
  </si>
  <si>
    <t>U K A Z O V A T E Ĺ</t>
  </si>
  <si>
    <t xml:space="preserve">Skut. čerp. za rok 1999 </t>
  </si>
  <si>
    <t>Skutočné čerpanie 1998</t>
  </si>
  <si>
    <t>Schválený rozpočet 2000</t>
  </si>
  <si>
    <t xml:space="preserve">  Návrh rozpočtu na rok 2001 </t>
  </si>
  <si>
    <t>Návrh na rok 2002</t>
  </si>
  <si>
    <t>Návrh na rok 2003</t>
  </si>
  <si>
    <t>Návrh na rok 2004</t>
  </si>
  <si>
    <t>Doplňujúce údaje</t>
  </si>
  <si>
    <t>Administratívne a iné poplatky</t>
  </si>
  <si>
    <t>Popl.a platby z nepr.a náh.predaja:</t>
  </si>
  <si>
    <t xml:space="preserve"> za knihy, publikácie,tlačivá</t>
  </si>
  <si>
    <t xml:space="preserve"> za odpredaj prebytočného majetku</t>
  </si>
  <si>
    <t xml:space="preserve"> za odpredaj nábytku /zakúpený z BV/</t>
  </si>
  <si>
    <t>Príjem z predaja zákl.kap.aktív :</t>
  </si>
  <si>
    <t>strojového parku</t>
  </si>
  <si>
    <t>dopravných prostriedkov</t>
  </si>
  <si>
    <t>nábytku</t>
  </si>
  <si>
    <t>Úroky z domácich úverov,pôžičiek a vkladov spolu:</t>
  </si>
  <si>
    <t>z účtov finanč.hospodárenia</t>
  </si>
  <si>
    <t>Ostatné príjmy</t>
  </si>
  <si>
    <t xml:space="preserve"> z prenajatých budov,zariadení a pod. </t>
  </si>
  <si>
    <t>ostatné príjmy</t>
  </si>
  <si>
    <t>z dobropisov</t>
  </si>
  <si>
    <t>z náhrad poistného plnenia</t>
  </si>
  <si>
    <t xml:space="preserve"> z predpís.mánk,škôd,pokút ..odku</t>
  </si>
  <si>
    <t>zostatok prostriedkov z predchádz.roka</t>
  </si>
  <si>
    <t>P R Í J M Y  C E L K O M:</t>
  </si>
  <si>
    <t>str. 2</t>
  </si>
  <si>
    <t>Najvyšší kontrolný úrad Slovenskej republiky</t>
  </si>
  <si>
    <t xml:space="preserve">                    v tis. Sk</t>
  </si>
  <si>
    <t>Položka Podpoložka</t>
  </si>
  <si>
    <t>MZDY, PLATY,SLUŽ.PRÍJMY A OOV</t>
  </si>
  <si>
    <t>PLAT TARIFNÝ,ZÁKL.FUNKČ.ZAHRAN.</t>
  </si>
  <si>
    <t>PRÍPLATKY spolu:</t>
  </si>
  <si>
    <t>za zákaz podnikateľskej činnosti</t>
  </si>
  <si>
    <t>osobný</t>
  </si>
  <si>
    <t>za riadenie</t>
  </si>
  <si>
    <t>osobitný</t>
  </si>
  <si>
    <t>za prácu v S,N</t>
  </si>
  <si>
    <t>za prácu vo sviatok</t>
  </si>
  <si>
    <t>za prácu nadčas</t>
  </si>
  <si>
    <t>funkčný</t>
  </si>
  <si>
    <t>ODMENA ZA PRAC.POHOTOV.</t>
  </si>
  <si>
    <t>ODMENY</t>
  </si>
  <si>
    <t>za splnenie mimor.úlohy</t>
  </si>
  <si>
    <t>za prac.zásl.pri 50.rokov veku</t>
  </si>
  <si>
    <t>pri 1.odchode do dôchodku</t>
  </si>
  <si>
    <t>POISTNÉ A PRÍSP.ZAMESTNÁV.DO POISŤOVNÍ A NÚP</t>
  </si>
  <si>
    <t xml:space="preserve"> 38 % z položky 610</t>
  </si>
  <si>
    <t>POISTNÉ DO VZP</t>
  </si>
  <si>
    <t>POISTNÉ DO SZP</t>
  </si>
  <si>
    <t>POISTNÉ DO OSTAT.ZDRAV.P.</t>
  </si>
  <si>
    <t>POISTNÉ DO SOCIÁL.POISŤ.</t>
  </si>
  <si>
    <t>na nemocenské poistenie</t>
  </si>
  <si>
    <t>na dôchodkové poistenie</t>
  </si>
  <si>
    <t>PRÍSPEVOK DO NÚP</t>
  </si>
  <si>
    <t>str. 3</t>
  </si>
  <si>
    <t xml:space="preserve">                                                                     v tis. Sk</t>
  </si>
  <si>
    <t xml:space="preserve">                                    v tis. Sk</t>
  </si>
  <si>
    <t>CESTOVNÉ VÝDAVKY:</t>
  </si>
  <si>
    <t>NÁHRADA CEST.VÝD. - TUZEMSKÉ</t>
  </si>
  <si>
    <t>náhrada cestovných výdavkov</t>
  </si>
  <si>
    <t>náhrada za ubytovanie</t>
  </si>
  <si>
    <t>stravné - tuzemské</t>
  </si>
  <si>
    <t>náhrada potrebných vedľ.výdavkov</t>
  </si>
  <si>
    <t>NÁHRADA CEST. VÝD. - ZAHRANIČNÉ</t>
  </si>
  <si>
    <t>náhrada cestovných výdavkov - zahraničné</t>
  </si>
  <si>
    <t>náhrada za ubytovanie - zahraničné</t>
  </si>
  <si>
    <t>stravné - zahraničné</t>
  </si>
  <si>
    <t>náhrada potreb.vedľ.výd. - zahraničné</t>
  </si>
  <si>
    <t>vreckové  - zahraničné</t>
  </si>
  <si>
    <t>ENERGIE, VODA A KOMUNIKÁCIE</t>
  </si>
  <si>
    <t>elektrická energia</t>
  </si>
  <si>
    <t>plyn</t>
  </si>
  <si>
    <t>tepelná energia</t>
  </si>
  <si>
    <t>vodné, stočné</t>
  </si>
  <si>
    <t>telefón, fax</t>
  </si>
  <si>
    <t>poštové služby</t>
  </si>
  <si>
    <t>odvoz všetkých druhov  odpadov</t>
  </si>
  <si>
    <t>kominárske práce</t>
  </si>
  <si>
    <t>revízie zariadení</t>
  </si>
  <si>
    <t>datové spojovacie siete</t>
  </si>
  <si>
    <t>str. 4</t>
  </si>
  <si>
    <t xml:space="preserve">                      v tis. Sk</t>
  </si>
  <si>
    <t>MATERIÁL A SLUŽBY</t>
  </si>
  <si>
    <t>nábytok</t>
  </si>
  <si>
    <t>výpočtová technika</t>
  </si>
  <si>
    <t>ztvukové a obrazové prostriedky</t>
  </si>
  <si>
    <t>kancel.stroje,prístroje a zariadenia</t>
  </si>
  <si>
    <t>kancelárske potreby a materiál</t>
  </si>
  <si>
    <t>papier</t>
  </si>
  <si>
    <t>čistiace,hygienické a dezinf.prostriedky</t>
  </si>
  <si>
    <t>tlačivá a tlačiarenske služby</t>
  </si>
  <si>
    <t>knihy,časopisy,noviny</t>
  </si>
  <si>
    <t>bielizeň,súčasti odevov,obuv</t>
  </si>
  <si>
    <t>materiál,náhr.diely,prac.nár.,nástroje</t>
  </si>
  <si>
    <t>lieky</t>
  </si>
  <si>
    <t>sadenice,stromky,kríky,trvanlivé kvety</t>
  </si>
  <si>
    <t>fotografický materiál</t>
  </si>
  <si>
    <t>monočlánky</t>
  </si>
  <si>
    <t>osobné doklady,preukazy</t>
  </si>
  <si>
    <t>zo 633 53 vstupné karty do ..</t>
  </si>
  <si>
    <t>upratovanie,čistenie,pranie</t>
  </si>
  <si>
    <t>dezinfekcia,deratizácia,dezinsekcia</t>
  </si>
  <si>
    <t>bezpečnostné služby</t>
  </si>
  <si>
    <t>rozmnožovacie a plánografické práce</t>
  </si>
  <si>
    <t>nehmotný majetok</t>
  </si>
  <si>
    <t>stravovanie</t>
  </si>
  <si>
    <t>nosiče dát pre výpočtovú techniku</t>
  </si>
  <si>
    <t>videokazety,audiokazety,kompaktné disky</t>
  </si>
  <si>
    <t>mapy</t>
  </si>
  <si>
    <t>chemikálie</t>
  </si>
  <si>
    <t>kvety,vence</t>
  </si>
  <si>
    <t>špeciálny materiál požiarnej ochrany</t>
  </si>
  <si>
    <t>odpadové nádoby</t>
  </si>
  <si>
    <t>ostatné</t>
  </si>
  <si>
    <t>zhotovenie kľúčov a pečiatok</t>
  </si>
  <si>
    <t xml:space="preserve">                                                                               v tis. Sk</t>
  </si>
  <si>
    <t>DOPRAVNÉ</t>
  </si>
  <si>
    <t>mazivá,oleje,špeciálne kvapaliny</t>
  </si>
  <si>
    <t>aj 634 07 doplnk.vybav. MV</t>
  </si>
  <si>
    <t>pneumatiky</t>
  </si>
  <si>
    <t>batérie</t>
  </si>
  <si>
    <t>náhradné diely na opravy</t>
  </si>
  <si>
    <t>zákonné poistenie vozidiel</t>
  </si>
  <si>
    <t>havarijné poistenie vozidiel</t>
  </si>
  <si>
    <t>prepravné</t>
  </si>
  <si>
    <t>parkovacie karty,parkovné,diaľnič.známky</t>
  </si>
  <si>
    <t>20 tis. zo 637 31-diaľ.znám.O169</t>
  </si>
  <si>
    <t>pracovné odevy,obuv</t>
  </si>
  <si>
    <t>emisné kontroly,poplatky za služby STK</t>
  </si>
  <si>
    <t>RUTINNÁ A ŠTAND.ÚDRŽBA</t>
  </si>
  <si>
    <t>administratívnych budov</t>
  </si>
  <si>
    <t>vnútorného informačného systému</t>
  </si>
  <si>
    <t>výpočtovej techniky</t>
  </si>
  <si>
    <t>kalkulačiek,písacích strojov</t>
  </si>
  <si>
    <t>rozmnožovacích strojov</t>
  </si>
  <si>
    <t>zvukovej a obrazovej techniky</t>
  </si>
  <si>
    <t>TÚ a telefónov</t>
  </si>
  <si>
    <t xml:space="preserve"> údržba kotlov</t>
  </si>
  <si>
    <t>výťahov</t>
  </si>
  <si>
    <t>vodovodov</t>
  </si>
  <si>
    <t>elektr.pož. a zabezp.signalizácie</t>
  </si>
  <si>
    <t>kuch. a chlad. zariadení</t>
  </si>
  <si>
    <t>elektrospotrebičov</t>
  </si>
  <si>
    <t>počítačových sietí</t>
  </si>
  <si>
    <t>žalúzií</t>
  </si>
  <si>
    <t>bytov ÚČ</t>
  </si>
  <si>
    <t xml:space="preserve">                       v tis. Sk</t>
  </si>
  <si>
    <t>NÁJOMNÉ ZA PRENÁJOM</t>
  </si>
  <si>
    <t>skladov</t>
  </si>
  <si>
    <t>garáží</t>
  </si>
  <si>
    <t>uzamykateľného priečinku</t>
  </si>
  <si>
    <t>bytov UČ</t>
  </si>
  <si>
    <t>OSTATNÉ TOVARY A SLUŽBY</t>
  </si>
  <si>
    <t>školenia,kurzy, semináre,porady</t>
  </si>
  <si>
    <t>konferencie,sympóziá</t>
  </si>
  <si>
    <t xml:space="preserve">reprezentačné výdavky </t>
  </si>
  <si>
    <t>propagácia a reklama</t>
  </si>
  <si>
    <t>inzercia</t>
  </si>
  <si>
    <t>štúdie,expertízy a posudky</t>
  </si>
  <si>
    <t>tlmočnícka a preklad.činnosť</t>
  </si>
  <si>
    <t>poplatky banke</t>
  </si>
  <si>
    <t>poistné</t>
  </si>
  <si>
    <t>vecné dary</t>
  </si>
  <si>
    <t>prídel do sociálneho fondu</t>
  </si>
  <si>
    <t>výdavky na úhradu poplatkov</t>
  </si>
  <si>
    <t xml:space="preserve">20 tis.-diaľ.zn. na 634 12 </t>
  </si>
  <si>
    <t>advokátske,komerčné a iné právne služby</t>
  </si>
  <si>
    <t>audítorské služby</t>
  </si>
  <si>
    <t>geodet.práce nesúv. s výstavbou</t>
  </si>
  <si>
    <t>fotoslužby</t>
  </si>
  <si>
    <t>sťahovanie a manipulačné práce</t>
  </si>
  <si>
    <t>úhrady za informačné služby</t>
  </si>
  <si>
    <t>stavebný dozor /dohody/</t>
  </si>
  <si>
    <t>časopis Kontrola /dohody/</t>
  </si>
  <si>
    <t>servis, údržba VT /OOV/</t>
  </si>
  <si>
    <t xml:space="preserve">BEŽNÉ TRANSFÉRY </t>
  </si>
  <si>
    <t>poplatky za člen. v medzinár.org.</t>
  </si>
  <si>
    <t>OBSTARÁVANIE KAPITÁL. AKTÍV</t>
  </si>
  <si>
    <t>NÁKUP POZEMKOV A NEHMOT. AKTÍV</t>
  </si>
  <si>
    <t>pozemkov</t>
  </si>
  <si>
    <t xml:space="preserve"> softwaru</t>
  </si>
  <si>
    <t>licencií</t>
  </si>
  <si>
    <t>NÁKUP AKÝCHKOĽ. BUDOV A STAV.</t>
  </si>
  <si>
    <r>
      <t>NÁKUP KANC.VYBAV.</t>
    </r>
    <r>
      <rPr>
        <b/>
        <sz val="10"/>
        <rFont val="Arial CE"/>
        <family val="2"/>
      </rPr>
      <t xml:space="preserve">KANC.STR.PRÍS. A ZARIADENÍ </t>
    </r>
  </si>
  <si>
    <t>nábytok+koberce</t>
  </si>
  <si>
    <t>zvukových a obrazových prostriedkov</t>
  </si>
  <si>
    <t>kancelárskych strojov, prístrojov a zariad.</t>
  </si>
  <si>
    <t>NÁKUP DOPRAVNÝCH PROSTR VŠ.DR.</t>
  </si>
  <si>
    <t>osobných automobilov</t>
  </si>
  <si>
    <t>19,6tis. zo 718 03</t>
  </si>
  <si>
    <t>ostatných vozidiel</t>
  </si>
  <si>
    <t>NÁKUP PREV. STROJ.PRÍSTR.A ZAR.</t>
  </si>
  <si>
    <t>TÚ aparátov</t>
  </si>
  <si>
    <t>meracej a monitor.techniky</t>
  </si>
  <si>
    <t>zo 715 12 bezp.a sig.zar.</t>
  </si>
  <si>
    <t>techniky pre strav. prevádzky</t>
  </si>
  <si>
    <t>energetických zariadení</t>
  </si>
  <si>
    <t>chladiarenských zariadení</t>
  </si>
  <si>
    <t>servisnej a opravár.techniky</t>
  </si>
  <si>
    <t>tlač. a polygraf.prístrojov</t>
  </si>
  <si>
    <t xml:space="preserve">                        v tis. Sk</t>
  </si>
  <si>
    <t>PRÍPRAVNÁ A PROJEK.DOKUM.</t>
  </si>
  <si>
    <t>REALIZ. STAVIEB A ICH TECH.ZHODN.</t>
  </si>
  <si>
    <t>realizácia nových stavieb</t>
  </si>
  <si>
    <t>rekonštrukcie a modernizácie</t>
  </si>
  <si>
    <t>prístavby,nadstavby,stav.úpravy</t>
  </si>
  <si>
    <t>REKONŠTR. A MODER.STROJOV A ZAR.</t>
  </si>
  <si>
    <t>kancelárskej techniky</t>
  </si>
  <si>
    <t>prevádzkových zariadení</t>
  </si>
  <si>
    <t>pres. zo 718 01-kanc.technika</t>
  </si>
  <si>
    <t>OSTATNÉ KAPITÁL.VÝDAVKY</t>
  </si>
  <si>
    <t>združené prostriedky na investície</t>
  </si>
  <si>
    <t>rozšírenie použit.softwaru</t>
  </si>
  <si>
    <t>BEŽNÉ VÝDAVKY CELKOM:</t>
  </si>
  <si>
    <t>KAPITÁL.VÝDAVKY CELKOM:</t>
  </si>
  <si>
    <t>VÝDAVKY SPOLU:</t>
  </si>
  <si>
    <t>PRÍJMY CELKOM:</t>
  </si>
  <si>
    <t>str. 9</t>
  </si>
  <si>
    <t>Najvyšší kontrolný úrad Slovenskej republiky                                                                                     IČO: 308 44 878             2 08 6301</t>
  </si>
  <si>
    <t>Mzdy,platy,služ. príjmy a OOV</t>
  </si>
  <si>
    <t>Poistné a prísp.zam. do poisť.a NÚP</t>
  </si>
  <si>
    <r>
      <t xml:space="preserve">Cestovné výdavky            </t>
    </r>
    <r>
      <rPr>
        <sz val="10"/>
        <rFont val="Arial CE"/>
        <family val="0"/>
      </rPr>
      <t>z toho:</t>
    </r>
  </si>
  <si>
    <t>Náhrada cest. výd - tuzemské</t>
  </si>
  <si>
    <t>Náhrada cest. výd. - zahraničné</t>
  </si>
  <si>
    <t>Energie,voda a komunikácie</t>
  </si>
  <si>
    <t>Materiál a služby</t>
  </si>
  <si>
    <t>Dopravné</t>
  </si>
  <si>
    <t>Rutinná a štandardná údržba</t>
  </si>
  <si>
    <t>Nájomné za prenájom</t>
  </si>
  <si>
    <t>Ostatné tovary a služby</t>
  </si>
  <si>
    <t xml:space="preserve">Bežné transféry </t>
  </si>
  <si>
    <t>Kapitálové výdavky</t>
  </si>
  <si>
    <t>Bežné výdavky</t>
  </si>
  <si>
    <t>z toho vecné výdavky /bez 610,620,648/</t>
  </si>
  <si>
    <t>V Ý D A V K Y   C E L K O M</t>
  </si>
  <si>
    <t>P R Í J M Y   C E L K O M</t>
  </si>
  <si>
    <t>str. 1</t>
  </si>
  <si>
    <r>
      <t xml:space="preserve">Návrh rozpočtu na rok 2001- rekapitulácia    limity MF SR                    </t>
    </r>
    <r>
      <rPr>
        <sz val="12"/>
        <rFont val="Arial CE"/>
        <family val="0"/>
      </rPr>
      <t xml:space="preserve"> v tis. Sk</t>
    </r>
  </si>
  <si>
    <r>
      <t xml:space="preserve">Návrh rozpočtu na rok 2001                     limity MF SR                          </t>
    </r>
    <r>
      <rPr>
        <sz val="12"/>
        <rFont val="Arial CE"/>
        <family val="2"/>
      </rPr>
      <t>v tis. Sk</t>
    </r>
  </si>
  <si>
    <t>v tis. Sk</t>
  </si>
  <si>
    <t>rámovanie obrazov</t>
  </si>
  <si>
    <t>palivo</t>
  </si>
  <si>
    <t>servis,údržba,opravy a výd. s tým spojené</t>
  </si>
  <si>
    <t>softwaru</t>
  </si>
  <si>
    <t>hasiacich prístrojov</t>
  </si>
  <si>
    <t>rozhlas a televízia</t>
  </si>
  <si>
    <t>rôzne vybavenie kancel.a prevádz.priest.</t>
  </si>
  <si>
    <t>Iné nedaňové príjmy</t>
  </si>
  <si>
    <t>od fyzických osôb</t>
  </si>
  <si>
    <t>za zberné suroviny</t>
  </si>
  <si>
    <t>Administratívne a iné poplatky a platby</t>
  </si>
  <si>
    <t>Kapitálové príjmy</t>
  </si>
  <si>
    <t>Popl.a platby z nepr.a náh.predaja a sl.:</t>
  </si>
  <si>
    <t>z predpís.mánk,škôd,zosob.pokút a penále</t>
  </si>
  <si>
    <t>vratky</t>
  </si>
  <si>
    <t xml:space="preserve">kontrolný úrad Slovenskej republiky                        </t>
  </si>
  <si>
    <t>telekomunikačná technika</t>
  </si>
  <si>
    <t>palivá ako zdroj energie</t>
  </si>
  <si>
    <t>telekomunikačnej techniky</t>
  </si>
  <si>
    <t>softvéru</t>
  </si>
  <si>
    <t>medzinárodným organizáciám</t>
  </si>
  <si>
    <r>
      <t xml:space="preserve">NÁKUP </t>
    </r>
    <r>
      <rPr>
        <b/>
        <sz val="10"/>
        <rFont val="Arial CE"/>
        <family val="2"/>
      </rPr>
      <t xml:space="preserve">KANC.STROJOV PRÍSTROJOV A ZARIADENÍ </t>
    </r>
  </si>
  <si>
    <t>21 215,-</t>
  </si>
  <si>
    <t>Návrh rtozpočtu na r.2004</t>
  </si>
  <si>
    <r>
      <t xml:space="preserve">  Návrh rozpočtu na rok 2002      </t>
    </r>
    <r>
      <rPr>
        <b/>
        <sz val="10"/>
        <rFont val="Arial CE"/>
        <family val="2"/>
      </rPr>
      <t>I. variant</t>
    </r>
  </si>
  <si>
    <t>Najvyšší kontrolný úrad Slovenskej republiky                                                                             IČO: 308 44 878      2 08 01 122</t>
  </si>
  <si>
    <t>Najvyšší kontrolný úrad  Slovenskej republiky                                    IČO: 308 44 878                     2 08 01122</t>
  </si>
  <si>
    <t>Návrh rozpočtu na r.2004</t>
  </si>
  <si>
    <t>311 006 7</t>
  </si>
  <si>
    <t>Tuzemské granty na projekty EÚ</t>
  </si>
  <si>
    <t xml:space="preserve"> </t>
  </si>
  <si>
    <t>úrazové poistenie</t>
  </si>
  <si>
    <t>p o z n á m k a</t>
  </si>
  <si>
    <t xml:space="preserve">zamestnanci </t>
  </si>
  <si>
    <t>TAR.,OSOB.,ZÁKL.,FUNKČ.,. PLAT, PLAT ÚČ vrátane ich náhrad</t>
  </si>
  <si>
    <t>NÁHRADA ZA PRAC.,SLUŽ. POHOTOV.  a náhr., odmena za pohotovosť</t>
  </si>
  <si>
    <t>Ostatné osobné vyrovnania</t>
  </si>
  <si>
    <t>na poistenie zodpovednosti za škodu</t>
  </si>
  <si>
    <t>CESTOVNÉ NÁHRADY:</t>
  </si>
  <si>
    <t xml:space="preserve"> tuzemské</t>
  </si>
  <si>
    <t>zahraničné</t>
  </si>
  <si>
    <t>pri dočasnom pridelení na výkon práce</t>
  </si>
  <si>
    <r>
      <t>výpočtovej techniky (</t>
    </r>
    <r>
      <rPr>
        <sz val="8"/>
        <rFont val="Arial CE"/>
        <family val="2"/>
      </rPr>
      <t>vrát.softvéru a poč.siétí</t>
    </r>
    <r>
      <rPr>
        <sz val="10"/>
        <rFont val="Arial CE"/>
        <family val="0"/>
      </rPr>
      <t>)</t>
    </r>
  </si>
  <si>
    <t>školenia,kurzy, semináre,porady,konferencie</t>
  </si>
  <si>
    <r>
      <t xml:space="preserve">Cestovné náhrady           </t>
    </r>
    <r>
      <rPr>
        <sz val="10"/>
        <rFont val="Arial CE"/>
        <family val="0"/>
      </rPr>
      <t>z toho:</t>
    </r>
  </si>
  <si>
    <t xml:space="preserve"> - tuzemské</t>
  </si>
  <si>
    <t xml:space="preserve"> - zahraničné</t>
  </si>
  <si>
    <t>Príjmy z podnik. a z vlastn.majetku</t>
  </si>
  <si>
    <t>212  003</t>
  </si>
  <si>
    <t>Úroky z dom úverov.pôžičiek.a vkladov.</t>
  </si>
  <si>
    <t>z účtov finančného hospodárenia</t>
  </si>
  <si>
    <t>vrátené,neopr.použ.alebo zadržané prostr.</t>
  </si>
  <si>
    <t>Schválený rozpočet 2003</t>
  </si>
  <si>
    <t xml:space="preserve">Skut. čerp. za rok 2002 </t>
  </si>
  <si>
    <t>Návrh rozpočtu na r.2005</t>
  </si>
  <si>
    <t>Návrh rozpočtu na r. 2006</t>
  </si>
  <si>
    <t>Návrh rozpočtu na r. 2007</t>
  </si>
  <si>
    <r>
      <t xml:space="preserve">Návrh rozpočtu na rok 2004- rekapitulácia  </t>
    </r>
    <r>
      <rPr>
        <sz val="10"/>
        <rFont val="Arial CE"/>
        <family val="2"/>
      </rPr>
      <t xml:space="preserve"> v tis. Sk</t>
    </r>
  </si>
  <si>
    <t>z predaja kap.aktív-budov(PD)</t>
  </si>
  <si>
    <t>príkem z predaja pozemkov a nehm.aktív</t>
  </si>
  <si>
    <t>od RO a PO</t>
  </si>
  <si>
    <t>zost.prostr. z predch. roka</t>
  </si>
  <si>
    <t>rozdiel                                                návrh r.2004  - schvál. r. 2003 + zvýšenie             - zníženie</t>
  </si>
  <si>
    <t>rok 2002-priem.ev.počet zam.</t>
  </si>
  <si>
    <t>Príjmy z vlastn. z prenaj.budov,priest.a obj.</t>
  </si>
  <si>
    <t>za predaj výrobkov,tovarov a služieb</t>
  </si>
  <si>
    <t>z účtu prostr.Európskych spoločenstiev</t>
  </si>
  <si>
    <t>Doplatok k platu a ďalší plat</t>
  </si>
  <si>
    <t>energie</t>
  </si>
  <si>
    <t>poštové a telekomunikačné služby</t>
  </si>
  <si>
    <t>interiérové vybavenie</t>
  </si>
  <si>
    <t>prevádz.stroje,prístr.,zariad.,techn.a náradie</t>
  </si>
  <si>
    <t>špeciál.stroje,prístr.,zariad.,techn. a náradie</t>
  </si>
  <si>
    <t>všeobecný materiál</t>
  </si>
  <si>
    <t xml:space="preserve">špeciálny materiál </t>
  </si>
  <si>
    <t>knihy,časopisy,noviny...</t>
  </si>
  <si>
    <t>pracovné odevy,obuv a prac.pomôcky</t>
  </si>
  <si>
    <t>reprezentačné</t>
  </si>
  <si>
    <t>palivo,mazivá,oleje,špeciálne kvapaliny</t>
  </si>
  <si>
    <t>poistenie</t>
  </si>
  <si>
    <t>prepravné a prenájom doprav.prostriedkov</t>
  </si>
  <si>
    <t>karty, známky, poplatky</t>
  </si>
  <si>
    <t>pracovné odevy, obuv a pracovné pomôcky</t>
  </si>
  <si>
    <t>interiérového vybavenia</t>
  </si>
  <si>
    <t>prevádz.stroj.,prístr.,zariad.,techn.a náradia</t>
  </si>
  <si>
    <t>špeciál.stroj.,prístr.,zariad.,techn.a náradia</t>
  </si>
  <si>
    <t>budov,priestorov a objektov</t>
  </si>
  <si>
    <t>ostatný</t>
  </si>
  <si>
    <t>prev.strojov,prístr.zariad.techniky a náradia</t>
  </si>
  <si>
    <t>SLUŽBY</t>
  </si>
  <si>
    <t>propagácia,reklama a inzercia</t>
  </si>
  <si>
    <t>všeobecné služby</t>
  </si>
  <si>
    <t>špeciálne služby</t>
  </si>
  <si>
    <t>štúdie,expertízy,posudky</t>
  </si>
  <si>
    <t>poplatky,odvody,dane a clá</t>
  </si>
  <si>
    <t>kolkové známky</t>
  </si>
  <si>
    <t>odmeny na základe dohôd o vykonaní práce</t>
  </si>
  <si>
    <t>manká a škody</t>
  </si>
  <si>
    <t>preddavky na rozpočtové výdavky</t>
  </si>
  <si>
    <t>pokuty a penále</t>
  </si>
  <si>
    <t>mylné platby</t>
  </si>
  <si>
    <t>príplatky a príspevky(na podporu pri OČR)</t>
  </si>
  <si>
    <t>na nemocenské dávky</t>
  </si>
  <si>
    <t xml:space="preserve">na odstupné </t>
  </si>
  <si>
    <t>NÁKUP BUDOV ,PRIESTOROV A OBJEKT.</t>
  </si>
  <si>
    <t>prev.strojov,prístr.,zariad.,techn.a náradia</t>
  </si>
  <si>
    <t>špec..strojov,prístr.,zariad.,techn.a náradia</t>
  </si>
  <si>
    <t>na združené prostriedky na investície</t>
  </si>
  <si>
    <t>na nákup umel. diel a zbierok</t>
  </si>
  <si>
    <t>na starobné poistenie</t>
  </si>
  <si>
    <t>na poistenie v nezamestnanosti</t>
  </si>
  <si>
    <t>na poistenie do rezervného fondu</t>
  </si>
  <si>
    <t>na invalidné poistenie</t>
  </si>
  <si>
    <t xml:space="preserve">na úrazové poistenie </t>
  </si>
  <si>
    <t>Skut. čerp. za rok 2003</t>
  </si>
  <si>
    <t>Schválený rozpočet 2004</t>
  </si>
  <si>
    <t>Návrh rozpočtu na r.2006</t>
  </si>
  <si>
    <t>Návrh rozpočtu na r. 2008</t>
  </si>
  <si>
    <t>rozdiel                                                návrh r.2005  - schvál. r. 2004 + zvýšenie             - zníženie</t>
  </si>
  <si>
    <r>
      <t xml:space="preserve">Návrh rozpočtu na rok 2005- rekapitulácia  </t>
    </r>
    <r>
      <rPr>
        <sz val="10"/>
        <rFont val="Arial CE"/>
        <family val="2"/>
      </rPr>
      <t xml:space="preserve"> v tis. Sk</t>
    </r>
  </si>
  <si>
    <t>Najvyšší kontrolný úrad Slovenskej republiky     Návrh rozpočtu na rok 2005</t>
  </si>
  <si>
    <r>
      <t xml:space="preserve">Najvyšší kontrolný úrad Slovenskej republiky    </t>
    </r>
    <r>
      <rPr>
        <b/>
        <sz val="10"/>
        <rFont val="Arial CE"/>
        <family val="2"/>
      </rPr>
      <t>Návrh rozpočtu na rok 2005</t>
    </r>
  </si>
  <si>
    <t>Návrh rozpočtu na rok 2005</t>
  </si>
  <si>
    <r>
      <t xml:space="preserve">Návrh rozpočtu na rok 2005                                                         </t>
    </r>
    <r>
      <rPr>
        <sz val="8"/>
        <rFont val="Arial CE"/>
        <family val="2"/>
      </rPr>
      <t>v tis. Sk</t>
    </r>
  </si>
  <si>
    <t xml:space="preserve">PRÍPLATKY </t>
  </si>
  <si>
    <t>POISTNÉ A PRÍSPEVOK DO POISŤOVNÍ A NÚP</t>
  </si>
  <si>
    <t>prac.odevov,obuvi a prac.pomôcok</t>
  </si>
  <si>
    <t>za ubytov.služby</t>
  </si>
  <si>
    <t>za použ. telefónu</t>
  </si>
  <si>
    <t>z refundácie</t>
  </si>
  <si>
    <t>249 zam.x2 175,- x 12 mes.</t>
  </si>
  <si>
    <t>odvody=od výšky min.mzdy</t>
  </si>
  <si>
    <t>249 zam.x10 lístkov/mes</t>
  </si>
  <si>
    <t>1,2% zo miezd (90%)</t>
  </si>
  <si>
    <t>obnova nábytku cca 40 tis./zam</t>
  </si>
  <si>
    <t>nové telef.aparáty</t>
  </si>
  <si>
    <t>drevo+benzín do kosačky</t>
  </si>
  <si>
    <t>BB-500 , KE-100, +suterén BA</t>
  </si>
  <si>
    <t>byty pre ÚČ</t>
  </si>
  <si>
    <t>pož.únik.cesta-dofinanc.</t>
  </si>
  <si>
    <t>MV pre ÚČ</t>
  </si>
  <si>
    <t>Schválený rozpočet      na r. 2004</t>
  </si>
  <si>
    <t>Návrh rozpočtu    na r.2006</t>
  </si>
  <si>
    <t>Návrh rozpočtu     na r. 2007</t>
  </si>
  <si>
    <t xml:space="preserve">Najvyšší kontrolný úrad Slovenskej republiky                                                                             </t>
  </si>
  <si>
    <t xml:space="preserve">             v tis. Sk</t>
  </si>
  <si>
    <t>Príjmy z prenaj.budov, priestorov a objektov</t>
  </si>
  <si>
    <t>z predaja kapitálových aktív</t>
  </si>
  <si>
    <t>príjem z predaja pozemkov a nehm.aktív</t>
  </si>
  <si>
    <t>z náhrad z poistného plnenia</t>
  </si>
  <si>
    <t xml:space="preserve">iné </t>
  </si>
  <si>
    <t xml:space="preserve">POISTNÉ A PRÍSPEVOK DO POISŤOVNÍ </t>
  </si>
  <si>
    <t xml:space="preserve">MATERIÁL </t>
  </si>
  <si>
    <t xml:space="preserve">poplatky,odvody a dane </t>
  </si>
  <si>
    <t>odmeny pracovníkov mimopracovného pomeru</t>
  </si>
  <si>
    <r>
      <t xml:space="preserve">NÁKUP </t>
    </r>
    <r>
      <rPr>
        <b/>
        <sz val="10"/>
        <rFont val="Arial CE"/>
        <family val="2"/>
      </rPr>
      <t xml:space="preserve">STROJOV PRÍSTROJOV, ZARIADENÍ, TECHNIKY A NÁRADIA </t>
    </r>
  </si>
  <si>
    <t>Poistné a príspevok do poisťovní</t>
  </si>
  <si>
    <t xml:space="preserve">Materiál </t>
  </si>
  <si>
    <t>Vrátené,neopr.použ.alebo zadržané prostr.</t>
  </si>
  <si>
    <t>na poistenie do rezervného fondu  solidarity</t>
  </si>
  <si>
    <t>Čerpanie rozpočtu za rok 2004</t>
  </si>
  <si>
    <t>Služby</t>
  </si>
  <si>
    <t>na členské príspevky</t>
  </si>
  <si>
    <t>jednotlivcom</t>
  </si>
  <si>
    <t>za porušenie ost.predpisov</t>
  </si>
  <si>
    <t>z predpís.mánk a škôd</t>
  </si>
  <si>
    <t>MRP</t>
  </si>
  <si>
    <t xml:space="preserve">          637                              637</t>
  </si>
  <si>
    <t>Rozpis vlá-dou schvál.   rozpočtu /05</t>
  </si>
  <si>
    <t>softvér a licencie</t>
  </si>
  <si>
    <t>odmeny zamestn.mimopr.pomeru</t>
  </si>
  <si>
    <t>Najvyšší kontrolný úrad SR       SCHVÁLENÝ ROZPOČET 2005 - 2007 - PROGRAM NEZÁVISLÁ KONTROLNÁ ČINNOSŤ  - ROZPIS</t>
  </si>
  <si>
    <t xml:space="preserve">Najvyšší kontrolný úrad SR        SCHVÁLENÝ ROZPOČET 2005 - 2007 - PROGRAM NEZÁVISLÁ KONTROLNÁ ČINNOSŤ  - ROZPIS </t>
  </si>
  <si>
    <t>Najvyšší kontrolný úrad SR        SCHVÁLENÝ ROZPOČET 2005 - 2007 - PROGRAM NEZÁVISLÁ KONTROLNÁ ČINNOSŤ  - ROZPIS</t>
  </si>
  <si>
    <t xml:space="preserve">Najvyšší kontrolný úrad SR        SCHVÁLENÝ ROZPOČET 2005 - 2007 - PROGRAM NEZÁVISLÁ KONTROLNÁ ČINNOSŤ  - ROZPIS  </t>
  </si>
  <si>
    <t>SCHVÁLENÝ ROZPOČET 2005 - 2007 - PROGRAM NEZÁVISLÁ KONTROLNÁ ČINNOSŤ - ROZPIS</t>
  </si>
  <si>
    <t>SLUŽBY + MRP                                                 SLUŽBY</t>
  </si>
  <si>
    <t xml:space="preserve">6 343,6                  6 243,2 </t>
  </si>
  <si>
    <t>SCHVÁLENÝ ROZPOČET NA ROK 2005</t>
  </si>
  <si>
    <t>iné nedaňové príjmy</t>
  </si>
  <si>
    <t>Schválený rozpočet na rok 2005</t>
  </si>
  <si>
    <t>Schválený rozpočet na r. 2005</t>
  </si>
  <si>
    <r>
      <t xml:space="preserve">Schválený rozpočet na rok 2005- rekapitulácia  </t>
    </r>
    <r>
      <rPr>
        <sz val="10"/>
        <rFont val="Arial CE"/>
        <family val="2"/>
      </rPr>
      <t xml:space="preserve"> v tis. Sk</t>
    </r>
  </si>
  <si>
    <t>Najvyšší kontrolný úrad Slovenskej republiky     Schválený rozpočet na rok 2005</t>
  </si>
  <si>
    <r>
      <t xml:space="preserve">Najvyšší kontrolný úrad Slovenskej republiky    </t>
    </r>
    <r>
      <rPr>
        <b/>
        <sz val="10"/>
        <rFont val="Arial CE"/>
        <family val="2"/>
      </rPr>
      <t>Schválený rozpočet na rok 2005</t>
    </r>
  </si>
  <si>
    <t>MPR</t>
  </si>
  <si>
    <t>Bratislava, 28. 1. 2005</t>
  </si>
  <si>
    <t>Najvyšší kontrolný úrad Slovenskej republiky                                                              IČO: 308 44 878      2 08 01 122</t>
  </si>
  <si>
    <r>
      <t xml:space="preserve">              </t>
    </r>
    <r>
      <rPr>
        <b/>
        <sz val="14"/>
        <rFont val="Arial CE"/>
        <family val="2"/>
      </rPr>
      <t>SCHVÁLENÝ ROZPOČET NA ROK 2005 - REKAPITULÁCIA</t>
    </r>
  </si>
  <si>
    <t>Schválila:: Ing. Zuzana Grancová.........................................</t>
  </si>
  <si>
    <t>Zaúčtoval: R. Misálová........................................................</t>
  </si>
  <si>
    <t>Vypracovala: Ing. Jurkovičová...............................................</t>
  </si>
  <si>
    <t xml:space="preserve"> zostatok</t>
  </si>
  <si>
    <t xml:space="preserve">Najvyšší kontrolný úrad Slovenskej republiky    </t>
  </si>
  <si>
    <t xml:space="preserve">Najvyšší kontrolný úrad Slovenskej republiky     </t>
  </si>
  <si>
    <t>Predkladá:: Ing. Zuzana Grancová.........................................</t>
  </si>
  <si>
    <t>Predkladá : Ing. Grancová...................................................</t>
  </si>
  <si>
    <t>NAJVYŠŠÍ KONTROLNÝ ÚRAD SLOVENSKEJ REPUBLIKY</t>
  </si>
  <si>
    <t>Položka</t>
  </si>
  <si>
    <t xml:space="preserve">Schválený </t>
  </si>
  <si>
    <t xml:space="preserve">Upravený </t>
  </si>
  <si>
    <t>Čerpanie</t>
  </si>
  <si>
    <t>% čerpania k</t>
  </si>
  <si>
    <t xml:space="preserve">  U K A Z O V A T E Ľ</t>
  </si>
  <si>
    <t>rozpočet</t>
  </si>
  <si>
    <t>upravenému</t>
  </si>
  <si>
    <t>z toho:</t>
  </si>
  <si>
    <t xml:space="preserve">  expozitúra</t>
  </si>
  <si>
    <t>expozitúra</t>
  </si>
  <si>
    <t xml:space="preserve">     ŠS</t>
  </si>
  <si>
    <t>rozpočtu</t>
  </si>
  <si>
    <t xml:space="preserve">     Košice</t>
  </si>
  <si>
    <t xml:space="preserve"> B. Bystrica</t>
  </si>
  <si>
    <t xml:space="preserve">   Bojnice</t>
  </si>
  <si>
    <t>MZDY,PLATY,SL:PRÍJMY...</t>
  </si>
  <si>
    <t>POISTNÉ,PRÍSPEV.DO NÚP</t>
  </si>
  <si>
    <t>CESTOVNÉ NÁHRADY</t>
  </si>
  <si>
    <t>ENERGIA,VODA,KOMUNIK.</t>
  </si>
  <si>
    <t>RUTIN. A ŠTAND. ÚDRŽBA</t>
  </si>
  <si>
    <t>BEŽNÉ TRANSFÉRY</t>
  </si>
  <si>
    <t>BEŽNÉ VÝDAVKY SPOLU</t>
  </si>
  <si>
    <t>z toho BV bez 610, 620, 640</t>
  </si>
  <si>
    <t>KAPITÁLOVÉ VÝDAVKY</t>
  </si>
  <si>
    <t>VÝDAVKY CELKOM</t>
  </si>
  <si>
    <t>PRÍJMY</t>
  </si>
  <si>
    <t>Skut. čerp. za rok 2004</t>
  </si>
  <si>
    <t>Schválený rozpočet      na r. 2005</t>
  </si>
  <si>
    <t>Návrh rozpočtu     na r.2006</t>
  </si>
  <si>
    <t>Návrh rozpočtu    na r.2007</t>
  </si>
  <si>
    <t>Návrh rozpočtu     na r. 2008</t>
  </si>
  <si>
    <t>NÁVRH ROZPOČTU 2006 - 2008 - PROGRAM NEZÁVISLÁ KONTROLNÁ ČINNOSŤ</t>
  </si>
  <si>
    <t xml:space="preserve">Najvyšší kontrolný úrad SR        NÁVRH ROZPOČTU 2006 - 2008 - PROGRAM NEZÁVISLÁ KONTROLNÁ ČINNOSŤ  </t>
  </si>
  <si>
    <t>z predpís. mánk a škúd</t>
  </si>
  <si>
    <t>zost.prostr.z predchádz.rokov</t>
  </si>
  <si>
    <t>P R Í J M Y  C E L K O M + MRP:</t>
  </si>
  <si>
    <t>Tuzemské granty na projekty EÚ (MRP)</t>
  </si>
  <si>
    <t>depozit</t>
  </si>
  <si>
    <t>DAR-mimorpozp.prostriedky</t>
  </si>
  <si>
    <t>na členské poplatky</t>
  </si>
  <si>
    <t>MZDY, PLATY,SL.PRÍJMY A OOV+depozit</t>
  </si>
  <si>
    <t>Služby   + MRP</t>
  </si>
  <si>
    <t>V Ý D A V K Y   C E L K O M +MRP</t>
  </si>
  <si>
    <t>P R Í J M Y   C E L K O M     + MRP</t>
  </si>
  <si>
    <t xml:space="preserve">na odchodné </t>
  </si>
  <si>
    <t>dane</t>
  </si>
  <si>
    <t>náhrada mzdy a platu</t>
  </si>
  <si>
    <t>Schválil:</t>
  </si>
  <si>
    <t>Vypracovala: Ing.Jurkovičová</t>
  </si>
  <si>
    <t>% čerpania k upravenému rozpočtu</t>
  </si>
  <si>
    <t>––––-</t>
  </si>
  <si>
    <t xml:space="preserve">  </t>
  </si>
  <si>
    <t>oprava a zateplenie AB v BB,výmena okien-časť AB BA</t>
  </si>
  <si>
    <t>1 pre ÚČ+4 pre kontrolórov</t>
  </si>
  <si>
    <t>kopírky</t>
  </si>
  <si>
    <t>Bratislava, 4. 10. 2005</t>
  </si>
  <si>
    <t xml:space="preserve">    </t>
  </si>
  <si>
    <t>na odstupné</t>
  </si>
  <si>
    <t>Administratívne poplatky a iné poplatky</t>
  </si>
  <si>
    <t>za porušenie  predpisov</t>
  </si>
  <si>
    <t>Úroky z tuzemských úverov.pôžičiek.....</t>
  </si>
  <si>
    <t>od fyzickej osoby</t>
  </si>
  <si>
    <t>z účtu prostr.Európskej únie</t>
  </si>
  <si>
    <t>Schválený rozpočet na r. 2006</t>
  </si>
  <si>
    <t>Upravený rozpočet na r. 2006</t>
  </si>
  <si>
    <t xml:space="preserve">BEŽNÉ VÝD.CELKOM </t>
  </si>
  <si>
    <t xml:space="preserve">VÝDAVKY SPOLU </t>
  </si>
  <si>
    <t xml:space="preserve">PRÍJMY CELKOM </t>
  </si>
  <si>
    <t>Bratislava, 5.6.2006</t>
  </si>
  <si>
    <t>S P O L U</t>
  </si>
  <si>
    <t>Čerpanie k 30.6. 2006</t>
  </si>
  <si>
    <t>zálohy na projekty Európ. sociálneho fondu</t>
  </si>
  <si>
    <t>Čerpanie k 31.8.2006</t>
  </si>
  <si>
    <t>Čerpanie k 30.9.2006</t>
  </si>
  <si>
    <r>
      <t xml:space="preserve">              </t>
    </r>
    <r>
      <rPr>
        <b/>
        <sz val="14"/>
        <rFont val="Arial CE"/>
        <family val="2"/>
      </rPr>
      <t>ČERPANIE ROZPOČTU K 30. 9. 2006 - REKAPITULÁCIA</t>
    </r>
  </si>
  <si>
    <t>Bratislava, 9.10.2006</t>
  </si>
  <si>
    <t>Čerpanie k 31.10.2006</t>
  </si>
  <si>
    <t>Bratislava, 15. 11.2006</t>
  </si>
  <si>
    <t>Čerpanie k 30. 11.2006</t>
  </si>
  <si>
    <r>
      <t xml:space="preserve">              </t>
    </r>
    <r>
      <rPr>
        <b/>
        <sz val="14"/>
        <rFont val="Arial CE"/>
        <family val="2"/>
      </rPr>
      <t>ČERPANIE ROZPOČTU K 31. 12. 2006 - REKAPITULÁCIA</t>
    </r>
  </si>
  <si>
    <t>Čerpanie k 31. 12.2006</t>
  </si>
  <si>
    <r>
      <t xml:space="preserve">              </t>
    </r>
    <r>
      <rPr>
        <b/>
        <sz val="14"/>
        <rFont val="Arial CE"/>
        <family val="2"/>
      </rPr>
      <t>ČERPANIE ROZPOČTU K 31. 12.  2006 - REKAPITULÁCIA</t>
    </r>
  </si>
  <si>
    <t>Čerpanie k 31.12. 2006</t>
  </si>
  <si>
    <t>Najvyšší kontrolný úrad Slovenskej republiky                             IČO: 308 44 878      2 08 01 122</t>
  </si>
  <si>
    <t>Bratislava</t>
  </si>
  <si>
    <t>Nitra</t>
  </si>
  <si>
    <t xml:space="preserve">                                                 v tis. Sk</t>
  </si>
  <si>
    <t>k 31.12.2006</t>
  </si>
  <si>
    <t>strediská</t>
  </si>
  <si>
    <t>k 31.12.2004</t>
  </si>
  <si>
    <t>k 31.12.2005</t>
  </si>
  <si>
    <t>Počet ubytovaných osôb :</t>
  </si>
  <si>
    <t>* využitie: 100 %-né využitie strediska je:365 dní x kapacita strediska, t.j. 40 lôžok = 14 600 osobodní</t>
  </si>
  <si>
    <t>Využitie: *</t>
  </si>
  <si>
    <t>v Školiacom stredisku Bojnice</t>
  </si>
  <si>
    <t xml:space="preserve">Čerpanie rozpočtu za roky  2004 - 2006 </t>
  </si>
  <si>
    <t>Vypracovala: Ing. Jurkovičová</t>
  </si>
  <si>
    <t>Bratislava, 15. 2. 2007</t>
  </si>
  <si>
    <t>k 31.1.2007</t>
  </si>
  <si>
    <t xml:space="preserve">Čerpanie rozpočtu k 31. 12. 2006 - rekapitulácia </t>
  </si>
  <si>
    <t>Príloha č. 2</t>
  </si>
  <si>
    <t xml:space="preserve">Čerpanie rozpočtu k 28. 2. 2007 - rekapitulácia </t>
  </si>
  <si>
    <t>k 28. 2. 2007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</si>
</sst>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_ ;[Red]\-#,##0.0\ "/>
    <numFmt numFmtId="165" formatCode="00"/>
    <numFmt numFmtId="166" formatCode="#,##0_ ;[Red]\-#,##0\ "/>
    <numFmt numFmtId="167" formatCode="\-\2\-"/>
    <numFmt numFmtId="168" formatCode="\-\3\-"/>
    <numFmt numFmtId="169" formatCode="\-\5\-"/>
    <numFmt numFmtId="170" formatCode="\-\6\-"/>
    <numFmt numFmtId="171" formatCode="\-\7\-"/>
    <numFmt numFmtId="172" formatCode="\-\8\-"/>
    <numFmt numFmtId="173" formatCode="\-\9\-"/>
    <numFmt numFmtId="174" formatCode="\-\10\-"/>
    <numFmt numFmtId="175" formatCode="\-0\-"/>
    <numFmt numFmtId="176" formatCode="#,##0.0"/>
    <numFmt numFmtId="177" formatCode="0.0%"/>
    <numFmt numFmtId="178" formatCode="000"/>
    <numFmt numFmtId="179" formatCode="#,000"/>
    <numFmt numFmtId="180" formatCode="00,000"/>
    <numFmt numFmtId="181" formatCode="000,000"/>
    <numFmt numFmtId="182" formatCode="0.000"/>
    <numFmt numFmtId="183" formatCode="#,##0.000"/>
    <numFmt numFmtId="184" formatCode="\+0"/>
    <numFmt numFmtId="185" formatCode="\+0.00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34"/>
      <name val="Arial CE"/>
      <family val="2"/>
    </font>
    <font>
      <b/>
      <sz val="8"/>
      <name val="Arial CE"/>
      <family val="2"/>
    </font>
    <font>
      <sz val="8"/>
      <color indexed="34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i/>
      <sz val="8"/>
      <name val="Arial CE"/>
      <family val="2"/>
    </font>
    <font>
      <b/>
      <sz val="12"/>
      <name val="Arial Black"/>
      <family val="2"/>
    </font>
    <font>
      <sz val="11"/>
      <name val="Arial CE"/>
      <family val="0"/>
    </font>
    <font>
      <sz val="8"/>
      <name val="Arial Narrow"/>
      <family val="2"/>
    </font>
    <font>
      <i/>
      <sz val="8"/>
      <name val="Monotype Corsiva"/>
      <family val="4"/>
    </font>
    <font>
      <b/>
      <sz val="8"/>
      <name val="Garamond"/>
      <family val="1"/>
    </font>
    <font>
      <b/>
      <sz val="9"/>
      <name val="Comic Sans MS"/>
      <family val="4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name val="Comic Sans MS"/>
      <family val="4"/>
    </font>
    <font>
      <b/>
      <sz val="9"/>
      <name val="Arial Narrow"/>
      <family val="2"/>
    </font>
    <font>
      <sz val="10"/>
      <name val="Arial Black"/>
      <family val="2"/>
    </font>
    <font>
      <sz val="12"/>
      <name val="Arial Narrow"/>
      <family val="2"/>
    </font>
    <font>
      <i/>
      <sz val="12"/>
      <name val="Monotype Corsiva"/>
      <family val="4"/>
    </font>
    <font>
      <b/>
      <sz val="12"/>
      <name val="Arial Narrow"/>
      <family val="2"/>
    </font>
    <font>
      <b/>
      <sz val="12"/>
      <name val="Garamond"/>
      <family val="1"/>
    </font>
    <font>
      <b/>
      <sz val="12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6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5" fillId="0" borderId="4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vertical="top"/>
    </xf>
    <xf numFmtId="4" fontId="7" fillId="0" borderId="1" xfId="0" applyNumberFormat="1" applyFont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" fillId="3" borderId="0" xfId="0" applyFont="1" applyFill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8" fillId="4" borderId="0" xfId="0" applyFont="1" applyFill="1" applyAlignment="1">
      <alignment/>
    </xf>
    <xf numFmtId="0" fontId="6" fillId="4" borderId="0" xfId="0" applyFont="1" applyFill="1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2" borderId="7" xfId="0" applyFill="1" applyBorder="1" applyAlignment="1">
      <alignment/>
    </xf>
    <xf numFmtId="164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0" fontId="5" fillId="0" borderId="5" xfId="0" applyFont="1" applyBorder="1" applyAlignment="1">
      <alignment/>
    </xf>
    <xf numFmtId="0" fontId="0" fillId="3" borderId="0" xfId="0" applyFill="1" applyBorder="1" applyAlignment="1">
      <alignment/>
    </xf>
    <xf numFmtId="0" fontId="9" fillId="0" borderId="0" xfId="0" applyFont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3" fontId="3" fillId="2" borderId="9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4" fontId="0" fillId="0" borderId="9" xfId="0" applyNumberFormat="1" applyBorder="1" applyAlignment="1">
      <alignment/>
    </xf>
    <xf numFmtId="4" fontId="4" fillId="0" borderId="9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1" fillId="4" borderId="0" xfId="0" applyFont="1" applyFill="1" applyAlignment="1">
      <alignment/>
    </xf>
    <xf numFmtId="4" fontId="0" fillId="0" borderId="1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/>
    </xf>
    <xf numFmtId="176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6" fontId="1" fillId="0" borderId="1" xfId="0" applyNumberFormat="1" applyFont="1" applyBorder="1" applyAlignment="1">
      <alignment wrapText="1"/>
    </xf>
    <xf numFmtId="176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6" fontId="7" fillId="0" borderId="1" xfId="0" applyNumberFormat="1" applyFon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4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3" fillId="2" borderId="1" xfId="0" applyNumberFormat="1" applyFont="1" applyFill="1" applyBorder="1" applyAlignment="1">
      <alignment horizontal="center" vertical="top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4" borderId="0" xfId="0" applyNumberFormat="1" applyFont="1" applyFill="1" applyAlignment="1">
      <alignment/>
    </xf>
    <xf numFmtId="176" fontId="0" fillId="4" borderId="0" xfId="0" applyNumberFormat="1" applyFill="1" applyAlignment="1">
      <alignment/>
    </xf>
    <xf numFmtId="176" fontId="6" fillId="4" borderId="0" xfId="0" applyNumberFormat="1" applyFont="1" applyFill="1" applyAlignment="1">
      <alignment/>
    </xf>
    <xf numFmtId="176" fontId="8" fillId="4" borderId="0" xfId="0" applyNumberFormat="1" applyFont="1" applyFill="1" applyAlignment="1">
      <alignment/>
    </xf>
    <xf numFmtId="176" fontId="5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5" fontId="1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2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176" fontId="1" fillId="2" borderId="1" xfId="0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3" fontId="1" fillId="2" borderId="9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4" borderId="0" xfId="0" applyFont="1" applyFill="1" applyAlignment="1">
      <alignment/>
    </xf>
    <xf numFmtId="0" fontId="13" fillId="4" borderId="0" xfId="0" applyFont="1" applyFill="1" applyAlignment="1">
      <alignment/>
    </xf>
    <xf numFmtId="4" fontId="4" fillId="2" borderId="1" xfId="0" applyNumberFormat="1" applyFont="1" applyFill="1" applyBorder="1" applyAlignment="1">
      <alignment/>
    </xf>
    <xf numFmtId="176" fontId="4" fillId="2" borderId="1" xfId="0" applyNumberFormat="1" applyFont="1" applyFill="1" applyBorder="1" applyAlignment="1">
      <alignment/>
    </xf>
    <xf numFmtId="176" fontId="7" fillId="0" borderId="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3" fontId="8" fillId="4" borderId="0" xfId="0" applyNumberFormat="1" applyFont="1" applyFill="1" applyAlignment="1">
      <alignment/>
    </xf>
    <xf numFmtId="176" fontId="0" fillId="0" borderId="4" xfId="0" applyNumberFormat="1" applyBorder="1" applyAlignment="1">
      <alignment/>
    </xf>
    <xf numFmtId="176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0" fontId="5" fillId="0" borderId="13" xfId="0" applyFont="1" applyBorder="1" applyAlignment="1">
      <alignment/>
    </xf>
    <xf numFmtId="3" fontId="0" fillId="0" borderId="8" xfId="0" applyNumberFormat="1" applyBorder="1" applyAlignment="1">
      <alignment/>
    </xf>
    <xf numFmtId="0" fontId="5" fillId="0" borderId="8" xfId="0" applyFont="1" applyBorder="1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176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176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0" borderId="1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5" borderId="1" xfId="0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/>
    </xf>
    <xf numFmtId="176" fontId="1" fillId="5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176" fontId="5" fillId="5" borderId="1" xfId="0" applyNumberFormat="1" applyFont="1" applyFill="1" applyBorder="1" applyAlignment="1">
      <alignment/>
    </xf>
    <xf numFmtId="176" fontId="1" fillId="5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1" fillId="5" borderId="1" xfId="0" applyFont="1" applyFill="1" applyBorder="1" applyAlignment="1">
      <alignment vertical="top"/>
    </xf>
    <xf numFmtId="3" fontId="0" fillId="5" borderId="1" xfId="0" applyNumberForma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0" fontId="1" fillId="5" borderId="1" xfId="0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/>
    </xf>
    <xf numFmtId="3" fontId="4" fillId="5" borderId="1" xfId="0" applyNumberFormat="1" applyFont="1" applyFill="1" applyBorder="1" applyAlignment="1">
      <alignment/>
    </xf>
    <xf numFmtId="3" fontId="1" fillId="5" borderId="9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4" fontId="1" fillId="5" borderId="1" xfId="0" applyNumberFormat="1" applyFon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7" fillId="5" borderId="9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4" fontId="7" fillId="5" borderId="1" xfId="0" applyNumberFormat="1" applyFont="1" applyFill="1" applyBorder="1" applyAlignment="1">
      <alignment/>
    </xf>
    <xf numFmtId="3" fontId="0" fillId="5" borderId="6" xfId="0" applyNumberFormat="1" applyFill="1" applyBorder="1" applyAlignment="1">
      <alignment/>
    </xf>
    <xf numFmtId="3" fontId="0" fillId="5" borderId="5" xfId="0" applyNumberFormat="1" applyFill="1" applyBorder="1" applyAlignment="1">
      <alignment/>
    </xf>
    <xf numFmtId="3" fontId="0" fillId="5" borderId="1" xfId="0" applyNumberFormat="1" applyFill="1" applyBorder="1" applyAlignment="1">
      <alignment vertical="top"/>
    </xf>
    <xf numFmtId="3" fontId="1" fillId="5" borderId="1" xfId="0" applyNumberFormat="1" applyFont="1" applyFill="1" applyBorder="1" applyAlignment="1">
      <alignment vertical="top"/>
    </xf>
    <xf numFmtId="165" fontId="1" fillId="5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178" fontId="0" fillId="5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176" fontId="0" fillId="5" borderId="1" xfId="0" applyNumberFormat="1" applyFill="1" applyBorder="1" applyAlignment="1">
      <alignment/>
    </xf>
    <xf numFmtId="0" fontId="1" fillId="0" borderId="1" xfId="0" applyFont="1" applyBorder="1" applyAlignment="1">
      <alignment wrapText="1"/>
    </xf>
    <xf numFmtId="178" fontId="0" fillId="5" borderId="1" xfId="0" applyNumberFormat="1" applyFill="1" applyBorder="1" applyAlignment="1">
      <alignment/>
    </xf>
    <xf numFmtId="176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78" fontId="0" fillId="5" borderId="7" xfId="0" applyNumberFormat="1" applyFill="1" applyBorder="1" applyAlignment="1">
      <alignment/>
    </xf>
    <xf numFmtId="0" fontId="0" fillId="0" borderId="1" xfId="0" applyBorder="1" applyAlignment="1">
      <alignment wrapText="1"/>
    </xf>
    <xf numFmtId="178" fontId="0" fillId="5" borderId="1" xfId="0" applyNumberFormat="1" applyFill="1" applyBorder="1" applyAlignment="1">
      <alignment vertical="top"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176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5" borderId="3" xfId="0" applyNumberFormat="1" applyFont="1" applyFill="1" applyBorder="1" applyAlignment="1">
      <alignment/>
    </xf>
    <xf numFmtId="176" fontId="1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76" fontId="7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0" fillId="3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0" fontId="1" fillId="3" borderId="0" xfId="0" applyFont="1" applyFill="1" applyBorder="1" applyAlignment="1">
      <alignment/>
    </xf>
    <xf numFmtId="178" fontId="0" fillId="5" borderId="0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178" fontId="0" fillId="3" borderId="0" xfId="0" applyNumberForma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3" fontId="0" fillId="3" borderId="1" xfId="0" applyNumberFormat="1" applyFill="1" applyBorder="1" applyAlignment="1">
      <alignment vertical="top"/>
    </xf>
    <xf numFmtId="4" fontId="0" fillId="3" borderId="1" xfId="0" applyNumberFormat="1" applyFill="1" applyBorder="1" applyAlignment="1">
      <alignment/>
    </xf>
    <xf numFmtId="176" fontId="1" fillId="3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 vertical="top"/>
    </xf>
    <xf numFmtId="3" fontId="1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176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 vertical="top"/>
    </xf>
    <xf numFmtId="4" fontId="0" fillId="3" borderId="0" xfId="0" applyNumberFormat="1" applyFill="1" applyBorder="1" applyAlignment="1">
      <alignment/>
    </xf>
    <xf numFmtId="3" fontId="1" fillId="5" borderId="1" xfId="0" applyNumberFormat="1" applyFont="1" applyFill="1" applyBorder="1" applyAlignment="1">
      <alignment vertical="top"/>
    </xf>
    <xf numFmtId="3" fontId="0" fillId="5" borderId="3" xfId="0" applyNumberFormat="1" applyFill="1" applyBorder="1" applyAlignment="1">
      <alignment/>
    </xf>
    <xf numFmtId="3" fontId="0" fillId="0" borderId="1" xfId="0" applyNumberFormat="1" applyBorder="1" applyAlignment="1">
      <alignment horizontal="center"/>
    </xf>
    <xf numFmtId="176" fontId="1" fillId="5" borderId="1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1" fillId="5" borderId="9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top"/>
    </xf>
    <xf numFmtId="3" fontId="0" fillId="5" borderId="1" xfId="0" applyNumberFormat="1" applyFill="1" applyBorder="1" applyAlignment="1">
      <alignment horizontal="right"/>
    </xf>
    <xf numFmtId="178" fontId="0" fillId="5" borderId="1" xfId="0" applyNumberFormat="1" applyFont="1" applyFill="1" applyBorder="1" applyAlignment="1">
      <alignment horizontal="right"/>
    </xf>
    <xf numFmtId="176" fontId="1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79" fontId="0" fillId="5" borderId="1" xfId="0" applyNumberFormat="1" applyFont="1" applyFill="1" applyBorder="1" applyAlignment="1">
      <alignment/>
    </xf>
    <xf numFmtId="178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4" fontId="1" fillId="5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176" fontId="3" fillId="5" borderId="1" xfId="0" applyNumberFormat="1" applyFont="1" applyFill="1" applyBorder="1" applyAlignment="1">
      <alignment/>
    </xf>
    <xf numFmtId="3" fontId="3" fillId="5" borderId="1" xfId="0" applyNumberFormat="1" applyFont="1" applyFill="1" applyBorder="1" applyAlignment="1">
      <alignment/>
    </xf>
    <xf numFmtId="3" fontId="3" fillId="5" borderId="1" xfId="0" applyNumberFormat="1" applyFont="1" applyFill="1" applyBorder="1" applyAlignment="1">
      <alignment/>
    </xf>
    <xf numFmtId="3" fontId="3" fillId="5" borderId="9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4" fontId="3" fillId="5" borderId="1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176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0" fillId="3" borderId="9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178" fontId="0" fillId="3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178" fontId="1" fillId="5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76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3" fontId="0" fillId="5" borderId="9" xfId="0" applyNumberFormat="1" applyFont="1" applyFill="1" applyBorder="1" applyAlignment="1">
      <alignment/>
    </xf>
    <xf numFmtId="3" fontId="0" fillId="3" borderId="1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176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8" fontId="1" fillId="5" borderId="1" xfId="0" applyNumberFormat="1" applyFont="1" applyFill="1" applyBorder="1" applyAlignment="1">
      <alignment horizontal="left"/>
    </xf>
    <xf numFmtId="3" fontId="0" fillId="5" borderId="1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3" fontId="7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76" fontId="1" fillId="3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3" fontId="1" fillId="4" borderId="0" xfId="0" applyNumberFormat="1" applyFont="1" applyFill="1" applyAlignment="1">
      <alignment/>
    </xf>
    <xf numFmtId="3" fontId="6" fillId="4" borderId="0" xfId="0" applyNumberFormat="1" applyFont="1" applyFill="1" applyAlignment="1">
      <alignment/>
    </xf>
    <xf numFmtId="3" fontId="1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181" fontId="0" fillId="5" borderId="1" xfId="0" applyNumberFormat="1" applyFill="1" applyBorder="1" applyAlignment="1">
      <alignment/>
    </xf>
    <xf numFmtId="181" fontId="0" fillId="5" borderId="1" xfId="0" applyNumberFormat="1" applyFont="1" applyFill="1" applyBorder="1" applyAlignment="1">
      <alignment/>
    </xf>
    <xf numFmtId="3" fontId="0" fillId="5" borderId="9" xfId="0" applyNumberFormat="1" applyFont="1" applyFill="1" applyBorder="1" applyAlignment="1">
      <alignment/>
    </xf>
    <xf numFmtId="164" fontId="4" fillId="5" borderId="1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 wrapText="1"/>
    </xf>
    <xf numFmtId="166" fontId="1" fillId="5" borderId="1" xfId="0" applyNumberFormat="1" applyFont="1" applyFill="1" applyBorder="1" applyAlignment="1">
      <alignment/>
    </xf>
    <xf numFmtId="3" fontId="1" fillId="5" borderId="9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3" fontId="5" fillId="3" borderId="1" xfId="0" applyNumberFormat="1" applyFont="1" applyFill="1" applyBorder="1" applyAlignment="1">
      <alignment/>
    </xf>
    <xf numFmtId="178" fontId="0" fillId="5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1" fillId="3" borderId="0" xfId="0" applyFont="1" applyFill="1" applyAlignment="1">
      <alignment/>
    </xf>
    <xf numFmtId="3" fontId="1" fillId="3" borderId="0" xfId="0" applyNumberFormat="1" applyFont="1" applyFill="1" applyAlignment="1">
      <alignment/>
    </xf>
    <xf numFmtId="176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13" fillId="3" borderId="0" xfId="0" applyFont="1" applyFill="1" applyAlignment="1">
      <alignment/>
    </xf>
    <xf numFmtId="0" fontId="6" fillId="3" borderId="0" xfId="0" applyFont="1" applyFill="1" applyAlignment="1">
      <alignment/>
    </xf>
    <xf numFmtId="3" fontId="6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top" wrapText="1"/>
    </xf>
    <xf numFmtId="164" fontId="3" fillId="6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/>
    </xf>
    <xf numFmtId="3" fontId="1" fillId="6" borderId="1" xfId="0" applyNumberFormat="1" applyFont="1" applyFill="1" applyBorder="1" applyAlignment="1">
      <alignment/>
    </xf>
    <xf numFmtId="176" fontId="1" fillId="6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4" fontId="0" fillId="6" borderId="1" xfId="0" applyNumberFormat="1" applyFill="1" applyBorder="1" applyAlignment="1">
      <alignment/>
    </xf>
    <xf numFmtId="3" fontId="1" fillId="6" borderId="1" xfId="0" applyNumberFormat="1" applyFont="1" applyFill="1" applyBorder="1" applyAlignment="1">
      <alignment/>
    </xf>
    <xf numFmtId="3" fontId="0" fillId="6" borderId="1" xfId="0" applyNumberFormat="1" applyFill="1" applyBorder="1" applyAlignment="1">
      <alignment/>
    </xf>
    <xf numFmtId="178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/>
    </xf>
    <xf numFmtId="176" fontId="1" fillId="6" borderId="1" xfId="0" applyNumberFormat="1" applyFont="1" applyFill="1" applyBorder="1" applyAlignment="1">
      <alignment/>
    </xf>
    <xf numFmtId="4" fontId="1" fillId="6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left" vertical="center"/>
    </xf>
    <xf numFmtId="178" fontId="1" fillId="6" borderId="1" xfId="0" applyNumberFormat="1" applyFon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 horizontal="left"/>
    </xf>
    <xf numFmtId="178" fontId="0" fillId="6" borderId="1" xfId="0" applyNumberFormat="1" applyFont="1" applyFill="1" applyBorder="1" applyAlignment="1">
      <alignment horizontal="right"/>
    </xf>
    <xf numFmtId="3" fontId="0" fillId="6" borderId="1" xfId="0" applyNumberFormat="1" applyFont="1" applyFill="1" applyBorder="1" applyAlignment="1">
      <alignment horizontal="left"/>
    </xf>
    <xf numFmtId="179" fontId="0" fillId="6" borderId="1" xfId="0" applyNumberFormat="1" applyFont="1" applyFill="1" applyBorder="1" applyAlignment="1">
      <alignment/>
    </xf>
    <xf numFmtId="178" fontId="0" fillId="6" borderId="1" xfId="0" applyNumberFormat="1" applyFill="1" applyBorder="1" applyAlignment="1">
      <alignment/>
    </xf>
    <xf numFmtId="9" fontId="0" fillId="3" borderId="0" xfId="20" applyFill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176" fontId="0" fillId="0" borderId="1" xfId="0" applyNumberFormat="1" applyFont="1" applyBorder="1" applyAlignment="1">
      <alignment vertical="top"/>
    </xf>
    <xf numFmtId="0" fontId="10" fillId="3" borderId="0" xfId="0" applyFont="1" applyFill="1" applyAlignment="1">
      <alignment/>
    </xf>
    <xf numFmtId="0" fontId="1" fillId="6" borderId="1" xfId="0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176" fontId="1" fillId="6" borderId="1" xfId="0" applyNumberFormat="1" applyFont="1" applyFill="1" applyBorder="1" applyAlignment="1">
      <alignment vertical="center"/>
    </xf>
    <xf numFmtId="176" fontId="5" fillId="6" borderId="1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/>
    </xf>
    <xf numFmtId="178" fontId="1" fillId="6" borderId="1" xfId="0" applyNumberFormat="1" applyFont="1" applyFill="1" applyBorder="1" applyAlignment="1">
      <alignment/>
    </xf>
    <xf numFmtId="178" fontId="0" fillId="6" borderId="1" xfId="0" applyNumberFormat="1" applyFill="1" applyBorder="1" applyAlignment="1">
      <alignment/>
    </xf>
    <xf numFmtId="178" fontId="0" fillId="6" borderId="1" xfId="0" applyNumberFormat="1" applyFont="1" applyFill="1" applyBorder="1" applyAlignment="1">
      <alignment/>
    </xf>
    <xf numFmtId="3" fontId="1" fillId="6" borderId="1" xfId="0" applyNumberFormat="1" applyFont="1" applyFill="1" applyBorder="1" applyAlignment="1">
      <alignment vertical="top"/>
    </xf>
    <xf numFmtId="3" fontId="1" fillId="6" borderId="1" xfId="0" applyNumberFormat="1" applyFont="1" applyFill="1" applyBorder="1" applyAlignment="1">
      <alignment vertical="top"/>
    </xf>
    <xf numFmtId="0" fontId="3" fillId="6" borderId="7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top" wrapText="1"/>
    </xf>
    <xf numFmtId="164" fontId="3" fillId="6" borderId="7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center" wrapText="1"/>
    </xf>
    <xf numFmtId="181" fontId="0" fillId="6" borderId="1" xfId="0" applyNumberFormat="1" applyFont="1" applyFill="1" applyBorder="1" applyAlignment="1">
      <alignment/>
    </xf>
    <xf numFmtId="181" fontId="1" fillId="6" borderId="1" xfId="0" applyNumberFormat="1" applyFont="1" applyFill="1" applyBorder="1" applyAlignment="1">
      <alignment/>
    </xf>
    <xf numFmtId="176" fontId="6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6" borderId="1" xfId="0" applyNumberFormat="1" applyFont="1" applyFill="1" applyBorder="1" applyAlignment="1">
      <alignment/>
    </xf>
    <xf numFmtId="176" fontId="1" fillId="6" borderId="1" xfId="0" applyNumberFormat="1" applyFont="1" applyFill="1" applyBorder="1" applyAlignment="1">
      <alignment/>
    </xf>
    <xf numFmtId="3" fontId="1" fillId="6" borderId="9" xfId="0" applyNumberFormat="1" applyFont="1" applyFill="1" applyBorder="1" applyAlignment="1">
      <alignment/>
    </xf>
    <xf numFmtId="0" fontId="5" fillId="6" borderId="1" xfId="0" applyFont="1" applyFill="1" applyBorder="1" applyAlignment="1">
      <alignment/>
    </xf>
    <xf numFmtId="4" fontId="1" fillId="6" borderId="1" xfId="0" applyNumberFormat="1" applyFont="1" applyFill="1" applyBorder="1" applyAlignment="1">
      <alignment/>
    </xf>
    <xf numFmtId="3" fontId="7" fillId="6" borderId="9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/>
    </xf>
    <xf numFmtId="4" fontId="7" fillId="6" borderId="1" xfId="0" applyNumberFormat="1" applyFont="1" applyFill="1" applyBorder="1" applyAlignment="1">
      <alignment/>
    </xf>
    <xf numFmtId="3" fontId="1" fillId="6" borderId="1" xfId="0" applyNumberFormat="1" applyFont="1" applyFill="1" applyBorder="1" applyAlignment="1">
      <alignment/>
    </xf>
    <xf numFmtId="178" fontId="0" fillId="6" borderId="7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3" fontId="0" fillId="6" borderId="1" xfId="0" applyNumberFormat="1" applyFill="1" applyBorder="1" applyAlignment="1">
      <alignment vertical="top"/>
    </xf>
    <xf numFmtId="164" fontId="0" fillId="6" borderId="1" xfId="0" applyNumberFormat="1" applyFill="1" applyBorder="1" applyAlignment="1">
      <alignment/>
    </xf>
    <xf numFmtId="181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166" fontId="1" fillId="6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/>
    </xf>
    <xf numFmtId="3" fontId="3" fillId="6" borderId="1" xfId="0" applyNumberFormat="1" applyFont="1" applyFill="1" applyBorder="1" applyAlignment="1">
      <alignment/>
    </xf>
    <xf numFmtId="176" fontId="3" fillId="6" borderId="1" xfId="0" applyNumberFormat="1" applyFont="1" applyFill="1" applyBorder="1" applyAlignment="1">
      <alignment/>
    </xf>
    <xf numFmtId="3" fontId="3" fillId="6" borderId="1" xfId="0" applyNumberFormat="1" applyFont="1" applyFill="1" applyBorder="1" applyAlignment="1">
      <alignment/>
    </xf>
    <xf numFmtId="3" fontId="3" fillId="6" borderId="9" xfId="0" applyNumberFormat="1" applyFont="1" applyFill="1" applyBorder="1" applyAlignment="1">
      <alignment/>
    </xf>
    <xf numFmtId="0" fontId="17" fillId="6" borderId="1" xfId="0" applyFont="1" applyFill="1" applyBorder="1" applyAlignment="1">
      <alignment/>
    </xf>
    <xf numFmtId="4" fontId="3" fillId="6" borderId="1" xfId="0" applyNumberFormat="1" applyFont="1" applyFill="1" applyBorder="1" applyAlignment="1">
      <alignment/>
    </xf>
    <xf numFmtId="178" fontId="0" fillId="6" borderId="1" xfId="0" applyNumberFormat="1" applyFill="1" applyBorder="1" applyAlignment="1">
      <alignment vertical="top"/>
    </xf>
    <xf numFmtId="165" fontId="1" fillId="6" borderId="1" xfId="0" applyNumberFormat="1" applyFont="1" applyFill="1" applyBorder="1" applyAlignment="1">
      <alignment/>
    </xf>
    <xf numFmtId="165" fontId="0" fillId="6" borderId="1" xfId="0" applyNumberFormat="1" applyFill="1" applyBorder="1" applyAlignment="1">
      <alignment/>
    </xf>
    <xf numFmtId="3" fontId="0" fillId="6" borderId="1" xfId="0" applyNumberFormat="1" applyFill="1" applyBorder="1" applyAlignment="1">
      <alignment horizontal="right"/>
    </xf>
    <xf numFmtId="176" fontId="0" fillId="6" borderId="1" xfId="0" applyNumberFormat="1" applyFill="1" applyBorder="1" applyAlignment="1">
      <alignment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76" fontId="1" fillId="6" borderId="1" xfId="0" applyNumberFormat="1" applyFont="1" applyFill="1" applyBorder="1" applyAlignment="1">
      <alignment vertical="center"/>
    </xf>
    <xf numFmtId="176" fontId="12" fillId="6" borderId="1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/>
    </xf>
    <xf numFmtId="3" fontId="0" fillId="5" borderId="0" xfId="0" applyNumberFormat="1" applyFill="1" applyBorder="1" applyAlignment="1">
      <alignment vertical="top"/>
    </xf>
    <xf numFmtId="3" fontId="0" fillId="6" borderId="5" xfId="0" applyNumberFormat="1" applyFill="1" applyBorder="1" applyAlignment="1">
      <alignment/>
    </xf>
    <xf numFmtId="176" fontId="0" fillId="0" borderId="1" xfId="0" applyNumberFormat="1" applyBorder="1" applyAlignment="1">
      <alignment vertical="top"/>
    </xf>
    <xf numFmtId="176" fontId="7" fillId="6" borderId="1" xfId="0" applyNumberFormat="1" applyFont="1" applyFill="1" applyBorder="1" applyAlignment="1">
      <alignment/>
    </xf>
    <xf numFmtId="176" fontId="5" fillId="0" borderId="0" xfId="0" applyNumberFormat="1" applyFont="1" applyAlignment="1">
      <alignment/>
    </xf>
    <xf numFmtId="176" fontId="0" fillId="3" borderId="0" xfId="0" applyNumberFormat="1" applyFont="1" applyFill="1" applyAlignment="1">
      <alignment/>
    </xf>
    <xf numFmtId="176" fontId="3" fillId="6" borderId="1" xfId="0" applyNumberFormat="1" applyFont="1" applyFill="1" applyBorder="1" applyAlignment="1">
      <alignment vertical="top" wrapText="1"/>
    </xf>
    <xf numFmtId="176" fontId="0" fillId="0" borderId="0" xfId="0" applyNumberFormat="1" applyBorder="1" applyAlignment="1">
      <alignment/>
    </xf>
    <xf numFmtId="176" fontId="0" fillId="3" borderId="1" xfId="0" applyNumberFormat="1" applyFill="1" applyBorder="1" applyAlignment="1">
      <alignment/>
    </xf>
    <xf numFmtId="176" fontId="3" fillId="6" borderId="1" xfId="0" applyNumberFormat="1" applyFont="1" applyFill="1" applyBorder="1" applyAlignment="1">
      <alignment/>
    </xf>
    <xf numFmtId="176" fontId="0" fillId="3" borderId="0" xfId="0" applyNumberFormat="1" applyFill="1" applyBorder="1" applyAlignment="1">
      <alignment/>
    </xf>
    <xf numFmtId="176" fontId="5" fillId="0" borderId="0" xfId="0" applyNumberFormat="1" applyFont="1" applyBorder="1" applyAlignment="1">
      <alignment/>
    </xf>
    <xf numFmtId="176" fontId="1" fillId="3" borderId="0" xfId="0" applyNumberFormat="1" applyFont="1" applyFill="1" applyAlignment="1">
      <alignment/>
    </xf>
    <xf numFmtId="176" fontId="0" fillId="0" borderId="1" xfId="0" applyNumberFormat="1" applyBorder="1" applyAlignment="1">
      <alignment horizontal="right"/>
    </xf>
    <xf numFmtId="176" fontId="3" fillId="5" borderId="1" xfId="0" applyNumberFormat="1" applyFont="1" applyFill="1" applyBorder="1" applyAlignment="1">
      <alignment vertical="top" wrapText="1"/>
    </xf>
    <xf numFmtId="176" fontId="3" fillId="2" borderId="1" xfId="0" applyNumberFormat="1" applyFont="1" applyFill="1" applyBorder="1" applyAlignment="1">
      <alignment vertical="top" wrapText="1"/>
    </xf>
    <xf numFmtId="176" fontId="0" fillId="2" borderId="1" xfId="0" applyNumberFormat="1" applyFill="1" applyBorder="1" applyAlignment="1">
      <alignment/>
    </xf>
    <xf numFmtId="176" fontId="1" fillId="6" borderId="1" xfId="0" applyNumberFormat="1" applyFont="1" applyFill="1" applyBorder="1" applyAlignment="1">
      <alignment/>
    </xf>
    <xf numFmtId="176" fontId="7" fillId="3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distributed" wrapText="1"/>
    </xf>
    <xf numFmtId="176" fontId="1" fillId="6" borderId="1" xfId="0" applyNumberFormat="1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/>
    </xf>
    <xf numFmtId="4" fontId="4" fillId="6" borderId="1" xfId="0" applyNumberFormat="1" applyFont="1" applyFill="1" applyBorder="1" applyAlignment="1">
      <alignment/>
    </xf>
    <xf numFmtId="176" fontId="4" fillId="6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vertical="top"/>
    </xf>
    <xf numFmtId="3" fontId="1" fillId="3" borderId="1" xfId="0" applyNumberFormat="1" applyFont="1" applyFill="1" applyBorder="1" applyAlignment="1">
      <alignment vertical="top"/>
    </xf>
    <xf numFmtId="177" fontId="1" fillId="3" borderId="1" xfId="0" applyNumberFormat="1" applyFont="1" applyFill="1" applyBorder="1" applyAlignment="1">
      <alignment/>
    </xf>
    <xf numFmtId="177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0" fillId="3" borderId="3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176" fontId="3" fillId="5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1" fillId="5" borderId="9" xfId="0" applyNumberFormat="1" applyFont="1" applyFill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" fillId="5" borderId="9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3" borderId="9" xfId="0" applyNumberFormat="1" applyFont="1" applyFill="1" applyBorder="1" applyAlignment="1">
      <alignment/>
    </xf>
    <xf numFmtId="176" fontId="0" fillId="0" borderId="0" xfId="0" applyNumberFormat="1" applyFont="1" applyAlignment="1">
      <alignment horizontal="center" vertical="center" wrapText="1"/>
    </xf>
    <xf numFmtId="176" fontId="1" fillId="5" borderId="1" xfId="0" applyNumberFormat="1" applyFont="1" applyFill="1" applyBorder="1" applyAlignment="1">
      <alignment/>
    </xf>
    <xf numFmtId="176" fontId="0" fillId="5" borderId="1" xfId="0" applyNumberFormat="1" applyFont="1" applyFill="1" applyBorder="1" applyAlignment="1">
      <alignment/>
    </xf>
    <xf numFmtId="176" fontId="0" fillId="5" borderId="1" xfId="0" applyNumberFormat="1" applyFont="1" applyFill="1" applyBorder="1" applyAlignment="1">
      <alignment/>
    </xf>
    <xf numFmtId="176" fontId="4" fillId="3" borderId="0" xfId="0" applyNumberFormat="1" applyFont="1" applyFill="1" applyBorder="1" applyAlignment="1">
      <alignment/>
    </xf>
    <xf numFmtId="176" fontId="5" fillId="4" borderId="0" xfId="0" applyNumberFormat="1" applyFont="1" applyFill="1" applyAlignment="1">
      <alignment/>
    </xf>
    <xf numFmtId="176" fontId="13" fillId="4" borderId="0" xfId="0" applyNumberFormat="1" applyFont="1" applyFill="1" applyAlignment="1">
      <alignment/>
    </xf>
    <xf numFmtId="176" fontId="0" fillId="0" borderId="1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5" borderId="1" xfId="0" applyNumberFormat="1" applyFont="1" applyFill="1" applyBorder="1" applyAlignment="1">
      <alignment horizontal="center"/>
    </xf>
    <xf numFmtId="177" fontId="1" fillId="5" borderId="1" xfId="0" applyNumberFormat="1" applyFont="1" applyFill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0" fillId="3" borderId="1" xfId="0" applyNumberFormat="1" applyFont="1" applyFill="1" applyBorder="1" applyAlignment="1">
      <alignment/>
    </xf>
    <xf numFmtId="177" fontId="4" fillId="0" borderId="1" xfId="0" applyNumberFormat="1" applyFont="1" applyBorder="1" applyAlignment="1">
      <alignment/>
    </xf>
    <xf numFmtId="177" fontId="1" fillId="5" borderId="1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7" fillId="0" borderId="3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1" fillId="5" borderId="9" xfId="0" applyNumberFormat="1" applyFont="1" applyFill="1" applyBorder="1" applyAlignment="1">
      <alignment/>
    </xf>
    <xf numFmtId="177" fontId="0" fillId="0" borderId="9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7" fontId="1" fillId="5" borderId="9" xfId="0" applyNumberFormat="1" applyFont="1" applyFill="1" applyBorder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 wrapText="1"/>
    </xf>
    <xf numFmtId="177" fontId="0" fillId="0" borderId="1" xfId="0" applyNumberFormat="1" applyFont="1" applyBorder="1" applyAlignment="1">
      <alignment/>
    </xf>
    <xf numFmtId="177" fontId="1" fillId="5" borderId="1" xfId="0" applyNumberFormat="1" applyFont="1" applyFill="1" applyBorder="1" applyAlignment="1">
      <alignment/>
    </xf>
    <xf numFmtId="177" fontId="0" fillId="5" borderId="1" xfId="0" applyNumberFormat="1" applyFont="1" applyFill="1" applyBorder="1" applyAlignment="1">
      <alignment/>
    </xf>
    <xf numFmtId="177" fontId="0" fillId="3" borderId="1" xfId="0" applyNumberFormat="1" applyFont="1" applyFill="1" applyBorder="1" applyAlignment="1">
      <alignment/>
    </xf>
    <xf numFmtId="177" fontId="0" fillId="5" borderId="1" xfId="0" applyNumberFormat="1" applyFont="1" applyFill="1" applyBorder="1" applyAlignment="1">
      <alignment/>
    </xf>
    <xf numFmtId="177" fontId="4" fillId="3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4" borderId="0" xfId="0" applyNumberFormat="1" applyFont="1" applyFill="1" applyAlignment="1">
      <alignment/>
    </xf>
    <xf numFmtId="177" fontId="13" fillId="4" borderId="0" xfId="0" applyNumberFormat="1" applyFont="1" applyFill="1" applyAlignment="1">
      <alignment/>
    </xf>
    <xf numFmtId="177" fontId="1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3" borderId="3" xfId="0" applyFill="1" applyBorder="1" applyAlignment="1">
      <alignment/>
    </xf>
    <xf numFmtId="176" fontId="1" fillId="3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3" fontId="1" fillId="6" borderId="1" xfId="0" applyNumberFormat="1" applyFont="1" applyFill="1" applyBorder="1" applyAlignment="1">
      <alignment horizontal="right" vertical="top" wrapText="1"/>
    </xf>
    <xf numFmtId="176" fontId="7" fillId="5" borderId="1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177" fontId="7" fillId="0" borderId="1" xfId="0" applyNumberFormat="1" applyFont="1" applyBorder="1" applyAlignment="1">
      <alignment/>
    </xf>
    <xf numFmtId="176" fontId="0" fillId="3" borderId="9" xfId="0" applyNumberFormat="1" applyFont="1" applyFill="1" applyBorder="1" applyAlignment="1">
      <alignment/>
    </xf>
    <xf numFmtId="3" fontId="0" fillId="6" borderId="1" xfId="0" applyNumberFormat="1" applyFont="1" applyFill="1" applyBorder="1" applyAlignment="1">
      <alignment vertical="top"/>
    </xf>
    <xf numFmtId="3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176" fontId="1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17" fillId="5" borderId="1" xfId="0" applyNumberFormat="1" applyFont="1" applyFill="1" applyBorder="1" applyAlignment="1">
      <alignment/>
    </xf>
    <xf numFmtId="3" fontId="17" fillId="5" borderId="9" xfId="0" applyNumberFormat="1" applyFont="1" applyFill="1" applyBorder="1" applyAlignment="1">
      <alignment/>
    </xf>
    <xf numFmtId="4" fontId="17" fillId="5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3" fontId="18" fillId="0" borderId="1" xfId="0" applyNumberFormat="1" applyFont="1" applyBorder="1" applyAlignment="1">
      <alignment/>
    </xf>
    <xf numFmtId="176" fontId="18" fillId="5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3" fontId="18" fillId="5" borderId="1" xfId="0" applyNumberFormat="1" applyFont="1" applyFill="1" applyBorder="1" applyAlignment="1">
      <alignment vertical="top"/>
    </xf>
    <xf numFmtId="4" fontId="18" fillId="0" borderId="1" xfId="0" applyNumberFormat="1" applyFont="1" applyBorder="1" applyAlignment="1">
      <alignment/>
    </xf>
    <xf numFmtId="3" fontId="18" fillId="3" borderId="1" xfId="0" applyNumberFormat="1" applyFont="1" applyFill="1" applyBorder="1" applyAlignment="1">
      <alignment/>
    </xf>
    <xf numFmtId="176" fontId="18" fillId="0" borderId="1" xfId="0" applyNumberFormat="1" applyFont="1" applyBorder="1" applyAlignment="1">
      <alignment/>
    </xf>
    <xf numFmtId="0" fontId="3" fillId="5" borderId="14" xfId="0" applyFont="1" applyFill="1" applyBorder="1" applyAlignment="1">
      <alignment horizontal="center" vertical="center" wrapText="1"/>
    </xf>
    <xf numFmtId="176" fontId="20" fillId="0" borderId="1" xfId="0" applyNumberFormat="1" applyFont="1" applyBorder="1" applyAlignment="1">
      <alignment/>
    </xf>
    <xf numFmtId="176" fontId="3" fillId="5" borderId="1" xfId="0" applyNumberFormat="1" applyFont="1" applyFill="1" applyBorder="1" applyAlignment="1">
      <alignment horizontal="center" vertical="top" wrapText="1"/>
    </xf>
    <xf numFmtId="176" fontId="1" fillId="3" borderId="1" xfId="0" applyNumberFormat="1" applyFont="1" applyFill="1" applyBorder="1" applyAlignment="1">
      <alignment vertical="top"/>
    </xf>
    <xf numFmtId="176" fontId="1" fillId="3" borderId="1" xfId="0" applyNumberFormat="1" applyFont="1" applyFill="1" applyBorder="1" applyAlignment="1">
      <alignment vertical="top"/>
    </xf>
    <xf numFmtId="176" fontId="0" fillId="3" borderId="3" xfId="0" applyNumberFormat="1" applyFill="1" applyBorder="1" applyAlignment="1">
      <alignment/>
    </xf>
    <xf numFmtId="176" fontId="1" fillId="5" borderId="1" xfId="0" applyNumberFormat="1" applyFont="1" applyFill="1" applyBorder="1" applyAlignment="1">
      <alignment vertical="top"/>
    </xf>
    <xf numFmtId="176" fontId="0" fillId="5" borderId="1" xfId="0" applyNumberFormat="1" applyFill="1" applyBorder="1" applyAlignment="1">
      <alignment vertical="top"/>
    </xf>
    <xf numFmtId="176" fontId="5" fillId="0" borderId="0" xfId="0" applyNumberFormat="1" applyFont="1" applyAlignment="1">
      <alignment horizontal="center" vertical="center" wrapText="1"/>
    </xf>
    <xf numFmtId="176" fontId="0" fillId="3" borderId="5" xfId="0" applyNumberFormat="1" applyFill="1" applyBorder="1" applyAlignment="1">
      <alignment/>
    </xf>
    <xf numFmtId="176" fontId="17" fillId="5" borderId="1" xfId="0" applyNumberFormat="1" applyFont="1" applyFill="1" applyBorder="1" applyAlignment="1">
      <alignment/>
    </xf>
    <xf numFmtId="178" fontId="2" fillId="5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3" fontId="2" fillId="5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3" borderId="1" xfId="0" applyNumberFormat="1" applyFont="1" applyFill="1" applyBorder="1" applyAlignment="1">
      <alignment/>
    </xf>
    <xf numFmtId="176" fontId="2" fillId="3" borderId="1" xfId="0" applyNumberFormat="1" applyFont="1" applyFill="1" applyBorder="1" applyAlignment="1">
      <alignment/>
    </xf>
    <xf numFmtId="3" fontId="18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3" fillId="5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5" borderId="1" xfId="0" applyFont="1" applyFill="1" applyBorder="1" applyAlignment="1">
      <alignment/>
    </xf>
    <xf numFmtId="176" fontId="0" fillId="5" borderId="1" xfId="0" applyNumberFormat="1" applyFont="1" applyFill="1" applyBorder="1" applyAlignment="1">
      <alignment/>
    </xf>
    <xf numFmtId="0" fontId="18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76" fontId="1" fillId="3" borderId="1" xfId="0" applyNumberFormat="1" applyFont="1" applyFill="1" applyBorder="1" applyAlignment="1">
      <alignment horizontal="center"/>
    </xf>
    <xf numFmtId="183" fontId="1" fillId="5" borderId="1" xfId="0" applyNumberFormat="1" applyFont="1" applyFill="1" applyBorder="1" applyAlignment="1">
      <alignment/>
    </xf>
    <xf numFmtId="183" fontId="0" fillId="0" borderId="1" xfId="0" applyNumberFormat="1" applyFont="1" applyBorder="1" applyAlignment="1">
      <alignment/>
    </xf>
    <xf numFmtId="178" fontId="7" fillId="5" borderId="1" xfId="0" applyNumberFormat="1" applyFont="1" applyFill="1" applyBorder="1" applyAlignment="1">
      <alignment/>
    </xf>
    <xf numFmtId="178" fontId="7" fillId="5" borderId="1" xfId="0" applyNumberFormat="1" applyFont="1" applyFill="1" applyBorder="1" applyAlignment="1">
      <alignment/>
    </xf>
    <xf numFmtId="178" fontId="7" fillId="3" borderId="1" xfId="0" applyNumberFormat="1" applyFont="1" applyFill="1" applyBorder="1" applyAlignment="1">
      <alignment/>
    </xf>
    <xf numFmtId="177" fontId="1" fillId="3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177" fontId="0" fillId="3" borderId="9" xfId="0" applyNumberFormat="1" applyFont="1" applyFill="1" applyBorder="1" applyAlignment="1">
      <alignment/>
    </xf>
    <xf numFmtId="176" fontId="5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vertical="top"/>
    </xf>
    <xf numFmtId="176" fontId="0" fillId="3" borderId="1" xfId="0" applyNumberFormat="1" applyFont="1" applyFill="1" applyBorder="1" applyAlignment="1">
      <alignment vertical="top"/>
    </xf>
    <xf numFmtId="3" fontId="0" fillId="3" borderId="1" xfId="0" applyNumberFormat="1" applyFont="1" applyFill="1" applyBorder="1" applyAlignment="1">
      <alignment/>
    </xf>
    <xf numFmtId="176" fontId="0" fillId="3" borderId="9" xfId="0" applyNumberFormat="1" applyFont="1" applyFill="1" applyBorder="1" applyAlignment="1">
      <alignment/>
    </xf>
    <xf numFmtId="177" fontId="0" fillId="3" borderId="9" xfId="0" applyNumberFormat="1" applyFont="1" applyFill="1" applyBorder="1" applyAlignment="1">
      <alignment/>
    </xf>
    <xf numFmtId="176" fontId="0" fillId="3" borderId="1" xfId="0" applyNumberFormat="1" applyFont="1" applyFill="1" applyBorder="1" applyAlignment="1">
      <alignment/>
    </xf>
    <xf numFmtId="183" fontId="1" fillId="5" borderId="1" xfId="0" applyNumberFormat="1" applyFont="1" applyFill="1" applyBorder="1" applyAlignment="1">
      <alignment/>
    </xf>
    <xf numFmtId="183" fontId="0" fillId="3" borderId="1" xfId="0" applyNumberFormat="1" applyFill="1" applyBorder="1" applyAlignment="1">
      <alignment/>
    </xf>
    <xf numFmtId="183" fontId="0" fillId="3" borderId="1" xfId="0" applyNumberFormat="1" applyFill="1" applyBorder="1" applyAlignment="1">
      <alignment/>
    </xf>
    <xf numFmtId="183" fontId="1" fillId="5" borderId="1" xfId="0" applyNumberFormat="1" applyFont="1" applyFill="1" applyBorder="1" applyAlignment="1">
      <alignment/>
    </xf>
    <xf numFmtId="183" fontId="1" fillId="3" borderId="1" xfId="0" applyNumberFormat="1" applyFont="1" applyFill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3" borderId="1" xfId="0" applyNumberFormat="1" applyFont="1" applyFill="1" applyBorder="1" applyAlignment="1">
      <alignment vertical="top"/>
    </xf>
    <xf numFmtId="183" fontId="1" fillId="3" borderId="1" xfId="0" applyNumberFormat="1" applyFont="1" applyFill="1" applyBorder="1" applyAlignment="1">
      <alignment vertical="top"/>
    </xf>
    <xf numFmtId="183" fontId="1" fillId="3" borderId="1" xfId="0" applyNumberFormat="1" applyFont="1" applyFill="1" applyBorder="1" applyAlignment="1">
      <alignment/>
    </xf>
    <xf numFmtId="178" fontId="0" fillId="5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3" fontId="0" fillId="5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0" fillId="3" borderId="1" xfId="0" applyNumberFormat="1" applyFont="1" applyFill="1" applyBorder="1" applyAlignment="1">
      <alignment/>
    </xf>
    <xf numFmtId="183" fontId="12" fillId="3" borderId="1" xfId="0" applyNumberFormat="1" applyFont="1" applyFill="1" applyBorder="1" applyAlignment="1">
      <alignment vertical="top"/>
    </xf>
    <xf numFmtId="183" fontId="12" fillId="5" borderId="1" xfId="0" applyNumberFormat="1" applyFont="1" applyFill="1" applyBorder="1" applyAlignment="1">
      <alignment/>
    </xf>
    <xf numFmtId="177" fontId="1" fillId="5" borderId="1" xfId="0" applyNumberFormat="1" applyFont="1" applyFill="1" applyBorder="1" applyAlignment="1">
      <alignment/>
    </xf>
    <xf numFmtId="176" fontId="1" fillId="5" borderId="1" xfId="0" applyNumberFormat="1" applyFont="1" applyFill="1" applyBorder="1" applyAlignment="1">
      <alignment vertical="top"/>
    </xf>
    <xf numFmtId="4" fontId="1" fillId="5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176" fontId="7" fillId="3" borderId="1" xfId="0" applyNumberFormat="1" applyFont="1" applyFill="1" applyBorder="1" applyAlignment="1">
      <alignment/>
    </xf>
    <xf numFmtId="176" fontId="3" fillId="5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Border="1" applyAlignment="1">
      <alignment/>
    </xf>
    <xf numFmtId="183" fontId="1" fillId="0" borderId="1" xfId="0" applyNumberFormat="1" applyFont="1" applyBorder="1" applyAlignment="1">
      <alignment/>
    </xf>
    <xf numFmtId="183" fontId="0" fillId="0" borderId="1" xfId="0" applyNumberFormat="1" applyBorder="1" applyAlignment="1">
      <alignment/>
    </xf>
    <xf numFmtId="183" fontId="7" fillId="5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5" fillId="3" borderId="3" xfId="0" applyFont="1" applyFill="1" applyBorder="1" applyAlignment="1">
      <alignment horizontal="center"/>
    </xf>
    <xf numFmtId="3" fontId="25" fillId="3" borderId="1" xfId="0" applyNumberFormat="1" applyFont="1" applyFill="1" applyBorder="1" applyAlignment="1">
      <alignment horizontal="right"/>
    </xf>
    <xf numFmtId="183" fontId="25" fillId="3" borderId="1" xfId="0" applyNumberFormat="1" applyFont="1" applyFill="1" applyBorder="1" applyAlignment="1">
      <alignment horizontal="right"/>
    </xf>
    <xf numFmtId="177" fontId="25" fillId="3" borderId="1" xfId="0" applyNumberFormat="1" applyFont="1" applyFill="1" applyBorder="1" applyAlignment="1">
      <alignment horizontal="right"/>
    </xf>
    <xf numFmtId="3" fontId="26" fillId="3" borderId="1" xfId="0" applyNumberFormat="1" applyFont="1" applyFill="1" applyBorder="1" applyAlignment="1">
      <alignment horizontal="right"/>
    </xf>
    <xf numFmtId="183" fontId="26" fillId="3" borderId="1" xfId="0" applyNumberFormat="1" applyFont="1" applyFill="1" applyBorder="1" applyAlignment="1">
      <alignment horizontal="right"/>
    </xf>
    <xf numFmtId="177" fontId="26" fillId="3" borderId="1" xfId="0" applyNumberFormat="1" applyFont="1" applyFill="1" applyBorder="1" applyAlignment="1">
      <alignment horizontal="right"/>
    </xf>
    <xf numFmtId="176" fontId="26" fillId="3" borderId="1" xfId="0" applyNumberFormat="1" applyFont="1" applyFill="1" applyBorder="1" applyAlignment="1">
      <alignment/>
    </xf>
    <xf numFmtId="0" fontId="26" fillId="0" borderId="1" xfId="0" applyFont="1" applyBorder="1" applyAlignment="1">
      <alignment/>
    </xf>
    <xf numFmtId="0" fontId="21" fillId="3" borderId="0" xfId="0" applyFont="1" applyFill="1" applyBorder="1" applyAlignment="1">
      <alignment horizontal="left"/>
    </xf>
    <xf numFmtId="176" fontId="26" fillId="0" borderId="1" xfId="0" applyNumberFormat="1" applyFont="1" applyBorder="1" applyAlignment="1">
      <alignment/>
    </xf>
    <xf numFmtId="176" fontId="25" fillId="3" borderId="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0" fillId="3" borderId="4" xfId="0" applyFill="1" applyBorder="1" applyAlignment="1">
      <alignment/>
    </xf>
    <xf numFmtId="176" fontId="26" fillId="3" borderId="5" xfId="0" applyNumberFormat="1" applyFont="1" applyFill="1" applyBorder="1" applyAlignment="1">
      <alignment/>
    </xf>
    <xf numFmtId="176" fontId="25" fillId="3" borderId="5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185" fontId="26" fillId="3" borderId="18" xfId="0" applyNumberFormat="1" applyFont="1" applyFill="1" applyBorder="1" applyAlignment="1">
      <alignment/>
    </xf>
    <xf numFmtId="0" fontId="21" fillId="3" borderId="8" xfId="0" applyFont="1" applyFill="1" applyBorder="1" applyAlignment="1">
      <alignment horizontal="left"/>
    </xf>
    <xf numFmtId="0" fontId="27" fillId="3" borderId="8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left"/>
    </xf>
    <xf numFmtId="0" fontId="21" fillId="3" borderId="18" xfId="0" applyFont="1" applyFill="1" applyBorder="1" applyAlignment="1">
      <alignment horizontal="center"/>
    </xf>
    <xf numFmtId="3" fontId="21" fillId="3" borderId="18" xfId="0" applyNumberFormat="1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176" fontId="26" fillId="2" borderId="1" xfId="0" applyNumberFormat="1" applyFont="1" applyFill="1" applyBorder="1" applyAlignment="1">
      <alignment/>
    </xf>
    <xf numFmtId="0" fontId="21" fillId="2" borderId="2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6" fillId="2" borderId="2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27" fillId="2" borderId="23" xfId="0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29" fillId="2" borderId="14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21" fillId="2" borderId="24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28" fillId="2" borderId="25" xfId="0" applyFont="1" applyFill="1" applyBorder="1" applyAlignment="1">
      <alignment horizontal="center" wrapText="1"/>
    </xf>
    <xf numFmtId="0" fontId="28" fillId="2" borderId="26" xfId="0" applyFont="1" applyFill="1" applyBorder="1" applyAlignment="1">
      <alignment horizontal="center" wrapText="1"/>
    </xf>
    <xf numFmtId="0" fontId="28" fillId="2" borderId="25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center"/>
    </xf>
    <xf numFmtId="0" fontId="24" fillId="2" borderId="15" xfId="0" applyFont="1" applyFill="1" applyBorder="1" applyAlignment="1">
      <alignment/>
    </xf>
    <xf numFmtId="0" fontId="24" fillId="2" borderId="25" xfId="0" applyFont="1" applyFill="1" applyBorder="1" applyAlignment="1">
      <alignment/>
    </xf>
    <xf numFmtId="0" fontId="24" fillId="2" borderId="27" xfId="0" applyFont="1" applyFill="1" applyBorder="1" applyAlignment="1">
      <alignment/>
    </xf>
    <xf numFmtId="0" fontId="0" fillId="2" borderId="25" xfId="0" applyFill="1" applyBorder="1" applyAlignment="1">
      <alignment/>
    </xf>
    <xf numFmtId="0" fontId="24" fillId="2" borderId="28" xfId="0" applyFont="1" applyFill="1" applyBorder="1" applyAlignment="1">
      <alignment/>
    </xf>
    <xf numFmtId="0" fontId="21" fillId="2" borderId="18" xfId="0" applyFont="1" applyFill="1" applyBorder="1" applyAlignment="1">
      <alignment horizontal="center"/>
    </xf>
    <xf numFmtId="3" fontId="25" fillId="2" borderId="1" xfId="0" applyNumberFormat="1" applyFont="1" applyFill="1" applyBorder="1" applyAlignment="1">
      <alignment horizontal="right"/>
    </xf>
    <xf numFmtId="183" fontId="25" fillId="2" borderId="1" xfId="0" applyNumberFormat="1" applyFont="1" applyFill="1" applyBorder="1" applyAlignment="1">
      <alignment horizontal="right"/>
    </xf>
    <xf numFmtId="177" fontId="25" fillId="2" borderId="1" xfId="0" applyNumberFormat="1" applyFont="1" applyFill="1" applyBorder="1" applyAlignment="1">
      <alignment horizontal="right"/>
    </xf>
    <xf numFmtId="185" fontId="26" fillId="2" borderId="18" xfId="0" applyNumberFormat="1" applyFont="1" applyFill="1" applyBorder="1" applyAlignment="1">
      <alignment/>
    </xf>
    <xf numFmtId="176" fontId="26" fillId="2" borderId="5" xfId="0" applyNumberFormat="1" applyFont="1" applyFill="1" applyBorder="1" applyAlignment="1">
      <alignment/>
    </xf>
    <xf numFmtId="0" fontId="26" fillId="2" borderId="1" xfId="0" applyFont="1" applyFill="1" applyBorder="1" applyAlignment="1">
      <alignment/>
    </xf>
    <xf numFmtId="0" fontId="26" fillId="2" borderId="16" xfId="0" applyFont="1" applyFill="1" applyBorder="1" applyAlignment="1">
      <alignment/>
    </xf>
    <xf numFmtId="0" fontId="27" fillId="2" borderId="18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left"/>
    </xf>
    <xf numFmtId="176" fontId="25" fillId="2" borderId="5" xfId="0" applyNumberFormat="1" applyFont="1" applyFill="1" applyBorder="1" applyAlignment="1">
      <alignment/>
    </xf>
    <xf numFmtId="176" fontId="25" fillId="2" borderId="1" xfId="0" applyNumberFormat="1" applyFont="1" applyFill="1" applyBorder="1" applyAlignment="1">
      <alignment/>
    </xf>
    <xf numFmtId="176" fontId="25" fillId="2" borderId="16" xfId="0" applyNumberFormat="1" applyFont="1" applyFill="1" applyBorder="1" applyAlignment="1">
      <alignment/>
    </xf>
    <xf numFmtId="0" fontId="27" fillId="2" borderId="5" xfId="0" applyFont="1" applyFill="1" applyBorder="1" applyAlignment="1">
      <alignment horizontal="left"/>
    </xf>
    <xf numFmtId="0" fontId="21" fillId="2" borderId="29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left"/>
    </xf>
    <xf numFmtId="3" fontId="25" fillId="2" borderId="31" xfId="0" applyNumberFormat="1" applyFont="1" applyFill="1" applyBorder="1" applyAlignment="1">
      <alignment horizontal="right"/>
    </xf>
    <xf numFmtId="183" fontId="25" fillId="2" borderId="31" xfId="0" applyNumberFormat="1" applyFont="1" applyFill="1" applyBorder="1" applyAlignment="1">
      <alignment horizontal="right"/>
    </xf>
    <xf numFmtId="177" fontId="25" fillId="2" borderId="31" xfId="0" applyNumberFormat="1" applyFont="1" applyFill="1" applyBorder="1" applyAlignment="1">
      <alignment horizontal="right"/>
    </xf>
    <xf numFmtId="185" fontId="26" fillId="2" borderId="29" xfId="0" applyNumberFormat="1" applyFont="1" applyFill="1" applyBorder="1" applyAlignment="1">
      <alignment/>
    </xf>
    <xf numFmtId="176" fontId="26" fillId="2" borderId="32" xfId="0" applyNumberFormat="1" applyFont="1" applyFill="1" applyBorder="1" applyAlignment="1">
      <alignment/>
    </xf>
    <xf numFmtId="176" fontId="26" fillId="2" borderId="31" xfId="0" applyNumberFormat="1" applyFont="1" applyFill="1" applyBorder="1" applyAlignment="1">
      <alignment/>
    </xf>
    <xf numFmtId="176" fontId="21" fillId="2" borderId="31" xfId="0" applyNumberFormat="1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0" xfId="0" applyFont="1" applyAlignment="1">
      <alignment/>
    </xf>
    <xf numFmtId="0" fontId="30" fillId="0" borderId="0" xfId="0" applyFont="1" applyAlignment="1">
      <alignment/>
    </xf>
    <xf numFmtId="0" fontId="31" fillId="2" borderId="20" xfId="0" applyFont="1" applyFill="1" applyBorder="1" applyAlignment="1">
      <alignment horizontal="center"/>
    </xf>
    <xf numFmtId="0" fontId="32" fillId="2" borderId="0" xfId="0" applyFont="1" applyFill="1" applyBorder="1" applyAlignment="1">
      <alignment/>
    </xf>
    <xf numFmtId="0" fontId="33" fillId="2" borderId="14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34" fillId="2" borderId="0" xfId="0" applyFont="1" applyFill="1" applyBorder="1" applyAlignment="1">
      <alignment/>
    </xf>
    <xf numFmtId="0" fontId="31" fillId="2" borderId="23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31" fillId="2" borderId="2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35" fillId="2" borderId="25" xfId="0" applyFont="1" applyFill="1" applyBorder="1" applyAlignment="1">
      <alignment horizontal="center" wrapText="1"/>
    </xf>
    <xf numFmtId="0" fontId="35" fillId="2" borderId="26" xfId="0" applyFont="1" applyFill="1" applyBorder="1" applyAlignment="1">
      <alignment horizontal="center" wrapText="1"/>
    </xf>
    <xf numFmtId="0" fontId="35" fillId="2" borderId="25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left"/>
    </xf>
    <xf numFmtId="3" fontId="33" fillId="2" borderId="1" xfId="0" applyNumberFormat="1" applyFont="1" applyFill="1" applyBorder="1" applyAlignment="1">
      <alignment horizontal="right"/>
    </xf>
    <xf numFmtId="183" fontId="33" fillId="2" borderId="1" xfId="0" applyNumberFormat="1" applyFont="1" applyFill="1" applyBorder="1" applyAlignment="1">
      <alignment horizontal="right"/>
    </xf>
    <xf numFmtId="0" fontId="31" fillId="3" borderId="18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left"/>
    </xf>
    <xf numFmtId="3" fontId="31" fillId="3" borderId="1" xfId="0" applyNumberFormat="1" applyFont="1" applyFill="1" applyBorder="1" applyAlignment="1">
      <alignment horizontal="right"/>
    </xf>
    <xf numFmtId="183" fontId="31" fillId="3" borderId="1" xfId="0" applyNumberFormat="1" applyFont="1" applyFill="1" applyBorder="1" applyAlignment="1">
      <alignment horizontal="right"/>
    </xf>
    <xf numFmtId="0" fontId="31" fillId="3" borderId="8" xfId="0" applyFont="1" applyFill="1" applyBorder="1" applyAlignment="1">
      <alignment horizontal="left"/>
    </xf>
    <xf numFmtId="176" fontId="31" fillId="3" borderId="1" xfId="0" applyNumberFormat="1" applyFont="1" applyFill="1" applyBorder="1" applyAlignment="1">
      <alignment horizontal="center"/>
    </xf>
    <xf numFmtId="176" fontId="31" fillId="0" borderId="1" xfId="0" applyNumberFormat="1" applyFont="1" applyBorder="1" applyAlignment="1">
      <alignment horizontal="center"/>
    </xf>
    <xf numFmtId="3" fontId="31" fillId="3" borderId="18" xfId="0" applyNumberFormat="1" applyFont="1" applyFill="1" applyBorder="1" applyAlignment="1">
      <alignment horizontal="center"/>
    </xf>
    <xf numFmtId="176" fontId="33" fillId="3" borderId="1" xfId="0" applyNumberFormat="1" applyFont="1" applyFill="1" applyBorder="1" applyAlignment="1">
      <alignment horizontal="center"/>
    </xf>
    <xf numFmtId="176" fontId="33" fillId="2" borderId="1" xfId="0" applyNumberFormat="1" applyFont="1" applyFill="1" applyBorder="1" applyAlignment="1">
      <alignment horizontal="center"/>
    </xf>
    <xf numFmtId="0" fontId="31" fillId="3" borderId="5" xfId="0" applyFont="1" applyFill="1" applyBorder="1" applyAlignment="1">
      <alignment horizontal="left"/>
    </xf>
    <xf numFmtId="3" fontId="33" fillId="3" borderId="1" xfId="0" applyNumberFormat="1" applyFont="1" applyFill="1" applyBorder="1" applyAlignment="1">
      <alignment horizontal="right"/>
    </xf>
    <xf numFmtId="183" fontId="33" fillId="3" borderId="1" xfId="0" applyNumberFormat="1" applyFont="1" applyFill="1" applyBorder="1" applyAlignment="1">
      <alignment horizontal="right"/>
    </xf>
    <xf numFmtId="0" fontId="31" fillId="0" borderId="38" xfId="0" applyFont="1" applyBorder="1" applyAlignment="1">
      <alignment/>
    </xf>
    <xf numFmtId="0" fontId="31" fillId="0" borderId="5" xfId="0" applyFont="1" applyBorder="1" applyAlignment="1">
      <alignment horizontal="center"/>
    </xf>
    <xf numFmtId="0" fontId="31" fillId="0" borderId="1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31" fillId="0" borderId="5" xfId="0" applyFont="1" applyBorder="1" applyAlignment="1">
      <alignment/>
    </xf>
    <xf numFmtId="3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5" xfId="0" applyFont="1" applyBorder="1" applyAlignment="1">
      <alignment horizontal="left"/>
    </xf>
    <xf numFmtId="177" fontId="9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33" fillId="2" borderId="22" xfId="0" applyFont="1" applyFill="1" applyBorder="1" applyAlignment="1">
      <alignment horizontal="center"/>
    </xf>
    <xf numFmtId="0" fontId="33" fillId="2" borderId="34" xfId="0" applyFont="1" applyFill="1" applyBorder="1" applyAlignment="1">
      <alignment horizontal="center"/>
    </xf>
    <xf numFmtId="0" fontId="35" fillId="2" borderId="37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177" fontId="33" fillId="2" borderId="16" xfId="0" applyNumberFormat="1" applyFont="1" applyFill="1" applyBorder="1" applyAlignment="1">
      <alignment horizontal="right"/>
    </xf>
    <xf numFmtId="177" fontId="31" fillId="3" borderId="16" xfId="0" applyNumberFormat="1" applyFont="1" applyFill="1" applyBorder="1" applyAlignment="1">
      <alignment horizontal="right"/>
    </xf>
    <xf numFmtId="177" fontId="31" fillId="3" borderId="39" xfId="0" applyNumberFormat="1" applyFont="1" applyFill="1" applyBorder="1" applyAlignment="1">
      <alignment horizontal="right"/>
    </xf>
    <xf numFmtId="177" fontId="33" fillId="3" borderId="16" xfId="0" applyNumberFormat="1" applyFont="1" applyFill="1" applyBorder="1" applyAlignment="1">
      <alignment horizontal="right"/>
    </xf>
    <xf numFmtId="0" fontId="31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3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7"/>
  <sheetViews>
    <sheetView workbookViewId="0" topLeftCell="A42">
      <selection activeCell="Q88" sqref="Q88"/>
    </sheetView>
  </sheetViews>
  <sheetFormatPr defaultColWidth="9.00390625" defaultRowHeight="12.75"/>
  <cols>
    <col min="1" max="1" width="8.125" style="0" customWidth="1"/>
    <col min="2" max="2" width="36.875" style="0" customWidth="1"/>
    <col min="3" max="3" width="10.875" style="0" customWidth="1"/>
    <col min="4" max="4" width="10.375" style="0" hidden="1" customWidth="1"/>
    <col min="5" max="5" width="10.875" style="0" customWidth="1"/>
    <col min="6" max="6" width="11.75390625" style="0" hidden="1" customWidth="1"/>
    <col min="7" max="9" width="11.00390625" style="0" hidden="1" customWidth="1"/>
    <col min="10" max="10" width="13.875" style="0" hidden="1" customWidth="1"/>
    <col min="11" max="11" width="13.375" style="0" hidden="1" customWidth="1"/>
    <col min="12" max="12" width="10.875" style="0" customWidth="1"/>
    <col min="13" max="13" width="9.75390625" style="0" customWidth="1"/>
    <col min="14" max="14" width="8.125" style="0" hidden="1" customWidth="1"/>
    <col min="15" max="16" width="9.75390625" style="0" customWidth="1"/>
    <col min="17" max="17" width="27.375" style="0" customWidth="1"/>
    <col min="18" max="19" width="42.375" style="0" customWidth="1"/>
  </cols>
  <sheetData>
    <row r="1" spans="1:17" ht="12.75">
      <c r="A1" s="51" t="s">
        <v>272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79" customFormat="1" ht="6" customHeight="1">
      <c r="A2" s="51"/>
      <c r="B2" s="51"/>
      <c r="C2" s="51"/>
      <c r="D2" s="52"/>
      <c r="E2" s="52"/>
      <c r="F2" s="52"/>
      <c r="G2" s="52"/>
      <c r="H2" s="52"/>
      <c r="I2" s="52"/>
      <c r="J2" s="52" t="s">
        <v>1</v>
      </c>
      <c r="K2" s="52"/>
      <c r="L2" s="52"/>
      <c r="M2" s="52"/>
      <c r="N2" s="52"/>
      <c r="O2" s="88"/>
      <c r="P2" s="88"/>
      <c r="Q2" s="88"/>
    </row>
    <row r="3" spans="1:17" s="76" customFormat="1" ht="14.25" customHeight="1">
      <c r="A3" s="52"/>
      <c r="B3" s="59"/>
      <c r="C3" s="60" t="s">
        <v>369</v>
      </c>
      <c r="D3" s="59"/>
      <c r="E3" s="59"/>
      <c r="F3" s="59"/>
      <c r="G3" s="59"/>
      <c r="H3" s="59"/>
      <c r="I3" s="59"/>
      <c r="J3" s="60"/>
      <c r="K3" s="52"/>
      <c r="L3" s="52"/>
      <c r="M3" s="52"/>
      <c r="N3" s="52"/>
      <c r="O3" s="88"/>
      <c r="P3" s="88"/>
      <c r="Q3" s="88"/>
    </row>
    <row r="4" spans="1:19" ht="36.75" customHeight="1">
      <c r="A4" s="202" t="s">
        <v>2</v>
      </c>
      <c r="B4" s="207" t="s">
        <v>3</v>
      </c>
      <c r="C4" s="203" t="s">
        <v>360</v>
      </c>
      <c r="D4" s="204" t="s">
        <v>5</v>
      </c>
      <c r="E4" s="205" t="s">
        <v>361</v>
      </c>
      <c r="F4" s="203" t="s">
        <v>270</v>
      </c>
      <c r="G4" s="203"/>
      <c r="H4" s="203"/>
      <c r="I4" s="203"/>
      <c r="J4" s="219"/>
      <c r="K4" s="220"/>
      <c r="L4" s="206" t="s">
        <v>300</v>
      </c>
      <c r="M4" s="221" t="s">
        <v>362</v>
      </c>
      <c r="N4" s="221" t="s">
        <v>269</v>
      </c>
      <c r="O4" s="207" t="s">
        <v>302</v>
      </c>
      <c r="P4" s="207"/>
      <c r="Q4" s="207" t="s">
        <v>278</v>
      </c>
      <c r="R4" s="98"/>
      <c r="S4" s="98"/>
    </row>
    <row r="5" spans="1:19" ht="12" customHeight="1">
      <c r="A5" s="309">
        <v>210</v>
      </c>
      <c r="B5" s="222" t="s">
        <v>293</v>
      </c>
      <c r="C5" s="213">
        <f>SUM(C6)</f>
        <v>63</v>
      </c>
      <c r="D5" s="212"/>
      <c r="E5" s="213">
        <f>SUM(E6)</f>
        <v>60</v>
      </c>
      <c r="F5" s="213">
        <f>SUM(F6,F12)</f>
        <v>0</v>
      </c>
      <c r="G5" s="213"/>
      <c r="H5" s="213"/>
      <c r="I5" s="213"/>
      <c r="J5" s="223"/>
      <c r="K5" s="224"/>
      <c r="L5" s="213">
        <f>SUM(L6)</f>
        <v>50</v>
      </c>
      <c r="M5" s="217">
        <f>SUM(M6)</f>
        <v>50</v>
      </c>
      <c r="N5" s="216"/>
      <c r="O5" s="217">
        <f>SUM(O6)</f>
        <v>50</v>
      </c>
      <c r="P5" s="217">
        <f>SUM(P6,P7,P13,P16,P18,P29)</f>
        <v>0</v>
      </c>
      <c r="Q5" s="217"/>
      <c r="R5" s="38"/>
      <c r="S5" s="38"/>
    </row>
    <row r="6" spans="1:19" ht="12" customHeight="1">
      <c r="A6" s="365" t="s">
        <v>294</v>
      </c>
      <c r="B6" s="347" t="s">
        <v>310</v>
      </c>
      <c r="C6" s="242">
        <v>63</v>
      </c>
      <c r="D6" s="366"/>
      <c r="E6" s="196">
        <v>60</v>
      </c>
      <c r="F6" s="242"/>
      <c r="G6" s="242"/>
      <c r="H6" s="242"/>
      <c r="I6" s="242"/>
      <c r="J6" s="347"/>
      <c r="K6" s="356"/>
      <c r="L6" s="241">
        <v>50</v>
      </c>
      <c r="M6" s="242">
        <v>50</v>
      </c>
      <c r="N6" s="164"/>
      <c r="O6" s="242">
        <v>50</v>
      </c>
      <c r="P6" s="242"/>
      <c r="Q6" s="164"/>
      <c r="R6" s="38"/>
      <c r="S6" s="38"/>
    </row>
    <row r="7" spans="1:19" ht="12" customHeight="1">
      <c r="A7" s="309">
        <v>220</v>
      </c>
      <c r="B7" s="222" t="s">
        <v>256</v>
      </c>
      <c r="C7" s="213">
        <f>SUM(C8)</f>
        <v>38</v>
      </c>
      <c r="D7" s="212"/>
      <c r="E7" s="217">
        <f>SUM(E8)</f>
        <v>39</v>
      </c>
      <c r="F7" s="217">
        <f>SUM(F8)</f>
        <v>0</v>
      </c>
      <c r="G7" s="216"/>
      <c r="H7" s="217">
        <f>SUM(H8)</f>
        <v>0</v>
      </c>
      <c r="I7" s="213"/>
      <c r="J7" s="223"/>
      <c r="K7" s="224"/>
      <c r="L7" s="217">
        <f>SUM(L8)</f>
        <v>51</v>
      </c>
      <c r="M7" s="217">
        <f>SUM(M8)</f>
        <v>51</v>
      </c>
      <c r="N7" s="217"/>
      <c r="O7" s="217">
        <f>SUM(O9:O12)</f>
        <v>51</v>
      </c>
      <c r="P7" s="216">
        <f>SUM(P9:P10)</f>
        <v>0</v>
      </c>
      <c r="Q7" s="216"/>
      <c r="R7" s="38"/>
      <c r="S7" s="38"/>
    </row>
    <row r="8" spans="1:20" ht="12" customHeight="1">
      <c r="A8" s="365">
        <v>223</v>
      </c>
      <c r="B8" s="244" t="s">
        <v>258</v>
      </c>
      <c r="C8" s="164">
        <f>SUM(C9:C12)</f>
        <v>38</v>
      </c>
      <c r="D8" s="352">
        <f>D10+D11+D13</f>
        <v>0</v>
      </c>
      <c r="E8" s="317">
        <f>SUM(E9:E10)</f>
        <v>39</v>
      </c>
      <c r="F8" s="164">
        <f>SUM(F10:F14)</f>
        <v>0</v>
      </c>
      <c r="G8" s="164"/>
      <c r="H8" s="164">
        <f>SUM(H10:H14)</f>
        <v>0</v>
      </c>
      <c r="I8" s="164"/>
      <c r="J8" s="244"/>
      <c r="K8" s="367"/>
      <c r="L8" s="217">
        <f>SUM(L9:L12)</f>
        <v>51</v>
      </c>
      <c r="M8" s="317">
        <f>SUM(M9:M12)</f>
        <v>51</v>
      </c>
      <c r="N8" s="317"/>
      <c r="O8" s="317">
        <f>SUM(O9:O12)</f>
        <v>51</v>
      </c>
      <c r="P8" s="317">
        <f>SUM(P9)</f>
        <v>0</v>
      </c>
      <c r="Q8" s="317"/>
      <c r="R8" s="377"/>
      <c r="S8" s="377"/>
      <c r="T8" s="35"/>
    </row>
    <row r="9" spans="1:19" ht="12.75" customHeight="1">
      <c r="A9" s="313">
        <v>1</v>
      </c>
      <c r="B9" s="347" t="s">
        <v>311</v>
      </c>
      <c r="C9" s="242"/>
      <c r="D9" s="103"/>
      <c r="E9" s="193">
        <v>39</v>
      </c>
      <c r="F9" s="9"/>
      <c r="G9" s="9"/>
      <c r="H9" s="9"/>
      <c r="I9" s="6"/>
      <c r="J9" s="7"/>
      <c r="K9" s="43"/>
      <c r="L9" s="216"/>
      <c r="M9" s="9"/>
      <c r="N9" s="9"/>
      <c r="O9" s="9"/>
      <c r="P9" s="9"/>
      <c r="Q9" s="9"/>
      <c r="R9" s="38"/>
      <c r="S9" s="38"/>
    </row>
    <row r="10" spans="1:19" ht="12.75" customHeight="1">
      <c r="A10" s="243">
        <v>8</v>
      </c>
      <c r="B10" s="7" t="s">
        <v>373</v>
      </c>
      <c r="C10" s="9">
        <v>30</v>
      </c>
      <c r="D10" s="104"/>
      <c r="E10" s="193"/>
      <c r="F10" s="9"/>
      <c r="G10" s="9"/>
      <c r="H10" s="9"/>
      <c r="I10" s="9"/>
      <c r="J10" s="7"/>
      <c r="K10" s="43"/>
      <c r="L10" s="216">
        <v>40</v>
      </c>
      <c r="M10" s="9">
        <v>40</v>
      </c>
      <c r="N10" s="9"/>
      <c r="O10" s="9">
        <v>40</v>
      </c>
      <c r="P10" s="9"/>
      <c r="Q10" s="9"/>
      <c r="R10" s="38"/>
      <c r="S10" s="38"/>
    </row>
    <row r="11" spans="1:19" ht="12.75">
      <c r="A11" s="243">
        <v>9</v>
      </c>
      <c r="B11" s="7" t="s">
        <v>374</v>
      </c>
      <c r="C11" s="9">
        <v>7</v>
      </c>
      <c r="D11" s="104"/>
      <c r="E11" s="193"/>
      <c r="F11" s="9"/>
      <c r="G11" s="9"/>
      <c r="H11" s="9"/>
      <c r="I11" s="9"/>
      <c r="J11" s="7"/>
      <c r="K11" s="43"/>
      <c r="L11" s="216">
        <v>10</v>
      </c>
      <c r="M11" s="9">
        <v>10</v>
      </c>
      <c r="N11" s="9"/>
      <c r="O11" s="9">
        <v>10</v>
      </c>
      <c r="P11" s="9"/>
      <c r="Q11" s="9"/>
      <c r="R11" s="38"/>
      <c r="S11" s="38"/>
    </row>
    <row r="12" spans="1:19" ht="12.75">
      <c r="A12" s="243">
        <v>11</v>
      </c>
      <c r="B12" s="7" t="s">
        <v>255</v>
      </c>
      <c r="C12" s="9">
        <v>1</v>
      </c>
      <c r="D12" s="104"/>
      <c r="E12" s="193"/>
      <c r="F12" s="9"/>
      <c r="G12" s="9"/>
      <c r="H12" s="9"/>
      <c r="I12" s="9"/>
      <c r="J12" s="7"/>
      <c r="K12" s="43"/>
      <c r="L12" s="216">
        <v>1</v>
      </c>
      <c r="M12" s="9">
        <v>1</v>
      </c>
      <c r="N12" s="9"/>
      <c r="O12" s="9">
        <v>1</v>
      </c>
      <c r="P12" s="9"/>
      <c r="Q12" s="9"/>
      <c r="R12" s="38"/>
      <c r="S12" s="38"/>
    </row>
    <row r="13" spans="1:19" ht="12.75">
      <c r="A13" s="368">
        <v>230</v>
      </c>
      <c r="B13" s="320" t="s">
        <v>257</v>
      </c>
      <c r="C13" s="217">
        <f>SUM(C14:C15)</f>
        <v>0</v>
      </c>
      <c r="D13" s="300"/>
      <c r="E13" s="217">
        <f>SUM(E14:E15)</f>
        <v>0</v>
      </c>
      <c r="F13" s="217"/>
      <c r="G13" s="217"/>
      <c r="H13" s="217"/>
      <c r="I13" s="217"/>
      <c r="J13" s="320"/>
      <c r="K13" s="321"/>
      <c r="L13" s="217">
        <f>SUM(L14:L15)</f>
        <v>0</v>
      </c>
      <c r="M13" s="217">
        <f>SUM(M14:M15)</f>
        <v>0</v>
      </c>
      <c r="N13" s="217"/>
      <c r="O13" s="217">
        <f>SUM(O14:O15)</f>
        <v>0</v>
      </c>
      <c r="P13" s="217">
        <f>SUM(P14:P15)</f>
        <v>0</v>
      </c>
      <c r="Q13" s="216"/>
      <c r="R13" s="38"/>
      <c r="S13" s="38"/>
    </row>
    <row r="14" spans="1:19" ht="12.75">
      <c r="A14" s="369">
        <v>231</v>
      </c>
      <c r="B14" s="347" t="s">
        <v>304</v>
      </c>
      <c r="C14" s="242"/>
      <c r="D14" s="366"/>
      <c r="E14" s="196"/>
      <c r="F14" s="242"/>
      <c r="G14" s="242"/>
      <c r="H14" s="242"/>
      <c r="I14" s="242"/>
      <c r="J14" s="347"/>
      <c r="K14" s="356"/>
      <c r="L14" s="241"/>
      <c r="M14" s="196"/>
      <c r="N14" s="196"/>
      <c r="O14" s="196"/>
      <c r="P14" s="196"/>
      <c r="Q14" s="193"/>
      <c r="R14" s="38"/>
      <c r="S14" s="38"/>
    </row>
    <row r="15" spans="1:22" ht="12.75">
      <c r="A15" s="369">
        <v>233</v>
      </c>
      <c r="B15" s="347" t="s">
        <v>305</v>
      </c>
      <c r="C15" s="242"/>
      <c r="D15" s="366"/>
      <c r="E15" s="196"/>
      <c r="F15" s="242"/>
      <c r="G15" s="242"/>
      <c r="H15" s="242"/>
      <c r="I15" s="242"/>
      <c r="J15" s="347"/>
      <c r="K15" s="356"/>
      <c r="L15" s="241"/>
      <c r="M15" s="196"/>
      <c r="N15" s="196"/>
      <c r="O15" s="196"/>
      <c r="P15" s="196"/>
      <c r="Q15" s="193"/>
      <c r="R15" s="371"/>
      <c r="S15" s="371"/>
      <c r="T15" s="35"/>
      <c r="U15" s="35"/>
      <c r="V15" s="35"/>
    </row>
    <row r="16" spans="1:19" ht="12.75">
      <c r="A16" s="310">
        <v>240</v>
      </c>
      <c r="B16" s="320" t="s">
        <v>295</v>
      </c>
      <c r="C16" s="217">
        <f>C17</f>
        <v>18</v>
      </c>
      <c r="D16" s="300"/>
      <c r="E16" s="217">
        <f>E17</f>
        <v>0</v>
      </c>
      <c r="F16" s="217"/>
      <c r="G16" s="217"/>
      <c r="H16" s="217"/>
      <c r="I16" s="217"/>
      <c r="J16" s="320"/>
      <c r="K16" s="321"/>
      <c r="L16" s="217">
        <f>L17</f>
        <v>0</v>
      </c>
      <c r="M16" s="217">
        <f>SUM(M17)</f>
        <v>0</v>
      </c>
      <c r="N16" s="217"/>
      <c r="O16" s="217">
        <f>SUM(O17)</f>
        <v>0</v>
      </c>
      <c r="P16" s="217">
        <f>SUM(P17)</f>
        <v>0</v>
      </c>
      <c r="Q16" s="217"/>
      <c r="R16" s="38"/>
      <c r="S16" s="38"/>
    </row>
    <row r="17" spans="1:19" ht="12.75">
      <c r="A17" s="365">
        <v>243</v>
      </c>
      <c r="B17" s="7" t="s">
        <v>296</v>
      </c>
      <c r="C17" s="9">
        <v>18</v>
      </c>
      <c r="D17" s="104"/>
      <c r="E17" s="193"/>
      <c r="F17" s="9"/>
      <c r="G17" s="9"/>
      <c r="H17" s="9"/>
      <c r="I17" s="9"/>
      <c r="J17" s="7"/>
      <c r="K17" s="43"/>
      <c r="L17" s="216"/>
      <c r="M17" s="9"/>
      <c r="N17" s="9"/>
      <c r="O17" s="9"/>
      <c r="P17" s="9"/>
      <c r="Q17" s="9"/>
      <c r="R17" s="38"/>
      <c r="S17" s="38"/>
    </row>
    <row r="18" spans="1:19" ht="12.75">
      <c r="A18" s="310">
        <v>290</v>
      </c>
      <c r="B18" s="320" t="s">
        <v>253</v>
      </c>
      <c r="C18" s="217">
        <f>SUM(C19,C23)</f>
        <v>392</v>
      </c>
      <c r="D18" s="300"/>
      <c r="E18" s="217">
        <f>SUM(E19,E23)</f>
        <v>151</v>
      </c>
      <c r="F18" s="217"/>
      <c r="G18" s="217"/>
      <c r="H18" s="217"/>
      <c r="I18" s="217"/>
      <c r="J18" s="320"/>
      <c r="K18" s="321"/>
      <c r="L18" s="217">
        <f>SUM(L19,L23)</f>
        <v>149</v>
      </c>
      <c r="M18" s="217">
        <f>SUM(M19,M23)</f>
        <v>149</v>
      </c>
      <c r="N18" s="217"/>
      <c r="O18" s="217">
        <f>SUM(O19,O23)</f>
        <v>149</v>
      </c>
      <c r="P18" s="217">
        <f>SUM(P19,P23)</f>
        <v>0</v>
      </c>
      <c r="Q18" s="217"/>
      <c r="R18" s="38"/>
      <c r="S18" s="38"/>
    </row>
    <row r="19" spans="1:19" ht="12.75">
      <c r="A19" s="365">
        <v>291</v>
      </c>
      <c r="B19" s="244" t="s">
        <v>297</v>
      </c>
      <c r="C19" s="164">
        <f>SUM(C20:C22)</f>
        <v>0</v>
      </c>
      <c r="D19" s="352"/>
      <c r="E19" s="317">
        <f>SUM(E20:E22)</f>
        <v>0</v>
      </c>
      <c r="F19" s="164"/>
      <c r="G19" s="164"/>
      <c r="H19" s="164"/>
      <c r="I19" s="164"/>
      <c r="J19" s="244"/>
      <c r="K19" s="367"/>
      <c r="L19" s="217">
        <f>SUM(L20:L22)</f>
        <v>0</v>
      </c>
      <c r="M19" s="317">
        <f>SUM(M20:M22)</f>
        <v>0</v>
      </c>
      <c r="N19" s="317"/>
      <c r="O19" s="317">
        <f>SUM(O20:O22)</f>
        <v>0</v>
      </c>
      <c r="P19" s="317">
        <f>SUM(P20:P22)</f>
        <v>0</v>
      </c>
      <c r="Q19" s="193"/>
      <c r="R19" s="38"/>
      <c r="S19" s="38"/>
    </row>
    <row r="20" spans="1:22" ht="12.75">
      <c r="A20" s="318">
        <v>2</v>
      </c>
      <c r="B20" s="7" t="s">
        <v>306</v>
      </c>
      <c r="C20" s="9"/>
      <c r="D20" s="104"/>
      <c r="E20" s="193"/>
      <c r="F20" s="9"/>
      <c r="G20" s="9"/>
      <c r="H20" s="9"/>
      <c r="I20" s="9"/>
      <c r="J20" s="7"/>
      <c r="K20" s="43"/>
      <c r="L20" s="216"/>
      <c r="M20" s="316"/>
      <c r="N20" s="316"/>
      <c r="O20" s="316"/>
      <c r="P20" s="316"/>
      <c r="Q20" s="316"/>
      <c r="R20" s="370"/>
      <c r="S20" s="370"/>
      <c r="T20" s="35"/>
      <c r="U20" s="35"/>
      <c r="V20" s="35"/>
    </row>
    <row r="21" spans="1:36" ht="12.75">
      <c r="A21" s="318">
        <v>4</v>
      </c>
      <c r="B21" s="7" t="s">
        <v>254</v>
      </c>
      <c r="C21" s="9"/>
      <c r="D21" s="195"/>
      <c r="E21" s="315"/>
      <c r="F21" s="63"/>
      <c r="G21" s="63"/>
      <c r="H21" s="63"/>
      <c r="I21" s="9"/>
      <c r="J21" s="55"/>
      <c r="K21" s="44"/>
      <c r="L21" s="228"/>
      <c r="M21" s="63"/>
      <c r="N21" s="63"/>
      <c r="O21" s="63"/>
      <c r="P21" s="63"/>
      <c r="Q21" s="63"/>
      <c r="R21" s="371"/>
      <c r="S21" s="371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12.75">
      <c r="A22" s="318">
        <v>5</v>
      </c>
      <c r="B22" s="7" t="s">
        <v>312</v>
      </c>
      <c r="C22" s="9"/>
      <c r="D22" s="104"/>
      <c r="E22" s="193"/>
      <c r="F22" s="9"/>
      <c r="G22" s="9"/>
      <c r="H22" s="9"/>
      <c r="I22" s="9"/>
      <c r="J22" s="7"/>
      <c r="K22" s="43"/>
      <c r="L22" s="216"/>
      <c r="M22" s="63"/>
      <c r="N22" s="63"/>
      <c r="O22" s="63"/>
      <c r="P22" s="63"/>
      <c r="Q22" s="63"/>
      <c r="R22" s="371"/>
      <c r="S22" s="371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19" ht="12.75">
      <c r="A23" s="365">
        <v>292</v>
      </c>
      <c r="B23" s="373" t="s">
        <v>25</v>
      </c>
      <c r="C23" s="317">
        <f>SUM(C24:C28)</f>
        <v>392</v>
      </c>
      <c r="D23" s="374">
        <f>SUM(D24:D30)</f>
        <v>0</v>
      </c>
      <c r="E23" s="372">
        <f>SUM(E24:E28)</f>
        <v>151</v>
      </c>
      <c r="F23" s="372">
        <f>SUM(F24:F29)</f>
        <v>0</v>
      </c>
      <c r="G23" s="317"/>
      <c r="H23" s="372">
        <f>SUM(H24:H29)</f>
        <v>0</v>
      </c>
      <c r="I23" s="317"/>
      <c r="J23" s="375"/>
      <c r="K23" s="376"/>
      <c r="L23" s="227">
        <f>SUM(L24:L28)</f>
        <v>149</v>
      </c>
      <c r="M23" s="372">
        <f>SUM(M24:M28)</f>
        <v>149</v>
      </c>
      <c r="N23" s="317"/>
      <c r="O23" s="372">
        <f>SUM(O24:O28)</f>
        <v>149</v>
      </c>
      <c r="P23" s="372">
        <f>SUM(P24:P28)</f>
        <v>0</v>
      </c>
      <c r="Q23" s="372"/>
      <c r="R23" s="38"/>
      <c r="S23" s="38"/>
    </row>
    <row r="24" spans="1:19" ht="12.75">
      <c r="A24" s="243">
        <v>6</v>
      </c>
      <c r="B24" s="7" t="s">
        <v>27</v>
      </c>
      <c r="C24" s="9">
        <v>237</v>
      </c>
      <c r="D24" s="104"/>
      <c r="E24" s="193">
        <v>80</v>
      </c>
      <c r="F24" s="9"/>
      <c r="G24" s="9"/>
      <c r="H24" s="9"/>
      <c r="I24" s="9"/>
      <c r="J24" s="55"/>
      <c r="K24" s="43"/>
      <c r="L24" s="216">
        <v>70</v>
      </c>
      <c r="M24" s="9">
        <v>70</v>
      </c>
      <c r="N24" s="9"/>
      <c r="O24" s="9">
        <v>70</v>
      </c>
      <c r="P24" s="9"/>
      <c r="Q24" s="9"/>
      <c r="R24" s="38"/>
      <c r="S24" s="38"/>
    </row>
    <row r="25" spans="1:19" ht="12.75">
      <c r="A25" s="243">
        <v>7</v>
      </c>
      <c r="B25" s="7" t="s">
        <v>259</v>
      </c>
      <c r="C25" s="9">
        <v>66</v>
      </c>
      <c r="D25" s="104"/>
      <c r="E25" s="193">
        <v>36</v>
      </c>
      <c r="F25" s="9"/>
      <c r="G25" s="9"/>
      <c r="H25" s="9"/>
      <c r="I25" s="9"/>
      <c r="J25" s="7"/>
      <c r="K25" s="43"/>
      <c r="L25" s="216">
        <v>30</v>
      </c>
      <c r="M25" s="9">
        <v>30</v>
      </c>
      <c r="N25" s="9"/>
      <c r="O25" s="9">
        <v>30</v>
      </c>
      <c r="P25" s="9"/>
      <c r="Q25" s="9"/>
      <c r="R25" s="38"/>
      <c r="S25" s="38"/>
    </row>
    <row r="26" spans="1:19" ht="12.75">
      <c r="A26" s="243">
        <v>10</v>
      </c>
      <c r="B26" s="7" t="s">
        <v>307</v>
      </c>
      <c r="C26" s="9"/>
      <c r="D26" s="104"/>
      <c r="E26" s="193"/>
      <c r="F26" s="9"/>
      <c r="G26" s="9"/>
      <c r="H26" s="9"/>
      <c r="I26" s="9"/>
      <c r="J26" s="7"/>
      <c r="K26" s="43"/>
      <c r="L26" s="216"/>
      <c r="M26" s="9"/>
      <c r="N26" s="9"/>
      <c r="O26" s="9"/>
      <c r="P26" s="9"/>
      <c r="Q26" s="9"/>
      <c r="R26" s="371" t="s">
        <v>276</v>
      </c>
      <c r="S26" s="371"/>
    </row>
    <row r="27" spans="1:19" ht="12.75">
      <c r="A27" s="243">
        <v>12</v>
      </c>
      <c r="B27" s="7" t="s">
        <v>26</v>
      </c>
      <c r="C27" s="9">
        <v>76</v>
      </c>
      <c r="D27" s="104"/>
      <c r="E27" s="193">
        <v>35</v>
      </c>
      <c r="F27" s="9"/>
      <c r="G27" s="9"/>
      <c r="H27" s="9"/>
      <c r="I27" s="9"/>
      <c r="J27" s="7"/>
      <c r="K27" s="43"/>
      <c r="L27" s="216">
        <v>49</v>
      </c>
      <c r="M27" s="9">
        <v>49</v>
      </c>
      <c r="N27" s="9"/>
      <c r="O27" s="9">
        <v>49</v>
      </c>
      <c r="P27" s="9"/>
      <c r="Q27" s="9"/>
      <c r="R27" s="38"/>
      <c r="S27" s="38"/>
    </row>
    <row r="28" spans="1:19" ht="12.75">
      <c r="A28" s="243">
        <v>19</v>
      </c>
      <c r="B28" s="7" t="s">
        <v>375</v>
      </c>
      <c r="C28" s="9">
        <v>13</v>
      </c>
      <c r="D28" s="104"/>
      <c r="E28" s="193"/>
      <c r="F28" s="9"/>
      <c r="G28" s="9"/>
      <c r="H28" s="9"/>
      <c r="I28" s="9"/>
      <c r="J28" s="7"/>
      <c r="K28" s="43"/>
      <c r="L28" s="216"/>
      <c r="M28" s="9"/>
      <c r="N28" s="9"/>
      <c r="O28" s="9"/>
      <c r="P28" s="9"/>
      <c r="Q28" s="9"/>
      <c r="R28" s="38"/>
      <c r="S28" s="38"/>
    </row>
    <row r="29" spans="1:19" ht="12.75">
      <c r="A29" s="319" t="s">
        <v>274</v>
      </c>
      <c r="B29" s="320" t="s">
        <v>275</v>
      </c>
      <c r="C29" s="217"/>
      <c r="D29" s="300"/>
      <c r="E29" s="217"/>
      <c r="F29" s="217"/>
      <c r="G29" s="217"/>
      <c r="H29" s="217"/>
      <c r="I29" s="217"/>
      <c r="J29" s="320"/>
      <c r="K29" s="321"/>
      <c r="L29" s="217"/>
      <c r="M29" s="217"/>
      <c r="N29" s="217"/>
      <c r="O29" s="217"/>
      <c r="P29" s="217"/>
      <c r="Q29" s="217"/>
      <c r="R29" s="38"/>
      <c r="S29" s="38"/>
    </row>
    <row r="30" spans="1:19" ht="12.75" customHeight="1">
      <c r="A30" s="243"/>
      <c r="B30" s="7"/>
      <c r="C30" s="9"/>
      <c r="D30" s="104"/>
      <c r="E30" s="193"/>
      <c r="F30" s="9"/>
      <c r="G30" s="9"/>
      <c r="H30" s="9"/>
      <c r="I30" s="9"/>
      <c r="J30" s="7"/>
      <c r="K30" s="43"/>
      <c r="L30" s="216"/>
      <c r="M30" s="9"/>
      <c r="N30" s="9"/>
      <c r="O30" s="9"/>
      <c r="P30" s="9"/>
      <c r="Q30" s="9"/>
      <c r="R30" s="38"/>
      <c r="S30" s="38"/>
    </row>
    <row r="31" spans="1:19" ht="15.75" customHeight="1">
      <c r="A31" s="243"/>
      <c r="B31" s="7"/>
      <c r="C31" s="9"/>
      <c r="D31" s="104"/>
      <c r="E31" s="193"/>
      <c r="F31" s="9"/>
      <c r="G31" s="9"/>
      <c r="H31" s="9"/>
      <c r="I31" s="9"/>
      <c r="J31" s="7"/>
      <c r="K31" s="43"/>
      <c r="L31" s="216"/>
      <c r="M31" s="9" t="s">
        <v>276</v>
      </c>
      <c r="N31" s="9"/>
      <c r="O31" s="9" t="s">
        <v>276</v>
      </c>
      <c r="P31" s="9" t="s">
        <v>276</v>
      </c>
      <c r="Q31" s="9"/>
      <c r="R31" s="38"/>
      <c r="S31" s="38"/>
    </row>
    <row r="32" spans="1:19" ht="18" customHeight="1">
      <c r="A32" s="223"/>
      <c r="B32" s="222" t="s">
        <v>30</v>
      </c>
      <c r="C32" s="213">
        <f>SUM(C29,C18,C16,C13,C7,C5)</f>
        <v>511</v>
      </c>
      <c r="D32" s="212">
        <f>SUM(D17:D17)</f>
        <v>0</v>
      </c>
      <c r="E32" s="213">
        <f>SUM(E18,E16,E13,E7,E5)</f>
        <v>250</v>
      </c>
      <c r="F32" s="213">
        <f>SUM(F1,F8,F14,F16,F18,F23)</f>
        <v>0</v>
      </c>
      <c r="G32" s="213"/>
      <c r="H32" s="213">
        <f>SUM(H1,H8,H14,H16,H18,H23)</f>
        <v>0</v>
      </c>
      <c r="I32" s="213"/>
      <c r="J32" s="223"/>
      <c r="K32" s="224"/>
      <c r="L32" s="213">
        <f>SUM(L29,L18,L16,L13,L7,L5)</f>
        <v>250</v>
      </c>
      <c r="M32" s="213">
        <f>SUM(M29,M18,M16,M13,M7,M5)</f>
        <v>250</v>
      </c>
      <c r="N32" s="213"/>
      <c r="O32" s="213">
        <f>SUM(O29,O18,O16,O13,O7,O5)</f>
        <v>250</v>
      </c>
      <c r="P32" s="213">
        <f>SUM(P5)</f>
        <v>0</v>
      </c>
      <c r="Q32" s="213"/>
      <c r="R32" s="38"/>
      <c r="S32" s="38"/>
    </row>
    <row r="33" spans="1:19" ht="18" customHeight="1">
      <c r="A33" s="383"/>
      <c r="B33" s="384"/>
      <c r="C33" s="316"/>
      <c r="D33" s="314"/>
      <c r="E33" s="316"/>
      <c r="F33" s="316"/>
      <c r="G33" s="316"/>
      <c r="H33" s="316"/>
      <c r="I33" s="316"/>
      <c r="J33" s="383"/>
      <c r="K33" s="286"/>
      <c r="L33" s="316"/>
      <c r="M33" s="316"/>
      <c r="N33" s="316"/>
      <c r="O33" s="316"/>
      <c r="P33" s="316"/>
      <c r="Q33" s="316"/>
      <c r="R33" s="38"/>
      <c r="S33" s="38"/>
    </row>
    <row r="34" spans="1:19" ht="2.25" customHeight="1" hidden="1">
      <c r="A34" s="243"/>
      <c r="B34" s="7"/>
      <c r="C34" s="9"/>
      <c r="D34" s="104"/>
      <c r="E34" s="193"/>
      <c r="F34" s="9"/>
      <c r="G34" s="9"/>
      <c r="H34" s="9"/>
      <c r="I34" s="9"/>
      <c r="J34" s="7"/>
      <c r="K34" s="43"/>
      <c r="L34" s="216"/>
      <c r="M34" s="9"/>
      <c r="N34" s="9"/>
      <c r="O34" s="9"/>
      <c r="P34" s="9"/>
      <c r="Q34" s="9"/>
      <c r="R34" s="38"/>
      <c r="S34" s="38"/>
    </row>
    <row r="35" spans="1:19" ht="12.75" hidden="1">
      <c r="A35" s="223"/>
      <c r="B35" s="222" t="s">
        <v>30</v>
      </c>
      <c r="C35" s="213"/>
      <c r="D35" s="212">
        <f>SUM(D20:D20)</f>
        <v>0</v>
      </c>
      <c r="E35" s="316">
        <f>SUM(E4,E11,E17,E19,E21,E26)</f>
        <v>0</v>
      </c>
      <c r="F35" s="213">
        <f>SUM(F4,F11,F17,F19,F21,F26)</f>
        <v>0</v>
      </c>
      <c r="G35" s="213"/>
      <c r="H35" s="213">
        <f>SUM(H4,H11,H17,H19,H21,H26)</f>
        <v>0</v>
      </c>
      <c r="I35" s="213"/>
      <c r="J35" s="223"/>
      <c r="K35" s="224"/>
      <c r="L35" s="213">
        <f>SUM(L4,L11,L17,L19,L21,L26)</f>
        <v>10</v>
      </c>
      <c r="M35" s="213"/>
      <c r="N35" s="213"/>
      <c r="O35" s="213"/>
      <c r="P35" s="213"/>
      <c r="Q35" s="213"/>
      <c r="R35" s="38"/>
      <c r="S35" s="38"/>
    </row>
    <row r="36" spans="1:19" ht="19.5" customHeight="1">
      <c r="A36" s="383"/>
      <c r="B36" s="384"/>
      <c r="C36" s="316"/>
      <c r="D36" s="314"/>
      <c r="E36" s="316"/>
      <c r="F36" s="316"/>
      <c r="G36" s="316"/>
      <c r="H36" s="316"/>
      <c r="I36" s="316"/>
      <c r="J36" s="383"/>
      <c r="K36" s="286"/>
      <c r="L36" s="316"/>
      <c r="M36" s="316"/>
      <c r="N36" s="316"/>
      <c r="O36" s="316"/>
      <c r="P36" s="316"/>
      <c r="Q36" s="316"/>
      <c r="R36" s="38"/>
      <c r="S36" s="38"/>
    </row>
    <row r="37" spans="1:17" ht="19.5" customHeight="1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3"/>
      <c r="P37" s="23"/>
      <c r="Q37" s="23"/>
    </row>
    <row r="38" spans="1:18" ht="19.5" customHeight="1">
      <c r="A38" s="122" t="s">
        <v>32</v>
      </c>
      <c r="B38" s="122" t="s">
        <v>261</v>
      </c>
      <c r="C38" s="185" t="s">
        <v>368</v>
      </c>
      <c r="L38" s="27"/>
      <c r="M38" s="27"/>
      <c r="N38" s="27"/>
      <c r="O38" t="s">
        <v>33</v>
      </c>
      <c r="R38" s="36"/>
    </row>
    <row r="39" spans="3:17" ht="1.5" customHeight="1" hidden="1">
      <c r="C39" s="27"/>
      <c r="D39" s="15"/>
      <c r="E39" s="27"/>
      <c r="F39" s="27"/>
      <c r="G39" s="27"/>
      <c r="H39" s="27"/>
      <c r="I39" s="27"/>
      <c r="K39" s="14"/>
      <c r="L39" s="27"/>
      <c r="M39" s="27"/>
      <c r="N39" s="27"/>
      <c r="O39" s="102"/>
      <c r="P39" s="262"/>
      <c r="Q39" s="262"/>
    </row>
    <row r="40" spans="3:17" ht="12.75" customHeight="1" hidden="1">
      <c r="C40" s="27"/>
      <c r="D40" s="15"/>
      <c r="E40" s="27"/>
      <c r="F40" s="27"/>
      <c r="G40" s="27"/>
      <c r="H40" s="27"/>
      <c r="I40" s="27"/>
      <c r="K40" s="14"/>
      <c r="L40" s="27"/>
      <c r="M40" s="27"/>
      <c r="N40" s="27"/>
      <c r="O40" s="89"/>
      <c r="P40" s="262"/>
      <c r="Q40" s="262"/>
    </row>
    <row r="41" spans="3:17" ht="7.5" customHeight="1" hidden="1">
      <c r="C41" s="27"/>
      <c r="D41" s="15"/>
      <c r="E41" s="27"/>
      <c r="F41" s="27"/>
      <c r="G41" s="27"/>
      <c r="H41" s="27"/>
      <c r="I41" s="27"/>
      <c r="K41" s="14"/>
      <c r="L41" s="27"/>
      <c r="M41" s="27"/>
      <c r="N41" s="27"/>
      <c r="O41" s="89"/>
      <c r="P41" s="262"/>
      <c r="Q41" s="262"/>
    </row>
    <row r="42" spans="1:19" ht="51">
      <c r="A42" s="202" t="s">
        <v>34</v>
      </c>
      <c r="B42" s="207" t="s">
        <v>3</v>
      </c>
      <c r="C42" s="203" t="s">
        <v>360</v>
      </c>
      <c r="D42" s="204" t="s">
        <v>5</v>
      </c>
      <c r="E42" s="205" t="s">
        <v>361</v>
      </c>
      <c r="F42" s="203" t="s">
        <v>270</v>
      </c>
      <c r="G42" s="203"/>
      <c r="H42" s="203"/>
      <c r="I42" s="203"/>
      <c r="J42" s="219"/>
      <c r="K42" s="220"/>
      <c r="L42" s="206" t="s">
        <v>300</v>
      </c>
      <c r="M42" s="221" t="s">
        <v>362</v>
      </c>
      <c r="N42" s="221" t="s">
        <v>269</v>
      </c>
      <c r="O42" s="207" t="s">
        <v>302</v>
      </c>
      <c r="P42" s="207"/>
      <c r="Q42" s="207" t="s">
        <v>278</v>
      </c>
      <c r="R42" s="99"/>
      <c r="S42" s="99"/>
    </row>
    <row r="43" spans="1:19" ht="17.25" customHeight="1">
      <c r="A43" s="309">
        <v>610</v>
      </c>
      <c r="B43" s="208" t="s">
        <v>35</v>
      </c>
      <c r="C43" s="210">
        <f>SUM(C45:C50)</f>
        <v>68637</v>
      </c>
      <c r="D43" s="209">
        <v>50365.6</v>
      </c>
      <c r="E43" s="210">
        <f>SUM(E45:E50)</f>
        <v>69339</v>
      </c>
      <c r="F43" s="210">
        <f>SUM(F45:F46,F55:F56)</f>
        <v>0</v>
      </c>
      <c r="G43" s="209"/>
      <c r="H43" s="209"/>
      <c r="I43" s="209"/>
      <c r="J43" s="211"/>
      <c r="K43" s="212"/>
      <c r="L43" s="213">
        <f>SUM(L45:L50)</f>
        <v>77697</v>
      </c>
      <c r="M43" s="213">
        <v>83136</v>
      </c>
      <c r="N43" s="213"/>
      <c r="O43" s="217">
        <v>88956</v>
      </c>
      <c r="P43" s="217"/>
      <c r="Q43" s="300"/>
      <c r="R43" s="40"/>
      <c r="S43" s="40"/>
    </row>
    <row r="44" spans="1:19" ht="0.75" customHeight="1">
      <c r="A44" s="253"/>
      <c r="B44" s="254"/>
      <c r="C44" s="256">
        <v>33199.5</v>
      </c>
      <c r="D44" s="255"/>
      <c r="E44" s="256">
        <v>63689</v>
      </c>
      <c r="F44" s="257"/>
      <c r="G44" s="258"/>
      <c r="H44" s="258"/>
      <c r="I44" s="258"/>
      <c r="J44" s="259"/>
      <c r="K44" s="258"/>
      <c r="L44" s="260"/>
      <c r="M44" s="260"/>
      <c r="N44" s="260"/>
      <c r="O44" s="261"/>
      <c r="P44" s="153"/>
      <c r="Q44" s="153"/>
      <c r="R44" s="40"/>
      <c r="S44" s="40"/>
    </row>
    <row r="45" spans="1:19" ht="25.5">
      <c r="A45" s="215">
        <v>611</v>
      </c>
      <c r="B45" s="246" t="s">
        <v>280</v>
      </c>
      <c r="C45" s="249">
        <v>49254</v>
      </c>
      <c r="D45" s="248"/>
      <c r="E45" s="249">
        <v>51178</v>
      </c>
      <c r="F45" s="239"/>
      <c r="G45" s="103"/>
      <c r="H45" s="103"/>
      <c r="I45" s="103"/>
      <c r="J45" s="121"/>
      <c r="K45" s="104"/>
      <c r="L45" s="297">
        <v>55460</v>
      </c>
      <c r="M45" s="9"/>
      <c r="N45" s="9"/>
      <c r="O45" s="113"/>
      <c r="P45" s="113"/>
      <c r="Q45" s="113"/>
      <c r="R45" s="40"/>
      <c r="S45" s="40"/>
    </row>
    <row r="46" spans="1:19" ht="12.75" customHeight="1">
      <c r="A46" s="208">
        <v>612</v>
      </c>
      <c r="B46" s="18" t="s">
        <v>370</v>
      </c>
      <c r="C46" s="19">
        <v>13162</v>
      </c>
      <c r="D46" s="106"/>
      <c r="E46" s="19">
        <v>16537</v>
      </c>
      <c r="F46" s="213"/>
      <c r="G46" s="103"/>
      <c r="H46" s="103"/>
      <c r="I46" s="103"/>
      <c r="J46" s="121"/>
      <c r="K46" s="104"/>
      <c r="L46" s="213">
        <v>20444</v>
      </c>
      <c r="M46" s="9"/>
      <c r="N46" s="9"/>
      <c r="O46" s="113"/>
      <c r="P46" s="113"/>
      <c r="Q46" s="113"/>
      <c r="R46" s="40"/>
      <c r="S46" s="40"/>
    </row>
    <row r="47" spans="1:19" ht="10.5" customHeight="1">
      <c r="A47" s="215">
        <v>613</v>
      </c>
      <c r="B47" s="246" t="s">
        <v>281</v>
      </c>
      <c r="C47" s="249">
        <v>5</v>
      </c>
      <c r="D47" s="248"/>
      <c r="E47" s="249">
        <v>11</v>
      </c>
      <c r="F47" s="239"/>
      <c r="G47" s="103"/>
      <c r="H47" s="103"/>
      <c r="I47" s="103"/>
      <c r="J47" s="121"/>
      <c r="K47" s="104"/>
      <c r="L47" s="239">
        <v>12</v>
      </c>
      <c r="M47" s="9"/>
      <c r="N47" s="9"/>
      <c r="O47" s="113"/>
      <c r="P47" s="113"/>
      <c r="Q47" s="113"/>
      <c r="R47" s="40"/>
      <c r="S47" s="40"/>
    </row>
    <row r="48" spans="1:19" ht="12.75" customHeight="1">
      <c r="A48" s="208">
        <v>614</v>
      </c>
      <c r="B48" s="18" t="s">
        <v>47</v>
      </c>
      <c r="C48" s="19">
        <v>5048</v>
      </c>
      <c r="D48" s="106"/>
      <c r="E48" s="19">
        <v>444</v>
      </c>
      <c r="F48" s="217"/>
      <c r="G48" s="108"/>
      <c r="H48" s="108"/>
      <c r="I48" s="108"/>
      <c r="J48" s="121"/>
      <c r="K48" s="113"/>
      <c r="L48" s="217">
        <v>423</v>
      </c>
      <c r="M48" s="9"/>
      <c r="N48" s="9"/>
      <c r="O48" s="113"/>
      <c r="P48" s="113"/>
      <c r="Q48" s="113"/>
      <c r="R48" s="40"/>
      <c r="S48" s="40"/>
    </row>
    <row r="49" spans="1:19" ht="12.75" customHeight="1">
      <c r="A49" s="348">
        <v>615</v>
      </c>
      <c r="B49" s="349" t="s">
        <v>282</v>
      </c>
      <c r="C49" s="351">
        <v>1168</v>
      </c>
      <c r="D49" s="350"/>
      <c r="E49" s="351">
        <v>1169</v>
      </c>
      <c r="F49" s="217"/>
      <c r="G49" s="352"/>
      <c r="H49" s="352"/>
      <c r="I49" s="352"/>
      <c r="J49" s="353"/>
      <c r="K49" s="352"/>
      <c r="L49" s="217">
        <v>1358</v>
      </c>
      <c r="M49" s="9"/>
      <c r="N49" s="9"/>
      <c r="O49" s="113"/>
      <c r="P49" s="113"/>
      <c r="Q49" s="113"/>
      <c r="R49" s="40"/>
      <c r="S49" s="40"/>
    </row>
    <row r="50" spans="1:19" ht="12.75" customHeight="1">
      <c r="A50" s="348">
        <v>616</v>
      </c>
      <c r="B50" s="349" t="s">
        <v>313</v>
      </c>
      <c r="C50" s="351"/>
      <c r="D50" s="350"/>
      <c r="E50" s="351"/>
      <c r="F50" s="217"/>
      <c r="G50" s="352"/>
      <c r="H50" s="352"/>
      <c r="I50" s="352"/>
      <c r="J50" s="353"/>
      <c r="K50" s="352"/>
      <c r="L50" s="217"/>
      <c r="M50" s="9"/>
      <c r="N50" s="9"/>
      <c r="O50" s="113"/>
      <c r="P50" s="113"/>
      <c r="Q50" s="113"/>
      <c r="R50" s="40"/>
      <c r="S50" s="40"/>
    </row>
    <row r="51" spans="1:19" ht="12.75" customHeight="1">
      <c r="A51" s="247"/>
      <c r="B51" s="23"/>
      <c r="C51" s="24"/>
      <c r="D51" s="107"/>
      <c r="E51" s="24"/>
      <c r="F51" s="216"/>
      <c r="G51" s="104"/>
      <c r="H51" s="104"/>
      <c r="I51" s="104"/>
      <c r="J51" s="121"/>
      <c r="K51" s="104"/>
      <c r="L51" s="216"/>
      <c r="M51" s="9"/>
      <c r="N51" s="9"/>
      <c r="O51" s="113"/>
      <c r="P51" s="113"/>
      <c r="Q51" s="113"/>
      <c r="R51" s="40"/>
      <c r="S51" s="40"/>
    </row>
    <row r="52" spans="1:19" ht="12.75" customHeight="1">
      <c r="A52" s="247"/>
      <c r="B52" s="23"/>
      <c r="C52" s="24"/>
      <c r="D52" s="107"/>
      <c r="E52" s="24"/>
      <c r="F52" s="216"/>
      <c r="G52" s="104"/>
      <c r="H52" s="104"/>
      <c r="I52" s="104"/>
      <c r="J52" s="121"/>
      <c r="K52" s="104"/>
      <c r="L52" s="216"/>
      <c r="M52" s="9"/>
      <c r="N52" s="9"/>
      <c r="O52" s="113"/>
      <c r="P52" s="113"/>
      <c r="Q52" s="113"/>
      <c r="R52" s="40"/>
      <c r="S52" s="40"/>
    </row>
    <row r="53" spans="1:19" ht="12.75" customHeight="1">
      <c r="A53" s="247"/>
      <c r="B53" s="23"/>
      <c r="C53" s="24"/>
      <c r="D53" s="107"/>
      <c r="E53" s="24"/>
      <c r="F53" s="216"/>
      <c r="G53" s="104"/>
      <c r="H53" s="104"/>
      <c r="I53" s="104"/>
      <c r="J53" s="121"/>
      <c r="K53" s="104"/>
      <c r="L53" s="216"/>
      <c r="M53" s="9"/>
      <c r="N53" s="9"/>
      <c r="O53" s="113"/>
      <c r="P53" s="113"/>
      <c r="Q53" s="113"/>
      <c r="R53" s="40"/>
      <c r="S53" s="40"/>
    </row>
    <row r="54" spans="1:19" ht="12.75" customHeight="1">
      <c r="A54" s="247"/>
      <c r="B54" s="23"/>
      <c r="C54" s="24"/>
      <c r="D54" s="107"/>
      <c r="E54" s="24"/>
      <c r="F54" s="216"/>
      <c r="G54" s="104"/>
      <c r="H54" s="104"/>
      <c r="I54" s="104"/>
      <c r="J54" s="121"/>
      <c r="K54" s="104"/>
      <c r="L54" s="216"/>
      <c r="M54" s="9"/>
      <c r="N54" s="9"/>
      <c r="O54" s="113"/>
      <c r="P54" s="113"/>
      <c r="Q54" s="113"/>
      <c r="R54" s="40"/>
      <c r="S54" s="40"/>
    </row>
    <row r="55" spans="1:19" ht="12.75">
      <c r="A55" s="215"/>
      <c r="B55" s="246"/>
      <c r="C55" s="249"/>
      <c r="D55" s="248"/>
      <c r="E55" s="249"/>
      <c r="F55" s="239"/>
      <c r="G55" s="103"/>
      <c r="H55" s="103"/>
      <c r="I55" s="103"/>
      <c r="J55" s="121"/>
      <c r="K55" s="104"/>
      <c r="L55" s="239"/>
      <c r="M55" s="9"/>
      <c r="N55" s="9"/>
      <c r="O55" s="113"/>
      <c r="P55" s="113"/>
      <c r="Q55" s="113"/>
      <c r="R55" s="40"/>
      <c r="S55" s="40"/>
    </row>
    <row r="56" spans="1:19" ht="10.5" customHeight="1">
      <c r="A56" s="208"/>
      <c r="B56" s="18"/>
      <c r="C56" s="19"/>
      <c r="D56" s="106"/>
      <c r="E56" s="19"/>
      <c r="F56" s="217"/>
      <c r="G56" s="108"/>
      <c r="H56" s="108"/>
      <c r="I56" s="108"/>
      <c r="J56" s="121"/>
      <c r="K56" s="113"/>
      <c r="L56" s="217"/>
      <c r="M56" s="63"/>
      <c r="N56" s="63"/>
      <c r="O56" s="113"/>
      <c r="P56" s="113"/>
      <c r="Q56" s="113"/>
      <c r="R56" s="40"/>
      <c r="S56" s="40"/>
    </row>
    <row r="57" spans="1:19" ht="12.75" customHeight="1">
      <c r="A57" s="247"/>
      <c r="B57" s="23"/>
      <c r="C57" s="24"/>
      <c r="D57" s="107"/>
      <c r="E57" s="24"/>
      <c r="F57" s="216"/>
      <c r="G57" s="104"/>
      <c r="H57" s="104"/>
      <c r="I57" s="104"/>
      <c r="J57" s="121"/>
      <c r="K57" s="104"/>
      <c r="L57" s="216"/>
      <c r="M57" s="9"/>
      <c r="N57" s="9"/>
      <c r="O57" s="113"/>
      <c r="P57" s="113"/>
      <c r="Q57" s="113"/>
      <c r="R57" s="40"/>
      <c r="S57" s="40"/>
    </row>
    <row r="58" spans="1:19" ht="12.75" customHeight="1">
      <c r="A58" s="247"/>
      <c r="B58" s="23"/>
      <c r="C58" s="24"/>
      <c r="D58" s="107"/>
      <c r="E58" s="24"/>
      <c r="F58" s="216"/>
      <c r="G58" s="104"/>
      <c r="H58" s="104"/>
      <c r="I58" s="104"/>
      <c r="J58" s="121"/>
      <c r="K58" s="104"/>
      <c r="L58" s="216"/>
      <c r="M58" s="9"/>
      <c r="N58" s="9"/>
      <c r="O58" s="113"/>
      <c r="P58" s="113"/>
      <c r="Q58" s="113"/>
      <c r="R58" s="40"/>
      <c r="S58" s="40"/>
    </row>
    <row r="59" spans="1:19" ht="12.75" customHeight="1">
      <c r="A59" s="247"/>
      <c r="B59" s="23"/>
      <c r="C59" s="24"/>
      <c r="D59" s="107"/>
      <c r="E59" s="24"/>
      <c r="F59" s="216"/>
      <c r="G59" s="104"/>
      <c r="H59" s="104"/>
      <c r="I59" s="104"/>
      <c r="J59" s="121"/>
      <c r="K59" s="104"/>
      <c r="L59" s="216"/>
      <c r="M59" s="9"/>
      <c r="N59" s="9"/>
      <c r="O59" s="113"/>
      <c r="P59" s="113"/>
      <c r="Q59" s="113"/>
      <c r="R59" s="40"/>
      <c r="S59" s="40"/>
    </row>
    <row r="60" spans="1:19" ht="12.75" customHeight="1">
      <c r="A60" s="247"/>
      <c r="B60" s="23"/>
      <c r="C60" s="24"/>
      <c r="D60" s="107"/>
      <c r="E60" s="24"/>
      <c r="F60" s="216"/>
      <c r="G60" s="104"/>
      <c r="H60" s="104"/>
      <c r="I60" s="104"/>
      <c r="J60" s="121"/>
      <c r="K60" s="104"/>
      <c r="L60" s="216"/>
      <c r="M60" s="9"/>
      <c r="N60" s="9"/>
      <c r="O60" s="113"/>
      <c r="P60" s="113"/>
      <c r="Q60" s="113"/>
      <c r="R60" s="40"/>
      <c r="S60" s="40"/>
    </row>
    <row r="61" spans="1:19" ht="12.75" customHeight="1">
      <c r="A61" s="348"/>
      <c r="B61" s="349"/>
      <c r="C61" s="351"/>
      <c r="D61" s="350"/>
      <c r="E61" s="351"/>
      <c r="F61" s="217"/>
      <c r="G61" s="352"/>
      <c r="H61" s="352"/>
      <c r="I61" s="352"/>
      <c r="J61" s="353"/>
      <c r="K61" s="352"/>
      <c r="L61" s="217"/>
      <c r="M61" s="9"/>
      <c r="N61" s="9"/>
      <c r="O61" s="113"/>
      <c r="P61" s="113"/>
      <c r="Q61" s="113"/>
      <c r="R61" s="40"/>
      <c r="S61" s="40"/>
    </row>
    <row r="62" spans="1:19" ht="12.75" customHeight="1">
      <c r="A62" s="348"/>
      <c r="B62" s="349"/>
      <c r="C62" s="351"/>
      <c r="D62" s="350"/>
      <c r="E62" s="351"/>
      <c r="F62" s="217"/>
      <c r="G62" s="352"/>
      <c r="H62" s="352"/>
      <c r="I62" s="352"/>
      <c r="J62" s="353"/>
      <c r="K62" s="352"/>
      <c r="L62" s="217"/>
      <c r="M62" s="9"/>
      <c r="N62" s="9"/>
      <c r="O62" s="113"/>
      <c r="P62" s="113"/>
      <c r="Q62" s="113"/>
      <c r="R62" s="40"/>
      <c r="S62" s="40"/>
    </row>
    <row r="63" spans="1:19" ht="25.5" customHeight="1">
      <c r="A63" s="311">
        <v>620</v>
      </c>
      <c r="B63" s="218" t="s">
        <v>371</v>
      </c>
      <c r="C63" s="210">
        <f>SUM(C64:C67,C74)</f>
        <v>23669</v>
      </c>
      <c r="D63" s="209"/>
      <c r="E63" s="210">
        <f>SUM(E64:E67)</f>
        <v>24234</v>
      </c>
      <c r="F63" s="213">
        <f>SUM(F64:F67,F71)</f>
        <v>0</v>
      </c>
      <c r="G63" s="212"/>
      <c r="H63" s="212"/>
      <c r="I63" s="212"/>
      <c r="J63" s="211"/>
      <c r="K63" s="212"/>
      <c r="L63" s="213">
        <f>SUM(L64:L67)</f>
        <v>27155</v>
      </c>
      <c r="M63" s="213">
        <v>29056</v>
      </c>
      <c r="N63" s="213"/>
      <c r="O63" s="217">
        <v>31090</v>
      </c>
      <c r="P63" s="217"/>
      <c r="Q63" s="217"/>
      <c r="R63" s="40"/>
      <c r="S63" s="40"/>
    </row>
    <row r="64" spans="1:19" ht="12.75" customHeight="1">
      <c r="A64" s="208">
        <v>621</v>
      </c>
      <c r="B64" s="18" t="s">
        <v>53</v>
      </c>
      <c r="C64" s="19">
        <v>778</v>
      </c>
      <c r="D64" s="106"/>
      <c r="E64" s="19">
        <v>865</v>
      </c>
      <c r="F64" s="213"/>
      <c r="G64" s="103"/>
      <c r="H64" s="103"/>
      <c r="I64" s="103"/>
      <c r="J64" s="121"/>
      <c r="K64" s="104"/>
      <c r="L64" s="213">
        <v>1000</v>
      </c>
      <c r="M64" s="9"/>
      <c r="N64" s="9"/>
      <c r="O64" s="113"/>
      <c r="P64" s="113"/>
      <c r="Q64" s="113"/>
      <c r="R64" s="40"/>
      <c r="S64" s="40"/>
    </row>
    <row r="65" spans="1:19" ht="12.75" customHeight="1">
      <c r="A65" s="208">
        <v>622</v>
      </c>
      <c r="B65" s="18" t="s">
        <v>54</v>
      </c>
      <c r="C65" s="19">
        <v>5222</v>
      </c>
      <c r="D65" s="106"/>
      <c r="E65" s="19">
        <v>5796</v>
      </c>
      <c r="F65" s="213"/>
      <c r="G65" s="103"/>
      <c r="H65" s="103"/>
      <c r="I65" s="103"/>
      <c r="J65" s="121"/>
      <c r="K65" s="104"/>
      <c r="L65" s="213">
        <v>6470</v>
      </c>
      <c r="M65" s="9"/>
      <c r="N65" s="9"/>
      <c r="O65" s="113"/>
      <c r="P65" s="113"/>
      <c r="Q65" s="113"/>
      <c r="R65" s="40"/>
      <c r="S65" s="40"/>
    </row>
    <row r="66" spans="1:19" ht="12.75" customHeight="1">
      <c r="A66" s="208">
        <v>623</v>
      </c>
      <c r="B66" s="18" t="s">
        <v>55</v>
      </c>
      <c r="C66" s="19">
        <v>276</v>
      </c>
      <c r="D66" s="106"/>
      <c r="E66" s="19">
        <v>273</v>
      </c>
      <c r="F66" s="213"/>
      <c r="G66" s="103"/>
      <c r="H66" s="103"/>
      <c r="I66" s="103"/>
      <c r="J66" s="121"/>
      <c r="K66" s="104"/>
      <c r="L66" s="213">
        <v>300</v>
      </c>
      <c r="M66" s="9"/>
      <c r="N66" s="9"/>
      <c r="O66" s="113"/>
      <c r="P66" s="113"/>
      <c r="Q66" s="113"/>
      <c r="R66" s="40"/>
      <c r="S66" s="40"/>
    </row>
    <row r="67" spans="1:19" ht="12.75" customHeight="1">
      <c r="A67" s="208">
        <v>625</v>
      </c>
      <c r="B67" s="18" t="s">
        <v>56</v>
      </c>
      <c r="C67" s="19">
        <f>SUM(C68:C73)</f>
        <v>17245</v>
      </c>
      <c r="D67" s="106"/>
      <c r="E67" s="19">
        <f>SUM(E68:E73)</f>
        <v>17300</v>
      </c>
      <c r="F67" s="213">
        <f>SUM(F68:F69)</f>
        <v>0</v>
      </c>
      <c r="G67" s="103"/>
      <c r="H67" s="103"/>
      <c r="I67" s="103"/>
      <c r="J67" s="121"/>
      <c r="K67" s="104"/>
      <c r="L67" s="213">
        <f>SUM(L68:L74)</f>
        <v>19385</v>
      </c>
      <c r="M67" s="9"/>
      <c r="N67" s="9"/>
      <c r="O67" s="113"/>
      <c r="P67" s="113"/>
      <c r="Q67" s="113"/>
      <c r="R67" s="40"/>
      <c r="S67" s="40"/>
    </row>
    <row r="68" spans="1:19" ht="12.75" customHeight="1">
      <c r="A68" s="247">
        <v>1</v>
      </c>
      <c r="B68" s="23" t="s">
        <v>57</v>
      </c>
      <c r="C68" s="24">
        <v>2133</v>
      </c>
      <c r="D68" s="107"/>
      <c r="E68" s="24">
        <v>971</v>
      </c>
      <c r="F68" s="216"/>
      <c r="G68" s="104"/>
      <c r="H68" s="104"/>
      <c r="I68" s="104"/>
      <c r="J68" s="121"/>
      <c r="K68" s="104"/>
      <c r="L68" s="216">
        <v>1088</v>
      </c>
      <c r="M68" s="9"/>
      <c r="N68" s="9"/>
      <c r="O68" s="113"/>
      <c r="P68" s="113"/>
      <c r="Q68" s="113"/>
      <c r="R68" s="40"/>
      <c r="S68" s="40"/>
    </row>
    <row r="69" spans="1:19" ht="12.75" customHeight="1">
      <c r="A69" s="247">
        <v>2</v>
      </c>
      <c r="B69" s="23" t="s">
        <v>355</v>
      </c>
      <c r="C69" s="24">
        <v>13550</v>
      </c>
      <c r="D69" s="107"/>
      <c r="E69" s="24">
        <v>11094</v>
      </c>
      <c r="F69" s="216"/>
      <c r="G69" s="104"/>
      <c r="H69" s="104"/>
      <c r="I69" s="104"/>
      <c r="J69" s="121"/>
      <c r="K69" s="104"/>
      <c r="L69" s="216">
        <v>12431</v>
      </c>
      <c r="M69" s="9"/>
      <c r="N69" s="9"/>
      <c r="O69" s="113"/>
      <c r="P69" s="113"/>
      <c r="Q69" s="113"/>
      <c r="R69" s="40"/>
      <c r="S69" s="40"/>
    </row>
    <row r="70" spans="1:19" ht="12.75" customHeight="1">
      <c r="A70" s="247">
        <v>3</v>
      </c>
      <c r="B70" s="23" t="s">
        <v>359</v>
      </c>
      <c r="C70" s="24"/>
      <c r="D70" s="107"/>
      <c r="E70" s="24">
        <v>555</v>
      </c>
      <c r="F70" s="216"/>
      <c r="G70" s="104"/>
      <c r="H70" s="104"/>
      <c r="I70" s="104"/>
      <c r="J70" s="121"/>
      <c r="K70" s="104"/>
      <c r="L70" s="216">
        <v>621</v>
      </c>
      <c r="M70" s="9"/>
      <c r="N70" s="9"/>
      <c r="O70" s="113"/>
      <c r="P70" s="113"/>
      <c r="Q70" s="113"/>
      <c r="R70" s="40"/>
      <c r="S70" s="40"/>
    </row>
    <row r="71" spans="1:19" ht="12.75" customHeight="1">
      <c r="A71" s="400">
        <v>4</v>
      </c>
      <c r="B71" s="354" t="s">
        <v>358</v>
      </c>
      <c r="C71" s="307"/>
      <c r="D71" s="355"/>
      <c r="E71" s="307">
        <v>2080</v>
      </c>
      <c r="F71" s="241"/>
      <c r="G71" s="366"/>
      <c r="H71" s="366"/>
      <c r="I71" s="366"/>
      <c r="J71" s="121"/>
      <c r="K71" s="366"/>
      <c r="L71" s="241">
        <v>2331</v>
      </c>
      <c r="M71" s="9"/>
      <c r="N71" s="9"/>
      <c r="O71" s="113"/>
      <c r="P71" s="113"/>
      <c r="Q71" s="113"/>
      <c r="R71" s="40"/>
      <c r="S71" s="40"/>
    </row>
    <row r="72" spans="1:19" ht="12.75" customHeight="1">
      <c r="A72" s="400">
        <v>5</v>
      </c>
      <c r="B72" s="354" t="s">
        <v>356</v>
      </c>
      <c r="C72" s="307">
        <v>1562</v>
      </c>
      <c r="D72" s="355"/>
      <c r="E72" s="307">
        <v>693</v>
      </c>
      <c r="F72" s="241"/>
      <c r="G72" s="366"/>
      <c r="H72" s="366"/>
      <c r="I72" s="366"/>
      <c r="J72" s="121"/>
      <c r="K72" s="366"/>
      <c r="L72" s="241">
        <v>777</v>
      </c>
      <c r="M72" s="9"/>
      <c r="N72" s="9"/>
      <c r="O72" s="113"/>
      <c r="P72" s="113"/>
      <c r="Q72" s="113"/>
      <c r="R72" s="40"/>
      <c r="S72" s="40"/>
    </row>
    <row r="73" spans="1:19" ht="12.75" customHeight="1">
      <c r="A73" s="400">
        <v>7</v>
      </c>
      <c r="B73" s="354" t="s">
        <v>357</v>
      </c>
      <c r="C73" s="19"/>
      <c r="D73" s="106"/>
      <c r="E73" s="307">
        <v>1907</v>
      </c>
      <c r="F73" s="241"/>
      <c r="G73" s="366"/>
      <c r="H73" s="366"/>
      <c r="I73" s="366"/>
      <c r="J73" s="121"/>
      <c r="K73" s="366"/>
      <c r="L73" s="241">
        <v>2137</v>
      </c>
      <c r="M73" s="9"/>
      <c r="N73" s="9"/>
      <c r="O73" s="113"/>
      <c r="P73" s="113"/>
      <c r="Q73" s="113"/>
      <c r="R73" s="40"/>
      <c r="S73" s="40"/>
    </row>
    <row r="74" spans="1:19" ht="19.5" customHeight="1">
      <c r="A74" s="400">
        <v>628003</v>
      </c>
      <c r="B74" s="354" t="s">
        <v>283</v>
      </c>
      <c r="C74" s="19">
        <v>148</v>
      </c>
      <c r="D74" s="106"/>
      <c r="E74" s="307"/>
      <c r="F74" s="213"/>
      <c r="G74" s="103"/>
      <c r="H74" s="103"/>
      <c r="I74" s="103"/>
      <c r="J74" s="121"/>
      <c r="K74" s="104"/>
      <c r="L74" s="241"/>
      <c r="M74" s="9"/>
      <c r="N74" s="9"/>
      <c r="O74" s="113"/>
      <c r="P74" s="113"/>
      <c r="Q74" s="113"/>
      <c r="R74" s="40"/>
      <c r="S74" s="40"/>
    </row>
    <row r="75" spans="1:19" ht="24" customHeight="1">
      <c r="A75" s="278"/>
      <c r="B75" s="36"/>
      <c r="C75" s="78"/>
      <c r="D75" s="57"/>
      <c r="E75" s="78"/>
      <c r="F75" s="277"/>
      <c r="G75" s="58"/>
      <c r="H75" s="58"/>
      <c r="I75" s="58"/>
      <c r="J75" s="40"/>
      <c r="K75" s="87"/>
      <c r="L75" s="58"/>
      <c r="M75" s="58" t="s">
        <v>276</v>
      </c>
      <c r="N75" s="58"/>
      <c r="O75" s="160"/>
      <c r="P75" s="160"/>
      <c r="Q75" s="160"/>
      <c r="R75" s="40"/>
      <c r="S75" s="40"/>
    </row>
    <row r="76" spans="1:19" ht="12.75" hidden="1">
      <c r="A76" s="278"/>
      <c r="B76" s="36"/>
      <c r="C76" s="78"/>
      <c r="D76" s="57"/>
      <c r="E76" s="78"/>
      <c r="F76" s="277"/>
      <c r="G76" s="58"/>
      <c r="H76" s="58"/>
      <c r="I76" s="58"/>
      <c r="J76" s="40"/>
      <c r="K76" s="87"/>
      <c r="L76" s="58"/>
      <c r="M76" s="58"/>
      <c r="N76" s="58"/>
      <c r="O76" s="160"/>
      <c r="P76" s="160"/>
      <c r="Q76" s="160"/>
      <c r="R76" s="40"/>
      <c r="S76" s="40"/>
    </row>
    <row r="77" spans="1:19" ht="3" customHeight="1" hidden="1">
      <c r="A77" s="279"/>
      <c r="B77" s="274"/>
      <c r="C77" s="275"/>
      <c r="D77" s="276"/>
      <c r="E77" s="275"/>
      <c r="F77" s="277"/>
      <c r="G77" s="58"/>
      <c r="H77" s="58"/>
      <c r="I77" s="58"/>
      <c r="J77" s="40"/>
      <c r="K77" s="87"/>
      <c r="L77" s="58"/>
      <c r="M77" s="58"/>
      <c r="N77" s="58"/>
      <c r="O77" s="160"/>
      <c r="P77" s="160"/>
      <c r="Q77" s="160"/>
      <c r="R77" s="40"/>
      <c r="S77" s="40"/>
    </row>
    <row r="78" spans="1:19" ht="12.75" hidden="1">
      <c r="A78" s="75"/>
      <c r="B78" s="36"/>
      <c r="C78" s="78"/>
      <c r="D78" s="57"/>
      <c r="E78" s="78"/>
      <c r="F78" s="277"/>
      <c r="G78" s="58"/>
      <c r="H78" s="58"/>
      <c r="I78" s="58"/>
      <c r="J78" s="40"/>
      <c r="K78" s="87"/>
      <c r="L78" s="58"/>
      <c r="M78" s="58"/>
      <c r="N78" s="58"/>
      <c r="O78" s="160"/>
      <c r="P78" s="160"/>
      <c r="Q78" s="160"/>
      <c r="R78" s="40"/>
      <c r="S78" s="40"/>
    </row>
    <row r="79" spans="1:19" ht="12.75" hidden="1">
      <c r="A79" s="75"/>
      <c r="B79" s="36"/>
      <c r="C79" s="78"/>
      <c r="D79" s="57"/>
      <c r="E79" s="78"/>
      <c r="F79" s="58"/>
      <c r="G79" s="58"/>
      <c r="H79" s="58"/>
      <c r="I79" s="58"/>
      <c r="J79" s="40"/>
      <c r="K79" s="87"/>
      <c r="L79" s="58"/>
      <c r="M79" s="58"/>
      <c r="N79" s="58"/>
      <c r="O79" s="160"/>
      <c r="P79" s="160"/>
      <c r="Q79" s="160"/>
      <c r="R79" s="40"/>
      <c r="S79" s="40"/>
    </row>
    <row r="80" spans="3:19" ht="12.75" hidden="1">
      <c r="C80" s="27"/>
      <c r="D80" s="15"/>
      <c r="E80" s="27"/>
      <c r="F80" s="27"/>
      <c r="G80" s="27"/>
      <c r="H80" s="27"/>
      <c r="I80" s="27"/>
      <c r="J80" s="28"/>
      <c r="K80" s="46"/>
      <c r="L80" s="177"/>
      <c r="M80" s="177"/>
      <c r="N80" s="177"/>
      <c r="O80" s="155"/>
      <c r="P80" s="155"/>
      <c r="Q80" s="155"/>
      <c r="R80" s="28"/>
      <c r="S80" s="28"/>
    </row>
    <row r="81" spans="3:19" ht="12.75" hidden="1">
      <c r="C81" s="27"/>
      <c r="D81" s="15"/>
      <c r="E81" s="27"/>
      <c r="F81" s="27" t="s">
        <v>60</v>
      </c>
      <c r="G81" s="27"/>
      <c r="H81" s="27"/>
      <c r="I81" s="27"/>
      <c r="J81" s="28"/>
      <c r="K81" s="46"/>
      <c r="L81" s="177"/>
      <c r="M81" s="177"/>
      <c r="N81" s="177"/>
      <c r="O81" s="155"/>
      <c r="P81" s="155"/>
      <c r="Q81" s="155"/>
      <c r="R81" s="28"/>
      <c r="S81" s="28"/>
    </row>
    <row r="82" spans="3:19" ht="4.5" customHeight="1" hidden="1">
      <c r="C82" s="27"/>
      <c r="D82" s="15"/>
      <c r="E82" s="27"/>
      <c r="F82" s="27"/>
      <c r="G82" s="27"/>
      <c r="H82" s="27"/>
      <c r="I82" s="27"/>
      <c r="J82" s="28"/>
      <c r="K82" s="46"/>
      <c r="L82" s="177"/>
      <c r="M82" s="177"/>
      <c r="N82" s="177"/>
      <c r="O82" s="155"/>
      <c r="P82" s="155"/>
      <c r="Q82" s="155"/>
      <c r="R82" s="28"/>
      <c r="S82" s="28"/>
    </row>
    <row r="83" spans="3:19" ht="12.75" hidden="1">
      <c r="C83" s="27"/>
      <c r="D83" s="15"/>
      <c r="E83" s="27"/>
      <c r="F83" s="27"/>
      <c r="G83" s="27"/>
      <c r="H83" s="27"/>
      <c r="I83" s="27"/>
      <c r="J83" s="28"/>
      <c r="K83" s="46"/>
      <c r="L83" s="177"/>
      <c r="M83" s="177"/>
      <c r="N83" s="177"/>
      <c r="O83" s="155"/>
      <c r="P83" s="155"/>
      <c r="Q83" s="155"/>
      <c r="R83" s="28"/>
      <c r="S83" s="28"/>
    </row>
    <row r="84" spans="1:19" ht="12.75">
      <c r="A84" s="56" t="s">
        <v>32</v>
      </c>
      <c r="B84" s="56"/>
      <c r="C84" s="185" t="s">
        <v>368</v>
      </c>
      <c r="D84" s="15"/>
      <c r="E84" s="27"/>
      <c r="F84" s="27"/>
      <c r="G84" s="27"/>
      <c r="H84" s="27"/>
      <c r="I84" s="27"/>
      <c r="J84" t="s">
        <v>61</v>
      </c>
      <c r="K84" s="46"/>
      <c r="L84" s="177"/>
      <c r="M84" s="177"/>
      <c r="N84" s="177"/>
      <c r="O84" s="156" t="s">
        <v>62</v>
      </c>
      <c r="P84" s="155"/>
      <c r="Q84" s="155"/>
      <c r="R84" s="28"/>
      <c r="S84" s="28"/>
    </row>
    <row r="85" spans="1:19" ht="51">
      <c r="A85" s="202" t="s">
        <v>34</v>
      </c>
      <c r="B85" s="207" t="s">
        <v>3</v>
      </c>
      <c r="C85" s="203" t="s">
        <v>360</v>
      </c>
      <c r="D85" s="204" t="s">
        <v>5</v>
      </c>
      <c r="E85" s="205" t="s">
        <v>361</v>
      </c>
      <c r="F85" s="203" t="s">
        <v>270</v>
      </c>
      <c r="G85" s="203"/>
      <c r="H85" s="203"/>
      <c r="I85" s="203"/>
      <c r="J85" s="219"/>
      <c r="K85" s="220"/>
      <c r="L85" s="206" t="s">
        <v>300</v>
      </c>
      <c r="M85" s="221" t="s">
        <v>362</v>
      </c>
      <c r="N85" s="221" t="s">
        <v>269</v>
      </c>
      <c r="O85" s="207" t="s">
        <v>302</v>
      </c>
      <c r="P85" s="207"/>
      <c r="Q85" s="207" t="s">
        <v>278</v>
      </c>
      <c r="R85" s="62"/>
      <c r="S85" s="62"/>
    </row>
    <row r="86" spans="1:19" ht="12.75">
      <c r="A86" s="208">
        <v>631</v>
      </c>
      <c r="B86" s="208" t="s">
        <v>284</v>
      </c>
      <c r="C86" s="210">
        <f>SUM(C87:C88)</f>
        <v>6511</v>
      </c>
      <c r="D86" s="209">
        <f>SUM(D87,D92)</f>
        <v>0</v>
      </c>
      <c r="E86" s="210">
        <f>SUM(E87:E90)</f>
        <v>8657</v>
      </c>
      <c r="F86" s="210">
        <f>SUM(F87,F92)</f>
        <v>6</v>
      </c>
      <c r="G86" s="229"/>
      <c r="H86" s="213"/>
      <c r="I86" s="213"/>
      <c r="J86" s="230"/>
      <c r="K86" s="231"/>
      <c r="L86" s="210">
        <f>SUM(L87:L90)</f>
        <v>8300</v>
      </c>
      <c r="M86" s="213">
        <f>SUM(M87:M89)</f>
        <v>8825</v>
      </c>
      <c r="N86" s="213"/>
      <c r="O86" s="303">
        <f>SUM(O87:O89)</f>
        <v>9166</v>
      </c>
      <c r="P86" s="217"/>
      <c r="Q86" s="217"/>
      <c r="R86" s="40"/>
      <c r="S86" s="40"/>
    </row>
    <row r="87" spans="1:19" ht="12.75">
      <c r="A87" s="247">
        <v>1</v>
      </c>
      <c r="B87" s="23" t="s">
        <v>285</v>
      </c>
      <c r="C87" s="307">
        <v>4385</v>
      </c>
      <c r="D87" s="355"/>
      <c r="E87" s="307">
        <v>6403</v>
      </c>
      <c r="F87" s="333"/>
      <c r="G87" s="302"/>
      <c r="H87" s="242"/>
      <c r="I87" s="242"/>
      <c r="J87" s="21"/>
      <c r="K87" s="356"/>
      <c r="L87" s="333">
        <v>6500</v>
      </c>
      <c r="M87" s="242">
        <v>6825</v>
      </c>
      <c r="N87" s="242"/>
      <c r="O87" s="302">
        <v>7166</v>
      </c>
      <c r="P87" s="164"/>
      <c r="Q87" s="342" t="s">
        <v>376</v>
      </c>
      <c r="R87" s="40"/>
      <c r="S87" s="40"/>
    </row>
    <row r="88" spans="1:19" ht="12.75">
      <c r="A88" s="247">
        <v>2</v>
      </c>
      <c r="B88" s="354" t="s">
        <v>286</v>
      </c>
      <c r="C88" s="307">
        <v>2126</v>
      </c>
      <c r="D88" s="355"/>
      <c r="E88" s="307">
        <v>2254</v>
      </c>
      <c r="F88" s="333"/>
      <c r="G88" s="302"/>
      <c r="H88" s="242"/>
      <c r="I88" s="242"/>
      <c r="J88" s="21"/>
      <c r="K88" s="356"/>
      <c r="L88" s="333">
        <v>1800</v>
      </c>
      <c r="M88" s="9">
        <v>2000</v>
      </c>
      <c r="N88" s="9"/>
      <c r="O88" s="302">
        <v>2000</v>
      </c>
      <c r="P88" s="242"/>
      <c r="Q88" s="242"/>
      <c r="R88" s="40"/>
      <c r="S88" s="40"/>
    </row>
    <row r="89" spans="1:19" ht="12.75">
      <c r="A89" s="247">
        <v>3</v>
      </c>
      <c r="B89" s="23" t="s">
        <v>287</v>
      </c>
      <c r="C89" s="24"/>
      <c r="D89" s="107"/>
      <c r="E89" s="24"/>
      <c r="F89" s="216"/>
      <c r="G89" s="82"/>
      <c r="H89" s="9"/>
      <c r="I89" s="9"/>
      <c r="J89" s="21"/>
      <c r="K89" s="43"/>
      <c r="L89" s="216"/>
      <c r="M89" s="9"/>
      <c r="N89" s="9"/>
      <c r="O89" s="302"/>
      <c r="P89" s="242"/>
      <c r="Q89" s="242"/>
      <c r="R89" s="40"/>
      <c r="S89" s="40"/>
    </row>
    <row r="90" spans="1:19" ht="12.75">
      <c r="A90" s="247"/>
      <c r="B90" s="23"/>
      <c r="C90" s="24"/>
      <c r="D90" s="107"/>
      <c r="E90" s="24"/>
      <c r="F90" s="216"/>
      <c r="G90" s="82"/>
      <c r="H90" s="9"/>
      <c r="I90" s="9"/>
      <c r="J90" s="21"/>
      <c r="K90" s="43"/>
      <c r="L90" s="216"/>
      <c r="M90" s="9"/>
      <c r="N90" s="9"/>
      <c r="O90" s="302"/>
      <c r="P90" s="242"/>
      <c r="Q90" s="242"/>
      <c r="R90" s="40"/>
      <c r="S90" s="40"/>
    </row>
    <row r="91" spans="1:19" ht="12.75">
      <c r="A91" s="247"/>
      <c r="B91" s="23"/>
      <c r="C91" s="24"/>
      <c r="D91" s="107"/>
      <c r="E91" s="24"/>
      <c r="F91" s="216"/>
      <c r="G91" s="82"/>
      <c r="H91" s="9"/>
      <c r="I91" s="9"/>
      <c r="J91" s="21"/>
      <c r="K91" s="43"/>
      <c r="L91" s="216"/>
      <c r="M91" s="9"/>
      <c r="N91" s="9"/>
      <c r="O91" s="302"/>
      <c r="P91" s="242"/>
      <c r="Q91" s="242"/>
      <c r="R91" s="40"/>
      <c r="S91" s="40"/>
    </row>
    <row r="92" spans="1:19" ht="12.75">
      <c r="A92" s="208">
        <v>632</v>
      </c>
      <c r="B92" s="208" t="s">
        <v>75</v>
      </c>
      <c r="C92" s="210">
        <f>SUM(C93:C97)</f>
        <v>3650</v>
      </c>
      <c r="D92" s="209">
        <f>SUM(D93:D107)</f>
        <v>0</v>
      </c>
      <c r="E92" s="210">
        <f>SUM(E93:E97)</f>
        <v>3820</v>
      </c>
      <c r="F92" s="210">
        <f>SUM(F93:F106)</f>
        <v>6</v>
      </c>
      <c r="G92" s="233"/>
      <c r="H92" s="234"/>
      <c r="I92" s="234"/>
      <c r="J92" s="230"/>
      <c r="K92" s="235"/>
      <c r="L92" s="217">
        <f>SUM(L93:L97)</f>
        <v>4530</v>
      </c>
      <c r="M92" s="217">
        <f>SUM(M93:M95)</f>
        <v>4770</v>
      </c>
      <c r="N92" s="217"/>
      <c r="O92" s="303">
        <f>SUM(O93:O95)</f>
        <v>5040</v>
      </c>
      <c r="P92" s="217"/>
      <c r="Q92" s="217"/>
      <c r="R92" s="40"/>
      <c r="S92" s="40"/>
    </row>
    <row r="93" spans="1:19" ht="12.75">
      <c r="A93" s="247">
        <v>1</v>
      </c>
      <c r="B93" s="23" t="s">
        <v>314</v>
      </c>
      <c r="C93" s="24">
        <v>2098</v>
      </c>
      <c r="D93" s="107"/>
      <c r="E93" s="24">
        <v>2140</v>
      </c>
      <c r="F93" s="232"/>
      <c r="G93" s="86"/>
      <c r="H93" s="24"/>
      <c r="I93" s="24"/>
      <c r="J93" s="21"/>
      <c r="K93" s="25"/>
      <c r="L93" s="232">
        <v>2530</v>
      </c>
      <c r="M93" s="24">
        <v>2650</v>
      </c>
      <c r="N93" s="24"/>
      <c r="O93" s="306">
        <v>2800</v>
      </c>
      <c r="P93" s="307"/>
      <c r="Q93" s="307"/>
      <c r="R93" s="40"/>
      <c r="S93" s="40"/>
    </row>
    <row r="94" spans="1:19" ht="12.75">
      <c r="A94" s="247">
        <v>2</v>
      </c>
      <c r="B94" s="23" t="s">
        <v>79</v>
      </c>
      <c r="C94" s="24">
        <v>155</v>
      </c>
      <c r="D94" s="107"/>
      <c r="E94" s="24">
        <v>150</v>
      </c>
      <c r="F94" s="232"/>
      <c r="G94" s="86"/>
      <c r="H94" s="24"/>
      <c r="I94" s="24"/>
      <c r="J94" s="21"/>
      <c r="K94" s="25"/>
      <c r="L94" s="232">
        <v>200</v>
      </c>
      <c r="M94" s="24">
        <v>220</v>
      </c>
      <c r="N94" s="24"/>
      <c r="O94" s="306">
        <v>240</v>
      </c>
      <c r="P94" s="307"/>
      <c r="Q94" s="307"/>
      <c r="R94" s="40"/>
      <c r="S94" s="40"/>
    </row>
    <row r="95" spans="1:19" ht="12.75">
      <c r="A95" s="247">
        <v>3</v>
      </c>
      <c r="B95" s="23" t="s">
        <v>315</v>
      </c>
      <c r="C95" s="24">
        <v>1397</v>
      </c>
      <c r="D95" s="107"/>
      <c r="E95" s="24">
        <v>1530</v>
      </c>
      <c r="F95" s="232"/>
      <c r="G95" s="86"/>
      <c r="H95" s="24"/>
      <c r="I95" s="24"/>
      <c r="J95" s="21"/>
      <c r="K95" s="25"/>
      <c r="L95" s="232">
        <v>1800</v>
      </c>
      <c r="M95" s="24">
        <v>1900</v>
      </c>
      <c r="N95" s="24"/>
      <c r="O95" s="306">
        <v>2000</v>
      </c>
      <c r="P95" s="307"/>
      <c r="Q95" s="307"/>
      <c r="R95" s="40"/>
      <c r="S95" s="40"/>
    </row>
    <row r="96" spans="1:19" ht="12.75">
      <c r="A96" s="247"/>
      <c r="B96" s="23"/>
      <c r="C96" s="24"/>
      <c r="D96" s="107"/>
      <c r="E96" s="24"/>
      <c r="F96" s="232"/>
      <c r="G96" s="86"/>
      <c r="H96" s="24"/>
      <c r="I96" s="24"/>
      <c r="J96" s="21"/>
      <c r="K96" s="25"/>
      <c r="L96" s="232"/>
      <c r="M96" s="24"/>
      <c r="N96" s="24"/>
      <c r="O96" s="306"/>
      <c r="P96" s="307"/>
      <c r="Q96" s="307"/>
      <c r="R96" s="40"/>
      <c r="S96" s="40"/>
    </row>
    <row r="97" spans="1:19" ht="12.75">
      <c r="A97" s="247"/>
      <c r="B97" s="23"/>
      <c r="C97" s="24"/>
      <c r="D97" s="107"/>
      <c r="E97" s="24"/>
      <c r="F97" s="216"/>
      <c r="G97" s="82"/>
      <c r="H97" s="9"/>
      <c r="I97" s="9"/>
      <c r="J97" s="21"/>
      <c r="K97" s="43"/>
      <c r="L97" s="216"/>
      <c r="M97" s="9"/>
      <c r="N97" s="9"/>
      <c r="O97" s="302"/>
      <c r="P97" s="242"/>
      <c r="Q97" s="242"/>
      <c r="R97" s="40"/>
      <c r="S97" s="40"/>
    </row>
    <row r="98" spans="1:19" ht="12.75">
      <c r="A98" s="208">
        <v>633</v>
      </c>
      <c r="B98" s="208" t="s">
        <v>88</v>
      </c>
      <c r="C98" s="210">
        <f>SUM(C99:C112)</f>
        <v>4066</v>
      </c>
      <c r="D98" s="209">
        <f>SUM(D99:D135)</f>
        <v>0</v>
      </c>
      <c r="E98" s="210">
        <f>SUM(E99:E112)</f>
        <v>3684</v>
      </c>
      <c r="F98" s="210">
        <f>SUM(F99:F135)</f>
        <v>6</v>
      </c>
      <c r="G98" s="213"/>
      <c r="H98" s="213"/>
      <c r="I98" s="213"/>
      <c r="J98" s="230"/>
      <c r="K98" s="231"/>
      <c r="L98" s="213">
        <f>SUM(L99:L112)</f>
        <v>5007</v>
      </c>
      <c r="M98" s="213">
        <f>SUM(M99:M111)</f>
        <v>5127</v>
      </c>
      <c r="N98" s="213"/>
      <c r="O98" s="303">
        <f>SUM(O99:O111)</f>
        <v>5497</v>
      </c>
      <c r="P98" s="303"/>
      <c r="Q98" s="217"/>
      <c r="R98" s="40"/>
      <c r="S98" s="40"/>
    </row>
    <row r="99" spans="1:19" ht="12.75">
      <c r="A99" s="247">
        <v>1</v>
      </c>
      <c r="B99" s="23" t="s">
        <v>316</v>
      </c>
      <c r="C99" s="24">
        <v>446</v>
      </c>
      <c r="D99" s="107"/>
      <c r="E99" s="24">
        <v>220</v>
      </c>
      <c r="F99" s="216"/>
      <c r="G99" s="9"/>
      <c r="H99" s="9"/>
      <c r="I99" s="9"/>
      <c r="J99" s="21"/>
      <c r="K99" s="43"/>
      <c r="L99" s="216">
        <v>450</v>
      </c>
      <c r="M99" s="9">
        <v>400</v>
      </c>
      <c r="N99" s="9"/>
      <c r="O99" s="302">
        <v>400</v>
      </c>
      <c r="P99" s="302"/>
      <c r="Q99" s="342" t="s">
        <v>380</v>
      </c>
      <c r="R99" s="40"/>
      <c r="S99" s="40"/>
    </row>
    <row r="100" spans="1:19" ht="12.75">
      <c r="A100" s="247">
        <v>2</v>
      </c>
      <c r="B100" s="23" t="s">
        <v>90</v>
      </c>
      <c r="C100" s="24">
        <v>215</v>
      </c>
      <c r="D100" s="107"/>
      <c r="E100" s="24">
        <v>260</v>
      </c>
      <c r="F100" s="232"/>
      <c r="G100" s="24"/>
      <c r="H100" s="24"/>
      <c r="I100" s="24"/>
      <c r="J100" s="21"/>
      <c r="K100" s="25"/>
      <c r="L100" s="232">
        <v>500</v>
      </c>
      <c r="M100" s="24">
        <v>600</v>
      </c>
      <c r="N100" s="24"/>
      <c r="O100" s="306">
        <v>700</v>
      </c>
      <c r="P100" s="306"/>
      <c r="Q100" s="342"/>
      <c r="R100" s="40"/>
      <c r="S100" s="40"/>
    </row>
    <row r="101" spans="1:19" ht="12.75">
      <c r="A101" s="247">
        <v>3</v>
      </c>
      <c r="B101" s="23" t="s">
        <v>262</v>
      </c>
      <c r="C101" s="24">
        <v>81</v>
      </c>
      <c r="D101" s="107"/>
      <c r="E101" s="24">
        <v>65</v>
      </c>
      <c r="F101" s="232"/>
      <c r="G101" s="24"/>
      <c r="H101" s="24"/>
      <c r="I101" s="24"/>
      <c r="J101" s="21"/>
      <c r="K101" s="25"/>
      <c r="L101" s="232">
        <v>90</v>
      </c>
      <c r="M101" s="24">
        <v>100</v>
      </c>
      <c r="N101" s="24"/>
      <c r="O101" s="306">
        <v>110</v>
      </c>
      <c r="P101" s="306"/>
      <c r="Q101" s="342" t="s">
        <v>381</v>
      </c>
      <c r="R101" s="40"/>
      <c r="S101" s="40"/>
    </row>
    <row r="102" spans="1:19" ht="12.75">
      <c r="A102" s="247">
        <v>4</v>
      </c>
      <c r="B102" s="23" t="s">
        <v>317</v>
      </c>
      <c r="C102" s="24">
        <v>143</v>
      </c>
      <c r="D102" s="107"/>
      <c r="E102" s="24">
        <v>15</v>
      </c>
      <c r="F102" s="232"/>
      <c r="G102" s="24"/>
      <c r="H102" s="24"/>
      <c r="I102" s="24"/>
      <c r="J102" s="21"/>
      <c r="K102" s="25"/>
      <c r="L102" s="232">
        <v>90</v>
      </c>
      <c r="M102" s="24">
        <v>100</v>
      </c>
      <c r="N102" s="24"/>
      <c r="O102" s="306">
        <v>110</v>
      </c>
      <c r="P102" s="306"/>
      <c r="Q102" s="342"/>
      <c r="R102" s="40"/>
      <c r="S102" s="40"/>
    </row>
    <row r="103" spans="1:19" ht="12.75">
      <c r="A103" s="247">
        <v>5</v>
      </c>
      <c r="B103" s="23" t="s">
        <v>318</v>
      </c>
      <c r="C103" s="24">
        <v>6</v>
      </c>
      <c r="D103" s="107"/>
      <c r="E103" s="24"/>
      <c r="F103" s="232"/>
      <c r="G103" s="24"/>
      <c r="H103" s="24"/>
      <c r="I103" s="24"/>
      <c r="J103" s="21"/>
      <c r="K103" s="25"/>
      <c r="L103" s="232"/>
      <c r="M103" s="24"/>
      <c r="N103" s="24"/>
      <c r="O103" s="306"/>
      <c r="P103" s="306"/>
      <c r="Q103" s="342"/>
      <c r="R103" s="40"/>
      <c r="S103" s="40"/>
    </row>
    <row r="104" spans="1:19" ht="12.75">
      <c r="A104" s="247">
        <v>6</v>
      </c>
      <c r="B104" s="23" t="s">
        <v>319</v>
      </c>
      <c r="C104" s="24">
        <v>1918</v>
      </c>
      <c r="D104" s="107"/>
      <c r="E104" s="24">
        <v>1694</v>
      </c>
      <c r="F104" s="232"/>
      <c r="G104" s="24"/>
      <c r="H104" s="24"/>
      <c r="I104" s="24"/>
      <c r="J104" s="21"/>
      <c r="K104" s="25"/>
      <c r="L104" s="232">
        <v>2000</v>
      </c>
      <c r="M104" s="24">
        <v>1950</v>
      </c>
      <c r="N104" s="24"/>
      <c r="O104" s="306">
        <v>2050</v>
      </c>
      <c r="P104" s="306"/>
      <c r="Q104" s="342"/>
      <c r="R104" s="40"/>
      <c r="S104" s="40"/>
    </row>
    <row r="105" spans="1:19" ht="12.75">
      <c r="A105" s="247">
        <v>7</v>
      </c>
      <c r="B105" s="23" t="s">
        <v>320</v>
      </c>
      <c r="C105" s="24"/>
      <c r="D105" s="107"/>
      <c r="E105" s="24">
        <v>30</v>
      </c>
      <c r="F105" s="216"/>
      <c r="G105" s="9"/>
      <c r="H105" s="9"/>
      <c r="I105" s="9"/>
      <c r="J105" s="21"/>
      <c r="K105" s="43"/>
      <c r="L105" s="216"/>
      <c r="M105" s="24"/>
      <c r="N105" s="24"/>
      <c r="O105" s="306"/>
      <c r="P105" s="307"/>
      <c r="Q105" s="307"/>
      <c r="R105" s="40"/>
      <c r="S105" s="40"/>
    </row>
    <row r="106" spans="1:19" ht="12.75">
      <c r="A106" s="247">
        <v>9</v>
      </c>
      <c r="B106" s="23" t="s">
        <v>321</v>
      </c>
      <c r="C106" s="24">
        <v>345</v>
      </c>
      <c r="D106" s="107"/>
      <c r="E106" s="24">
        <v>350</v>
      </c>
      <c r="F106" s="232"/>
      <c r="G106" s="24"/>
      <c r="H106" s="24"/>
      <c r="I106" s="24"/>
      <c r="J106" s="21"/>
      <c r="K106" s="25"/>
      <c r="L106" s="232">
        <v>450</v>
      </c>
      <c r="M106" s="24">
        <v>450</v>
      </c>
      <c r="N106" s="24"/>
      <c r="O106" s="306">
        <v>500</v>
      </c>
      <c r="P106" s="307"/>
      <c r="Q106" s="307"/>
      <c r="R106" s="40"/>
      <c r="S106" s="40"/>
    </row>
    <row r="107" spans="1:19" ht="12.75">
      <c r="A107" s="247">
        <v>10</v>
      </c>
      <c r="B107" s="23" t="s">
        <v>322</v>
      </c>
      <c r="C107" s="24">
        <v>15</v>
      </c>
      <c r="D107" s="107"/>
      <c r="E107" s="24">
        <v>15</v>
      </c>
      <c r="F107" s="232"/>
      <c r="G107" s="24"/>
      <c r="H107" s="24"/>
      <c r="I107" s="24"/>
      <c r="J107" s="21"/>
      <c r="K107" s="25"/>
      <c r="L107" s="232">
        <v>17</v>
      </c>
      <c r="M107" s="9">
        <v>17</v>
      </c>
      <c r="N107" s="9"/>
      <c r="O107" s="304">
        <v>17</v>
      </c>
      <c r="P107" s="305"/>
      <c r="Q107" s="305"/>
      <c r="R107" s="40"/>
      <c r="S107" s="40"/>
    </row>
    <row r="108" spans="1:19" ht="12.75">
      <c r="A108" s="247">
        <v>13</v>
      </c>
      <c r="B108" s="23" t="s">
        <v>110</v>
      </c>
      <c r="C108" s="24">
        <v>48</v>
      </c>
      <c r="D108" s="107"/>
      <c r="E108" s="24">
        <v>300</v>
      </c>
      <c r="F108" s="232"/>
      <c r="G108" s="24"/>
      <c r="H108" s="24"/>
      <c r="I108" s="24"/>
      <c r="J108" s="21"/>
      <c r="K108" s="25"/>
      <c r="L108" s="232">
        <v>600</v>
      </c>
      <c r="M108" s="24">
        <v>700</v>
      </c>
      <c r="N108" s="24"/>
      <c r="O108" s="306">
        <v>800</v>
      </c>
      <c r="P108" s="307"/>
      <c r="Q108" s="341"/>
      <c r="R108" s="40"/>
      <c r="S108" s="40"/>
    </row>
    <row r="109" spans="1:19" ht="12.75">
      <c r="A109" s="247">
        <v>15</v>
      </c>
      <c r="B109" s="23" t="s">
        <v>263</v>
      </c>
      <c r="C109" s="24">
        <v>3</v>
      </c>
      <c r="D109" s="107"/>
      <c r="E109" s="24">
        <v>5</v>
      </c>
      <c r="F109" s="232"/>
      <c r="G109" s="24"/>
      <c r="H109" s="24"/>
      <c r="I109" s="24"/>
      <c r="J109" s="21"/>
      <c r="K109" s="25"/>
      <c r="L109" s="232">
        <v>10</v>
      </c>
      <c r="M109" s="196">
        <v>10</v>
      </c>
      <c r="N109" s="196"/>
      <c r="O109" s="336">
        <v>10</v>
      </c>
      <c r="P109" s="386"/>
      <c r="Q109" s="399" t="s">
        <v>382</v>
      </c>
      <c r="R109" s="40"/>
      <c r="S109" s="40"/>
    </row>
    <row r="110" spans="1:19" ht="12.75">
      <c r="A110" s="250">
        <v>16</v>
      </c>
      <c r="B110" s="68" t="s">
        <v>323</v>
      </c>
      <c r="C110" s="67">
        <v>846</v>
      </c>
      <c r="D110" s="110"/>
      <c r="E110" s="67">
        <v>730</v>
      </c>
      <c r="F110" s="236"/>
      <c r="G110" s="67"/>
      <c r="H110" s="67"/>
      <c r="I110" s="67"/>
      <c r="J110" s="66"/>
      <c r="K110" s="25"/>
      <c r="L110" s="232">
        <v>800</v>
      </c>
      <c r="M110" s="9">
        <v>800</v>
      </c>
      <c r="N110" s="9"/>
      <c r="O110" s="302">
        <v>800</v>
      </c>
      <c r="P110" s="302"/>
      <c r="Q110" s="342"/>
      <c r="R110" s="40"/>
      <c r="S110" s="40"/>
    </row>
    <row r="111" spans="1:19" ht="12.75">
      <c r="A111" s="247">
        <v>200</v>
      </c>
      <c r="B111" s="37" t="s">
        <v>333</v>
      </c>
      <c r="C111" s="73"/>
      <c r="D111" s="112"/>
      <c r="E111" s="73"/>
      <c r="F111" s="237"/>
      <c r="G111" s="73"/>
      <c r="H111" s="73"/>
      <c r="I111" s="73"/>
      <c r="J111" s="74"/>
      <c r="K111" s="30"/>
      <c r="L111" s="298"/>
      <c r="M111" s="24"/>
      <c r="N111" s="24"/>
      <c r="O111" s="306"/>
      <c r="P111" s="306"/>
      <c r="Q111" s="342"/>
      <c r="R111" s="40"/>
      <c r="S111" s="40"/>
    </row>
    <row r="112" spans="1:19" ht="12.75">
      <c r="A112" s="247"/>
      <c r="B112" s="23"/>
      <c r="C112" s="24"/>
      <c r="D112" s="107"/>
      <c r="E112" s="24"/>
      <c r="F112" s="232"/>
      <c r="G112" s="24"/>
      <c r="H112" s="24"/>
      <c r="I112" s="24"/>
      <c r="J112" s="21"/>
      <c r="K112" s="25"/>
      <c r="L112" s="232"/>
      <c r="M112" s="24"/>
      <c r="N112" s="24"/>
      <c r="O112" s="306"/>
      <c r="P112" s="306"/>
      <c r="Q112" s="342"/>
      <c r="R112" s="40"/>
      <c r="S112" s="40"/>
    </row>
    <row r="113" spans="1:19" ht="12.75">
      <c r="A113" s="208">
        <v>634</v>
      </c>
      <c r="B113" s="208" t="s">
        <v>122</v>
      </c>
      <c r="C113" s="210">
        <f>SUM(C114:C119)</f>
        <v>3881</v>
      </c>
      <c r="D113" s="209">
        <f>SUM(D114:D125)</f>
        <v>0</v>
      </c>
      <c r="E113" s="210">
        <f>SUM(E114:E119)</f>
        <v>3705</v>
      </c>
      <c r="F113" s="210">
        <f>SUM(F114:F125)</f>
        <v>3</v>
      </c>
      <c r="G113" s="213"/>
      <c r="H113" s="213"/>
      <c r="I113" s="213"/>
      <c r="J113" s="230"/>
      <c r="K113" s="231"/>
      <c r="L113" s="210">
        <f>SUM(L114:L119)</f>
        <v>4040</v>
      </c>
      <c r="M113" s="334">
        <f>SUM(M114:M119)</f>
        <v>4090</v>
      </c>
      <c r="N113" s="334"/>
      <c r="O113" s="395">
        <f>SUM(O114:O119)</f>
        <v>4140</v>
      </c>
      <c r="P113" s="395"/>
      <c r="Q113" s="378"/>
      <c r="R113" s="40"/>
      <c r="S113" s="40"/>
    </row>
    <row r="114" spans="1:19" ht="12.75">
      <c r="A114" s="247">
        <v>1</v>
      </c>
      <c r="B114" s="23" t="s">
        <v>324</v>
      </c>
      <c r="C114" s="24">
        <v>1365</v>
      </c>
      <c r="D114" s="107"/>
      <c r="E114" s="24">
        <v>1730</v>
      </c>
      <c r="F114" s="216"/>
      <c r="G114" s="9"/>
      <c r="H114" s="9"/>
      <c r="I114" s="9"/>
      <c r="J114" s="21"/>
      <c r="K114" s="43"/>
      <c r="L114" s="216">
        <v>1800</v>
      </c>
      <c r="M114" s="24">
        <v>1800</v>
      </c>
      <c r="N114" s="24"/>
      <c r="O114" s="306">
        <v>1800</v>
      </c>
      <c r="P114" s="306"/>
      <c r="Q114" s="342"/>
      <c r="R114" s="40"/>
      <c r="S114" s="40"/>
    </row>
    <row r="115" spans="1:19" ht="12.75">
      <c r="A115" s="247">
        <v>2</v>
      </c>
      <c r="B115" s="23" t="s">
        <v>248</v>
      </c>
      <c r="C115" s="24">
        <v>1118</v>
      </c>
      <c r="D115" s="107"/>
      <c r="E115" s="24">
        <v>820</v>
      </c>
      <c r="F115" s="232"/>
      <c r="G115" s="24"/>
      <c r="H115" s="24"/>
      <c r="I115" s="24"/>
      <c r="J115" s="21"/>
      <c r="K115" s="25"/>
      <c r="L115" s="232">
        <v>1000</v>
      </c>
      <c r="M115" s="24">
        <v>1050</v>
      </c>
      <c r="N115" s="24"/>
      <c r="O115" s="307">
        <v>1100</v>
      </c>
      <c r="P115" s="307"/>
      <c r="Q115" s="342"/>
      <c r="R115" s="40"/>
      <c r="S115" s="40"/>
    </row>
    <row r="116" spans="1:19" ht="12.75">
      <c r="A116" s="247">
        <v>3</v>
      </c>
      <c r="B116" s="23" t="s">
        <v>325</v>
      </c>
      <c r="C116" s="24">
        <v>1292</v>
      </c>
      <c r="D116" s="107"/>
      <c r="E116" s="24">
        <v>1075</v>
      </c>
      <c r="F116" s="232"/>
      <c r="G116" s="24"/>
      <c r="H116" s="24"/>
      <c r="I116" s="24"/>
      <c r="J116" s="21"/>
      <c r="K116" s="25"/>
      <c r="L116" s="232">
        <v>1150</v>
      </c>
      <c r="M116" s="307">
        <v>1150</v>
      </c>
      <c r="N116" s="307"/>
      <c r="O116" s="307">
        <v>1150</v>
      </c>
      <c r="P116" s="388"/>
      <c r="Q116" s="388"/>
      <c r="R116" s="28"/>
      <c r="S116" s="28"/>
    </row>
    <row r="117" spans="1:19" ht="12.75">
      <c r="A117" s="247">
        <v>4</v>
      </c>
      <c r="B117" s="23" t="s">
        <v>326</v>
      </c>
      <c r="C117" s="24">
        <v>80</v>
      </c>
      <c r="D117" s="107"/>
      <c r="E117" s="24">
        <v>50</v>
      </c>
      <c r="F117" s="232"/>
      <c r="G117" s="24"/>
      <c r="H117" s="24"/>
      <c r="I117" s="24"/>
      <c r="J117" s="21"/>
      <c r="K117" s="25"/>
      <c r="L117" s="232">
        <v>60</v>
      </c>
      <c r="M117" s="307">
        <v>60</v>
      </c>
      <c r="N117" s="307"/>
      <c r="O117" s="307">
        <v>60</v>
      </c>
      <c r="P117" s="388"/>
      <c r="Q117" s="388"/>
      <c r="R117" s="28"/>
      <c r="S117" s="28"/>
    </row>
    <row r="118" spans="1:19" ht="12.75">
      <c r="A118" s="247">
        <v>5</v>
      </c>
      <c r="B118" s="23" t="s">
        <v>327</v>
      </c>
      <c r="C118" s="24">
        <v>21</v>
      </c>
      <c r="D118" s="107"/>
      <c r="E118" s="24">
        <v>20</v>
      </c>
      <c r="F118" s="232"/>
      <c r="G118" s="24"/>
      <c r="H118" s="24"/>
      <c r="I118" s="24"/>
      <c r="J118" s="21"/>
      <c r="K118" s="25"/>
      <c r="L118" s="232">
        <v>20</v>
      </c>
      <c r="M118" s="307">
        <v>20</v>
      </c>
      <c r="N118" s="307"/>
      <c r="O118" s="307">
        <v>20</v>
      </c>
      <c r="P118" s="388"/>
      <c r="Q118" s="388"/>
      <c r="R118" s="28"/>
      <c r="S118" s="28"/>
    </row>
    <row r="119" spans="1:19" ht="15" customHeight="1">
      <c r="A119" s="247">
        <v>6</v>
      </c>
      <c r="B119" s="23" t="s">
        <v>328</v>
      </c>
      <c r="C119" s="24">
        <v>5</v>
      </c>
      <c r="D119" s="107"/>
      <c r="E119" s="24">
        <v>10</v>
      </c>
      <c r="F119" s="232"/>
      <c r="G119" s="24"/>
      <c r="H119" s="24"/>
      <c r="I119" s="24"/>
      <c r="J119" s="21"/>
      <c r="K119" s="25"/>
      <c r="L119" s="232">
        <v>10</v>
      </c>
      <c r="M119" s="307">
        <v>10</v>
      </c>
      <c r="N119" s="307"/>
      <c r="O119" s="307">
        <v>10</v>
      </c>
      <c r="P119" s="388"/>
      <c r="Q119" s="388"/>
      <c r="R119" s="28"/>
      <c r="S119" s="28"/>
    </row>
    <row r="120" spans="3:19" ht="29.25" customHeight="1" hidden="1">
      <c r="C120" s="27"/>
      <c r="D120" s="15"/>
      <c r="E120" s="27"/>
      <c r="F120" s="27" t="s">
        <v>86</v>
      </c>
      <c r="G120" s="27"/>
      <c r="H120" s="27"/>
      <c r="I120" s="27"/>
      <c r="J120" s="28"/>
      <c r="K120" s="46"/>
      <c r="L120" s="177"/>
      <c r="M120" s="177"/>
      <c r="N120" s="177"/>
      <c r="O120" s="161"/>
      <c r="P120" s="155"/>
      <c r="Q120" s="155"/>
      <c r="R120" s="28"/>
      <c r="S120" s="28"/>
    </row>
    <row r="121" spans="3:19" ht="9" customHeight="1">
      <c r="C121" s="27"/>
      <c r="D121" s="15"/>
      <c r="E121" s="27"/>
      <c r="F121" s="27"/>
      <c r="G121" s="27"/>
      <c r="H121" s="27"/>
      <c r="I121" s="27"/>
      <c r="J121" s="28"/>
      <c r="K121" s="46"/>
      <c r="L121" s="177"/>
      <c r="M121" s="177"/>
      <c r="N121" s="177"/>
      <c r="O121" s="46"/>
      <c r="P121" s="90"/>
      <c r="Q121" s="90"/>
      <c r="R121" s="28"/>
      <c r="S121" s="28"/>
    </row>
    <row r="122" spans="1:19" ht="12.75">
      <c r="A122" s="56" t="s">
        <v>32</v>
      </c>
      <c r="B122" s="56"/>
      <c r="C122" s="185" t="s">
        <v>368</v>
      </c>
      <c r="D122" s="15"/>
      <c r="E122" s="27"/>
      <c r="F122" s="27"/>
      <c r="G122" s="27"/>
      <c r="H122" s="27"/>
      <c r="I122" s="27"/>
      <c r="K122" s="46"/>
      <c r="L122" s="177"/>
      <c r="M122" s="177"/>
      <c r="N122" s="177"/>
      <c r="O122" s="144" t="s">
        <v>87</v>
      </c>
      <c r="P122" s="283"/>
      <c r="Q122" s="335"/>
      <c r="R122" s="28"/>
      <c r="S122" s="28"/>
    </row>
    <row r="123" spans="1:19" ht="51">
      <c r="A123" s="202" t="s">
        <v>34</v>
      </c>
      <c r="B123" s="207" t="s">
        <v>3</v>
      </c>
      <c r="C123" s="203" t="s">
        <v>360</v>
      </c>
      <c r="D123" s="204" t="s">
        <v>5</v>
      </c>
      <c r="E123" s="205" t="s">
        <v>361</v>
      </c>
      <c r="F123" s="203" t="s">
        <v>270</v>
      </c>
      <c r="G123" s="203"/>
      <c r="H123" s="203"/>
      <c r="I123" s="203"/>
      <c r="J123" s="219"/>
      <c r="K123" s="220"/>
      <c r="L123" s="206" t="s">
        <v>300</v>
      </c>
      <c r="M123" s="221" t="s">
        <v>362</v>
      </c>
      <c r="N123" s="221" t="s">
        <v>269</v>
      </c>
      <c r="O123" s="207" t="s">
        <v>302</v>
      </c>
      <c r="P123" s="207"/>
      <c r="Q123" s="207" t="s">
        <v>278</v>
      </c>
      <c r="R123" s="62"/>
      <c r="S123" s="62"/>
    </row>
    <row r="124" spans="1:19" ht="12.75">
      <c r="A124" s="208">
        <v>635</v>
      </c>
      <c r="B124" s="208" t="s">
        <v>135</v>
      </c>
      <c r="C124" s="210">
        <f>SUM(C125:C133)</f>
        <v>1681</v>
      </c>
      <c r="D124" s="209">
        <f>SUM(D125:D142)</f>
        <v>0</v>
      </c>
      <c r="E124" s="210">
        <f>SUM(E125:E133)</f>
        <v>1852</v>
      </c>
      <c r="F124" s="232">
        <v>3</v>
      </c>
      <c r="G124" s="24"/>
      <c r="H124" s="24"/>
      <c r="I124" s="24"/>
      <c r="J124" s="21"/>
      <c r="K124" s="25"/>
      <c r="L124" s="334">
        <f>SUM(L125:L133)</f>
        <v>2530</v>
      </c>
      <c r="M124" s="217">
        <f>SUM(M125:M133)</f>
        <v>2195</v>
      </c>
      <c r="N124" s="334"/>
      <c r="O124" s="395">
        <f>SUM(O125:O133)</f>
        <v>2380</v>
      </c>
      <c r="P124" s="395"/>
      <c r="Q124" s="333"/>
      <c r="R124" s="40"/>
      <c r="S124" s="40"/>
    </row>
    <row r="125" spans="1:19" ht="11.25" customHeight="1">
      <c r="A125" s="247">
        <v>1</v>
      </c>
      <c r="B125" s="23" t="s">
        <v>329</v>
      </c>
      <c r="C125" s="24">
        <v>9</v>
      </c>
      <c r="D125" s="107"/>
      <c r="E125" s="24">
        <v>20</v>
      </c>
      <c r="F125" s="232"/>
      <c r="G125" s="24"/>
      <c r="H125" s="24"/>
      <c r="I125" s="24"/>
      <c r="J125" s="21"/>
      <c r="K125" s="25"/>
      <c r="L125" s="232">
        <v>30</v>
      </c>
      <c r="M125" s="9">
        <v>40</v>
      </c>
      <c r="N125" s="24"/>
      <c r="O125" s="306">
        <v>50</v>
      </c>
      <c r="P125" s="306"/>
      <c r="Q125" s="307"/>
      <c r="R125" s="40"/>
      <c r="S125" s="40"/>
    </row>
    <row r="126" spans="1:19" ht="11.25" customHeight="1">
      <c r="A126" s="247">
        <v>2</v>
      </c>
      <c r="B126" s="23" t="s">
        <v>288</v>
      </c>
      <c r="C126" s="24">
        <v>328</v>
      </c>
      <c r="D126" s="107"/>
      <c r="E126" s="24">
        <v>300</v>
      </c>
      <c r="F126" s="232"/>
      <c r="G126" s="24"/>
      <c r="H126" s="24"/>
      <c r="I126" s="24"/>
      <c r="J126" s="21"/>
      <c r="K126" s="25"/>
      <c r="L126" s="232">
        <v>330</v>
      </c>
      <c r="M126" s="24">
        <v>330</v>
      </c>
      <c r="N126" s="24"/>
      <c r="O126" s="306">
        <v>330</v>
      </c>
      <c r="P126" s="306"/>
      <c r="Q126" s="307"/>
      <c r="R126" s="40"/>
      <c r="S126" s="40"/>
    </row>
    <row r="127" spans="1:19" ht="11.25" customHeight="1">
      <c r="A127" s="247">
        <v>3</v>
      </c>
      <c r="B127" s="23" t="s">
        <v>264</v>
      </c>
      <c r="C127" s="24">
        <v>23</v>
      </c>
      <c r="D127" s="107"/>
      <c r="E127" s="24">
        <v>30</v>
      </c>
      <c r="F127" s="232"/>
      <c r="G127" s="24"/>
      <c r="H127" s="24"/>
      <c r="I127" s="24"/>
      <c r="J127" s="21"/>
      <c r="K127" s="25"/>
      <c r="L127" s="232">
        <v>40</v>
      </c>
      <c r="M127" s="24">
        <v>45</v>
      </c>
      <c r="N127" s="24"/>
      <c r="O127" s="306">
        <v>50</v>
      </c>
      <c r="P127" s="306"/>
      <c r="Q127" s="307"/>
      <c r="R127" s="40"/>
      <c r="S127" s="40"/>
    </row>
    <row r="128" spans="1:19" ht="11.25" customHeight="1">
      <c r="A128" s="247">
        <v>4</v>
      </c>
      <c r="B128" s="23" t="s">
        <v>330</v>
      </c>
      <c r="C128" s="24">
        <v>217</v>
      </c>
      <c r="D128" s="107"/>
      <c r="E128" s="24">
        <v>290</v>
      </c>
      <c r="F128" s="232"/>
      <c r="G128" s="24"/>
      <c r="H128" s="24"/>
      <c r="I128" s="24"/>
      <c r="J128" s="21"/>
      <c r="K128" s="25"/>
      <c r="L128" s="232">
        <v>330</v>
      </c>
      <c r="M128" s="24">
        <v>380</v>
      </c>
      <c r="N128" s="24"/>
      <c r="O128" s="306">
        <v>450</v>
      </c>
      <c r="P128" s="306"/>
      <c r="Q128" s="307"/>
      <c r="R128" s="40"/>
      <c r="S128" s="40"/>
    </row>
    <row r="129" spans="1:19" ht="11.25" customHeight="1">
      <c r="A129" s="247">
        <v>5</v>
      </c>
      <c r="B129" s="23" t="s">
        <v>331</v>
      </c>
      <c r="C129" s="24">
        <v>11</v>
      </c>
      <c r="D129" s="107"/>
      <c r="E129" s="24"/>
      <c r="F129" s="232"/>
      <c r="G129" s="24"/>
      <c r="H129" s="24"/>
      <c r="I129" s="24"/>
      <c r="J129" s="21"/>
      <c r="K129" s="25"/>
      <c r="L129" s="232"/>
      <c r="M129" s="24"/>
      <c r="N129" s="24"/>
      <c r="O129" s="306"/>
      <c r="P129" s="306"/>
      <c r="Q129" s="307"/>
      <c r="R129" s="40"/>
      <c r="S129" s="40"/>
    </row>
    <row r="130" spans="1:19" ht="11.25" customHeight="1">
      <c r="A130" s="247">
        <v>6</v>
      </c>
      <c r="B130" s="23" t="s">
        <v>332</v>
      </c>
      <c r="C130" s="24">
        <v>1093</v>
      </c>
      <c r="D130" s="107"/>
      <c r="E130" s="24">
        <v>1212</v>
      </c>
      <c r="F130" s="232"/>
      <c r="G130" s="24"/>
      <c r="H130" s="24"/>
      <c r="I130" s="24"/>
      <c r="J130" s="21"/>
      <c r="K130" s="25"/>
      <c r="L130" s="232">
        <v>1800</v>
      </c>
      <c r="M130" s="24">
        <v>1400</v>
      </c>
      <c r="N130" s="9"/>
      <c r="O130" s="302">
        <v>1500</v>
      </c>
      <c r="P130" s="302"/>
      <c r="Q130" s="342" t="s">
        <v>383</v>
      </c>
      <c r="R130" s="40"/>
      <c r="S130" s="40"/>
    </row>
    <row r="131" spans="1:19" ht="11.25" customHeight="1">
      <c r="A131" s="247">
        <v>7</v>
      </c>
      <c r="B131" s="23" t="s">
        <v>372</v>
      </c>
      <c r="C131" s="24"/>
      <c r="D131" s="107"/>
      <c r="E131" s="24"/>
      <c r="F131" s="232"/>
      <c r="G131" s="24"/>
      <c r="H131" s="24"/>
      <c r="I131" s="24"/>
      <c r="J131" s="21"/>
      <c r="K131" s="25"/>
      <c r="L131" s="232"/>
      <c r="M131" s="9"/>
      <c r="N131" s="24"/>
      <c r="O131" s="306"/>
      <c r="P131" s="306"/>
      <c r="Q131" s="307"/>
      <c r="R131" s="40"/>
      <c r="S131" s="40"/>
    </row>
    <row r="132" spans="1:19" ht="11.25" customHeight="1">
      <c r="A132" s="247">
        <v>200</v>
      </c>
      <c r="B132" s="23" t="s">
        <v>119</v>
      </c>
      <c r="C132" s="24"/>
      <c r="D132" s="107"/>
      <c r="E132" s="24"/>
      <c r="F132" s="232"/>
      <c r="G132" s="24"/>
      <c r="H132" s="24"/>
      <c r="I132" s="24"/>
      <c r="J132" s="21"/>
      <c r="K132" s="25"/>
      <c r="L132" s="232"/>
      <c r="M132" s="24"/>
      <c r="N132" s="24"/>
      <c r="O132" s="306"/>
      <c r="P132" s="306"/>
      <c r="Q132" s="307"/>
      <c r="R132" s="40"/>
      <c r="S132" s="40"/>
    </row>
    <row r="133" spans="1:19" ht="11.25" customHeight="1">
      <c r="A133" s="247"/>
      <c r="B133" s="23"/>
      <c r="C133" s="24"/>
      <c r="D133" s="107"/>
      <c r="E133" s="24"/>
      <c r="F133" s="232"/>
      <c r="G133" s="24"/>
      <c r="H133" s="24"/>
      <c r="I133" s="24"/>
      <c r="J133" s="21"/>
      <c r="K133" s="25"/>
      <c r="L133" s="232"/>
      <c r="M133" s="24"/>
      <c r="N133" s="24"/>
      <c r="O133" s="306"/>
      <c r="P133" s="306"/>
      <c r="Q133" s="307"/>
      <c r="R133" s="40"/>
      <c r="S133" s="40"/>
    </row>
    <row r="134" spans="1:19" ht="11.25" customHeight="1">
      <c r="A134" s="208">
        <v>636</v>
      </c>
      <c r="B134" s="208" t="s">
        <v>153</v>
      </c>
      <c r="C134" s="210">
        <f>SUM(C135:C137)</f>
        <v>138</v>
      </c>
      <c r="D134" s="209">
        <f>SUM(D135:D140)</f>
        <v>0</v>
      </c>
      <c r="E134" s="210">
        <f>SUM(E135:E137)</f>
        <v>137</v>
      </c>
      <c r="F134" s="210">
        <f>SUM(F135:F139)</f>
        <v>0</v>
      </c>
      <c r="G134" s="213"/>
      <c r="H134" s="213"/>
      <c r="I134" s="213"/>
      <c r="J134" s="230"/>
      <c r="K134" s="231"/>
      <c r="L134" s="210">
        <f>SUM(L135:L137)</f>
        <v>164</v>
      </c>
      <c r="M134" s="334">
        <f>SUM(M135:M137)</f>
        <v>174</v>
      </c>
      <c r="N134" s="334"/>
      <c r="O134" s="395">
        <f>SUM(O135:O137)</f>
        <v>184</v>
      </c>
      <c r="P134" s="395"/>
      <c r="Q134" s="333"/>
      <c r="R134" s="40"/>
      <c r="S134" s="40"/>
    </row>
    <row r="135" spans="1:19" ht="11.25" customHeight="1">
      <c r="A135" s="247">
        <v>1</v>
      </c>
      <c r="B135" s="23" t="s">
        <v>332</v>
      </c>
      <c r="C135" s="24">
        <v>135</v>
      </c>
      <c r="D135" s="107"/>
      <c r="E135" s="24">
        <v>130</v>
      </c>
      <c r="F135" s="238"/>
      <c r="G135" s="24"/>
      <c r="H135" s="24"/>
      <c r="I135" s="24"/>
      <c r="J135" s="21"/>
      <c r="K135" s="25"/>
      <c r="L135" s="238">
        <v>160</v>
      </c>
      <c r="M135" s="24">
        <v>170</v>
      </c>
      <c r="N135" s="24"/>
      <c r="O135" s="306">
        <v>180</v>
      </c>
      <c r="P135" s="306"/>
      <c r="Q135" s="307"/>
      <c r="R135" s="40"/>
      <c r="S135" s="40"/>
    </row>
    <row r="136" spans="1:19" ht="11.25" customHeight="1">
      <c r="A136" s="247">
        <v>2</v>
      </c>
      <c r="B136" s="23" t="s">
        <v>334</v>
      </c>
      <c r="C136" s="24">
        <v>3</v>
      </c>
      <c r="D136" s="107"/>
      <c r="E136" s="24">
        <v>7</v>
      </c>
      <c r="F136" s="238"/>
      <c r="G136" s="24"/>
      <c r="H136" s="24"/>
      <c r="I136" s="24"/>
      <c r="J136" s="21"/>
      <c r="K136" s="25"/>
      <c r="L136" s="238">
        <v>4</v>
      </c>
      <c r="M136" s="24">
        <v>4</v>
      </c>
      <c r="N136" s="24"/>
      <c r="O136" s="306">
        <v>4</v>
      </c>
      <c r="P136" s="306"/>
      <c r="Q136" s="307"/>
      <c r="R136" s="40"/>
      <c r="S136" s="40"/>
    </row>
    <row r="137" spans="1:19" ht="11.25" customHeight="1">
      <c r="A137" s="247"/>
      <c r="B137" s="23"/>
      <c r="C137" s="24"/>
      <c r="D137" s="107"/>
      <c r="E137" s="24"/>
      <c r="F137" s="232"/>
      <c r="G137" s="24"/>
      <c r="H137" s="24"/>
      <c r="I137" s="24"/>
      <c r="J137" s="21"/>
      <c r="K137" s="25"/>
      <c r="L137" s="232"/>
      <c r="M137" s="24"/>
      <c r="N137" s="9"/>
      <c r="O137" s="302"/>
      <c r="P137" s="302"/>
      <c r="Q137" s="242"/>
      <c r="R137" s="40"/>
      <c r="S137" s="40"/>
    </row>
    <row r="138" spans="1:19" ht="11.25" customHeight="1">
      <c r="A138" s="208">
        <v>637</v>
      </c>
      <c r="B138" s="208" t="s">
        <v>335</v>
      </c>
      <c r="C138" s="210">
        <f>SUM(C139:C154)</f>
        <v>5428</v>
      </c>
      <c r="D138" s="209">
        <f>SUM(D139:D159)</f>
        <v>0</v>
      </c>
      <c r="E138" s="210">
        <f>SUM(E139:E154)</f>
        <v>6947</v>
      </c>
      <c r="F138" s="239">
        <f>SUM(F139:F156)</f>
        <v>0</v>
      </c>
      <c r="G138" s="213"/>
      <c r="H138" s="213"/>
      <c r="I138" s="213"/>
      <c r="J138" s="230"/>
      <c r="K138" s="231"/>
      <c r="L138" s="239">
        <f>SUM(L139:L154)</f>
        <v>6995</v>
      </c>
      <c r="M138" s="217">
        <f>SUM(M139:M154)</f>
        <v>7362</v>
      </c>
      <c r="N138" s="334"/>
      <c r="O138" s="395">
        <f>SUM(O139:O154)</f>
        <v>7777</v>
      </c>
      <c r="P138" s="395"/>
      <c r="Q138" s="333"/>
      <c r="R138" s="40"/>
      <c r="S138" s="40"/>
    </row>
    <row r="139" spans="1:19" ht="11.25" customHeight="1">
      <c r="A139" s="247">
        <v>1</v>
      </c>
      <c r="B139" s="23" t="s">
        <v>289</v>
      </c>
      <c r="C139" s="24">
        <v>650</v>
      </c>
      <c r="D139" s="107"/>
      <c r="E139" s="24">
        <v>867</v>
      </c>
      <c r="F139" s="238"/>
      <c r="G139" s="9"/>
      <c r="H139" s="9"/>
      <c r="I139" s="9"/>
      <c r="J139" s="21"/>
      <c r="K139" s="43"/>
      <c r="L139" s="238">
        <v>675</v>
      </c>
      <c r="M139" s="24">
        <v>734</v>
      </c>
      <c r="N139" s="24"/>
      <c r="O139" s="306">
        <v>734</v>
      </c>
      <c r="P139" s="306"/>
      <c r="Q139" s="307"/>
      <c r="R139" s="40"/>
      <c r="S139" s="40"/>
    </row>
    <row r="140" spans="1:19" ht="11.25" customHeight="1">
      <c r="A140" s="247">
        <v>3</v>
      </c>
      <c r="B140" s="23" t="s">
        <v>336</v>
      </c>
      <c r="C140" s="24">
        <v>242</v>
      </c>
      <c r="D140" s="107"/>
      <c r="E140" s="24">
        <v>50</v>
      </c>
      <c r="F140" s="238"/>
      <c r="G140" s="9"/>
      <c r="H140" s="9"/>
      <c r="I140" s="9"/>
      <c r="J140" s="21"/>
      <c r="K140" s="43"/>
      <c r="L140" s="238">
        <v>130</v>
      </c>
      <c r="M140" s="24">
        <v>90</v>
      </c>
      <c r="N140" s="24"/>
      <c r="O140" s="306">
        <v>100</v>
      </c>
      <c r="P140" s="306"/>
      <c r="Q140" s="307"/>
      <c r="R140" s="40"/>
      <c r="S140" s="40"/>
    </row>
    <row r="141" spans="1:19" ht="11.25" customHeight="1">
      <c r="A141" s="247">
        <v>4</v>
      </c>
      <c r="B141" s="23" t="s">
        <v>337</v>
      </c>
      <c r="C141" s="24">
        <v>495</v>
      </c>
      <c r="D141" s="107"/>
      <c r="E141" s="24">
        <v>1020</v>
      </c>
      <c r="F141" s="238"/>
      <c r="G141" s="9"/>
      <c r="H141" s="9"/>
      <c r="I141" s="9"/>
      <c r="J141" s="21"/>
      <c r="K141" s="43"/>
      <c r="L141" s="238">
        <v>1200</v>
      </c>
      <c r="M141" s="24">
        <v>1250</v>
      </c>
      <c r="N141" s="24"/>
      <c r="O141" s="306">
        <v>1350</v>
      </c>
      <c r="P141" s="306"/>
      <c r="Q141" s="341"/>
      <c r="R141" s="40"/>
      <c r="S141" s="40"/>
    </row>
    <row r="142" spans="1:19" ht="11.25" customHeight="1">
      <c r="A142" s="247">
        <v>5</v>
      </c>
      <c r="B142" s="23" t="s">
        <v>338</v>
      </c>
      <c r="C142" s="24">
        <v>1579</v>
      </c>
      <c r="D142" s="107"/>
      <c r="E142" s="24">
        <v>1800</v>
      </c>
      <c r="F142" s="238"/>
      <c r="G142" s="24"/>
      <c r="H142" s="24"/>
      <c r="I142" s="24"/>
      <c r="J142" s="21"/>
      <c r="K142" s="25"/>
      <c r="L142" s="238">
        <v>2000</v>
      </c>
      <c r="M142" s="24">
        <v>2100</v>
      </c>
      <c r="N142" s="24"/>
      <c r="O142" s="306">
        <v>2200</v>
      </c>
      <c r="P142" s="306"/>
      <c r="Q142" s="307"/>
      <c r="R142" s="40"/>
      <c r="S142" s="40"/>
    </row>
    <row r="143" spans="1:19" ht="11.25" customHeight="1">
      <c r="A143" s="247">
        <v>11</v>
      </c>
      <c r="B143" s="23" t="s">
        <v>339</v>
      </c>
      <c r="C143" s="24"/>
      <c r="D143" s="107"/>
      <c r="E143" s="24"/>
      <c r="F143" s="238"/>
      <c r="G143" s="24"/>
      <c r="H143" s="24"/>
      <c r="I143" s="24"/>
      <c r="J143" s="21"/>
      <c r="K143" s="25"/>
      <c r="L143" s="238"/>
      <c r="M143" s="361"/>
      <c r="N143" s="361"/>
      <c r="O143" s="387"/>
      <c r="P143" s="387"/>
      <c r="Q143" s="332"/>
      <c r="R143" s="40"/>
      <c r="S143" s="40"/>
    </row>
    <row r="144" spans="1:19" ht="11.25" customHeight="1">
      <c r="A144" s="247">
        <v>12</v>
      </c>
      <c r="B144" s="23" t="s">
        <v>340</v>
      </c>
      <c r="C144" s="24">
        <v>167</v>
      </c>
      <c r="D144" s="107"/>
      <c r="E144" s="24">
        <v>232</v>
      </c>
      <c r="F144" s="238"/>
      <c r="G144" s="24"/>
      <c r="H144" s="24"/>
      <c r="I144" s="24"/>
      <c r="J144" s="21"/>
      <c r="K144" s="25"/>
      <c r="L144" s="238">
        <v>250</v>
      </c>
      <c r="M144" s="24">
        <v>300</v>
      </c>
      <c r="N144" s="24"/>
      <c r="O144" s="306">
        <v>350</v>
      </c>
      <c r="P144" s="306"/>
      <c r="Q144" s="341" t="s">
        <v>377</v>
      </c>
      <c r="R144" s="40"/>
      <c r="S144" s="40"/>
    </row>
    <row r="145" spans="1:19" ht="11.25" customHeight="1">
      <c r="A145" s="247">
        <v>14</v>
      </c>
      <c r="B145" s="23" t="s">
        <v>111</v>
      </c>
      <c r="C145" s="24">
        <v>1092</v>
      </c>
      <c r="D145" s="107"/>
      <c r="E145" s="24">
        <v>1320</v>
      </c>
      <c r="F145" s="238"/>
      <c r="G145" s="24"/>
      <c r="H145" s="24"/>
      <c r="I145" s="24"/>
      <c r="J145" s="21"/>
      <c r="K145" s="25"/>
      <c r="L145" s="238">
        <v>1400</v>
      </c>
      <c r="M145" s="24">
        <v>1470</v>
      </c>
      <c r="N145" s="24"/>
      <c r="O145" s="306">
        <v>1543</v>
      </c>
      <c r="P145" s="306"/>
      <c r="Q145" s="341" t="s">
        <v>378</v>
      </c>
      <c r="R145" s="40"/>
      <c r="S145" s="40"/>
    </row>
    <row r="146" spans="1:19" ht="11.25" customHeight="1">
      <c r="A146" s="247">
        <v>15</v>
      </c>
      <c r="B146" s="23" t="s">
        <v>167</v>
      </c>
      <c r="C146" s="24">
        <v>262</v>
      </c>
      <c r="D146" s="107"/>
      <c r="E146" s="24">
        <v>300</v>
      </c>
      <c r="F146" s="238"/>
      <c r="G146" s="24"/>
      <c r="H146" s="24"/>
      <c r="I146" s="24"/>
      <c r="J146" s="21"/>
      <c r="K146" s="25"/>
      <c r="L146" s="238">
        <v>300</v>
      </c>
      <c r="M146" s="24">
        <v>300</v>
      </c>
      <c r="N146" s="24"/>
      <c r="O146" s="306">
        <v>300</v>
      </c>
      <c r="P146" s="306"/>
      <c r="Q146" s="307"/>
      <c r="R146" s="40"/>
      <c r="S146" s="40"/>
    </row>
    <row r="147" spans="1:19" ht="11.25" customHeight="1">
      <c r="A147" s="247">
        <v>16</v>
      </c>
      <c r="B147" s="23" t="s">
        <v>169</v>
      </c>
      <c r="C147" s="24">
        <v>677</v>
      </c>
      <c r="D147" s="107"/>
      <c r="E147" s="24">
        <v>848</v>
      </c>
      <c r="F147" s="238"/>
      <c r="G147" s="24"/>
      <c r="H147" s="24"/>
      <c r="I147" s="24"/>
      <c r="J147" s="21"/>
      <c r="K147" s="25"/>
      <c r="L147" s="238">
        <v>840</v>
      </c>
      <c r="M147" s="24">
        <v>898</v>
      </c>
      <c r="N147" s="24"/>
      <c r="O147" s="306">
        <v>960</v>
      </c>
      <c r="P147" s="306"/>
      <c r="Q147" s="341" t="s">
        <v>379</v>
      </c>
      <c r="R147" s="40"/>
      <c r="S147" s="40"/>
    </row>
    <row r="148" spans="1:19" ht="11.25" customHeight="1">
      <c r="A148" s="247">
        <v>23</v>
      </c>
      <c r="B148" s="23" t="s">
        <v>341</v>
      </c>
      <c r="C148" s="24"/>
      <c r="D148" s="107"/>
      <c r="E148" s="24"/>
      <c r="F148" s="238"/>
      <c r="G148" s="9"/>
      <c r="H148" s="9"/>
      <c r="I148" s="9"/>
      <c r="J148" s="21"/>
      <c r="K148" s="43"/>
      <c r="L148" s="238"/>
      <c r="M148" s="24"/>
      <c r="N148" s="24"/>
      <c r="O148" s="307"/>
      <c r="P148" s="346"/>
      <c r="Q148" s="341"/>
      <c r="R148" s="40"/>
      <c r="S148" s="40"/>
    </row>
    <row r="149" spans="1:19" ht="11.25" customHeight="1">
      <c r="A149" s="247">
        <v>27</v>
      </c>
      <c r="B149" s="23" t="s">
        <v>342</v>
      </c>
      <c r="C149" s="24">
        <v>264</v>
      </c>
      <c r="D149" s="107"/>
      <c r="E149" s="24">
        <v>510</v>
      </c>
      <c r="F149" s="238"/>
      <c r="G149" s="9"/>
      <c r="H149" s="9"/>
      <c r="I149" s="9"/>
      <c r="J149" s="21"/>
      <c r="K149" s="43"/>
      <c r="L149" s="238">
        <v>200</v>
      </c>
      <c r="M149" s="24">
        <v>220</v>
      </c>
      <c r="N149" s="24"/>
      <c r="O149" s="306">
        <v>240</v>
      </c>
      <c r="P149" s="306"/>
      <c r="Q149" s="307"/>
      <c r="R149" s="40"/>
      <c r="S149" s="40"/>
    </row>
    <row r="150" spans="1:19" ht="11.25" customHeight="1">
      <c r="A150" s="247">
        <v>29</v>
      </c>
      <c r="B150" s="23" t="s">
        <v>343</v>
      </c>
      <c r="C150" s="24"/>
      <c r="D150" s="107"/>
      <c r="E150" s="24"/>
      <c r="F150" s="238"/>
      <c r="G150" s="9"/>
      <c r="H150" s="9"/>
      <c r="I150" s="9"/>
      <c r="J150" s="21"/>
      <c r="K150" s="43"/>
      <c r="L150" s="238"/>
      <c r="M150" s="24"/>
      <c r="N150" s="24"/>
      <c r="O150" s="306"/>
      <c r="P150" s="306"/>
      <c r="Q150" s="307"/>
      <c r="R150" s="40"/>
      <c r="S150" s="40"/>
    </row>
    <row r="151" spans="1:19" ht="14.25" customHeight="1">
      <c r="A151" s="247">
        <v>30</v>
      </c>
      <c r="B151" s="23" t="s">
        <v>344</v>
      </c>
      <c r="C151" s="24"/>
      <c r="D151" s="107"/>
      <c r="E151" s="24"/>
      <c r="F151" s="238"/>
      <c r="G151" s="9"/>
      <c r="H151" s="9"/>
      <c r="I151" s="9"/>
      <c r="J151" s="21"/>
      <c r="K151" s="43"/>
      <c r="L151" s="238"/>
      <c r="M151" s="24"/>
      <c r="N151" s="24"/>
      <c r="O151" s="306"/>
      <c r="P151" s="306"/>
      <c r="Q151" s="307"/>
      <c r="R151" s="40"/>
      <c r="S151" s="40"/>
    </row>
    <row r="152" spans="1:19" ht="14.25" customHeight="1">
      <c r="A152" s="247">
        <v>31</v>
      </c>
      <c r="B152" s="23" t="s">
        <v>345</v>
      </c>
      <c r="C152" s="24"/>
      <c r="D152" s="107"/>
      <c r="E152" s="24"/>
      <c r="F152" s="238"/>
      <c r="G152" s="9"/>
      <c r="H152" s="9"/>
      <c r="I152" s="9"/>
      <c r="J152" s="21"/>
      <c r="K152" s="43"/>
      <c r="L152" s="238"/>
      <c r="M152" s="9"/>
      <c r="N152" s="24"/>
      <c r="O152" s="159"/>
      <c r="P152" s="159"/>
      <c r="Q152" s="159"/>
      <c r="R152" s="40"/>
      <c r="S152" s="40"/>
    </row>
    <row r="153" spans="1:19" ht="11.25" customHeight="1">
      <c r="A153" s="247">
        <v>32</v>
      </c>
      <c r="B153" s="23" t="s">
        <v>346</v>
      </c>
      <c r="C153" s="24"/>
      <c r="D153" s="107"/>
      <c r="E153" s="24"/>
      <c r="F153" s="238"/>
      <c r="G153" s="9"/>
      <c r="H153" s="9"/>
      <c r="I153" s="9"/>
      <c r="J153" s="21"/>
      <c r="K153" s="43"/>
      <c r="L153" s="238"/>
      <c r="M153" s="24"/>
      <c r="N153" s="24"/>
      <c r="O153" s="306"/>
      <c r="P153" s="306"/>
      <c r="Q153" s="307"/>
      <c r="R153" s="40"/>
      <c r="S153" s="40"/>
    </row>
    <row r="154" spans="1:19" ht="20.25" customHeight="1">
      <c r="A154" s="247">
        <v>200</v>
      </c>
      <c r="B154" s="23" t="s">
        <v>119</v>
      </c>
      <c r="C154" s="24"/>
      <c r="D154" s="107"/>
      <c r="E154" s="24"/>
      <c r="F154" s="238"/>
      <c r="G154" s="9"/>
      <c r="H154" s="9"/>
      <c r="I154" s="9"/>
      <c r="J154" s="21"/>
      <c r="K154" s="43"/>
      <c r="L154" s="238"/>
      <c r="M154" s="9"/>
      <c r="N154" s="24"/>
      <c r="O154" s="159"/>
      <c r="P154" s="159"/>
      <c r="Q154" s="159"/>
      <c r="R154" s="28"/>
      <c r="S154" s="28"/>
    </row>
    <row r="155" spans="1:19" ht="3" customHeight="1" hidden="1">
      <c r="A155" s="247">
        <v>32</v>
      </c>
      <c r="B155" s="23" t="s">
        <v>346</v>
      </c>
      <c r="C155" s="24"/>
      <c r="D155" s="107"/>
      <c r="E155" s="24"/>
      <c r="F155" s="238"/>
      <c r="G155" s="9"/>
      <c r="H155" s="9"/>
      <c r="I155" s="9"/>
      <c r="J155" s="21"/>
      <c r="K155" s="43"/>
      <c r="L155" s="238"/>
      <c r="M155" s="78"/>
      <c r="N155" s="78"/>
      <c r="O155" s="265"/>
      <c r="P155" s="265"/>
      <c r="Q155" s="265"/>
      <c r="R155" s="28"/>
      <c r="S155" s="28"/>
    </row>
    <row r="156" spans="1:19" ht="12.75" hidden="1">
      <c r="A156" s="247">
        <v>200</v>
      </c>
      <c r="B156" s="23" t="s">
        <v>119</v>
      </c>
      <c r="C156" s="24"/>
      <c r="D156" s="107"/>
      <c r="E156" s="24"/>
      <c r="F156" s="238"/>
      <c r="G156" s="9"/>
      <c r="H156" s="9"/>
      <c r="I156" s="9"/>
      <c r="J156" s="21"/>
      <c r="K156" s="43"/>
      <c r="L156" s="238"/>
      <c r="M156" s="78"/>
      <c r="N156" s="78"/>
      <c r="O156" s="265"/>
      <c r="P156" s="265"/>
      <c r="Q156" s="265"/>
      <c r="R156" s="28"/>
      <c r="S156" s="28"/>
    </row>
    <row r="157" spans="1:19" ht="12.75" hidden="1">
      <c r="A157" s="280"/>
      <c r="B157" s="36"/>
      <c r="C157" s="78"/>
      <c r="D157" s="125"/>
      <c r="E157" s="78"/>
      <c r="F157" s="281"/>
      <c r="G157" s="58"/>
      <c r="H157" s="58"/>
      <c r="I157" s="58"/>
      <c r="J157" s="40"/>
      <c r="K157" s="87"/>
      <c r="L157" s="58"/>
      <c r="M157" s="58"/>
      <c r="N157" s="58"/>
      <c r="O157" s="160"/>
      <c r="P157" s="160"/>
      <c r="Q157" s="160"/>
      <c r="R157" s="28"/>
      <c r="S157" s="28"/>
    </row>
    <row r="158" spans="3:19" ht="4.5" customHeight="1" hidden="1">
      <c r="C158" s="27"/>
      <c r="D158" s="15"/>
      <c r="E158" s="27"/>
      <c r="F158" s="27"/>
      <c r="G158" s="27"/>
      <c r="H158" s="27"/>
      <c r="I158" s="27"/>
      <c r="J158" s="28"/>
      <c r="K158" s="46"/>
      <c r="L158" s="177"/>
      <c r="M158" s="177"/>
      <c r="N158" s="177"/>
      <c r="O158" s="46"/>
      <c r="P158" s="46"/>
      <c r="Q158" s="90"/>
      <c r="R158" s="28"/>
      <c r="S158" s="28"/>
    </row>
    <row r="159" spans="3:19" ht="57.75" customHeight="1">
      <c r="C159" s="27"/>
      <c r="D159" s="15"/>
      <c r="E159" s="27"/>
      <c r="F159" s="27"/>
      <c r="G159" s="27"/>
      <c r="H159" s="27"/>
      <c r="I159" s="27"/>
      <c r="J159" s="28"/>
      <c r="K159" s="46"/>
      <c r="L159" s="177"/>
      <c r="M159" s="177"/>
      <c r="N159" s="177"/>
      <c r="O159" s="144"/>
      <c r="P159" s="144"/>
      <c r="Q159" s="335"/>
      <c r="R159" s="28"/>
      <c r="S159" s="28"/>
    </row>
    <row r="160" spans="1:19" ht="39.75" customHeight="1">
      <c r="A160" s="56" t="s">
        <v>367</v>
      </c>
      <c r="B160" s="56"/>
      <c r="C160" s="329"/>
      <c r="D160" s="33"/>
      <c r="E160" s="329"/>
      <c r="F160" s="32"/>
      <c r="G160" s="32"/>
      <c r="H160" s="32"/>
      <c r="I160" s="32"/>
      <c r="K160" s="47"/>
      <c r="L160" s="179"/>
      <c r="M160" s="179"/>
      <c r="N160" s="179"/>
      <c r="O160" s="145"/>
      <c r="P160" s="393" t="s">
        <v>245</v>
      </c>
      <c r="Q160" s="338"/>
      <c r="R160" s="34"/>
      <c r="S160" s="34"/>
    </row>
    <row r="161" spans="1:19" ht="51">
      <c r="A161" s="202" t="s">
        <v>34</v>
      </c>
      <c r="B161" s="207" t="s">
        <v>3</v>
      </c>
      <c r="C161" s="203" t="s">
        <v>360</v>
      </c>
      <c r="D161" s="204" t="s">
        <v>5</v>
      </c>
      <c r="E161" s="205" t="s">
        <v>361</v>
      </c>
      <c r="F161" s="203" t="s">
        <v>270</v>
      </c>
      <c r="G161" s="203"/>
      <c r="H161" s="203"/>
      <c r="I161" s="203"/>
      <c r="J161" s="219"/>
      <c r="K161" s="220"/>
      <c r="L161" s="206" t="s">
        <v>300</v>
      </c>
      <c r="M161" s="221" t="s">
        <v>362</v>
      </c>
      <c r="N161" s="221" t="s">
        <v>269</v>
      </c>
      <c r="O161" s="207" t="s">
        <v>302</v>
      </c>
      <c r="P161" s="207"/>
      <c r="Q161" s="207" t="s">
        <v>278</v>
      </c>
      <c r="R161" s="62"/>
      <c r="S161" s="62"/>
    </row>
    <row r="162" spans="1:19" ht="12.75">
      <c r="A162" s="208">
        <v>640</v>
      </c>
      <c r="B162" s="208" t="s">
        <v>181</v>
      </c>
      <c r="C162" s="210">
        <f>SUM(C163:C166)</f>
        <v>2784</v>
      </c>
      <c r="D162" s="209"/>
      <c r="E162" s="210">
        <f>SUM(E163)</f>
        <v>95</v>
      </c>
      <c r="F162" s="239">
        <f>SUM(F163)</f>
        <v>0</v>
      </c>
      <c r="G162" s="213"/>
      <c r="H162" s="213"/>
      <c r="I162" s="213"/>
      <c r="J162" s="230"/>
      <c r="K162" s="231"/>
      <c r="L162" s="239">
        <f>SUM(L163:L166)</f>
        <v>280</v>
      </c>
      <c r="M162" s="213">
        <f>SUM(M163:M166)</f>
        <v>300</v>
      </c>
      <c r="N162" s="213"/>
      <c r="O162" s="217">
        <f>SUM(O163:O166)</f>
        <v>320</v>
      </c>
      <c r="P162" s="303"/>
      <c r="Q162" s="217"/>
      <c r="R162" s="40"/>
      <c r="S162" s="40"/>
    </row>
    <row r="163" spans="1:19" ht="11.25" customHeight="1">
      <c r="A163" s="389">
        <v>649003</v>
      </c>
      <c r="B163" s="23" t="s">
        <v>266</v>
      </c>
      <c r="C163" s="24">
        <v>36</v>
      </c>
      <c r="D163" s="107"/>
      <c r="E163" s="24">
        <v>95</v>
      </c>
      <c r="F163" s="285"/>
      <c r="G163" s="193"/>
      <c r="H163" s="193"/>
      <c r="I163" s="193"/>
      <c r="J163" s="284"/>
      <c r="K163" s="286"/>
      <c r="L163" s="238">
        <v>80</v>
      </c>
      <c r="M163" s="9">
        <v>80</v>
      </c>
      <c r="N163" s="9"/>
      <c r="O163" s="242">
        <v>80</v>
      </c>
      <c r="P163" s="302"/>
      <c r="Q163" s="242"/>
      <c r="R163" s="40"/>
      <c r="S163" s="40"/>
    </row>
    <row r="164" spans="1:19" ht="11.25" customHeight="1">
      <c r="A164" s="390">
        <v>642012</v>
      </c>
      <c r="B164" s="330" t="s">
        <v>349</v>
      </c>
      <c r="C164" s="332">
        <v>2323</v>
      </c>
      <c r="D164" s="357"/>
      <c r="E164" s="358"/>
      <c r="F164" s="358"/>
      <c r="G164" s="316"/>
      <c r="H164" s="316"/>
      <c r="I164" s="316"/>
      <c r="J164" s="284"/>
      <c r="K164" s="359"/>
      <c r="L164" s="210"/>
      <c r="M164" s="24"/>
      <c r="N164" s="24"/>
      <c r="O164" s="307"/>
      <c r="P164" s="306"/>
      <c r="Q164" s="307"/>
      <c r="R164" s="40"/>
      <c r="S164" s="40"/>
    </row>
    <row r="165" spans="1:19" ht="11.25" customHeight="1">
      <c r="A165" s="390">
        <v>642015</v>
      </c>
      <c r="B165" s="330" t="s">
        <v>348</v>
      </c>
      <c r="C165" s="332">
        <v>396</v>
      </c>
      <c r="D165" s="357"/>
      <c r="E165" s="358"/>
      <c r="F165" s="358"/>
      <c r="G165" s="316"/>
      <c r="H165" s="316"/>
      <c r="I165" s="316"/>
      <c r="J165" s="284"/>
      <c r="K165" s="359"/>
      <c r="L165" s="333">
        <v>200</v>
      </c>
      <c r="M165" s="24">
        <v>220</v>
      </c>
      <c r="N165" s="24"/>
      <c r="O165" s="307">
        <v>240</v>
      </c>
      <c r="P165" s="306"/>
      <c r="Q165" s="307"/>
      <c r="R165" s="40"/>
      <c r="S165" s="40"/>
    </row>
    <row r="166" spans="1:19" ht="11.25" customHeight="1">
      <c r="A166" s="390">
        <v>642030</v>
      </c>
      <c r="B166" s="330" t="s">
        <v>347</v>
      </c>
      <c r="C166" s="332">
        <v>29</v>
      </c>
      <c r="D166" s="357"/>
      <c r="E166" s="358"/>
      <c r="F166" s="358"/>
      <c r="G166" s="316"/>
      <c r="H166" s="316"/>
      <c r="I166" s="316"/>
      <c r="J166" s="284"/>
      <c r="K166" s="359"/>
      <c r="L166" s="333"/>
      <c r="M166" s="24"/>
      <c r="N166" s="24"/>
      <c r="O166" s="307"/>
      <c r="P166" s="306"/>
      <c r="Q166" s="307"/>
      <c r="R166" s="40"/>
      <c r="S166" s="40"/>
    </row>
    <row r="167" spans="1:19" ht="11.25" customHeight="1">
      <c r="A167" s="247"/>
      <c r="B167" s="23"/>
      <c r="C167" s="24"/>
      <c r="D167" s="107"/>
      <c r="E167" s="24"/>
      <c r="F167" s="238"/>
      <c r="G167" s="24"/>
      <c r="H167" s="24"/>
      <c r="I167" s="24"/>
      <c r="J167" s="21"/>
      <c r="K167" s="25"/>
      <c r="L167" s="238"/>
      <c r="M167" s="24"/>
      <c r="N167" s="24"/>
      <c r="O167" s="307"/>
      <c r="P167" s="306"/>
      <c r="Q167" s="307"/>
      <c r="R167" s="40"/>
      <c r="S167" s="40"/>
    </row>
    <row r="168" spans="1:19" ht="11.25" customHeight="1">
      <c r="A168" s="385"/>
      <c r="B168" s="385"/>
      <c r="C168" s="358"/>
      <c r="D168" s="357"/>
      <c r="E168" s="358"/>
      <c r="F168" s="358"/>
      <c r="G168" s="316"/>
      <c r="H168" s="316"/>
      <c r="I168" s="316"/>
      <c r="J168" s="284"/>
      <c r="K168" s="359"/>
      <c r="L168" s="210"/>
      <c r="M168" s="24"/>
      <c r="N168" s="24"/>
      <c r="O168" s="307"/>
      <c r="P168" s="306"/>
      <c r="Q168" s="307"/>
      <c r="R168" s="40"/>
      <c r="S168" s="40"/>
    </row>
    <row r="169" spans="1:19" ht="11.25" customHeight="1">
      <c r="A169" s="214"/>
      <c r="B169" s="23"/>
      <c r="C169" s="24"/>
      <c r="D169" s="107"/>
      <c r="E169" s="24"/>
      <c r="F169" s="216"/>
      <c r="G169" s="9"/>
      <c r="H169" s="9"/>
      <c r="I169" s="9"/>
      <c r="J169" s="21"/>
      <c r="K169" s="43"/>
      <c r="L169" s="216"/>
      <c r="M169" s="24"/>
      <c r="N169" s="24"/>
      <c r="O169" s="307"/>
      <c r="P169" s="306"/>
      <c r="Q169" s="307"/>
      <c r="R169" s="40"/>
      <c r="S169" s="40"/>
    </row>
    <row r="170" spans="1:19" ht="11.25" customHeight="1">
      <c r="A170" s="208">
        <v>710</v>
      </c>
      <c r="B170" s="208" t="s">
        <v>183</v>
      </c>
      <c r="C170" s="210">
        <f>SUM(C172,C175,C178,C184,C200,C202,C207,C212)</f>
        <v>11881</v>
      </c>
      <c r="D170" s="209" t="e">
        <f>SUM(D172,D178,D175,D197,D201,D215,D217,D222,D232)</f>
        <v>#REF!</v>
      </c>
      <c r="E170" s="210">
        <f>SUM(E172,E178,E184,E200,E202,E207,E212)</f>
        <v>12000</v>
      </c>
      <c r="F170" s="210">
        <f>SUM(F172,F175,F178,F184,F187,F197,F199,F204,F209)</f>
        <v>0</v>
      </c>
      <c r="G170" s="213"/>
      <c r="H170" s="213"/>
      <c r="I170" s="213"/>
      <c r="J170" s="230"/>
      <c r="K170" s="231"/>
      <c r="L170" s="210">
        <f>SUM(L172,L175,L178:L179,L179,L184,L202,L207,L212,L200)</f>
        <v>10000</v>
      </c>
      <c r="M170" s="334">
        <f>SUM(M172,M175,M178,M184,M200,M202,M207,M212)</f>
        <v>9000</v>
      </c>
      <c r="N170" s="334"/>
      <c r="O170" s="334">
        <f>SUM(O172,O178,O175,O184,O200,O202,O207,O212)</f>
        <v>11000</v>
      </c>
      <c r="P170" s="395"/>
      <c r="Q170" s="333"/>
      <c r="R170" s="40"/>
      <c r="S170" s="40"/>
    </row>
    <row r="171" spans="1:19" ht="11.25" customHeight="1">
      <c r="A171" s="214"/>
      <c r="B171" s="23"/>
      <c r="C171" s="24"/>
      <c r="D171" s="107"/>
      <c r="E171" s="24"/>
      <c r="F171" s="216"/>
      <c r="G171" s="9"/>
      <c r="H171" s="9"/>
      <c r="I171" s="9"/>
      <c r="J171" s="21"/>
      <c r="K171" s="43"/>
      <c r="L171" s="216"/>
      <c r="M171" s="9"/>
      <c r="N171" s="9"/>
      <c r="O171" s="242"/>
      <c r="P171" s="302"/>
      <c r="Q171" s="242"/>
      <c r="R171" s="40"/>
      <c r="S171" s="40"/>
    </row>
    <row r="172" spans="1:19" ht="11.25" customHeight="1">
      <c r="A172" s="208">
        <v>711</v>
      </c>
      <c r="B172" s="208" t="s">
        <v>184</v>
      </c>
      <c r="C172" s="210">
        <f>SUM(C173:C174)</f>
        <v>656</v>
      </c>
      <c r="D172" s="209">
        <f>SUM(D173:D174)</f>
        <v>0</v>
      </c>
      <c r="E172" s="210">
        <f>SUM(E173:E174)</f>
        <v>2600</v>
      </c>
      <c r="F172" s="210">
        <f>SUM(F173:F174)</f>
        <v>0</v>
      </c>
      <c r="G172" s="213"/>
      <c r="H172" s="213"/>
      <c r="I172" s="213"/>
      <c r="J172" s="230"/>
      <c r="K172" s="231"/>
      <c r="L172" s="210">
        <f>SUM(L173:L174)</f>
        <v>2500</v>
      </c>
      <c r="M172" s="334">
        <f>SUM(M173:M174)</f>
        <v>3000</v>
      </c>
      <c r="N172" s="334"/>
      <c r="O172" s="334">
        <f>SUM(O173:O174)</f>
        <v>3000</v>
      </c>
      <c r="P172" s="395">
        <f>SUM(P173:P174)</f>
        <v>0</v>
      </c>
      <c r="Q172" s="333"/>
      <c r="R172" s="40"/>
      <c r="S172" s="40"/>
    </row>
    <row r="173" spans="1:19" ht="11.25" customHeight="1">
      <c r="A173" s="247">
        <v>3</v>
      </c>
      <c r="B173" s="23" t="s">
        <v>265</v>
      </c>
      <c r="C173" s="24">
        <v>656</v>
      </c>
      <c r="D173" s="107"/>
      <c r="E173" s="24">
        <v>2600</v>
      </c>
      <c r="F173" s="216"/>
      <c r="G173" s="9"/>
      <c r="H173" s="9"/>
      <c r="I173" s="9"/>
      <c r="J173" s="21"/>
      <c r="K173" s="43"/>
      <c r="L173" s="216">
        <v>2000</v>
      </c>
      <c r="M173" s="24">
        <v>2000</v>
      </c>
      <c r="N173" s="24"/>
      <c r="O173" s="307">
        <v>2000</v>
      </c>
      <c r="P173" s="306"/>
      <c r="Q173" s="307"/>
      <c r="R173" s="40"/>
      <c r="S173" s="40"/>
    </row>
    <row r="174" spans="1:19" ht="11.25" customHeight="1">
      <c r="A174" s="247">
        <v>4</v>
      </c>
      <c r="B174" s="23" t="s">
        <v>187</v>
      </c>
      <c r="C174" s="24"/>
      <c r="D174" s="107"/>
      <c r="E174" s="24"/>
      <c r="F174" s="216"/>
      <c r="G174" s="9"/>
      <c r="H174" s="9"/>
      <c r="I174" s="9"/>
      <c r="J174" s="21"/>
      <c r="K174" s="43"/>
      <c r="L174" s="216">
        <v>500</v>
      </c>
      <c r="M174" s="24">
        <v>1000</v>
      </c>
      <c r="N174" s="24"/>
      <c r="O174" s="307">
        <v>1000</v>
      </c>
      <c r="P174" s="306"/>
      <c r="Q174" s="307"/>
      <c r="R174" s="40"/>
      <c r="S174" s="40"/>
    </row>
    <row r="175" spans="1:24" ht="11.25" customHeight="1">
      <c r="A175" s="208">
        <v>712</v>
      </c>
      <c r="B175" s="208" t="s">
        <v>350</v>
      </c>
      <c r="C175" s="210"/>
      <c r="D175" s="209"/>
      <c r="E175" s="210"/>
      <c r="F175" s="216"/>
      <c r="G175" s="216"/>
      <c r="H175" s="216"/>
      <c r="I175" s="216"/>
      <c r="J175" s="230"/>
      <c r="K175" s="224"/>
      <c r="L175" s="217">
        <f>SUM(L176)</f>
        <v>5000</v>
      </c>
      <c r="M175" s="217">
        <f>SUM(M176)</f>
        <v>2500</v>
      </c>
      <c r="N175" s="241"/>
      <c r="O175" s="241"/>
      <c r="P175" s="391"/>
      <c r="Q175" s="241"/>
      <c r="R175" s="291"/>
      <c r="S175" s="291"/>
      <c r="T175" s="35"/>
      <c r="U175" s="35"/>
      <c r="V175" s="35"/>
      <c r="W175" s="35"/>
      <c r="X175" s="35"/>
    </row>
    <row r="176" spans="1:24" ht="11.25" customHeight="1">
      <c r="A176" s="247">
        <v>1</v>
      </c>
      <c r="B176" s="23" t="s">
        <v>332</v>
      </c>
      <c r="C176" s="24"/>
      <c r="D176" s="107"/>
      <c r="E176" s="24"/>
      <c r="F176" s="216"/>
      <c r="G176" s="9"/>
      <c r="H176" s="9"/>
      <c r="I176" s="9"/>
      <c r="J176" s="21"/>
      <c r="K176" s="43"/>
      <c r="L176" s="216">
        <v>5000</v>
      </c>
      <c r="M176" s="361">
        <v>2500</v>
      </c>
      <c r="N176" s="361"/>
      <c r="O176" s="332"/>
      <c r="P176" s="387"/>
      <c r="Q176" s="396" t="s">
        <v>384</v>
      </c>
      <c r="R176" s="291"/>
      <c r="S176" s="291"/>
      <c r="T176" s="35"/>
      <c r="U176" s="35"/>
      <c r="V176" s="35"/>
      <c r="W176" s="35"/>
      <c r="X176" s="35"/>
    </row>
    <row r="177" spans="1:24" ht="11.25" customHeight="1">
      <c r="A177" s="214"/>
      <c r="B177" s="23"/>
      <c r="C177" s="24"/>
      <c r="D177" s="107"/>
      <c r="E177" s="24"/>
      <c r="F177" s="216"/>
      <c r="G177" s="9"/>
      <c r="H177" s="9"/>
      <c r="I177" s="9"/>
      <c r="J177" s="21"/>
      <c r="K177" s="43"/>
      <c r="L177" s="216"/>
      <c r="M177" s="24"/>
      <c r="N177" s="24"/>
      <c r="O177" s="307"/>
      <c r="P177" s="306"/>
      <c r="Q177" s="307"/>
      <c r="R177" s="40"/>
      <c r="S177" s="40"/>
      <c r="X177" s="35"/>
    </row>
    <row r="178" spans="1:19" ht="11.25" customHeight="1">
      <c r="A178" s="215">
        <v>713</v>
      </c>
      <c r="B178" s="218" t="s">
        <v>267</v>
      </c>
      <c r="C178" s="210">
        <f>SUM(C179:C183)</f>
        <v>10558</v>
      </c>
      <c r="D178" s="209">
        <f>SUM(D179:D194)</f>
        <v>27</v>
      </c>
      <c r="E178" s="210">
        <f>SUM(E179:E183)</f>
        <v>7600</v>
      </c>
      <c r="F178" s="210">
        <f>SUM(F179:F182)</f>
        <v>0</v>
      </c>
      <c r="G178" s="213"/>
      <c r="H178" s="213"/>
      <c r="I178" s="213"/>
      <c r="J178" s="230"/>
      <c r="K178" s="231"/>
      <c r="L178" s="210">
        <f>SUM(L179:L183)</f>
        <v>1500</v>
      </c>
      <c r="M178" s="334">
        <f>SUM(M179:M183)</f>
        <v>3500</v>
      </c>
      <c r="N178" s="334"/>
      <c r="O178" s="334">
        <f>SUM(O179:O183)</f>
        <v>3000</v>
      </c>
      <c r="P178" s="395">
        <f>SUM(P179:P183)</f>
        <v>0</v>
      </c>
      <c r="Q178" s="333"/>
      <c r="R178" s="40"/>
      <c r="S178" s="40"/>
    </row>
    <row r="179" spans="1:19" ht="11.25" customHeight="1">
      <c r="A179" s="247">
        <v>1</v>
      </c>
      <c r="B179" s="23" t="s">
        <v>329</v>
      </c>
      <c r="C179" s="24"/>
      <c r="D179" s="107">
        <v>27</v>
      </c>
      <c r="E179" s="24"/>
      <c r="F179" s="232"/>
      <c r="G179" s="9"/>
      <c r="H179" s="9"/>
      <c r="I179" s="9"/>
      <c r="J179" s="21"/>
      <c r="K179" s="43"/>
      <c r="L179" s="232"/>
      <c r="M179" s="24"/>
      <c r="N179" s="24"/>
      <c r="O179" s="307"/>
      <c r="P179" s="306"/>
      <c r="Q179" s="307"/>
      <c r="R179" s="40"/>
      <c r="S179" s="40"/>
    </row>
    <row r="180" spans="1:19" ht="11.25" customHeight="1">
      <c r="A180" s="247">
        <v>2</v>
      </c>
      <c r="B180" s="23" t="s">
        <v>138</v>
      </c>
      <c r="C180" s="24">
        <v>10015</v>
      </c>
      <c r="D180" s="107"/>
      <c r="E180" s="24">
        <v>7000</v>
      </c>
      <c r="F180" s="216"/>
      <c r="G180" s="9"/>
      <c r="H180" s="9"/>
      <c r="I180" s="9"/>
      <c r="J180" s="21"/>
      <c r="K180" s="43"/>
      <c r="L180" s="216">
        <v>1500</v>
      </c>
      <c r="M180" s="24">
        <v>3500</v>
      </c>
      <c r="N180" s="24"/>
      <c r="O180" s="307">
        <v>3000</v>
      </c>
      <c r="P180" s="306"/>
      <c r="Q180" s="307"/>
      <c r="R180" s="40"/>
      <c r="S180" s="40"/>
    </row>
    <row r="181" spans="1:19" ht="11.25" customHeight="1">
      <c r="A181" s="247">
        <v>3</v>
      </c>
      <c r="B181" s="23" t="s">
        <v>264</v>
      </c>
      <c r="C181" s="24"/>
      <c r="D181" s="107"/>
      <c r="E181" s="24">
        <v>600</v>
      </c>
      <c r="F181" s="216"/>
      <c r="G181" s="9"/>
      <c r="H181" s="9"/>
      <c r="I181" s="9"/>
      <c r="J181" s="21"/>
      <c r="K181" s="43"/>
      <c r="L181" s="216"/>
      <c r="M181" s="24"/>
      <c r="N181" s="24"/>
      <c r="O181" s="307"/>
      <c r="P181" s="306"/>
      <c r="Q181" s="307"/>
      <c r="R181" s="40"/>
      <c r="S181" s="40"/>
    </row>
    <row r="182" spans="1:19" ht="11.25" customHeight="1">
      <c r="A182" s="247">
        <v>4</v>
      </c>
      <c r="B182" s="23" t="s">
        <v>351</v>
      </c>
      <c r="C182" s="24">
        <v>288</v>
      </c>
      <c r="D182" s="107"/>
      <c r="E182" s="24"/>
      <c r="F182" s="241"/>
      <c r="G182" s="63"/>
      <c r="H182" s="63"/>
      <c r="I182" s="63"/>
      <c r="J182" s="21"/>
      <c r="K182" s="44"/>
      <c r="L182" s="241"/>
      <c r="M182" s="24"/>
      <c r="N182" s="24"/>
      <c r="O182" s="307"/>
      <c r="P182" s="306"/>
      <c r="Q182" s="307"/>
      <c r="R182" s="40"/>
      <c r="S182" s="40"/>
    </row>
    <row r="183" spans="1:19" ht="11.25" customHeight="1">
      <c r="A183" s="247">
        <v>5</v>
      </c>
      <c r="B183" s="23" t="s">
        <v>352</v>
      </c>
      <c r="C183" s="24">
        <v>255</v>
      </c>
      <c r="D183" s="107"/>
      <c r="E183" s="24"/>
      <c r="F183" s="216"/>
      <c r="G183" s="9"/>
      <c r="H183" s="9"/>
      <c r="I183" s="9"/>
      <c r="J183" s="21"/>
      <c r="K183" s="43"/>
      <c r="L183" s="216"/>
      <c r="M183" s="24"/>
      <c r="N183" s="24"/>
      <c r="O183" s="307"/>
      <c r="P183" s="306"/>
      <c r="Q183" s="307"/>
      <c r="R183" s="40"/>
      <c r="S183" s="40"/>
    </row>
    <row r="184" spans="1:19" ht="11.25" customHeight="1">
      <c r="A184" s="208">
        <v>714</v>
      </c>
      <c r="B184" s="208" t="s">
        <v>193</v>
      </c>
      <c r="C184" s="210">
        <f>SUM(C185:C186)</f>
        <v>40</v>
      </c>
      <c r="D184" s="209">
        <f>SUM(D185:D186)</f>
        <v>0</v>
      </c>
      <c r="E184" s="210">
        <f>SUM(E185)</f>
        <v>0</v>
      </c>
      <c r="F184" s="210">
        <f>SUM(F185:F186)</f>
        <v>0</v>
      </c>
      <c r="G184" s="213"/>
      <c r="H184" s="213"/>
      <c r="I184" s="213"/>
      <c r="J184" s="230"/>
      <c r="K184" s="231"/>
      <c r="L184" s="210">
        <f>SUM(L185:L185)</f>
        <v>0</v>
      </c>
      <c r="M184" s="232"/>
      <c r="N184" s="232"/>
      <c r="O184" s="334">
        <f>SUM(O185)</f>
        <v>5000</v>
      </c>
      <c r="P184" s="395"/>
      <c r="Q184" s="333"/>
      <c r="R184" s="40"/>
      <c r="S184" s="40"/>
    </row>
    <row r="185" spans="1:19" ht="11.25" customHeight="1">
      <c r="A185" s="247">
        <v>1</v>
      </c>
      <c r="B185" s="23" t="s">
        <v>194</v>
      </c>
      <c r="C185" s="24">
        <v>40</v>
      </c>
      <c r="D185" s="107"/>
      <c r="E185" s="24"/>
      <c r="F185" s="216"/>
      <c r="G185" s="9"/>
      <c r="H185" s="9"/>
      <c r="I185" s="9"/>
      <c r="J185" s="21"/>
      <c r="K185" s="43"/>
      <c r="L185" s="216"/>
      <c r="M185" s="73"/>
      <c r="N185" s="24"/>
      <c r="O185" s="307">
        <v>5000</v>
      </c>
      <c r="P185" s="306"/>
      <c r="Q185" s="341" t="s">
        <v>386</v>
      </c>
      <c r="R185" s="40"/>
      <c r="S185" s="40"/>
    </row>
    <row r="186" spans="1:19" ht="11.25" customHeight="1">
      <c r="A186" s="390"/>
      <c r="B186" s="330"/>
      <c r="C186" s="332"/>
      <c r="D186" s="357"/>
      <c r="E186" s="358"/>
      <c r="F186" s="358"/>
      <c r="G186" s="316"/>
      <c r="H186" s="316"/>
      <c r="I186" s="316"/>
      <c r="J186" s="284"/>
      <c r="K186" s="359"/>
      <c r="L186" s="333"/>
      <c r="M186" s="24"/>
      <c r="N186" s="24"/>
      <c r="O186" s="307"/>
      <c r="P186" s="306"/>
      <c r="Q186" s="307"/>
      <c r="R186" s="40"/>
      <c r="S186" s="40"/>
    </row>
    <row r="187" spans="1:19" ht="11.25" customHeight="1">
      <c r="A187" s="247"/>
      <c r="B187" s="23"/>
      <c r="C187" s="24"/>
      <c r="D187" s="107"/>
      <c r="E187" s="24"/>
      <c r="F187" s="232"/>
      <c r="G187" s="24"/>
      <c r="H187" s="24"/>
      <c r="I187" s="24"/>
      <c r="J187" s="21"/>
      <c r="K187" s="25"/>
      <c r="L187" s="232"/>
      <c r="M187" s="24"/>
      <c r="N187" s="24"/>
      <c r="O187" s="307"/>
      <c r="P187" s="306"/>
      <c r="Q187" s="307"/>
      <c r="R187" s="40"/>
      <c r="S187" s="40"/>
    </row>
    <row r="188" spans="1:19" ht="11.25" customHeight="1">
      <c r="A188" s="247"/>
      <c r="B188" s="23"/>
      <c r="C188" s="24"/>
      <c r="D188" s="107"/>
      <c r="E188" s="24"/>
      <c r="F188" s="232"/>
      <c r="G188" s="24"/>
      <c r="H188" s="24"/>
      <c r="I188" s="24"/>
      <c r="J188" s="21"/>
      <c r="K188" s="25"/>
      <c r="L188" s="232"/>
      <c r="M188" s="24"/>
      <c r="N188" s="24"/>
      <c r="O188" s="307"/>
      <c r="P188" s="306"/>
      <c r="Q188" s="307"/>
      <c r="R188" s="40"/>
      <c r="S188" s="40"/>
    </row>
    <row r="189" spans="1:19" ht="11.25" customHeight="1">
      <c r="A189" s="247"/>
      <c r="B189" s="23"/>
      <c r="C189" s="24"/>
      <c r="D189" s="107"/>
      <c r="E189" s="24"/>
      <c r="F189" s="232"/>
      <c r="G189" s="24"/>
      <c r="H189" s="24"/>
      <c r="I189" s="24"/>
      <c r="J189" s="21"/>
      <c r="K189" s="25"/>
      <c r="L189" s="232"/>
      <c r="M189" s="24"/>
      <c r="N189" s="24"/>
      <c r="O189" s="307"/>
      <c r="P189" s="306"/>
      <c r="Q189" s="307"/>
      <c r="R189" s="40"/>
      <c r="S189" s="40"/>
    </row>
    <row r="190" spans="1:19" ht="11.25" customHeight="1">
      <c r="A190" s="247"/>
      <c r="B190" s="23"/>
      <c r="C190" s="24"/>
      <c r="D190" s="107"/>
      <c r="E190" s="24"/>
      <c r="F190" s="232"/>
      <c r="G190" s="24"/>
      <c r="H190" s="24"/>
      <c r="I190" s="24"/>
      <c r="J190" s="21"/>
      <c r="K190" s="25"/>
      <c r="L190" s="232"/>
      <c r="M190" s="24"/>
      <c r="N190" s="24"/>
      <c r="O190" s="307"/>
      <c r="P190" s="306"/>
      <c r="Q190" s="307"/>
      <c r="R190" s="40"/>
      <c r="S190" s="40"/>
    </row>
    <row r="191" spans="1:19" ht="11.25" customHeight="1">
      <c r="A191" s="247"/>
      <c r="B191" s="23"/>
      <c r="C191" s="24"/>
      <c r="D191" s="107"/>
      <c r="E191" s="24"/>
      <c r="F191" s="237"/>
      <c r="G191" s="174"/>
      <c r="H191" s="174"/>
      <c r="I191" s="174"/>
      <c r="J191" s="175"/>
      <c r="K191" s="72"/>
      <c r="L191" s="237"/>
      <c r="M191" s="73"/>
      <c r="N191" s="24"/>
      <c r="O191" s="307"/>
      <c r="P191" s="306"/>
      <c r="Q191" s="307"/>
      <c r="R191" s="40"/>
      <c r="S191" s="40"/>
    </row>
    <row r="192" spans="1:19" ht="11.25" customHeight="1">
      <c r="A192" s="247"/>
      <c r="B192" s="23"/>
      <c r="C192" s="24"/>
      <c r="D192" s="107"/>
      <c r="E192" s="24"/>
      <c r="F192" s="237"/>
      <c r="G192" s="174"/>
      <c r="H192" s="174"/>
      <c r="I192" s="174"/>
      <c r="J192" s="175"/>
      <c r="K192" s="72"/>
      <c r="L192" s="237"/>
      <c r="M192" s="73"/>
      <c r="N192" s="24"/>
      <c r="O192" s="307"/>
      <c r="P192" s="306"/>
      <c r="Q192" s="307"/>
      <c r="R192" s="40"/>
      <c r="S192" s="40"/>
    </row>
    <row r="193" spans="1:19" ht="11.25" customHeight="1">
      <c r="A193" s="247"/>
      <c r="B193" s="23"/>
      <c r="C193" s="24"/>
      <c r="D193" s="107"/>
      <c r="E193" s="24"/>
      <c r="F193" s="237"/>
      <c r="G193" s="174"/>
      <c r="H193" s="174"/>
      <c r="I193" s="174"/>
      <c r="J193" s="175"/>
      <c r="K193" s="72"/>
      <c r="L193" s="237"/>
      <c r="M193" s="73"/>
      <c r="N193" s="24"/>
      <c r="O193" s="307"/>
      <c r="P193" s="306"/>
      <c r="Q193" s="307"/>
      <c r="R193" s="40"/>
      <c r="S193" s="40"/>
    </row>
    <row r="194" spans="1:19" ht="20.25" customHeight="1">
      <c r="A194" s="282"/>
      <c r="B194" s="36"/>
      <c r="C194" s="78"/>
      <c r="D194" s="125"/>
      <c r="E194" s="78"/>
      <c r="F194" s="197"/>
      <c r="G194" s="78"/>
      <c r="H194" s="78"/>
      <c r="I194" s="78"/>
      <c r="J194" s="40"/>
      <c r="K194" s="57"/>
      <c r="L194" s="78"/>
      <c r="M194" s="78"/>
      <c r="N194" s="78"/>
      <c r="O194" s="265"/>
      <c r="P194" s="265"/>
      <c r="Q194" s="265"/>
      <c r="R194" s="40"/>
      <c r="S194" s="40"/>
    </row>
    <row r="195" spans="1:19" ht="13.5" hidden="1" thickBot="1">
      <c r="A195" s="282"/>
      <c r="B195" s="36"/>
      <c r="C195" s="78"/>
      <c r="D195" s="125"/>
      <c r="E195" s="78"/>
      <c r="F195" s="197"/>
      <c r="G195" s="78"/>
      <c r="H195" s="78"/>
      <c r="I195" s="78"/>
      <c r="J195" s="40"/>
      <c r="K195" s="57"/>
      <c r="L195" s="78"/>
      <c r="M195" s="78"/>
      <c r="N195" s="78"/>
      <c r="O195" s="265"/>
      <c r="P195" s="265"/>
      <c r="Q195" s="340"/>
      <c r="R195" s="65"/>
      <c r="S195" s="173"/>
    </row>
    <row r="196" spans="3:19" ht="27.75" customHeight="1" hidden="1">
      <c r="C196" s="27"/>
      <c r="D196" s="15"/>
      <c r="E196" s="27"/>
      <c r="F196" s="27"/>
      <c r="G196" s="27"/>
      <c r="H196" s="27"/>
      <c r="I196" s="27"/>
      <c r="J196" s="28"/>
      <c r="K196" s="46"/>
      <c r="L196" s="177"/>
      <c r="M196" s="177"/>
      <c r="N196" s="177"/>
      <c r="O196" s="46"/>
      <c r="P196" s="46"/>
      <c r="Q196" s="337"/>
      <c r="R196" s="28"/>
      <c r="S196" s="28"/>
    </row>
    <row r="197" spans="3:19" ht="12.75" hidden="1">
      <c r="C197" s="27"/>
      <c r="D197" s="15"/>
      <c r="E197" s="27"/>
      <c r="F197" s="27"/>
      <c r="G197" s="27"/>
      <c r="H197" s="27"/>
      <c r="I197" s="27"/>
      <c r="J197" s="28"/>
      <c r="K197" s="46"/>
      <c r="L197" s="177"/>
      <c r="M197" s="177"/>
      <c r="N197" s="177"/>
      <c r="O197" s="46"/>
      <c r="P197" s="46"/>
      <c r="Q197" s="339"/>
      <c r="R197" s="28"/>
      <c r="S197" s="100"/>
    </row>
    <row r="198" spans="1:19" ht="33.75" customHeight="1">
      <c r="A198" s="56" t="s">
        <v>366</v>
      </c>
      <c r="B198" s="56"/>
      <c r="C198" s="27"/>
      <c r="D198" s="15"/>
      <c r="E198" s="27"/>
      <c r="F198" s="27"/>
      <c r="G198" s="27"/>
      <c r="H198" s="27"/>
      <c r="I198" s="27"/>
      <c r="K198" s="46"/>
      <c r="L198" s="177"/>
      <c r="M198" s="177"/>
      <c r="N198" s="177"/>
      <c r="O198" s="144" t="s">
        <v>152</v>
      </c>
      <c r="P198" s="144"/>
      <c r="Q198" s="335"/>
      <c r="R198" s="28"/>
      <c r="S198" s="100"/>
    </row>
    <row r="199" spans="1:19" ht="51">
      <c r="A199" s="202" t="s">
        <v>34</v>
      </c>
      <c r="B199" s="207" t="s">
        <v>3</v>
      </c>
      <c r="C199" s="203" t="s">
        <v>360</v>
      </c>
      <c r="D199" s="204" t="s">
        <v>5</v>
      </c>
      <c r="E199" s="205" t="s">
        <v>361</v>
      </c>
      <c r="F199" s="203" t="s">
        <v>270</v>
      </c>
      <c r="G199" s="203"/>
      <c r="H199" s="203"/>
      <c r="I199" s="203"/>
      <c r="J199" s="219"/>
      <c r="K199" s="220"/>
      <c r="L199" s="206" t="s">
        <v>300</v>
      </c>
      <c r="M199" s="221" t="s">
        <v>362</v>
      </c>
      <c r="N199" s="221" t="s">
        <v>269</v>
      </c>
      <c r="O199" s="207" t="s">
        <v>302</v>
      </c>
      <c r="P199" s="207"/>
      <c r="Q199" s="207" t="s">
        <v>278</v>
      </c>
      <c r="R199" s="62"/>
      <c r="S199" s="62"/>
    </row>
    <row r="200" spans="1:19" ht="12.75">
      <c r="A200" s="208">
        <v>716</v>
      </c>
      <c r="B200" s="208" t="s">
        <v>207</v>
      </c>
      <c r="C200" s="210"/>
      <c r="D200" s="209"/>
      <c r="E200" s="210">
        <v>100</v>
      </c>
      <c r="F200" s="213">
        <f>SUM(F201)</f>
        <v>0</v>
      </c>
      <c r="G200" s="213"/>
      <c r="H200" s="213"/>
      <c r="I200" s="213"/>
      <c r="J200" s="230"/>
      <c r="K200" s="231"/>
      <c r="L200" s="213"/>
      <c r="M200" s="213"/>
      <c r="N200" s="24"/>
      <c r="O200" s="333"/>
      <c r="P200" s="360"/>
      <c r="Q200" s="333"/>
      <c r="R200" s="40"/>
      <c r="S200" s="40"/>
    </row>
    <row r="201" spans="1:19" ht="12.75">
      <c r="A201" s="214"/>
      <c r="B201" s="23"/>
      <c r="C201" s="24"/>
      <c r="D201" s="107"/>
      <c r="E201" s="24"/>
      <c r="F201" s="193"/>
      <c r="G201" s="9"/>
      <c r="H201" s="9"/>
      <c r="I201" s="9"/>
      <c r="J201" s="21"/>
      <c r="K201" s="43"/>
      <c r="L201" s="216"/>
      <c r="M201" s="9"/>
      <c r="N201" s="24"/>
      <c r="O201" s="307"/>
      <c r="P201" s="306"/>
      <c r="Q201" s="307"/>
      <c r="R201" s="40"/>
      <c r="S201" s="40"/>
    </row>
    <row r="202" spans="1:19" ht="12.75">
      <c r="A202" s="208">
        <v>717</v>
      </c>
      <c r="B202" s="208" t="s">
        <v>208</v>
      </c>
      <c r="C202" s="210">
        <f>SUM(C203:C205)</f>
        <v>592</v>
      </c>
      <c r="D202" s="209">
        <f>SUM(D203:D205)</f>
        <v>0</v>
      </c>
      <c r="E202" s="210">
        <f>SUM(E203:E205)</f>
        <v>1700</v>
      </c>
      <c r="F202" s="210">
        <f>SUM(F203:F205)</f>
        <v>0</v>
      </c>
      <c r="G202" s="213"/>
      <c r="H202" s="213"/>
      <c r="I202" s="213"/>
      <c r="J202" s="230"/>
      <c r="K202" s="231"/>
      <c r="L202" s="210">
        <f>SUM(L203:L206)</f>
        <v>500</v>
      </c>
      <c r="M202" s="213">
        <f>SUM(M204:M206)</f>
        <v>0</v>
      </c>
      <c r="N202" s="24"/>
      <c r="O202" s="394">
        <f>SUM(O203:O206)</f>
        <v>0</v>
      </c>
      <c r="P202" s="392"/>
      <c r="Q202" s="392"/>
      <c r="R202" s="40"/>
      <c r="S202" s="40"/>
    </row>
    <row r="203" spans="1:19" ht="12.75">
      <c r="A203" s="247">
        <v>1</v>
      </c>
      <c r="B203" s="23" t="s">
        <v>209</v>
      </c>
      <c r="C203" s="24"/>
      <c r="D203" s="107"/>
      <c r="E203" s="24"/>
      <c r="F203" s="216"/>
      <c r="G203" s="9"/>
      <c r="H203" s="9"/>
      <c r="I203" s="9"/>
      <c r="J203" s="21"/>
      <c r="K203" s="43"/>
      <c r="L203" s="216"/>
      <c r="M203" s="9"/>
      <c r="N203" s="213"/>
      <c r="O203" s="317"/>
      <c r="P203" s="386"/>
      <c r="Q203" s="317"/>
      <c r="R203" s="40"/>
      <c r="S203" s="40"/>
    </row>
    <row r="204" spans="1:19" ht="12.75">
      <c r="A204" s="247">
        <v>2</v>
      </c>
      <c r="B204" s="23" t="s">
        <v>210</v>
      </c>
      <c r="C204" s="24">
        <v>462</v>
      </c>
      <c r="D204" s="107"/>
      <c r="E204" s="24">
        <v>1530</v>
      </c>
      <c r="F204" s="216"/>
      <c r="G204" s="9"/>
      <c r="H204" s="9"/>
      <c r="I204" s="9"/>
      <c r="J204" s="21"/>
      <c r="K204" s="43"/>
      <c r="L204" s="216">
        <v>500</v>
      </c>
      <c r="M204" s="9"/>
      <c r="N204" s="24"/>
      <c r="O204" s="307"/>
      <c r="P204" s="306"/>
      <c r="Q204" s="341" t="s">
        <v>385</v>
      </c>
      <c r="R204" s="40"/>
      <c r="S204" s="40"/>
    </row>
    <row r="205" spans="1:19" ht="12.75">
      <c r="A205" s="247">
        <v>3</v>
      </c>
      <c r="B205" s="23" t="s">
        <v>211</v>
      </c>
      <c r="C205" s="24">
        <v>130</v>
      </c>
      <c r="D205" s="107"/>
      <c r="E205" s="24">
        <v>170</v>
      </c>
      <c r="F205" s="216"/>
      <c r="G205" s="9"/>
      <c r="H205" s="9"/>
      <c r="I205" s="9"/>
      <c r="J205" s="21"/>
      <c r="K205" s="43"/>
      <c r="L205" s="216"/>
      <c r="M205" s="9"/>
      <c r="N205" s="24"/>
      <c r="O205" s="307"/>
      <c r="P205" s="306"/>
      <c r="Q205" s="307"/>
      <c r="R205" s="40"/>
      <c r="S205" s="40"/>
    </row>
    <row r="206" spans="1:19" ht="12.75">
      <c r="A206" s="214"/>
      <c r="B206" s="23"/>
      <c r="C206" s="24"/>
      <c r="D206" s="107"/>
      <c r="E206" s="24"/>
      <c r="F206" s="216"/>
      <c r="G206" s="9"/>
      <c r="H206" s="9"/>
      <c r="I206" s="9"/>
      <c r="J206" s="21"/>
      <c r="K206" s="43"/>
      <c r="L206" s="216"/>
      <c r="M206" s="9"/>
      <c r="N206" s="213"/>
      <c r="O206" s="317"/>
      <c r="P206" s="386"/>
      <c r="Q206" s="317"/>
      <c r="R206" s="40"/>
      <c r="S206" s="40"/>
    </row>
    <row r="207" spans="1:19" ht="12.75">
      <c r="A207" s="208">
        <v>718</v>
      </c>
      <c r="B207" s="208" t="s">
        <v>212</v>
      </c>
      <c r="C207" s="210">
        <f>SUM(C208:C210)</f>
        <v>35</v>
      </c>
      <c r="D207" s="209">
        <f>SUM(D208:D210)</f>
        <v>0</v>
      </c>
      <c r="E207" s="210">
        <f>SUM(E208:E210)</f>
        <v>0</v>
      </c>
      <c r="F207" s="210">
        <f>SUM(F208:F210)</f>
        <v>400</v>
      </c>
      <c r="G207" s="213"/>
      <c r="H207" s="213"/>
      <c r="I207" s="213"/>
      <c r="J207" s="230"/>
      <c r="K207" s="231"/>
      <c r="L207" s="210">
        <f>SUM(L208:L211)</f>
        <v>500</v>
      </c>
      <c r="M207" s="213"/>
      <c r="N207" s="9"/>
      <c r="O207" s="241"/>
      <c r="P207" s="391"/>
      <c r="Q207" s="241"/>
      <c r="R207" s="40"/>
      <c r="S207" s="40"/>
    </row>
    <row r="208" spans="1:19" ht="12.75">
      <c r="A208" s="247">
        <v>2</v>
      </c>
      <c r="B208" s="23" t="s">
        <v>138</v>
      </c>
      <c r="C208" s="24">
        <v>35</v>
      </c>
      <c r="D208" s="107"/>
      <c r="E208" s="24"/>
      <c r="F208" s="216"/>
      <c r="G208" s="9"/>
      <c r="H208" s="9"/>
      <c r="I208" s="9"/>
      <c r="J208" s="21"/>
      <c r="K208" s="43"/>
      <c r="L208" s="216">
        <v>500</v>
      </c>
      <c r="M208" s="9"/>
      <c r="N208" s="9"/>
      <c r="O208" s="242"/>
      <c r="P208" s="302"/>
      <c r="Q208" s="342"/>
      <c r="R208" s="40"/>
      <c r="S208" s="40"/>
    </row>
    <row r="209" spans="1:19" ht="12.75">
      <c r="A209" s="247">
        <v>3</v>
      </c>
      <c r="B209" s="23" t="s">
        <v>264</v>
      </c>
      <c r="C209" s="24"/>
      <c r="D209" s="107"/>
      <c r="E209" s="24"/>
      <c r="F209" s="216"/>
      <c r="G209" s="9"/>
      <c r="H209" s="9"/>
      <c r="I209" s="9"/>
      <c r="J209" s="21"/>
      <c r="K209" s="43"/>
      <c r="L209" s="216"/>
      <c r="M209" s="9"/>
      <c r="N209" s="9"/>
      <c r="O209" s="242"/>
      <c r="P209" s="302"/>
      <c r="Q209" s="242"/>
      <c r="R209" s="40"/>
      <c r="S209" s="40"/>
    </row>
    <row r="210" spans="1:19" ht="12.75">
      <c r="A210" s="247">
        <v>4</v>
      </c>
      <c r="B210" s="23" t="s">
        <v>351</v>
      </c>
      <c r="C210" s="24"/>
      <c r="D210" s="107"/>
      <c r="E210" s="24"/>
      <c r="F210" s="216">
        <v>400</v>
      </c>
      <c r="G210" s="9"/>
      <c r="H210" s="9"/>
      <c r="I210" s="9"/>
      <c r="J210" s="21"/>
      <c r="K210" s="43"/>
      <c r="L210" s="216"/>
      <c r="M210" s="9"/>
      <c r="N210" s="24"/>
      <c r="O210" s="307"/>
      <c r="P210" s="306"/>
      <c r="Q210" s="307"/>
      <c r="R210" s="40"/>
      <c r="S210" s="40"/>
    </row>
    <row r="211" spans="1:19" ht="12.75">
      <c r="A211" s="247">
        <v>5</v>
      </c>
      <c r="B211" s="23" t="s">
        <v>352</v>
      </c>
      <c r="C211" s="24"/>
      <c r="D211" s="107"/>
      <c r="E211" s="24"/>
      <c r="F211" s="216"/>
      <c r="G211" s="9"/>
      <c r="H211" s="9"/>
      <c r="I211" s="9"/>
      <c r="J211" s="21"/>
      <c r="K211" s="43"/>
      <c r="L211" s="216"/>
      <c r="M211" s="9"/>
      <c r="N211" s="24"/>
      <c r="O211" s="307"/>
      <c r="P211" s="306"/>
      <c r="Q211" s="307"/>
      <c r="R211" s="40"/>
      <c r="S211" s="40"/>
    </row>
    <row r="212" spans="1:19" ht="12.75">
      <c r="A212" s="208">
        <v>719</v>
      </c>
      <c r="B212" s="208" t="s">
        <v>216</v>
      </c>
      <c r="C212" s="210">
        <f>SUM(C213:C215)</f>
        <v>0</v>
      </c>
      <c r="D212" s="209">
        <f>SUM(D213:D215)</f>
        <v>0</v>
      </c>
      <c r="E212" s="210">
        <f>SUM(E213:E215)</f>
        <v>0</v>
      </c>
      <c r="F212" s="210">
        <f>SUM(F213:F214)</f>
        <v>0</v>
      </c>
      <c r="G212" s="229"/>
      <c r="H212" s="213"/>
      <c r="I212" s="213"/>
      <c r="J212" s="230"/>
      <c r="K212" s="231">
        <v>250</v>
      </c>
      <c r="L212" s="210">
        <f>SUM(L213:L216)</f>
        <v>0</v>
      </c>
      <c r="M212" s="213"/>
      <c r="N212" s="24"/>
      <c r="O212" s="333"/>
      <c r="P212" s="360"/>
      <c r="Q212" s="333"/>
      <c r="R212" s="40"/>
      <c r="S212" s="40"/>
    </row>
    <row r="213" spans="1:19" ht="12.75">
      <c r="A213" s="247">
        <v>1</v>
      </c>
      <c r="B213" s="23" t="s">
        <v>353</v>
      </c>
      <c r="C213" s="24"/>
      <c r="D213" s="107"/>
      <c r="E213" s="24"/>
      <c r="F213" s="216"/>
      <c r="G213" s="82"/>
      <c r="H213" s="9"/>
      <c r="I213" s="9"/>
      <c r="J213" s="21"/>
      <c r="K213" s="43"/>
      <c r="L213" s="216"/>
      <c r="M213" s="9"/>
      <c r="N213" s="24"/>
      <c r="O213" s="307"/>
      <c r="P213" s="306"/>
      <c r="Q213" s="307"/>
      <c r="R213" s="40"/>
      <c r="S213" s="40"/>
    </row>
    <row r="214" spans="1:19" ht="12.75">
      <c r="A214" s="247">
        <v>2</v>
      </c>
      <c r="B214" s="23" t="s">
        <v>354</v>
      </c>
      <c r="C214" s="24"/>
      <c r="D214" s="107"/>
      <c r="E214" s="24"/>
      <c r="F214" s="216"/>
      <c r="G214" s="82"/>
      <c r="H214" s="9"/>
      <c r="I214" s="9"/>
      <c r="J214" s="21"/>
      <c r="K214" s="43"/>
      <c r="L214" s="216"/>
      <c r="M214" s="9"/>
      <c r="N214" s="24"/>
      <c r="O214" s="307"/>
      <c r="P214" s="306"/>
      <c r="Q214" s="307"/>
      <c r="R214" s="40"/>
      <c r="S214" s="40"/>
    </row>
    <row r="215" spans="1:19" ht="12.75">
      <c r="A215" s="214"/>
      <c r="B215" s="23"/>
      <c r="C215" s="24"/>
      <c r="D215" s="107"/>
      <c r="E215" s="24"/>
      <c r="F215" s="216"/>
      <c r="G215" s="82"/>
      <c r="H215" s="9"/>
      <c r="I215" s="9"/>
      <c r="J215" s="21"/>
      <c r="K215" s="43"/>
      <c r="L215" s="216"/>
      <c r="M215" s="9"/>
      <c r="N215" s="24"/>
      <c r="O215" s="307"/>
      <c r="P215" s="306"/>
      <c r="Q215" s="341"/>
      <c r="R215" s="40"/>
      <c r="S215" s="40"/>
    </row>
    <row r="216" spans="1:19" ht="12.75">
      <c r="A216" s="214"/>
      <c r="B216" s="23"/>
      <c r="C216" s="24"/>
      <c r="D216" s="107"/>
      <c r="E216" s="24"/>
      <c r="F216" s="216"/>
      <c r="G216" s="82"/>
      <c r="H216" s="9"/>
      <c r="I216" s="9"/>
      <c r="J216" s="21"/>
      <c r="K216" s="43"/>
      <c r="L216" s="216"/>
      <c r="M216" s="9"/>
      <c r="N216" s="9"/>
      <c r="O216" s="242"/>
      <c r="P216" s="302"/>
      <c r="Q216" s="342"/>
      <c r="R216" s="40"/>
      <c r="S216" s="40"/>
    </row>
    <row r="217" spans="1:19" ht="14.25" customHeight="1">
      <c r="A217" s="214"/>
      <c r="B217" s="208" t="s">
        <v>219</v>
      </c>
      <c r="C217" s="210">
        <f>SUM(C162,C138,C134,C124,C113,C98,C92,C86,C63,C43)</f>
        <v>120445</v>
      </c>
      <c r="D217" s="209" t="e">
        <f>SUM(D144,D120,D113,#REF!,D80,D35,D13,#REF!,#REF!,#REF!)</f>
        <v>#REF!</v>
      </c>
      <c r="E217" s="210">
        <f>SUM(E162,E138,E134,E124,E113,E98,E92,E86,E63,E43)</f>
        <v>122470</v>
      </c>
      <c r="F217" s="210" t="e">
        <f>SUM(#REF!,F144,F138,F113,F100,F60,F36,F23,F2,#REF!)</f>
        <v>#REF!</v>
      </c>
      <c r="G217" s="229"/>
      <c r="H217" s="213"/>
      <c r="I217" s="213"/>
      <c r="J217" s="230"/>
      <c r="K217" s="231" t="e">
        <f>SUM(K144,K120,K113,#REF!,K80,K35,K13,#REF!,#REF!,#REF!,#REF!)</f>
        <v>#REF!</v>
      </c>
      <c r="L217" s="210">
        <f>SUM(L162,L138,L134,L124,L113,L98,L92,L86,L63,L43)</f>
        <v>136698</v>
      </c>
      <c r="M217" s="213">
        <f>SUM(M162,M138,M134,M124,M113,M98,M92,M86,M63,M43)</f>
        <v>145035</v>
      </c>
      <c r="N217" s="9"/>
      <c r="O217" s="217">
        <f>SUM(O162,O138,O134,O124,O113,O98,O92,O86,O63,O43)</f>
        <v>154550</v>
      </c>
      <c r="P217" s="303">
        <f>SUM(P162,P138,P134,P124,P113,P98,P92,P86,P63,P43)</f>
        <v>0</v>
      </c>
      <c r="Q217" s="378"/>
      <c r="R217" s="40"/>
      <c r="S217" s="40"/>
    </row>
    <row r="218" spans="1:19" ht="14.25" customHeight="1">
      <c r="A218" s="214"/>
      <c r="B218" s="322"/>
      <c r="C218" s="324"/>
      <c r="D218" s="323"/>
      <c r="E218" s="324"/>
      <c r="F218" s="325"/>
      <c r="G218" s="326"/>
      <c r="H218" s="325"/>
      <c r="I218" s="325"/>
      <c r="J218" s="327"/>
      <c r="K218" s="328"/>
      <c r="L218" s="325"/>
      <c r="M218" s="325"/>
      <c r="N218" s="9"/>
      <c r="O218" s="241"/>
      <c r="P218" s="391"/>
      <c r="Q218" s="241"/>
      <c r="R218" s="40"/>
      <c r="S218" s="40"/>
    </row>
    <row r="219" spans="1:19" ht="12.75">
      <c r="A219" s="214"/>
      <c r="B219" s="208" t="s">
        <v>220</v>
      </c>
      <c r="C219" s="210">
        <f>SUM(C170)</f>
        <v>11881</v>
      </c>
      <c r="D219" s="209" t="e">
        <f>SUM(D212,D202,#REF!,#REF!,D189,D185,D156,D153,D149)</f>
        <v>#REF!</v>
      </c>
      <c r="E219" s="210">
        <f>SUM(E170)</f>
        <v>12000</v>
      </c>
      <c r="F219" s="210">
        <f>SUM(F212,F207,F202,F200,F191,F187,F181,F178,F173)</f>
        <v>400</v>
      </c>
      <c r="G219" s="229"/>
      <c r="H219" s="213"/>
      <c r="I219" s="213"/>
      <c r="J219" s="230"/>
      <c r="K219" s="231">
        <v>10000</v>
      </c>
      <c r="L219" s="210">
        <f>SUM(L170)</f>
        <v>10000</v>
      </c>
      <c r="M219" s="213">
        <f>SUM(M170)</f>
        <v>9000</v>
      </c>
      <c r="N219" s="9"/>
      <c r="O219" s="217">
        <f>SUM(O170)</f>
        <v>11000</v>
      </c>
      <c r="P219" s="303">
        <f>SUM(P170)</f>
        <v>0</v>
      </c>
      <c r="Q219" s="241"/>
      <c r="R219" s="40"/>
      <c r="S219" s="40"/>
    </row>
    <row r="220" spans="1:19" ht="12.75">
      <c r="A220" s="192"/>
      <c r="B220" s="192"/>
      <c r="C220" s="361"/>
      <c r="D220" s="362"/>
      <c r="E220" s="361"/>
      <c r="F220" s="316"/>
      <c r="G220" s="363"/>
      <c r="H220" s="316"/>
      <c r="I220" s="316"/>
      <c r="J220" s="284"/>
      <c r="K220" s="359"/>
      <c r="L220" s="316"/>
      <c r="M220" s="316"/>
      <c r="N220" s="9"/>
      <c r="O220" s="242"/>
      <c r="P220" s="302"/>
      <c r="Q220" s="242"/>
      <c r="R220" s="40"/>
      <c r="S220" s="40"/>
    </row>
    <row r="221" spans="1:19" ht="12.75">
      <c r="A221" s="214"/>
      <c r="B221" s="208" t="s">
        <v>221</v>
      </c>
      <c r="C221" s="210">
        <f>SUM(C217,C219)</f>
        <v>132326</v>
      </c>
      <c r="D221" s="209"/>
      <c r="E221" s="210">
        <f>SUM(E217,E219)</f>
        <v>134470</v>
      </c>
      <c r="F221" s="213" t="e">
        <f>SUM(F217,F219)</f>
        <v>#REF!</v>
      </c>
      <c r="G221" s="229"/>
      <c r="H221" s="213"/>
      <c r="I221" s="213"/>
      <c r="J221" s="230"/>
      <c r="K221" s="231">
        <v>101605</v>
      </c>
      <c r="L221" s="213">
        <f>SUM(L217,L219)</f>
        <v>146698</v>
      </c>
      <c r="M221" s="213">
        <f>SUM(M217,M219)</f>
        <v>154035</v>
      </c>
      <c r="N221" s="9"/>
      <c r="O221" s="217">
        <f>SUM(O217,O219)</f>
        <v>165550</v>
      </c>
      <c r="P221" s="303">
        <f>SUM(P217,P219)</f>
        <v>0</v>
      </c>
      <c r="Q221" s="241"/>
      <c r="R221" s="40"/>
      <c r="S221" s="40"/>
    </row>
    <row r="222" spans="1:19" ht="12.75">
      <c r="A222" s="214"/>
      <c r="B222" s="322"/>
      <c r="C222" s="324"/>
      <c r="D222" s="323"/>
      <c r="E222" s="324"/>
      <c r="F222" s="325"/>
      <c r="G222" s="326"/>
      <c r="H222" s="325"/>
      <c r="I222" s="325"/>
      <c r="J222" s="327"/>
      <c r="K222" s="328"/>
      <c r="L222" s="325"/>
      <c r="M222" s="325"/>
      <c r="N222" s="9"/>
      <c r="O222" s="241"/>
      <c r="P222" s="391"/>
      <c r="Q222" s="241"/>
      <c r="R222" s="40"/>
      <c r="S222" s="40"/>
    </row>
    <row r="223" spans="1:19" ht="12.75">
      <c r="A223" s="214"/>
      <c r="B223" s="208" t="s">
        <v>222</v>
      </c>
      <c r="C223" s="210">
        <f>SUM(C32)</f>
        <v>511</v>
      </c>
      <c r="D223" s="209"/>
      <c r="E223" s="210">
        <f>SUM(E32)</f>
        <v>250</v>
      </c>
      <c r="F223" s="213" t="e">
        <f>#REF!</f>
        <v>#REF!</v>
      </c>
      <c r="G223" s="229"/>
      <c r="H223" s="213"/>
      <c r="I223" s="213"/>
      <c r="J223" s="230"/>
      <c r="K223" s="231"/>
      <c r="L223" s="213">
        <f>SUM(L32)</f>
        <v>250</v>
      </c>
      <c r="M223" s="213">
        <v>250</v>
      </c>
      <c r="N223" s="9"/>
      <c r="O223" s="217">
        <v>250</v>
      </c>
      <c r="P223" s="303"/>
      <c r="Q223" s="241"/>
      <c r="R223" s="40"/>
      <c r="S223" s="40"/>
    </row>
    <row r="224" spans="1:19" ht="12.75">
      <c r="A224" s="252"/>
      <c r="B224" s="251"/>
      <c r="C224" s="24"/>
      <c r="D224" s="107"/>
      <c r="E224" s="24"/>
      <c r="F224" s="238"/>
      <c r="G224" s="9"/>
      <c r="H224" s="9"/>
      <c r="I224" s="9"/>
      <c r="J224" s="21"/>
      <c r="K224" s="43"/>
      <c r="L224" s="216"/>
      <c r="M224" s="9"/>
      <c r="N224" s="9"/>
      <c r="O224" s="242"/>
      <c r="P224" s="302"/>
      <c r="Q224" s="242"/>
      <c r="R224" s="40"/>
      <c r="S224" s="40"/>
    </row>
    <row r="225" spans="1:19" ht="12.75">
      <c r="A225" s="252"/>
      <c r="B225" s="251"/>
      <c r="C225" s="24"/>
      <c r="D225" s="107"/>
      <c r="E225" s="24"/>
      <c r="F225" s="238"/>
      <c r="G225" s="9"/>
      <c r="H225" s="9"/>
      <c r="I225" s="9"/>
      <c r="J225" s="21"/>
      <c r="K225" s="43"/>
      <c r="L225" s="238"/>
      <c r="M225" s="9"/>
      <c r="N225" s="9"/>
      <c r="O225" s="242"/>
      <c r="P225" s="302"/>
      <c r="Q225" s="242"/>
      <c r="R225" s="40"/>
      <c r="S225" s="40"/>
    </row>
    <row r="226" spans="1:19" ht="12.75">
      <c r="A226" s="252"/>
      <c r="B226" s="251"/>
      <c r="C226" s="24"/>
      <c r="D226" s="107"/>
      <c r="E226" s="24"/>
      <c r="F226" s="238"/>
      <c r="G226" s="9"/>
      <c r="H226" s="9"/>
      <c r="I226" s="9"/>
      <c r="J226" s="21"/>
      <c r="K226" s="43"/>
      <c r="L226" s="238"/>
      <c r="M226" s="9"/>
      <c r="N226" s="9"/>
      <c r="O226" s="242"/>
      <c r="P226" s="302"/>
      <c r="Q226" s="242"/>
      <c r="R226" s="40"/>
      <c r="S226" s="40"/>
    </row>
    <row r="227" spans="1:19" ht="12.75">
      <c r="A227" s="252"/>
      <c r="B227" s="251"/>
      <c r="C227" s="24"/>
      <c r="D227" s="107"/>
      <c r="E227" s="24"/>
      <c r="F227" s="238"/>
      <c r="G227" s="9"/>
      <c r="H227" s="9"/>
      <c r="I227" s="9"/>
      <c r="J227" s="21"/>
      <c r="K227" s="43"/>
      <c r="L227" s="238"/>
      <c r="M227" s="9"/>
      <c r="N227" s="9"/>
      <c r="O227" s="242"/>
      <c r="P227" s="302"/>
      <c r="Q227" s="242"/>
      <c r="R227" s="40"/>
      <c r="S227" s="40"/>
    </row>
    <row r="228" spans="1:19" ht="19.5" customHeight="1">
      <c r="A228" s="279"/>
      <c r="B228" s="279"/>
      <c r="C228" s="288"/>
      <c r="D228" s="287"/>
      <c r="E228" s="288"/>
      <c r="F228" s="289"/>
      <c r="G228" s="290"/>
      <c r="H228" s="290"/>
      <c r="I228" s="290"/>
      <c r="J228" s="291"/>
      <c r="K228" s="292"/>
      <c r="L228" s="290"/>
      <c r="M228" s="290"/>
      <c r="N228" s="290"/>
      <c r="O228" s="293"/>
      <c r="P228" s="293"/>
      <c r="Q228" s="293"/>
      <c r="R228" s="40"/>
      <c r="S228" s="40"/>
    </row>
    <row r="229" spans="1:19" ht="1.5" customHeight="1">
      <c r="A229" s="282"/>
      <c r="B229" s="75"/>
      <c r="C229" s="197"/>
      <c r="D229" s="294"/>
      <c r="E229" s="197"/>
      <c r="F229" s="295"/>
      <c r="G229" s="277"/>
      <c r="H229" s="277"/>
      <c r="I229" s="277"/>
      <c r="J229" s="291"/>
      <c r="K229" s="296"/>
      <c r="L229" s="277"/>
      <c r="M229" s="277"/>
      <c r="N229" s="277"/>
      <c r="O229" s="293"/>
      <c r="P229" s="293"/>
      <c r="Q229" s="293"/>
      <c r="R229" s="65"/>
      <c r="S229" s="40"/>
    </row>
    <row r="230" spans="1:19" ht="30.75" customHeight="1" hidden="1">
      <c r="A230" s="75"/>
      <c r="B230" s="36"/>
      <c r="C230" s="78"/>
      <c r="D230" s="57"/>
      <c r="E230" s="78"/>
      <c r="F230" s="78"/>
      <c r="G230" s="78"/>
      <c r="H230" s="78"/>
      <c r="I230" s="78"/>
      <c r="J230" s="40"/>
      <c r="K230" s="90"/>
      <c r="L230" s="180"/>
      <c r="M230" s="180"/>
      <c r="N230" s="180"/>
      <c r="O230" s="90"/>
      <c r="P230" s="90"/>
      <c r="Q230" s="90"/>
      <c r="R230" s="40"/>
      <c r="S230" s="28"/>
    </row>
    <row r="231" spans="18:19" ht="12.75">
      <c r="R231" s="28"/>
      <c r="S231" s="28"/>
    </row>
    <row r="232" spans="18:19" ht="12.75">
      <c r="R232" s="101"/>
      <c r="S232" s="101"/>
    </row>
    <row r="233" spans="18:19" ht="12.75">
      <c r="R233" s="40"/>
      <c r="S233" s="40"/>
    </row>
    <row r="234" spans="18:19" ht="12.75">
      <c r="R234" s="40"/>
      <c r="S234" s="40"/>
    </row>
    <row r="235" spans="18:19" ht="1.5" customHeight="1">
      <c r="R235" s="40"/>
      <c r="S235" s="40"/>
    </row>
    <row r="236" spans="18:19" ht="12.75" hidden="1">
      <c r="R236" s="40"/>
      <c r="S236" s="40"/>
    </row>
    <row r="237" spans="18:19" ht="12.75" hidden="1">
      <c r="R237" s="40"/>
      <c r="S237" s="40"/>
    </row>
    <row r="238" spans="1:19" ht="12.75">
      <c r="A238" s="51" t="s">
        <v>271</v>
      </c>
      <c r="B238" s="51"/>
      <c r="C238" s="379"/>
      <c r="D238" s="118"/>
      <c r="E238" s="166"/>
      <c r="F238" s="166"/>
      <c r="G238" s="52"/>
      <c r="H238" s="52"/>
      <c r="I238" s="52"/>
      <c r="J238" s="52"/>
      <c r="K238" s="52"/>
      <c r="L238" s="166"/>
      <c r="M238" s="166"/>
      <c r="N238" s="166"/>
      <c r="O238" s="149"/>
      <c r="P238" s="149"/>
      <c r="Q238" s="149"/>
      <c r="R238" s="40"/>
      <c r="S238" s="40"/>
    </row>
    <row r="239" spans="1:19" ht="12.75">
      <c r="A239" s="51"/>
      <c r="B239" s="51"/>
      <c r="C239" s="379"/>
      <c r="D239" s="118"/>
      <c r="E239" s="166"/>
      <c r="F239" s="166"/>
      <c r="G239" s="52"/>
      <c r="H239" s="52"/>
      <c r="I239" s="52"/>
      <c r="J239" s="52" t="s">
        <v>1</v>
      </c>
      <c r="K239" s="52"/>
      <c r="L239" s="166"/>
      <c r="M239" s="166"/>
      <c r="N239" s="166"/>
      <c r="O239" s="150"/>
      <c r="P239" s="150"/>
      <c r="Q239" s="150"/>
      <c r="R239" s="40"/>
      <c r="S239" s="40"/>
    </row>
    <row r="240" spans="1:19" ht="18">
      <c r="A240" s="52"/>
      <c r="B240" s="59"/>
      <c r="C240" s="380" t="s">
        <v>365</v>
      </c>
      <c r="D240" s="120"/>
      <c r="E240" s="167"/>
      <c r="F240" s="167"/>
      <c r="G240" s="59"/>
      <c r="H240" s="59"/>
      <c r="I240" s="59"/>
      <c r="J240" s="60"/>
      <c r="K240" s="52"/>
      <c r="L240" s="166"/>
      <c r="M240" s="166"/>
      <c r="N240" s="166"/>
      <c r="O240" s="150"/>
      <c r="P240" s="150"/>
      <c r="Q240" s="150"/>
      <c r="R240" s="40"/>
      <c r="S240" s="40"/>
    </row>
    <row r="241" spans="1:19" ht="51">
      <c r="A241" s="202" t="s">
        <v>34</v>
      </c>
      <c r="B241" s="207" t="s">
        <v>3</v>
      </c>
      <c r="C241" s="203" t="s">
        <v>360</v>
      </c>
      <c r="D241" s="204" t="s">
        <v>5</v>
      </c>
      <c r="E241" s="205" t="s">
        <v>361</v>
      </c>
      <c r="F241" s="203" t="s">
        <v>270</v>
      </c>
      <c r="G241" s="203"/>
      <c r="H241" s="203"/>
      <c r="I241" s="203"/>
      <c r="J241" s="219"/>
      <c r="K241" s="220"/>
      <c r="L241" s="206" t="s">
        <v>300</v>
      </c>
      <c r="M241" s="221" t="s">
        <v>362</v>
      </c>
      <c r="N241" s="221" t="s">
        <v>269</v>
      </c>
      <c r="O241" s="207" t="s">
        <v>302</v>
      </c>
      <c r="P241" s="207" t="s">
        <v>363</v>
      </c>
      <c r="Q241" s="202" t="s">
        <v>364</v>
      </c>
      <c r="R241" s="40"/>
      <c r="S241" s="40"/>
    </row>
    <row r="242" spans="1:19" ht="12.75">
      <c r="A242" s="222">
        <v>610</v>
      </c>
      <c r="B242" s="5" t="s">
        <v>225</v>
      </c>
      <c r="C242" s="6">
        <f>C43</f>
        <v>68637</v>
      </c>
      <c r="D242" s="103"/>
      <c r="E242" s="6">
        <f>E43</f>
        <v>69339</v>
      </c>
      <c r="F242" s="213" t="e">
        <f>#REF!</f>
        <v>#REF!</v>
      </c>
      <c r="G242" s="6"/>
      <c r="H242" s="6"/>
      <c r="I242" s="6"/>
      <c r="J242" s="7"/>
      <c r="K242" s="43"/>
      <c r="L242" s="213">
        <f>L43</f>
        <v>77697</v>
      </c>
      <c r="M242" s="6">
        <f>M43</f>
        <v>83136</v>
      </c>
      <c r="N242" s="6"/>
      <c r="O242" s="164">
        <f>O43</f>
        <v>88956</v>
      </c>
      <c r="P242" s="164"/>
      <c r="Q242" s="343">
        <f>L242-E242</f>
        <v>8358</v>
      </c>
      <c r="R242" s="40"/>
      <c r="S242" s="40"/>
    </row>
    <row r="243" spans="1:19" ht="12.75">
      <c r="A243" s="222">
        <v>620</v>
      </c>
      <c r="B243" s="5" t="s">
        <v>226</v>
      </c>
      <c r="C243" s="6">
        <f>C63</f>
        <v>23669</v>
      </c>
      <c r="D243" s="103">
        <f>D244+D245+D246</f>
        <v>0</v>
      </c>
      <c r="E243" s="6">
        <f>E63</f>
        <v>24234</v>
      </c>
      <c r="F243" s="213">
        <f>F7</f>
        <v>0</v>
      </c>
      <c r="G243" s="6"/>
      <c r="H243" s="6"/>
      <c r="I243" s="6"/>
      <c r="J243" s="7"/>
      <c r="K243" s="43"/>
      <c r="L243" s="213">
        <f>L63</f>
        <v>27155</v>
      </c>
      <c r="M243" s="6">
        <f>M63</f>
        <v>29056</v>
      </c>
      <c r="N243" s="6"/>
      <c r="O243" s="164">
        <f>O63</f>
        <v>31090</v>
      </c>
      <c r="P243" s="164"/>
      <c r="Q243" s="343">
        <f aca="true" t="shared" si="0" ref="Q243:Q253">L243-E243</f>
        <v>2921</v>
      </c>
      <c r="R243" s="40"/>
      <c r="S243" s="40"/>
    </row>
    <row r="244" spans="1:19" ht="12.75">
      <c r="A244" s="222">
        <v>631</v>
      </c>
      <c r="B244" s="5" t="s">
        <v>290</v>
      </c>
      <c r="C244" s="6">
        <f>C86</f>
        <v>6511</v>
      </c>
      <c r="D244" s="104"/>
      <c r="E244" s="6">
        <f>E86</f>
        <v>8657</v>
      </c>
      <c r="F244" s="213">
        <f>F28</f>
        <v>0</v>
      </c>
      <c r="G244" s="9"/>
      <c r="H244" s="9"/>
      <c r="I244" s="9"/>
      <c r="J244" s="7"/>
      <c r="K244" s="43"/>
      <c r="L244" s="213">
        <f aca="true" t="shared" si="1" ref="L244:M246">L86</f>
        <v>8300</v>
      </c>
      <c r="M244" s="6">
        <f t="shared" si="1"/>
        <v>8825</v>
      </c>
      <c r="N244" s="6"/>
      <c r="O244" s="164">
        <f>O86</f>
        <v>9166</v>
      </c>
      <c r="P244" s="164"/>
      <c r="Q244" s="343">
        <f t="shared" si="0"/>
        <v>-357</v>
      </c>
      <c r="R244" s="40"/>
      <c r="S244" s="40"/>
    </row>
    <row r="245" spans="1:19" ht="12.75">
      <c r="A245" s="222"/>
      <c r="B245" s="124" t="s">
        <v>291</v>
      </c>
      <c r="C245" s="9">
        <f>C87</f>
        <v>4385</v>
      </c>
      <c r="D245" s="104"/>
      <c r="E245" s="9">
        <f>E87</f>
        <v>6403</v>
      </c>
      <c r="F245" s="216">
        <f>F29</f>
        <v>0</v>
      </c>
      <c r="G245" s="9"/>
      <c r="H245" s="9"/>
      <c r="I245" s="9"/>
      <c r="J245" s="7"/>
      <c r="K245" s="43"/>
      <c r="L245" s="216">
        <f t="shared" si="1"/>
        <v>6500</v>
      </c>
      <c r="M245" s="9">
        <f t="shared" si="1"/>
        <v>6825</v>
      </c>
      <c r="N245" s="9"/>
      <c r="O245" s="242">
        <f>O87</f>
        <v>7166</v>
      </c>
      <c r="P245" s="242"/>
      <c r="Q245" s="308">
        <f t="shared" si="0"/>
        <v>97</v>
      </c>
      <c r="R245" s="40"/>
      <c r="S245" s="40"/>
    </row>
    <row r="246" spans="1:19" ht="12.75">
      <c r="A246" s="222"/>
      <c r="B246" s="124" t="s">
        <v>292</v>
      </c>
      <c r="C246" s="9">
        <f>C88</f>
        <v>2126</v>
      </c>
      <c r="D246" s="104"/>
      <c r="E246" s="9">
        <f>E88</f>
        <v>2254</v>
      </c>
      <c r="F246" s="216">
        <f>F34</f>
        <v>0</v>
      </c>
      <c r="G246" s="9"/>
      <c r="H246" s="9"/>
      <c r="I246" s="9"/>
      <c r="J246" s="7"/>
      <c r="K246" s="43"/>
      <c r="L246" s="216">
        <f t="shared" si="1"/>
        <v>1800</v>
      </c>
      <c r="M246" s="9">
        <f t="shared" si="1"/>
        <v>2000</v>
      </c>
      <c r="N246" s="9"/>
      <c r="O246" s="242">
        <f>O88</f>
        <v>2000</v>
      </c>
      <c r="P246" s="242"/>
      <c r="Q246" s="308">
        <f t="shared" si="0"/>
        <v>-454</v>
      </c>
      <c r="R246" s="40"/>
      <c r="S246" s="40"/>
    </row>
    <row r="247" spans="1:19" ht="12.75">
      <c r="A247" s="222">
        <v>632</v>
      </c>
      <c r="B247" s="5" t="s">
        <v>230</v>
      </c>
      <c r="C247" s="6">
        <f>C92</f>
        <v>3650</v>
      </c>
      <c r="D247" s="104"/>
      <c r="E247" s="6">
        <f>E92</f>
        <v>3820</v>
      </c>
      <c r="F247" s="213">
        <f>F40</f>
        <v>0</v>
      </c>
      <c r="G247" s="9"/>
      <c r="H247" s="9"/>
      <c r="I247" s="9"/>
      <c r="J247" s="7"/>
      <c r="K247" s="43"/>
      <c r="L247" s="213">
        <f>L92</f>
        <v>4530</v>
      </c>
      <c r="M247" s="6">
        <f>M92</f>
        <v>4770</v>
      </c>
      <c r="N247" s="6"/>
      <c r="O247" s="164">
        <f>O92</f>
        <v>5040</v>
      </c>
      <c r="P247" s="164"/>
      <c r="Q247" s="343">
        <f t="shared" si="0"/>
        <v>710</v>
      </c>
      <c r="R247" s="40"/>
      <c r="S247" s="40"/>
    </row>
    <row r="248" spans="1:19" ht="12.75">
      <c r="A248" s="222">
        <v>633</v>
      </c>
      <c r="B248" s="5" t="s">
        <v>231</v>
      </c>
      <c r="C248" s="6">
        <f>C98</f>
        <v>4066</v>
      </c>
      <c r="D248" s="104"/>
      <c r="E248" s="6">
        <f>E98</f>
        <v>3684</v>
      </c>
      <c r="F248" s="213">
        <f>F65</f>
        <v>0</v>
      </c>
      <c r="G248" s="9"/>
      <c r="H248" s="9"/>
      <c r="I248" s="9"/>
      <c r="J248" s="7"/>
      <c r="K248" s="43"/>
      <c r="L248" s="213">
        <f>L98</f>
        <v>5007</v>
      </c>
      <c r="M248" s="6">
        <f>M98</f>
        <v>5127</v>
      </c>
      <c r="N248" s="6"/>
      <c r="O248" s="164">
        <f>O98</f>
        <v>5497</v>
      </c>
      <c r="P248" s="164"/>
      <c r="Q248" s="343">
        <f t="shared" si="0"/>
        <v>1323</v>
      </c>
      <c r="R248" s="40"/>
      <c r="S248" s="40"/>
    </row>
    <row r="249" spans="1:19" ht="12.75">
      <c r="A249" s="222">
        <v>634</v>
      </c>
      <c r="B249" s="5" t="s">
        <v>232</v>
      </c>
      <c r="C249" s="6">
        <f>C113</f>
        <v>3881</v>
      </c>
      <c r="D249" s="104"/>
      <c r="E249" s="6">
        <f>E113</f>
        <v>3705</v>
      </c>
      <c r="F249" s="213">
        <f>F105</f>
        <v>0</v>
      </c>
      <c r="G249" s="9"/>
      <c r="H249" s="9"/>
      <c r="I249" s="9"/>
      <c r="J249" s="7"/>
      <c r="K249" s="43"/>
      <c r="L249" s="213">
        <f>L113</f>
        <v>4040</v>
      </c>
      <c r="M249" s="6">
        <f>M113</f>
        <v>4090</v>
      </c>
      <c r="N249" s="6"/>
      <c r="O249" s="164">
        <f>O113</f>
        <v>4140</v>
      </c>
      <c r="P249" s="164"/>
      <c r="Q249" s="343">
        <f t="shared" si="0"/>
        <v>335</v>
      </c>
      <c r="R249" s="40"/>
      <c r="S249" s="40"/>
    </row>
    <row r="250" spans="1:19" ht="12.75">
      <c r="A250" s="240">
        <v>635</v>
      </c>
      <c r="B250" s="5" t="s">
        <v>233</v>
      </c>
      <c r="C250" s="6">
        <f>C124</f>
        <v>1681</v>
      </c>
      <c r="D250" s="104"/>
      <c r="E250" s="6">
        <f>E124</f>
        <v>1852</v>
      </c>
      <c r="F250" s="213">
        <f>F118</f>
        <v>0</v>
      </c>
      <c r="G250" s="9"/>
      <c r="H250" s="9"/>
      <c r="I250" s="9"/>
      <c r="J250" s="7"/>
      <c r="K250" s="43"/>
      <c r="L250" s="213">
        <f>L124</f>
        <v>2530</v>
      </c>
      <c r="M250" s="6">
        <f>M124</f>
        <v>2195</v>
      </c>
      <c r="N250" s="6"/>
      <c r="O250" s="164">
        <f>O124</f>
        <v>2380</v>
      </c>
      <c r="P250" s="164"/>
      <c r="Q250" s="343">
        <f t="shared" si="0"/>
        <v>678</v>
      </c>
      <c r="R250" s="40"/>
      <c r="S250" s="40"/>
    </row>
    <row r="251" spans="1:19" ht="12.75">
      <c r="A251" s="240">
        <v>636</v>
      </c>
      <c r="B251" s="5" t="s">
        <v>234</v>
      </c>
      <c r="C251" s="6">
        <f>C134</f>
        <v>138</v>
      </c>
      <c r="D251" s="104"/>
      <c r="E251" s="6">
        <f>E134</f>
        <v>137</v>
      </c>
      <c r="F251" s="213">
        <f>F143</f>
        <v>0</v>
      </c>
      <c r="G251" s="9"/>
      <c r="H251" s="9"/>
      <c r="I251" s="9"/>
      <c r="J251" s="7"/>
      <c r="K251" s="43"/>
      <c r="L251" s="213">
        <f>L134</f>
        <v>164</v>
      </c>
      <c r="M251" s="6">
        <f>M134</f>
        <v>174</v>
      </c>
      <c r="N251" s="6"/>
      <c r="O251" s="164">
        <f>O134</f>
        <v>184</v>
      </c>
      <c r="P251" s="164"/>
      <c r="Q251" s="343">
        <f t="shared" si="0"/>
        <v>27</v>
      </c>
      <c r="R251" s="40"/>
      <c r="S251" s="40"/>
    </row>
    <row r="252" spans="1:19" ht="12.75">
      <c r="A252" s="240">
        <v>637</v>
      </c>
      <c r="B252" s="5" t="s">
        <v>235</v>
      </c>
      <c r="C252" s="6">
        <f>C138</f>
        <v>5428</v>
      </c>
      <c r="D252" s="103"/>
      <c r="E252" s="6">
        <f>E138</f>
        <v>6947</v>
      </c>
      <c r="F252" s="213">
        <f>F149</f>
        <v>0</v>
      </c>
      <c r="G252" s="6"/>
      <c r="H252" s="6"/>
      <c r="I252" s="6"/>
      <c r="J252" s="55"/>
      <c r="K252" s="43"/>
      <c r="L252" s="213">
        <f>L138</f>
        <v>6995</v>
      </c>
      <c r="M252" s="6">
        <f>M138</f>
        <v>7362</v>
      </c>
      <c r="N252" s="6"/>
      <c r="O252" s="164">
        <f>O138</f>
        <v>7777</v>
      </c>
      <c r="P252" s="164"/>
      <c r="Q252" s="343">
        <f t="shared" si="0"/>
        <v>48</v>
      </c>
      <c r="R252" s="40"/>
      <c r="S252" s="40"/>
    </row>
    <row r="253" spans="1:19" ht="12.75">
      <c r="A253" s="226">
        <v>648</v>
      </c>
      <c r="B253" s="13" t="s">
        <v>236</v>
      </c>
      <c r="C253" s="381">
        <f>C162</f>
        <v>2784</v>
      </c>
      <c r="D253" s="103"/>
      <c r="E253" s="6">
        <f>E162</f>
        <v>95</v>
      </c>
      <c r="F253" s="213" t="e">
        <f>SUM(#REF!)</f>
        <v>#REF!</v>
      </c>
      <c r="G253" s="6"/>
      <c r="H253" s="6"/>
      <c r="I253" s="6"/>
      <c r="J253" s="7"/>
      <c r="K253" s="43"/>
      <c r="L253" s="213">
        <f>L162</f>
        <v>280</v>
      </c>
      <c r="M253" s="6">
        <f>M162</f>
        <v>300</v>
      </c>
      <c r="N253" s="6"/>
      <c r="O253" s="164">
        <f>O162</f>
        <v>320</v>
      </c>
      <c r="P253" s="164"/>
      <c r="Q253" s="343">
        <f t="shared" si="0"/>
        <v>185</v>
      </c>
      <c r="R253" s="40"/>
      <c r="S253" s="40"/>
    </row>
    <row r="254" spans="1:19" ht="12.75">
      <c r="A254" s="222"/>
      <c r="B254" s="5"/>
      <c r="C254" s="6"/>
      <c r="D254" s="103"/>
      <c r="E254" s="6"/>
      <c r="F254" s="213"/>
      <c r="G254" s="6"/>
      <c r="H254" s="6"/>
      <c r="I254" s="6"/>
      <c r="J254" s="7"/>
      <c r="K254" s="43"/>
      <c r="L254" s="216"/>
      <c r="M254" s="9"/>
      <c r="N254" s="9"/>
      <c r="O254" s="44"/>
      <c r="P254" s="44"/>
      <c r="Q254" s="343"/>
      <c r="R254" s="40"/>
      <c r="S254" s="40"/>
    </row>
    <row r="255" spans="1:19" ht="12.75">
      <c r="A255" s="222">
        <v>700</v>
      </c>
      <c r="B255" s="5" t="s">
        <v>237</v>
      </c>
      <c r="C255" s="6">
        <f>C170</f>
        <v>11881</v>
      </c>
      <c r="D255" s="104"/>
      <c r="E255" s="6">
        <f>E170</f>
        <v>12000</v>
      </c>
      <c r="F255" s="213">
        <f>F176</f>
        <v>0</v>
      </c>
      <c r="G255" s="9"/>
      <c r="H255" s="9"/>
      <c r="I255" s="9"/>
      <c r="J255" s="55"/>
      <c r="K255" s="44"/>
      <c r="L255" s="213">
        <f>L170</f>
        <v>10000</v>
      </c>
      <c r="M255" s="6">
        <f>M170</f>
        <v>9000</v>
      </c>
      <c r="N255" s="6"/>
      <c r="O255" s="164">
        <f>O170</f>
        <v>11000</v>
      </c>
      <c r="P255" s="164"/>
      <c r="Q255" s="343">
        <f>L255-E255</f>
        <v>-2000</v>
      </c>
      <c r="R255" s="40"/>
      <c r="S255" s="40"/>
    </row>
    <row r="256" spans="1:19" ht="12.75">
      <c r="A256" s="225"/>
      <c r="B256" s="7"/>
      <c r="C256" s="9"/>
      <c r="D256" s="104">
        <f>SUM(D242:D252)</f>
        <v>0</v>
      </c>
      <c r="E256" s="9"/>
      <c r="F256" s="216"/>
      <c r="G256" s="9"/>
      <c r="H256" s="9"/>
      <c r="I256" s="9"/>
      <c r="J256" s="7"/>
      <c r="K256" s="43"/>
      <c r="L256" s="216"/>
      <c r="M256" s="9"/>
      <c r="N256" s="9"/>
      <c r="O256" s="164"/>
      <c r="P256" s="164"/>
      <c r="Q256" s="343"/>
      <c r="R256" s="40"/>
      <c r="S256" s="40"/>
    </row>
    <row r="257" spans="1:19" ht="12.75" customHeight="1">
      <c r="A257" s="240">
        <v>600</v>
      </c>
      <c r="B257" s="5" t="s">
        <v>238</v>
      </c>
      <c r="C257" s="6">
        <f>SUM(C242:C244,C247:C253)</f>
        <v>120445</v>
      </c>
      <c r="D257" s="104">
        <f>SUM(D242:D244,D247:D253)</f>
        <v>0</v>
      </c>
      <c r="E257" s="6">
        <f>SUM(E242:E244,E247:E253)</f>
        <v>122470</v>
      </c>
      <c r="F257" s="213">
        <f>F222</f>
        <v>0</v>
      </c>
      <c r="G257" s="9"/>
      <c r="H257" s="9"/>
      <c r="I257" s="9"/>
      <c r="J257" s="7"/>
      <c r="K257" s="43"/>
      <c r="L257" s="213">
        <f>SUM(L242:L244,L247:L253)</f>
        <v>136698</v>
      </c>
      <c r="M257" s="6">
        <f>SUM(M242:M244,M247:M253)</f>
        <v>145035</v>
      </c>
      <c r="N257" s="6"/>
      <c r="O257" s="164">
        <f>SUM(O242:O244,O247:O253)</f>
        <v>154550</v>
      </c>
      <c r="P257" s="164">
        <f>SUM(P242:P244,P247:P253)</f>
        <v>0</v>
      </c>
      <c r="Q257" s="343">
        <f>L257-E257</f>
        <v>14228</v>
      </c>
      <c r="R257" s="40"/>
      <c r="S257" s="40"/>
    </row>
    <row r="258" spans="1:19" ht="12.75" customHeight="1">
      <c r="A258" s="225"/>
      <c r="B258" s="7" t="s">
        <v>239</v>
      </c>
      <c r="C258" s="9">
        <f>SUM(C245:C252)</f>
        <v>25355</v>
      </c>
      <c r="D258" s="104"/>
      <c r="E258" s="9">
        <f>SUM(E245:E252)</f>
        <v>28802</v>
      </c>
      <c r="F258" s="216">
        <f>SUM(F28,F40,F65,F105,F118,F143,F149)</f>
        <v>0</v>
      </c>
      <c r="G258" s="9"/>
      <c r="H258" s="9"/>
      <c r="I258" s="9"/>
      <c r="J258" s="7"/>
      <c r="K258" s="43"/>
      <c r="L258" s="216">
        <f>SUM(L245:L252)</f>
        <v>31566</v>
      </c>
      <c r="M258" s="9">
        <f>SUM(M244,M247:M252)</f>
        <v>32543</v>
      </c>
      <c r="N258" s="9"/>
      <c r="O258" s="242">
        <f>SUM(O244,O247:O252)</f>
        <v>34184</v>
      </c>
      <c r="P258" s="242">
        <f>SUM(P244,P247:P252)</f>
        <v>0</v>
      </c>
      <c r="Q258" s="343">
        <f>L258-E258</f>
        <v>2764</v>
      </c>
      <c r="R258" s="40"/>
      <c r="S258" s="40"/>
    </row>
    <row r="259" spans="1:19" ht="9" customHeight="1">
      <c r="A259" s="225"/>
      <c r="B259" s="7"/>
      <c r="C259" s="9"/>
      <c r="D259" s="104">
        <f>SUM(D254,D256)</f>
        <v>0</v>
      </c>
      <c r="E259" s="9"/>
      <c r="F259" s="216"/>
      <c r="G259" s="9"/>
      <c r="H259" s="9"/>
      <c r="I259" s="9"/>
      <c r="J259" s="55"/>
      <c r="K259" s="43"/>
      <c r="L259" s="216"/>
      <c r="M259" s="9"/>
      <c r="N259" s="9"/>
      <c r="O259" s="164"/>
      <c r="P259" s="164"/>
      <c r="Q259" s="343"/>
      <c r="R259" s="40"/>
      <c r="S259" s="40"/>
    </row>
    <row r="260" spans="1:19" ht="30.75" customHeight="1">
      <c r="A260" s="225"/>
      <c r="B260" s="222" t="s">
        <v>240</v>
      </c>
      <c r="C260" s="213">
        <f>SUM(C255,C257)</f>
        <v>132326</v>
      </c>
      <c r="D260" s="245">
        <f>SUM(D255,D257)</f>
        <v>0</v>
      </c>
      <c r="E260" s="213">
        <f>SUM(E255,E257)</f>
        <v>134470</v>
      </c>
      <c r="F260" s="213">
        <f>SUM(F226)</f>
        <v>0</v>
      </c>
      <c r="G260" s="216"/>
      <c r="H260" s="216"/>
      <c r="I260" s="216"/>
      <c r="J260" s="223"/>
      <c r="K260" s="224"/>
      <c r="L260" s="213">
        <f>SUM(L255,L257)</f>
        <v>146698</v>
      </c>
      <c r="M260" s="213">
        <f>SUM(M255,M257)</f>
        <v>154035</v>
      </c>
      <c r="N260" s="213"/>
      <c r="O260" s="217">
        <f>SUM(O255,O257)</f>
        <v>165550</v>
      </c>
      <c r="P260" s="217">
        <f>SUM(P255,P257)</f>
        <v>0</v>
      </c>
      <c r="Q260" s="364">
        <f>L260-E260</f>
        <v>12228</v>
      </c>
      <c r="R260" s="28"/>
      <c r="S260" s="28"/>
    </row>
    <row r="261" spans="1:19" ht="12.75">
      <c r="A261" s="223"/>
      <c r="B261" s="7"/>
      <c r="C261" s="9"/>
      <c r="D261" s="104"/>
      <c r="E261" s="9"/>
      <c r="F261" s="216"/>
      <c r="G261" s="9"/>
      <c r="H261" s="9"/>
      <c r="I261" s="9"/>
      <c r="J261" s="7"/>
      <c r="K261" s="43"/>
      <c r="L261" s="216"/>
      <c r="M261" s="9"/>
      <c r="N261" s="9"/>
      <c r="O261" s="164"/>
      <c r="P261" s="164"/>
      <c r="Q261" s="343"/>
      <c r="R261" s="101"/>
      <c r="S261" s="101"/>
    </row>
    <row r="262" spans="1:19" ht="12.75">
      <c r="A262" s="223"/>
      <c r="B262" s="222" t="s">
        <v>241</v>
      </c>
      <c r="C262" s="213">
        <f>C223</f>
        <v>511</v>
      </c>
      <c r="D262" s="212"/>
      <c r="E262" s="213">
        <f>E223</f>
        <v>250</v>
      </c>
      <c r="F262" s="213" t="e">
        <f>#REF!</f>
        <v>#REF!</v>
      </c>
      <c r="G262" s="213"/>
      <c r="H262" s="213"/>
      <c r="I262" s="213"/>
      <c r="J262" s="223"/>
      <c r="K262" s="224"/>
      <c r="L262" s="213">
        <f>L223</f>
        <v>250</v>
      </c>
      <c r="M262" s="213">
        <f>M223</f>
        <v>250</v>
      </c>
      <c r="N262" s="213"/>
      <c r="O262" s="217">
        <f>O223</f>
        <v>250</v>
      </c>
      <c r="P262" s="217"/>
      <c r="Q262" s="364">
        <f>L262-E262</f>
        <v>0</v>
      </c>
      <c r="R262" s="40"/>
      <c r="S262" s="40"/>
    </row>
    <row r="263" spans="1:19" ht="12.75">
      <c r="A263" s="223"/>
      <c r="B263" s="7"/>
      <c r="C263" s="9"/>
      <c r="D263" s="104"/>
      <c r="E263" s="9"/>
      <c r="F263" s="193"/>
      <c r="G263" s="9"/>
      <c r="H263" s="9"/>
      <c r="I263" s="9"/>
      <c r="J263" s="7"/>
      <c r="K263" s="43"/>
      <c r="L263" s="216"/>
      <c r="M263" s="9"/>
      <c r="N263" s="9"/>
      <c r="O263" s="44"/>
      <c r="P263" s="44"/>
      <c r="Q263" s="343"/>
      <c r="R263" s="40"/>
      <c r="S263" s="40"/>
    </row>
    <row r="264" spans="1:19" ht="12.75">
      <c r="A264" s="223"/>
      <c r="B264" s="7" t="s">
        <v>279</v>
      </c>
      <c r="C264" s="9"/>
      <c r="D264" s="104"/>
      <c r="E264" s="198">
        <v>249</v>
      </c>
      <c r="F264" s="344"/>
      <c r="G264" s="198"/>
      <c r="H264" s="198"/>
      <c r="I264" s="198"/>
      <c r="J264" s="345"/>
      <c r="K264" s="200"/>
      <c r="L264" s="312">
        <v>249</v>
      </c>
      <c r="M264" s="299">
        <v>249</v>
      </c>
      <c r="N264" s="299"/>
      <c r="O264" s="308">
        <v>249</v>
      </c>
      <c r="P264" s="308"/>
      <c r="Q264" s="343">
        <f>L264-E264</f>
        <v>0</v>
      </c>
      <c r="R264" s="40"/>
      <c r="S264" s="40"/>
    </row>
    <row r="265" spans="1:19" ht="12.75">
      <c r="A265" s="214"/>
      <c r="B265" s="23"/>
      <c r="C265" s="24"/>
      <c r="D265" s="107"/>
      <c r="E265" s="24"/>
      <c r="F265" s="9"/>
      <c r="G265" s="83"/>
      <c r="H265" s="43"/>
      <c r="I265" s="43"/>
      <c r="J265" s="21"/>
      <c r="K265" s="43"/>
      <c r="L265" s="216"/>
      <c r="M265" s="9"/>
      <c r="N265" s="9"/>
      <c r="O265" s="44"/>
      <c r="P265" s="242"/>
      <c r="Q265" s="382"/>
      <c r="R265" s="40"/>
      <c r="S265" s="40"/>
    </row>
    <row r="266" spans="1:19" ht="12.75">
      <c r="A266" s="214"/>
      <c r="B266" s="23"/>
      <c r="C266" s="24"/>
      <c r="D266" s="107"/>
      <c r="E266" s="299"/>
      <c r="F266" s="299" t="s">
        <v>268</v>
      </c>
      <c r="G266" s="199"/>
      <c r="H266" s="200"/>
      <c r="I266" s="200"/>
      <c r="J266" s="201"/>
      <c r="K266" s="200"/>
      <c r="L266" s="312"/>
      <c r="M266" s="299"/>
      <c r="N266" s="9"/>
      <c r="O266" s="308"/>
      <c r="P266" s="308"/>
      <c r="Q266" s="343"/>
      <c r="R266" s="40"/>
      <c r="S266" s="40"/>
    </row>
    <row r="267" spans="1:19" ht="12.75">
      <c r="A267" s="23"/>
      <c r="B267" s="23"/>
      <c r="C267" s="107"/>
      <c r="D267" s="107"/>
      <c r="E267" s="24"/>
      <c r="F267" s="9" t="s">
        <v>242</v>
      </c>
      <c r="G267" s="83"/>
      <c r="H267" s="43"/>
      <c r="I267" s="43"/>
      <c r="J267" s="21"/>
      <c r="K267" s="43"/>
      <c r="L267" s="9"/>
      <c r="M267" s="9"/>
      <c r="N267" s="9"/>
      <c r="O267" s="44"/>
      <c r="P267" s="44"/>
      <c r="Q267" s="44"/>
      <c r="R267" s="40"/>
      <c r="S267" s="40"/>
    </row>
    <row r="268" spans="1:19" ht="12.75">
      <c r="A268" s="23"/>
      <c r="B268" s="23"/>
      <c r="C268" s="107"/>
      <c r="D268" s="107"/>
      <c r="E268" s="24"/>
      <c r="F268" s="9"/>
      <c r="G268" s="83"/>
      <c r="H268" s="43"/>
      <c r="I268" s="43"/>
      <c r="J268" s="23"/>
      <c r="K268" s="43"/>
      <c r="L268" s="9"/>
      <c r="M268" s="9"/>
      <c r="N268" s="9"/>
      <c r="O268" s="44"/>
      <c r="P268" s="44"/>
      <c r="Q268" s="44"/>
      <c r="R268" s="40"/>
      <c r="S268" s="40"/>
    </row>
    <row r="269" spans="18:19" ht="12.75">
      <c r="R269" s="40"/>
      <c r="S269" s="40"/>
    </row>
    <row r="270" spans="18:19" ht="12.75">
      <c r="R270" s="40"/>
      <c r="S270" s="40"/>
    </row>
    <row r="271" spans="18:19" ht="12.75">
      <c r="R271" s="40"/>
      <c r="S271" s="40"/>
    </row>
    <row r="272" spans="18:19" ht="12.75">
      <c r="R272" s="40"/>
      <c r="S272" s="40"/>
    </row>
    <row r="273" spans="18:19" ht="12.75">
      <c r="R273" s="40"/>
      <c r="S273" s="40"/>
    </row>
    <row r="274" spans="18:19" ht="12.75">
      <c r="R274" s="40"/>
      <c r="S274" s="40"/>
    </row>
    <row r="275" spans="18:19" ht="12.75">
      <c r="R275" s="40"/>
      <c r="S275" s="40"/>
    </row>
    <row r="276" spans="18:19" ht="12.75">
      <c r="R276" s="40"/>
      <c r="S276" s="40"/>
    </row>
    <row r="277" spans="18:19" ht="12.75">
      <c r="R277" s="40"/>
      <c r="S277" s="40"/>
    </row>
    <row r="278" spans="18:19" ht="12.75">
      <c r="R278" s="40"/>
      <c r="S278" s="40"/>
    </row>
    <row r="279" spans="18:19" ht="12.75">
      <c r="R279" s="40"/>
      <c r="S279" s="40"/>
    </row>
    <row r="280" spans="18:19" ht="12.75">
      <c r="R280" s="40"/>
      <c r="S280" s="40"/>
    </row>
    <row r="281" spans="18:19" ht="12.75">
      <c r="R281" s="40"/>
      <c r="S281" s="40"/>
    </row>
    <row r="282" spans="18:19" ht="12.75">
      <c r="R282" s="291"/>
      <c r="S282" s="291"/>
    </row>
    <row r="283" spans="18:19" ht="12.75">
      <c r="R283" s="40"/>
      <c r="S283" s="40"/>
    </row>
    <row r="284" spans="18:19" ht="12.75">
      <c r="R284" s="40"/>
      <c r="S284" s="40"/>
    </row>
    <row r="285" spans="18:19" ht="12.75">
      <c r="R285" s="40"/>
      <c r="S285" s="40"/>
    </row>
    <row r="286" spans="18:19" ht="12.75">
      <c r="R286" s="40"/>
      <c r="S286" s="40"/>
    </row>
    <row r="287" spans="18:19" ht="12.75">
      <c r="R287" s="40"/>
      <c r="S287" s="40"/>
    </row>
    <row r="288" spans="18:19" ht="12.75">
      <c r="R288" s="40"/>
      <c r="S288" s="40"/>
    </row>
    <row r="289" spans="18:19" ht="12.75">
      <c r="R289" s="40"/>
      <c r="S289" s="40"/>
    </row>
    <row r="290" spans="18:19" ht="12.75">
      <c r="R290" s="40"/>
      <c r="S290" s="40"/>
    </row>
    <row r="291" spans="18:19" ht="12.75">
      <c r="R291" s="40"/>
      <c r="S291" s="40"/>
    </row>
    <row r="292" spans="3:19" ht="4.5" customHeight="1">
      <c r="C292" s="27"/>
      <c r="D292" s="114"/>
      <c r="E292" s="27"/>
      <c r="F292" s="27"/>
      <c r="G292" s="27"/>
      <c r="H292" s="27"/>
      <c r="I292" s="27"/>
      <c r="J292" s="28"/>
      <c r="K292" s="46"/>
      <c r="L292" s="177"/>
      <c r="M292" s="177"/>
      <c r="N292" s="177"/>
      <c r="O292" s="46"/>
      <c r="P292" s="46"/>
      <c r="Q292" s="46"/>
      <c r="R292" s="28"/>
      <c r="S292" s="28"/>
    </row>
    <row r="293" spans="3:19" ht="8.25" customHeight="1">
      <c r="C293" s="27"/>
      <c r="D293" s="114"/>
      <c r="E293" s="27"/>
      <c r="F293" s="27"/>
      <c r="G293" s="27"/>
      <c r="H293" s="27"/>
      <c r="I293" s="27"/>
      <c r="J293" s="28"/>
      <c r="K293" s="46"/>
      <c r="L293" s="177"/>
      <c r="M293" s="177"/>
      <c r="N293" s="177"/>
      <c r="O293" s="46"/>
      <c r="P293" s="46"/>
      <c r="Q293" s="46"/>
      <c r="R293" s="28"/>
      <c r="S293" s="28"/>
    </row>
    <row r="294" spans="3:19" ht="43.5" customHeight="1" hidden="1">
      <c r="C294" s="27"/>
      <c r="D294" s="114"/>
      <c r="E294" s="27"/>
      <c r="F294" s="27"/>
      <c r="G294" s="27"/>
      <c r="H294" s="27"/>
      <c r="I294" s="27"/>
      <c r="J294" s="28"/>
      <c r="K294" s="46"/>
      <c r="L294" s="177"/>
      <c r="M294" s="177"/>
      <c r="N294" s="177"/>
      <c r="O294" s="46"/>
      <c r="P294" s="46"/>
      <c r="Q294" s="46"/>
      <c r="R294" s="28"/>
      <c r="S294" s="28"/>
    </row>
    <row r="295" spans="1:17" ht="12.75">
      <c r="A295" s="51" t="s">
        <v>271</v>
      </c>
      <c r="B295" s="51"/>
      <c r="C295" s="379"/>
      <c r="D295" s="118"/>
      <c r="E295" s="166"/>
      <c r="F295" s="166"/>
      <c r="G295" s="52"/>
      <c r="H295" s="52"/>
      <c r="I295" s="52"/>
      <c r="J295" s="52"/>
      <c r="K295" s="52"/>
      <c r="L295" s="166"/>
      <c r="M295" s="166"/>
      <c r="N295" s="166"/>
      <c r="O295" s="149"/>
      <c r="P295" s="149"/>
      <c r="Q295" s="149"/>
    </row>
    <row r="296" spans="1:17" ht="14.25" customHeight="1">
      <c r="A296" s="51"/>
      <c r="B296" s="51"/>
      <c r="C296" s="379"/>
      <c r="D296" s="118"/>
      <c r="E296" s="166"/>
      <c r="F296" s="166"/>
      <c r="G296" s="52"/>
      <c r="H296" s="52"/>
      <c r="I296" s="52"/>
      <c r="J296" s="52" t="s">
        <v>1</v>
      </c>
      <c r="K296" s="52"/>
      <c r="L296" s="166"/>
      <c r="M296" s="166"/>
      <c r="N296" s="166"/>
      <c r="O296" s="150"/>
      <c r="P296" s="150"/>
      <c r="Q296" s="150"/>
    </row>
    <row r="297" spans="1:17" ht="18">
      <c r="A297" s="52"/>
      <c r="B297" s="59"/>
      <c r="C297" s="380" t="s">
        <v>303</v>
      </c>
      <c r="D297" s="120"/>
      <c r="E297" s="167"/>
      <c r="F297" s="167"/>
      <c r="G297" s="59"/>
      <c r="H297" s="59"/>
      <c r="I297" s="59"/>
      <c r="J297" s="60"/>
      <c r="K297" s="52"/>
      <c r="L297" s="166"/>
      <c r="M297" s="166"/>
      <c r="N297" s="166"/>
      <c r="O297" s="150"/>
      <c r="P297" s="150"/>
      <c r="Q297" s="150"/>
    </row>
    <row r="298" spans="1:17" ht="51">
      <c r="A298" s="202" t="s">
        <v>34</v>
      </c>
      <c r="B298" s="207" t="s">
        <v>3</v>
      </c>
      <c r="C298" s="203" t="s">
        <v>299</v>
      </c>
      <c r="D298" s="204" t="s">
        <v>5</v>
      </c>
      <c r="E298" s="205" t="s">
        <v>298</v>
      </c>
      <c r="F298" s="203" t="s">
        <v>270</v>
      </c>
      <c r="G298" s="203"/>
      <c r="H298" s="203"/>
      <c r="I298" s="203"/>
      <c r="J298" s="219"/>
      <c r="K298" s="220"/>
      <c r="L298" s="206" t="s">
        <v>273</v>
      </c>
      <c r="M298" s="221" t="s">
        <v>300</v>
      </c>
      <c r="N298" s="221" t="s">
        <v>269</v>
      </c>
      <c r="O298" s="207" t="s">
        <v>301</v>
      </c>
      <c r="P298" s="207" t="s">
        <v>302</v>
      </c>
      <c r="Q298" s="202" t="s">
        <v>308</v>
      </c>
    </row>
    <row r="299" spans="1:17" ht="12.75">
      <c r="A299" s="222">
        <v>610</v>
      </c>
      <c r="B299" s="5" t="s">
        <v>225</v>
      </c>
      <c r="C299" s="6">
        <f>SUM(C43)</f>
        <v>68637</v>
      </c>
      <c r="D299" s="103"/>
      <c r="E299" s="6">
        <f>SUM(E43)</f>
        <v>69339</v>
      </c>
      <c r="F299" s="213">
        <f>F43</f>
        <v>0</v>
      </c>
      <c r="G299" s="6"/>
      <c r="H299" s="6"/>
      <c r="I299" s="6"/>
      <c r="J299" s="7"/>
      <c r="K299" s="43"/>
      <c r="L299" s="213">
        <f>SUM(L43)</f>
        <v>77697</v>
      </c>
      <c r="M299" s="6"/>
      <c r="N299" s="6"/>
      <c r="O299" s="164"/>
      <c r="P299" s="164"/>
      <c r="Q299" s="343">
        <f>L299-E299</f>
        <v>8358</v>
      </c>
    </row>
    <row r="300" spans="1:19" ht="12.75">
      <c r="A300" s="222">
        <v>620</v>
      </c>
      <c r="B300" s="5" t="s">
        <v>226</v>
      </c>
      <c r="C300" s="6">
        <f>SUM(C63)</f>
        <v>23669</v>
      </c>
      <c r="D300" s="103">
        <f>D301+D302+D303</f>
        <v>0</v>
      </c>
      <c r="E300" s="6">
        <f>SUM(E63)</f>
        <v>24234</v>
      </c>
      <c r="F300" s="213">
        <f>F63</f>
        <v>0</v>
      </c>
      <c r="G300" s="6"/>
      <c r="H300" s="6"/>
      <c r="I300" s="6"/>
      <c r="J300" s="7"/>
      <c r="K300" s="43"/>
      <c r="L300" s="213">
        <f>SUM(L63)</f>
        <v>27155</v>
      </c>
      <c r="M300" s="6"/>
      <c r="N300" s="6"/>
      <c r="O300" s="164"/>
      <c r="P300" s="164"/>
      <c r="Q300" s="343">
        <f aca="true" t="shared" si="2" ref="Q300:Q321">L300-E300</f>
        <v>2921</v>
      </c>
      <c r="R300" s="98"/>
      <c r="S300" s="98"/>
    </row>
    <row r="301" spans="1:19" ht="12.75">
      <c r="A301" s="222">
        <v>631</v>
      </c>
      <c r="B301" s="5" t="s">
        <v>290</v>
      </c>
      <c r="C301" s="6">
        <f>SUM(C302:C303)</f>
        <v>6511</v>
      </c>
      <c r="D301" s="104"/>
      <c r="E301" s="6">
        <f>E86</f>
        <v>8657</v>
      </c>
      <c r="F301" s="213">
        <f>F86</f>
        <v>6</v>
      </c>
      <c r="G301" s="9"/>
      <c r="H301" s="9"/>
      <c r="I301" s="9"/>
      <c r="J301" s="7"/>
      <c r="K301" s="43"/>
      <c r="L301" s="213">
        <f>L86</f>
        <v>8300</v>
      </c>
      <c r="M301" s="6"/>
      <c r="N301" s="6"/>
      <c r="O301" s="164"/>
      <c r="P301" s="164"/>
      <c r="Q301" s="343">
        <f t="shared" si="2"/>
        <v>-357</v>
      </c>
      <c r="R301" s="38"/>
      <c r="S301" s="38"/>
    </row>
    <row r="302" spans="1:19" ht="12.75">
      <c r="A302" s="222"/>
      <c r="B302" s="124" t="s">
        <v>291</v>
      </c>
      <c r="C302" s="9">
        <f>SUM(C87)</f>
        <v>4385</v>
      </c>
      <c r="D302" s="104"/>
      <c r="E302" s="9">
        <f>SUM(E87)</f>
        <v>6403</v>
      </c>
      <c r="F302" s="216">
        <f>F87</f>
        <v>0</v>
      </c>
      <c r="G302" s="9"/>
      <c r="H302" s="9"/>
      <c r="I302" s="9"/>
      <c r="J302" s="7"/>
      <c r="K302" s="43"/>
      <c r="L302" s="216">
        <f>SUM(L87)</f>
        <v>6500</v>
      </c>
      <c r="M302" s="9"/>
      <c r="N302" s="9"/>
      <c r="O302" s="242"/>
      <c r="P302" s="242"/>
      <c r="Q302" s="308">
        <f t="shared" si="2"/>
        <v>97</v>
      </c>
      <c r="R302" s="38"/>
      <c r="S302" s="38"/>
    </row>
    <row r="303" spans="1:19" ht="12.75">
      <c r="A303" s="222"/>
      <c r="B303" s="124" t="s">
        <v>292</v>
      </c>
      <c r="C303" s="9">
        <f>SUM(C88)</f>
        <v>2126</v>
      </c>
      <c r="D303" s="104"/>
      <c r="E303" s="9">
        <f>SUM(E88)</f>
        <v>2254</v>
      </c>
      <c r="F303" s="216">
        <f>F92</f>
        <v>6</v>
      </c>
      <c r="G303" s="9"/>
      <c r="H303" s="9"/>
      <c r="I303" s="9"/>
      <c r="J303" s="7"/>
      <c r="K303" s="43"/>
      <c r="L303" s="216">
        <f>SUM(L88)</f>
        <v>1800</v>
      </c>
      <c r="M303" s="9"/>
      <c r="N303" s="9"/>
      <c r="O303" s="242"/>
      <c r="P303" s="242"/>
      <c r="Q303" s="308">
        <f t="shared" si="2"/>
        <v>-454</v>
      </c>
      <c r="R303" s="38"/>
      <c r="S303" s="38"/>
    </row>
    <row r="304" spans="1:19" ht="12.75">
      <c r="A304" s="222">
        <v>632</v>
      </c>
      <c r="B304" s="5" t="s">
        <v>230</v>
      </c>
      <c r="C304" s="6">
        <f>SUM(C92)</f>
        <v>3650</v>
      </c>
      <c r="D304" s="104"/>
      <c r="E304" s="6">
        <f>SUM(E92)</f>
        <v>3820</v>
      </c>
      <c r="F304" s="213">
        <f>F99</f>
        <v>0</v>
      </c>
      <c r="G304" s="9"/>
      <c r="H304" s="9"/>
      <c r="I304" s="9"/>
      <c r="J304" s="7"/>
      <c r="K304" s="43"/>
      <c r="L304" s="213">
        <f>SUM(L92)</f>
        <v>4530</v>
      </c>
      <c r="M304" s="6"/>
      <c r="N304" s="6"/>
      <c r="O304" s="164"/>
      <c r="P304" s="164"/>
      <c r="Q304" s="343">
        <f t="shared" si="2"/>
        <v>710</v>
      </c>
      <c r="R304" s="38"/>
      <c r="S304" s="38"/>
    </row>
    <row r="305" spans="1:19" ht="12.75">
      <c r="A305" s="222">
        <v>633</v>
      </c>
      <c r="B305" s="5" t="s">
        <v>231</v>
      </c>
      <c r="C305" s="6">
        <f>SUM(C109)</f>
        <v>3</v>
      </c>
      <c r="D305" s="104"/>
      <c r="E305" s="6">
        <f>SUM(E109)</f>
        <v>5</v>
      </c>
      <c r="F305" s="213">
        <f>F124</f>
        <v>3</v>
      </c>
      <c r="G305" s="9"/>
      <c r="H305" s="9"/>
      <c r="I305" s="9"/>
      <c r="J305" s="7"/>
      <c r="K305" s="43"/>
      <c r="L305" s="213">
        <f>SUM(L109)</f>
        <v>10</v>
      </c>
      <c r="M305" s="6"/>
      <c r="N305" s="6"/>
      <c r="O305" s="164"/>
      <c r="P305" s="164"/>
      <c r="Q305" s="343">
        <f t="shared" si="2"/>
        <v>5</v>
      </c>
      <c r="R305" s="38"/>
      <c r="S305" s="38"/>
    </row>
    <row r="306" spans="1:19" ht="12.75">
      <c r="A306" s="222">
        <v>634</v>
      </c>
      <c r="B306" s="5" t="s">
        <v>232</v>
      </c>
      <c r="C306" s="6">
        <f>SUM(C162)</f>
        <v>2784</v>
      </c>
      <c r="D306" s="104"/>
      <c r="E306" s="6">
        <f>SUM(E162)</f>
        <v>95</v>
      </c>
      <c r="F306" s="213">
        <f>F162</f>
        <v>0</v>
      </c>
      <c r="G306" s="9"/>
      <c r="H306" s="9"/>
      <c r="I306" s="9"/>
      <c r="J306" s="7"/>
      <c r="K306" s="43"/>
      <c r="L306" s="213">
        <f>SUM(L162)</f>
        <v>280</v>
      </c>
      <c r="M306" s="6"/>
      <c r="N306" s="6"/>
      <c r="O306" s="164" t="s">
        <v>276</v>
      </c>
      <c r="P306" s="164"/>
      <c r="Q306" s="343">
        <f t="shared" si="2"/>
        <v>185</v>
      </c>
      <c r="R306" s="38"/>
      <c r="S306" s="38"/>
    </row>
    <row r="307" spans="1:19" ht="12.75">
      <c r="A307" s="240">
        <v>635</v>
      </c>
      <c r="B307" s="5" t="s">
        <v>233</v>
      </c>
      <c r="C307" s="6">
        <f>SUM(C176)</f>
        <v>0</v>
      </c>
      <c r="D307" s="104"/>
      <c r="E307" s="6">
        <f>SUM(E176)</f>
        <v>0</v>
      </c>
      <c r="F307" s="213">
        <f>F175</f>
        <v>0</v>
      </c>
      <c r="G307" s="9"/>
      <c r="H307" s="9"/>
      <c r="I307" s="9"/>
      <c r="J307" s="7"/>
      <c r="K307" s="43"/>
      <c r="L307" s="213">
        <f>SUM(L176)</f>
        <v>5000</v>
      </c>
      <c r="M307" s="6"/>
      <c r="N307" s="6"/>
      <c r="O307" s="164"/>
      <c r="P307" s="164"/>
      <c r="Q307" s="343">
        <f t="shared" si="2"/>
        <v>5000</v>
      </c>
      <c r="R307" s="38"/>
      <c r="S307" s="38"/>
    </row>
    <row r="308" spans="1:19" ht="12.75">
      <c r="A308" s="240">
        <v>636</v>
      </c>
      <c r="B308" s="5" t="s">
        <v>234</v>
      </c>
      <c r="C308" s="6">
        <f>SUM(C203)</f>
        <v>0</v>
      </c>
      <c r="D308" s="104"/>
      <c r="E308" s="6">
        <f>SUM(E203)</f>
        <v>0</v>
      </c>
      <c r="F308" s="213">
        <f>F200</f>
        <v>0</v>
      </c>
      <c r="G308" s="9"/>
      <c r="H308" s="9"/>
      <c r="I308" s="9"/>
      <c r="J308" s="7"/>
      <c r="K308" s="43"/>
      <c r="L308" s="213">
        <f>SUM(L203)</f>
        <v>0</v>
      </c>
      <c r="M308" s="6"/>
      <c r="N308" s="6"/>
      <c r="O308" s="164"/>
      <c r="P308" s="164"/>
      <c r="Q308" s="343">
        <f t="shared" si="2"/>
        <v>0</v>
      </c>
      <c r="R308" s="38"/>
      <c r="S308" s="38"/>
    </row>
    <row r="309" spans="1:19" ht="12.75">
      <c r="A309" s="240">
        <v>637</v>
      </c>
      <c r="B309" s="5" t="s">
        <v>235</v>
      </c>
      <c r="C309" s="6">
        <f>SUM(C206)</f>
        <v>0</v>
      </c>
      <c r="D309" s="103"/>
      <c r="E309" s="6">
        <f>SUM(E206)</f>
        <v>0</v>
      </c>
      <c r="F309" s="213">
        <f>F206</f>
        <v>0</v>
      </c>
      <c r="G309" s="6"/>
      <c r="H309" s="6"/>
      <c r="I309" s="6"/>
      <c r="J309" s="55"/>
      <c r="K309" s="43"/>
      <c r="L309" s="213">
        <f>SUM(L206)</f>
        <v>0</v>
      </c>
      <c r="M309" s="6"/>
      <c r="N309" s="6"/>
      <c r="O309" s="164"/>
      <c r="P309" s="164"/>
      <c r="Q309" s="343">
        <f t="shared" si="2"/>
        <v>0</v>
      </c>
      <c r="R309" s="38"/>
      <c r="S309" s="38"/>
    </row>
    <row r="310" spans="1:19" ht="12.75">
      <c r="A310" s="226">
        <v>648</v>
      </c>
      <c r="B310" s="13" t="s">
        <v>236</v>
      </c>
      <c r="C310" s="381">
        <f>SUM(C234)</f>
        <v>0</v>
      </c>
      <c r="D310" s="103"/>
      <c r="E310" s="6">
        <f>SUM(E234)</f>
        <v>0</v>
      </c>
      <c r="F310" s="213" t="e">
        <f>SUM(#REF!)</f>
        <v>#REF!</v>
      </c>
      <c r="G310" s="6"/>
      <c r="H310" s="6"/>
      <c r="I310" s="6"/>
      <c r="J310" s="7"/>
      <c r="K310" s="43"/>
      <c r="L310" s="213">
        <f>SUM(L234)</f>
        <v>0</v>
      </c>
      <c r="M310" s="6"/>
      <c r="N310" s="6"/>
      <c r="O310" s="164"/>
      <c r="P310" s="164"/>
      <c r="Q310" s="343">
        <f t="shared" si="2"/>
        <v>0</v>
      </c>
      <c r="R310" s="38"/>
      <c r="S310" s="38"/>
    </row>
    <row r="311" spans="1:19" ht="12.75">
      <c r="A311" s="222"/>
      <c r="B311" s="5"/>
      <c r="C311" s="6"/>
      <c r="D311" s="103"/>
      <c r="E311" s="6"/>
      <c r="F311" s="213"/>
      <c r="G311" s="6"/>
      <c r="H311" s="6"/>
      <c r="I311" s="6"/>
      <c r="J311" s="7"/>
      <c r="K311" s="43"/>
      <c r="L311" s="216"/>
      <c r="M311" s="9"/>
      <c r="N311" s="9"/>
      <c r="O311" s="44"/>
      <c r="P311" s="44"/>
      <c r="Q311" s="343"/>
      <c r="R311" s="38"/>
      <c r="S311" s="38"/>
    </row>
    <row r="312" spans="1:19" ht="12.75">
      <c r="A312" s="222">
        <v>700</v>
      </c>
      <c r="B312" s="5" t="s">
        <v>237</v>
      </c>
      <c r="C312" s="6">
        <f>SUM(C239)</f>
        <v>0</v>
      </c>
      <c r="D312" s="104"/>
      <c r="E312" s="6">
        <f>SUM(E239)</f>
        <v>0</v>
      </c>
      <c r="F312" s="213">
        <f>F233</f>
        <v>0</v>
      </c>
      <c r="G312" s="9"/>
      <c r="H312" s="9"/>
      <c r="I312" s="9"/>
      <c r="J312" s="55"/>
      <c r="K312" s="44"/>
      <c r="L312" s="213">
        <f>SUM(L239)</f>
        <v>0</v>
      </c>
      <c r="M312" s="6"/>
      <c r="N312" s="6"/>
      <c r="O312" s="164"/>
      <c r="P312" s="164"/>
      <c r="Q312" s="343">
        <f t="shared" si="2"/>
        <v>0</v>
      </c>
      <c r="R312" s="38"/>
      <c r="S312" s="38"/>
    </row>
    <row r="313" spans="1:19" ht="12.75">
      <c r="A313" s="225"/>
      <c r="B313" s="7"/>
      <c r="C313" s="9"/>
      <c r="D313" s="104">
        <f>SUM(D299:D309)</f>
        <v>0</v>
      </c>
      <c r="E313" s="9"/>
      <c r="F313" s="216"/>
      <c r="G313" s="9"/>
      <c r="H313" s="9"/>
      <c r="I313" s="9"/>
      <c r="J313" s="7"/>
      <c r="K313" s="43"/>
      <c r="L313" s="216"/>
      <c r="M313" s="9"/>
      <c r="N313" s="9"/>
      <c r="O313" s="164"/>
      <c r="P313" s="164"/>
      <c r="Q313" s="343"/>
      <c r="R313" s="38"/>
      <c r="S313" s="38"/>
    </row>
    <row r="314" spans="1:19" ht="12.75">
      <c r="A314" s="240">
        <v>600</v>
      </c>
      <c r="B314" s="5" t="s">
        <v>238</v>
      </c>
      <c r="C314" s="6">
        <f>SUM(C299:C301,C304:C310)</f>
        <v>105254</v>
      </c>
      <c r="D314" s="104">
        <f>SUM(D299:D301,D304:D310)</f>
        <v>0</v>
      </c>
      <c r="E314" s="6">
        <f>SUM(E299:E301,E304:E310)</f>
        <v>106150</v>
      </c>
      <c r="F314" s="213">
        <f>F279</f>
        <v>0</v>
      </c>
      <c r="G314" s="9"/>
      <c r="H314" s="9"/>
      <c r="I314" s="9"/>
      <c r="J314" s="7"/>
      <c r="K314" s="43"/>
      <c r="L314" s="213">
        <f>SUM(L302:L310,L299:L300)</f>
        <v>122972</v>
      </c>
      <c r="M314" s="6"/>
      <c r="N314" s="6"/>
      <c r="O314" s="164"/>
      <c r="P314" s="164"/>
      <c r="Q314" s="343">
        <f t="shared" si="2"/>
        <v>16822</v>
      </c>
      <c r="R314" s="39"/>
      <c r="S314" s="39"/>
    </row>
    <row r="315" spans="1:19" ht="12.75">
      <c r="A315" s="225"/>
      <c r="B315" s="7" t="s">
        <v>239</v>
      </c>
      <c r="C315" s="9">
        <f>SUM(C301,C304:C309)</f>
        <v>12948</v>
      </c>
      <c r="D315" s="104"/>
      <c r="E315" s="9">
        <f>SUM(E301,E304:E309)</f>
        <v>12577</v>
      </c>
      <c r="F315" s="216">
        <f>SUM(F86,F99,F124,F162,F175,F200,F206)</f>
        <v>9</v>
      </c>
      <c r="G315" s="9"/>
      <c r="H315" s="9"/>
      <c r="I315" s="9"/>
      <c r="J315" s="7"/>
      <c r="K315" s="43"/>
      <c r="L315" s="216">
        <f>SUM(L302:L309)</f>
        <v>18120</v>
      </c>
      <c r="M315" s="9"/>
      <c r="N315" s="9"/>
      <c r="O315" s="242"/>
      <c r="P315" s="242"/>
      <c r="Q315" s="343">
        <f t="shared" si="2"/>
        <v>5543</v>
      </c>
      <c r="R315" s="38"/>
      <c r="S315" s="38"/>
    </row>
    <row r="316" spans="1:19" ht="12.75">
      <c r="A316" s="225"/>
      <c r="B316" s="7"/>
      <c r="C316" s="9"/>
      <c r="D316" s="104">
        <f>SUM(D311,D313)</f>
        <v>0</v>
      </c>
      <c r="E316" s="9"/>
      <c r="F316" s="216"/>
      <c r="G316" s="9"/>
      <c r="H316" s="9"/>
      <c r="I316" s="9"/>
      <c r="J316" s="55"/>
      <c r="K316" s="43"/>
      <c r="L316" s="216"/>
      <c r="M316" s="9"/>
      <c r="N316" s="9"/>
      <c r="O316" s="164"/>
      <c r="P316" s="164"/>
      <c r="Q316" s="343"/>
      <c r="R316" s="38"/>
      <c r="S316" s="38"/>
    </row>
    <row r="317" spans="1:19" ht="12.75">
      <c r="A317" s="225"/>
      <c r="B317" s="222" t="s">
        <v>240</v>
      </c>
      <c r="C317" s="213">
        <f>SUM(C312,C314)</f>
        <v>105254</v>
      </c>
      <c r="D317" s="245">
        <f>SUM(D312,D314)</f>
        <v>0</v>
      </c>
      <c r="E317" s="213">
        <f>SUM(E283)</f>
        <v>0</v>
      </c>
      <c r="F317" s="213">
        <f>SUM(F283)</f>
        <v>0</v>
      </c>
      <c r="G317" s="216"/>
      <c r="H317" s="216"/>
      <c r="I317" s="216"/>
      <c r="J317" s="223"/>
      <c r="K317" s="224"/>
      <c r="L317" s="213">
        <f>SUM(L312,L314)</f>
        <v>122972</v>
      </c>
      <c r="M317" s="213"/>
      <c r="N317" s="213"/>
      <c r="O317" s="217"/>
      <c r="P317" s="217"/>
      <c r="Q317" s="364">
        <f t="shared" si="2"/>
        <v>122972</v>
      </c>
      <c r="R317" s="38"/>
      <c r="S317" s="38"/>
    </row>
    <row r="318" spans="1:19" ht="12.75">
      <c r="A318" s="223"/>
      <c r="B318" s="7"/>
      <c r="C318" s="9"/>
      <c r="D318" s="104"/>
      <c r="E318" s="9"/>
      <c r="F318" s="216"/>
      <c r="G318" s="9"/>
      <c r="H318" s="9"/>
      <c r="I318" s="9"/>
      <c r="J318" s="7"/>
      <c r="K318" s="43"/>
      <c r="L318" s="216"/>
      <c r="M318" s="9"/>
      <c r="N318" s="9"/>
      <c r="O318" s="164"/>
      <c r="P318" s="164"/>
      <c r="Q318" s="343"/>
      <c r="R318" s="38"/>
      <c r="S318" s="38"/>
    </row>
    <row r="319" spans="1:19" ht="12.75">
      <c r="A319" s="223"/>
      <c r="B319" s="222" t="s">
        <v>241</v>
      </c>
      <c r="C319" s="213">
        <f>SUM(C36)</f>
        <v>0</v>
      </c>
      <c r="D319" s="212"/>
      <c r="E319" s="213">
        <f>SUM(E36)</f>
        <v>0</v>
      </c>
      <c r="F319" s="213">
        <f>F36</f>
        <v>0</v>
      </c>
      <c r="G319" s="213"/>
      <c r="H319" s="213"/>
      <c r="I319" s="213"/>
      <c r="J319" s="223"/>
      <c r="K319" s="224"/>
      <c r="L319" s="213">
        <f>SUM(L36)</f>
        <v>0</v>
      </c>
      <c r="M319" s="213"/>
      <c r="N319" s="213"/>
      <c r="O319" s="217"/>
      <c r="P319" s="217"/>
      <c r="Q319" s="364">
        <f t="shared" si="2"/>
        <v>0</v>
      </c>
      <c r="R319" s="38"/>
      <c r="S319" s="38"/>
    </row>
    <row r="320" spans="1:19" ht="12.75">
      <c r="A320" s="223"/>
      <c r="B320" s="7"/>
      <c r="C320" s="9"/>
      <c r="D320" s="104"/>
      <c r="E320" s="9"/>
      <c r="F320" s="193"/>
      <c r="G320" s="9"/>
      <c r="H320" s="9"/>
      <c r="I320" s="9"/>
      <c r="J320" s="7"/>
      <c r="K320" s="43"/>
      <c r="L320" s="216"/>
      <c r="M320" s="9"/>
      <c r="N320" s="9"/>
      <c r="O320" s="44"/>
      <c r="P320" s="44"/>
      <c r="Q320" s="343"/>
      <c r="R320" s="38"/>
      <c r="S320" s="38"/>
    </row>
    <row r="321" spans="1:19" ht="12.75">
      <c r="A321" s="223"/>
      <c r="B321" s="7" t="s">
        <v>279</v>
      </c>
      <c r="C321" s="9">
        <v>230</v>
      </c>
      <c r="D321" s="104"/>
      <c r="E321" s="198">
        <v>241</v>
      </c>
      <c r="F321" s="344">
        <v>240</v>
      </c>
      <c r="G321" s="198"/>
      <c r="H321" s="198"/>
      <c r="I321" s="198"/>
      <c r="J321" s="345"/>
      <c r="K321" s="200"/>
      <c r="L321" s="312">
        <v>250</v>
      </c>
      <c r="M321" s="299"/>
      <c r="N321" s="299"/>
      <c r="O321" s="308"/>
      <c r="P321" s="308"/>
      <c r="Q321" s="343">
        <f t="shared" si="2"/>
        <v>9</v>
      </c>
      <c r="R321" s="38"/>
      <c r="S321" s="38"/>
    </row>
    <row r="322" spans="1:19" ht="12.75">
      <c r="A322" s="214"/>
      <c r="B322" s="23"/>
      <c r="C322" s="24"/>
      <c r="D322" s="107"/>
      <c r="E322" s="24"/>
      <c r="F322" s="9"/>
      <c r="G322" s="83"/>
      <c r="H322" s="43"/>
      <c r="I322" s="43"/>
      <c r="J322" s="21"/>
      <c r="K322" s="43"/>
      <c r="L322" s="216"/>
      <c r="M322" s="9"/>
      <c r="N322" s="9"/>
      <c r="O322" s="44"/>
      <c r="P322" s="242"/>
      <c r="Q322" s="382" t="s">
        <v>309</v>
      </c>
      <c r="R322" s="40"/>
      <c r="S322" s="40"/>
    </row>
    <row r="323" spans="1:19" ht="12.75">
      <c r="A323" s="214"/>
      <c r="B323" s="23"/>
      <c r="C323" s="24"/>
      <c r="D323" s="107"/>
      <c r="E323" s="299"/>
      <c r="F323" s="299" t="s">
        <v>268</v>
      </c>
      <c r="G323" s="199"/>
      <c r="H323" s="200"/>
      <c r="I323" s="200"/>
      <c r="J323" s="201"/>
      <c r="K323" s="200"/>
      <c r="L323" s="312"/>
      <c r="M323" s="299"/>
      <c r="N323" s="9"/>
      <c r="O323" s="308"/>
      <c r="P323" s="308"/>
      <c r="Q323" s="343"/>
      <c r="R323" s="40"/>
      <c r="S323" s="40"/>
    </row>
    <row r="324" spans="1:19" ht="40.5" customHeight="1">
      <c r="A324" s="23"/>
      <c r="B324" s="23"/>
      <c r="C324" s="107"/>
      <c r="D324" s="107"/>
      <c r="E324" s="24"/>
      <c r="F324" s="9" t="s">
        <v>242</v>
      </c>
      <c r="G324" s="83"/>
      <c r="H324" s="43"/>
      <c r="I324" s="43"/>
      <c r="J324" s="21"/>
      <c r="K324" s="43"/>
      <c r="L324" s="9"/>
      <c r="M324" s="9"/>
      <c r="N324" s="9"/>
      <c r="O324" s="44"/>
      <c r="P324" s="44"/>
      <c r="Q324" s="44"/>
      <c r="R324" s="40"/>
      <c r="S324" s="40"/>
    </row>
    <row r="325" spans="1:19" ht="39.75" customHeight="1">
      <c r="A325" s="23"/>
      <c r="B325" s="23"/>
      <c r="C325" s="107"/>
      <c r="D325" s="107"/>
      <c r="E325" s="24"/>
      <c r="F325" s="9"/>
      <c r="G325" s="83"/>
      <c r="H325" s="43"/>
      <c r="I325" s="43"/>
      <c r="J325" s="23"/>
      <c r="K325" s="43"/>
      <c r="L325" s="9"/>
      <c r="M325" s="9"/>
      <c r="N325" s="9"/>
      <c r="O325" s="44"/>
      <c r="P325" s="44"/>
      <c r="Q325" s="44"/>
      <c r="R325" s="36"/>
      <c r="S325" s="36"/>
    </row>
    <row r="326" spans="1:17" ht="9" customHeight="1">
      <c r="A326" s="36"/>
      <c r="B326" s="36"/>
      <c r="C326" s="125"/>
      <c r="D326" s="125"/>
      <c r="E326" s="78"/>
      <c r="F326" s="58"/>
      <c r="G326" s="87"/>
      <c r="H326" s="87"/>
      <c r="I326" s="87"/>
      <c r="J326" s="36"/>
      <c r="K326" s="87"/>
      <c r="L326" s="58"/>
      <c r="M326" s="58"/>
      <c r="N326" s="58"/>
      <c r="O326" s="148"/>
      <c r="P326" s="148"/>
      <c r="Q326" s="148"/>
    </row>
    <row r="327" spans="1:17" ht="12.75">
      <c r="A327" s="51" t="s">
        <v>0</v>
      </c>
      <c r="B327" s="51"/>
      <c r="C327" s="51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</row>
    <row r="328" spans="1:17" ht="14.25" customHeight="1">
      <c r="A328" s="51"/>
      <c r="B328" s="51"/>
      <c r="C328" s="51"/>
      <c r="D328" s="52"/>
      <c r="E328" s="52"/>
      <c r="F328" s="52"/>
      <c r="G328" s="52"/>
      <c r="H328" s="52"/>
      <c r="I328" s="52"/>
      <c r="J328" s="52" t="s">
        <v>1</v>
      </c>
      <c r="K328" s="52"/>
      <c r="L328" s="52"/>
      <c r="M328" s="52"/>
      <c r="N328" s="52"/>
      <c r="O328" s="88"/>
      <c r="P328" s="88"/>
      <c r="Q328" s="88"/>
    </row>
    <row r="329" spans="1:17" ht="18">
      <c r="A329" s="52"/>
      <c r="B329" s="59"/>
      <c r="C329" s="60" t="s">
        <v>244</v>
      </c>
      <c r="D329" s="59"/>
      <c r="E329" s="59"/>
      <c r="F329" s="59"/>
      <c r="G329" s="59"/>
      <c r="H329" s="59"/>
      <c r="I329" s="59"/>
      <c r="J329" s="60"/>
      <c r="K329" s="52"/>
      <c r="L329" s="52"/>
      <c r="M329" s="52"/>
      <c r="N329" s="52"/>
      <c r="O329" s="88"/>
      <c r="P329" s="88"/>
      <c r="Q329" s="88"/>
    </row>
    <row r="330" spans="1:17" ht="38.25">
      <c r="A330" s="1" t="s">
        <v>2</v>
      </c>
      <c r="B330" s="1" t="s">
        <v>3</v>
      </c>
      <c r="C330" s="2" t="s">
        <v>4</v>
      </c>
      <c r="D330" s="3" t="s">
        <v>5</v>
      </c>
      <c r="E330" s="61" t="s">
        <v>6</v>
      </c>
      <c r="F330" s="2" t="s">
        <v>7</v>
      </c>
      <c r="G330" s="2"/>
      <c r="H330" s="2"/>
      <c r="I330" s="2"/>
      <c r="J330" s="54"/>
      <c r="K330" s="42"/>
      <c r="L330" s="162" t="s">
        <v>8</v>
      </c>
      <c r="M330" s="162" t="s">
        <v>9</v>
      </c>
      <c r="N330" s="162" t="s">
        <v>10</v>
      </c>
      <c r="O330" s="143" t="s">
        <v>11</v>
      </c>
      <c r="P330" s="267"/>
      <c r="Q330" s="267"/>
    </row>
    <row r="331" spans="1:17" ht="12.75">
      <c r="A331" s="4">
        <v>220</v>
      </c>
      <c r="B331" s="5" t="s">
        <v>12</v>
      </c>
      <c r="C331" s="103"/>
      <c r="D331" s="103"/>
      <c r="E331" s="6"/>
      <c r="F331" s="6"/>
      <c r="G331" s="6"/>
      <c r="H331" s="6"/>
      <c r="I331" s="6"/>
      <c r="J331" s="7"/>
      <c r="K331" s="43"/>
      <c r="L331" s="9"/>
      <c r="M331" s="9"/>
      <c r="N331" s="9"/>
      <c r="O331" s="146"/>
      <c r="P331" s="148"/>
      <c r="Q331" s="148"/>
    </row>
    <row r="332" spans="1:19" ht="12.75">
      <c r="A332" s="4">
        <v>223</v>
      </c>
      <c r="B332" s="5" t="s">
        <v>13</v>
      </c>
      <c r="C332" s="103"/>
      <c r="D332" s="103">
        <f>D333+D334+D335</f>
        <v>0</v>
      </c>
      <c r="E332" s="6"/>
      <c r="F332" s="6"/>
      <c r="G332" s="6"/>
      <c r="H332" s="6"/>
      <c r="I332" s="6"/>
      <c r="J332" s="7"/>
      <c r="K332" s="43"/>
      <c r="L332" s="9"/>
      <c r="M332" s="9"/>
      <c r="N332" s="9"/>
      <c r="O332" s="44"/>
      <c r="P332" s="160"/>
      <c r="Q332" s="160"/>
      <c r="R332" s="98"/>
      <c r="S332" s="98"/>
    </row>
    <row r="333" spans="1:19" ht="12.75">
      <c r="A333" s="8">
        <v>11</v>
      </c>
      <c r="B333" s="7" t="s">
        <v>14</v>
      </c>
      <c r="C333" s="104"/>
      <c r="D333" s="104"/>
      <c r="E333" s="9"/>
      <c r="F333" s="9"/>
      <c r="G333" s="9"/>
      <c r="H333" s="9"/>
      <c r="I333" s="9"/>
      <c r="J333" s="7"/>
      <c r="K333" s="43"/>
      <c r="L333" s="9"/>
      <c r="M333" s="9"/>
      <c r="N333" s="9"/>
      <c r="O333" s="44"/>
      <c r="P333" s="160"/>
      <c r="Q333" s="160"/>
      <c r="R333" s="38"/>
      <c r="S333" s="38"/>
    </row>
    <row r="334" spans="1:19" ht="12.75">
      <c r="A334" s="8">
        <v>13</v>
      </c>
      <c r="B334" s="7" t="s">
        <v>15</v>
      </c>
      <c r="C334" s="104"/>
      <c r="D334" s="104"/>
      <c r="E334" s="9"/>
      <c r="F334" s="9"/>
      <c r="G334" s="9"/>
      <c r="H334" s="9"/>
      <c r="I334" s="9"/>
      <c r="J334" s="7"/>
      <c r="K334" s="43"/>
      <c r="L334" s="9"/>
      <c r="M334" s="9"/>
      <c r="N334" s="9"/>
      <c r="O334" s="44"/>
      <c r="P334" s="160"/>
      <c r="Q334" s="160"/>
      <c r="R334" s="38"/>
      <c r="S334" s="38"/>
    </row>
    <row r="335" spans="1:19" ht="12.75">
      <c r="A335" s="8">
        <v>14</v>
      </c>
      <c r="B335" s="7" t="s">
        <v>16</v>
      </c>
      <c r="C335" s="104"/>
      <c r="D335" s="104"/>
      <c r="E335" s="9"/>
      <c r="F335" s="9"/>
      <c r="G335" s="9"/>
      <c r="H335" s="9"/>
      <c r="I335" s="9"/>
      <c r="J335" s="7"/>
      <c r="K335" s="43"/>
      <c r="L335" s="9"/>
      <c r="M335" s="9"/>
      <c r="N335" s="9"/>
      <c r="O335" s="44"/>
      <c r="P335" s="160"/>
      <c r="Q335" s="160"/>
      <c r="R335" s="38"/>
      <c r="S335" s="38"/>
    </row>
    <row r="336" spans="1:19" ht="12.75">
      <c r="A336" s="8"/>
      <c r="B336" s="7"/>
      <c r="C336" s="104"/>
      <c r="D336" s="104"/>
      <c r="E336" s="9"/>
      <c r="F336" s="9"/>
      <c r="G336" s="9"/>
      <c r="H336" s="9"/>
      <c r="I336" s="9"/>
      <c r="J336" s="7"/>
      <c r="K336" s="43"/>
      <c r="L336" s="9"/>
      <c r="M336" s="9"/>
      <c r="N336" s="9"/>
      <c r="O336" s="44"/>
      <c r="P336" s="160"/>
      <c r="Q336" s="160"/>
      <c r="R336" s="38"/>
      <c r="S336" s="38"/>
    </row>
    <row r="337" spans="1:19" ht="12.75">
      <c r="A337" s="4">
        <v>231</v>
      </c>
      <c r="B337" s="5" t="s">
        <v>17</v>
      </c>
      <c r="C337" s="103"/>
      <c r="D337" s="104"/>
      <c r="E337" s="9"/>
      <c r="F337" s="9"/>
      <c r="G337" s="9"/>
      <c r="H337" s="9"/>
      <c r="I337" s="9"/>
      <c r="J337" s="7"/>
      <c r="K337" s="43"/>
      <c r="L337" s="9"/>
      <c r="M337" s="9"/>
      <c r="N337" s="9"/>
      <c r="O337" s="44"/>
      <c r="P337" s="160"/>
      <c r="Q337" s="160"/>
      <c r="R337" s="38"/>
      <c r="S337" s="38"/>
    </row>
    <row r="338" spans="1:19" ht="12.75">
      <c r="A338" s="11">
        <v>2</v>
      </c>
      <c r="B338" s="7" t="s">
        <v>18</v>
      </c>
      <c r="C338" s="104"/>
      <c r="D338" s="104"/>
      <c r="E338" s="9"/>
      <c r="F338" s="9"/>
      <c r="G338" s="9"/>
      <c r="H338" s="9"/>
      <c r="I338" s="9"/>
      <c r="J338" s="7"/>
      <c r="K338" s="43"/>
      <c r="L338" s="9"/>
      <c r="M338" s="9"/>
      <c r="N338" s="9"/>
      <c r="O338" s="44"/>
      <c r="P338" s="160"/>
      <c r="Q338" s="160"/>
      <c r="R338" s="38"/>
      <c r="S338" s="38"/>
    </row>
    <row r="339" spans="1:19" ht="12.75">
      <c r="A339" s="11">
        <v>4</v>
      </c>
      <c r="B339" s="7" t="s">
        <v>19</v>
      </c>
      <c r="C339" s="104"/>
      <c r="D339" s="104"/>
      <c r="E339" s="9"/>
      <c r="F339" s="9"/>
      <c r="G339" s="9"/>
      <c r="H339" s="9"/>
      <c r="I339" s="9"/>
      <c r="J339" s="7"/>
      <c r="K339" s="43"/>
      <c r="L339" s="9"/>
      <c r="M339" s="9"/>
      <c r="N339" s="9"/>
      <c r="O339" s="44"/>
      <c r="P339" s="160"/>
      <c r="Q339" s="160"/>
      <c r="R339" s="38"/>
      <c r="S339" s="38"/>
    </row>
    <row r="340" spans="1:19" ht="12.75">
      <c r="A340" s="11">
        <v>5</v>
      </c>
      <c r="B340" s="7" t="s">
        <v>20</v>
      </c>
      <c r="C340" s="104"/>
      <c r="D340" s="104"/>
      <c r="E340" s="9"/>
      <c r="F340" s="9"/>
      <c r="G340" s="9"/>
      <c r="H340" s="9"/>
      <c r="I340" s="9"/>
      <c r="J340" s="7"/>
      <c r="K340" s="43"/>
      <c r="L340" s="9"/>
      <c r="M340" s="9"/>
      <c r="N340" s="9"/>
      <c r="O340" s="44"/>
      <c r="P340" s="160"/>
      <c r="Q340" s="160"/>
      <c r="R340" s="38"/>
      <c r="S340" s="38"/>
    </row>
    <row r="341" spans="1:19" ht="25.5">
      <c r="A341" s="12">
        <v>240</v>
      </c>
      <c r="B341" s="126" t="s">
        <v>21</v>
      </c>
      <c r="C341" s="127">
        <v>11.3</v>
      </c>
      <c r="D341" s="128"/>
      <c r="E341" s="129">
        <v>15</v>
      </c>
      <c r="F341" s="129">
        <v>12</v>
      </c>
      <c r="G341" s="129"/>
      <c r="H341" s="129"/>
      <c r="I341" s="129"/>
      <c r="J341" s="130"/>
      <c r="K341" s="131"/>
      <c r="L341" s="129">
        <v>15</v>
      </c>
      <c r="M341" s="129">
        <v>15</v>
      </c>
      <c r="N341" s="129">
        <v>15</v>
      </c>
      <c r="O341" s="151"/>
      <c r="P341" s="268"/>
      <c r="Q341" s="268"/>
      <c r="R341" s="38"/>
      <c r="S341" s="38"/>
    </row>
    <row r="342" spans="1:19" ht="12.75">
      <c r="A342" s="4">
        <v>243</v>
      </c>
      <c r="B342" s="5" t="s">
        <v>22</v>
      </c>
      <c r="C342" s="182">
        <v>11.3</v>
      </c>
      <c r="D342" s="182"/>
      <c r="E342" s="183">
        <v>15</v>
      </c>
      <c r="F342" s="183">
        <v>12</v>
      </c>
      <c r="G342" s="6"/>
      <c r="H342" s="6"/>
      <c r="I342" s="6"/>
      <c r="J342" s="7"/>
      <c r="K342" s="43"/>
      <c r="L342" s="9"/>
      <c r="M342" s="9"/>
      <c r="N342" s="9">
        <v>15</v>
      </c>
      <c r="O342" s="44"/>
      <c r="P342" s="160"/>
      <c r="Q342" s="160"/>
      <c r="R342" s="38"/>
      <c r="S342" s="38"/>
    </row>
    <row r="343" spans="1:19" ht="12.75">
      <c r="A343" s="4">
        <v>292</v>
      </c>
      <c r="B343" s="4" t="s">
        <v>23</v>
      </c>
      <c r="C343" s="128">
        <f>SUM(C344:C349)</f>
        <v>446</v>
      </c>
      <c r="D343" s="128">
        <f>SUM(D344:D349)</f>
        <v>0</v>
      </c>
      <c r="E343" s="129">
        <f>SUM(E344:E349)</f>
        <v>185</v>
      </c>
      <c r="F343" s="129">
        <f>SUM(F344:F349)</f>
        <v>188</v>
      </c>
      <c r="G343" s="129"/>
      <c r="H343" s="129"/>
      <c r="I343" s="129"/>
      <c r="J343" s="8"/>
      <c r="K343" s="131"/>
      <c r="L343" s="129">
        <v>185</v>
      </c>
      <c r="M343" s="129">
        <v>185</v>
      </c>
      <c r="N343" s="129">
        <v>185</v>
      </c>
      <c r="O343" s="151"/>
      <c r="P343" s="268"/>
      <c r="Q343" s="268"/>
      <c r="R343" s="38"/>
      <c r="S343" s="38"/>
    </row>
    <row r="344" spans="1:19" ht="12.75">
      <c r="A344" s="11">
        <v>1</v>
      </c>
      <c r="B344" s="7" t="s">
        <v>24</v>
      </c>
      <c r="C344" s="104">
        <v>38.5</v>
      </c>
      <c r="D344" s="104"/>
      <c r="E344" s="9">
        <v>47</v>
      </c>
      <c r="F344" s="9">
        <v>40</v>
      </c>
      <c r="G344" s="9"/>
      <c r="H344" s="9"/>
      <c r="I344" s="9"/>
      <c r="J344" s="55"/>
      <c r="K344" s="44"/>
      <c r="L344" s="63"/>
      <c r="M344" s="63"/>
      <c r="N344" s="63"/>
      <c r="O344" s="44"/>
      <c r="P344" s="160"/>
      <c r="Q344" s="160"/>
      <c r="R344" s="38"/>
      <c r="S344" s="38"/>
    </row>
    <row r="345" spans="1:19" ht="12.75">
      <c r="A345" s="11">
        <v>2</v>
      </c>
      <c r="B345" s="7" t="s">
        <v>25</v>
      </c>
      <c r="C345" s="104">
        <v>43</v>
      </c>
      <c r="D345" s="104"/>
      <c r="E345" s="9"/>
      <c r="F345" s="9"/>
      <c r="G345" s="9"/>
      <c r="H345" s="9"/>
      <c r="I345" s="9"/>
      <c r="J345" s="7"/>
      <c r="K345" s="43"/>
      <c r="L345" s="9"/>
      <c r="M345" s="9"/>
      <c r="N345" s="9"/>
      <c r="O345" s="44"/>
      <c r="P345" s="160"/>
      <c r="Q345" s="160"/>
      <c r="R345" s="38"/>
      <c r="S345" s="38"/>
    </row>
    <row r="346" spans="1:19" ht="12.75">
      <c r="A346" s="11">
        <v>5</v>
      </c>
      <c r="B346" s="7" t="s">
        <v>26</v>
      </c>
      <c r="C346" s="104">
        <v>14.6</v>
      </c>
      <c r="D346" s="104"/>
      <c r="E346" s="9">
        <v>60</v>
      </c>
      <c r="F346" s="9">
        <v>63</v>
      </c>
      <c r="G346" s="9"/>
      <c r="H346" s="9"/>
      <c r="I346" s="9"/>
      <c r="J346" s="7"/>
      <c r="K346" s="43"/>
      <c r="L346" s="9"/>
      <c r="M346" s="9"/>
      <c r="N346" s="9"/>
      <c r="O346" s="44"/>
      <c r="P346" s="160"/>
      <c r="Q346" s="160"/>
      <c r="R346" s="39"/>
      <c r="S346" s="39"/>
    </row>
    <row r="347" spans="1:19" ht="12.75">
      <c r="A347" s="11">
        <v>6</v>
      </c>
      <c r="B347" s="7" t="s">
        <v>27</v>
      </c>
      <c r="C347" s="104">
        <v>133.4</v>
      </c>
      <c r="D347" s="104"/>
      <c r="E347" s="9">
        <v>58</v>
      </c>
      <c r="F347" s="9">
        <v>60</v>
      </c>
      <c r="G347" s="9"/>
      <c r="H347" s="9"/>
      <c r="I347" s="9"/>
      <c r="J347" s="7"/>
      <c r="K347" s="43"/>
      <c r="L347" s="9"/>
      <c r="M347" s="9"/>
      <c r="N347" s="9"/>
      <c r="O347" s="44"/>
      <c r="P347" s="160"/>
      <c r="Q347" s="160"/>
      <c r="R347" s="38"/>
      <c r="S347" s="38"/>
    </row>
    <row r="348" spans="1:19" ht="12.75">
      <c r="A348" s="11">
        <v>7</v>
      </c>
      <c r="B348" s="7" t="s">
        <v>28</v>
      </c>
      <c r="C348" s="104">
        <v>50.8</v>
      </c>
      <c r="D348" s="104"/>
      <c r="E348" s="9">
        <v>20</v>
      </c>
      <c r="F348" s="9">
        <v>25</v>
      </c>
      <c r="G348" s="9"/>
      <c r="H348" s="9"/>
      <c r="I348" s="9"/>
      <c r="J348" s="55"/>
      <c r="K348" s="43"/>
      <c r="L348" s="9"/>
      <c r="M348" s="9"/>
      <c r="N348" s="9"/>
      <c r="O348" s="44"/>
      <c r="P348" s="160"/>
      <c r="Q348" s="160"/>
      <c r="R348" s="38"/>
      <c r="S348" s="38"/>
    </row>
    <row r="349" spans="1:19" ht="12.75">
      <c r="A349" s="8">
        <v>11</v>
      </c>
      <c r="B349" s="7" t="s">
        <v>29</v>
      </c>
      <c r="C349" s="104">
        <v>165.7</v>
      </c>
      <c r="D349" s="104"/>
      <c r="E349" s="9"/>
      <c r="F349" s="9"/>
      <c r="G349" s="9"/>
      <c r="H349" s="9"/>
      <c r="I349" s="9"/>
      <c r="J349" s="7"/>
      <c r="K349" s="43"/>
      <c r="L349" s="9"/>
      <c r="M349" s="9"/>
      <c r="N349" s="9"/>
      <c r="O349" s="44"/>
      <c r="P349" s="160"/>
      <c r="Q349" s="160"/>
      <c r="R349" s="38"/>
      <c r="S349" s="38"/>
    </row>
    <row r="350" spans="1:19" ht="12.75">
      <c r="A350" s="8"/>
      <c r="B350" s="7"/>
      <c r="C350" s="104"/>
      <c r="D350" s="104"/>
      <c r="E350" s="9"/>
      <c r="F350" s="9"/>
      <c r="G350" s="9"/>
      <c r="H350" s="9"/>
      <c r="I350" s="9"/>
      <c r="J350" s="7"/>
      <c r="K350" s="43"/>
      <c r="L350" s="9"/>
      <c r="M350" s="9"/>
      <c r="N350" s="9"/>
      <c r="O350" s="44"/>
      <c r="P350" s="160"/>
      <c r="Q350" s="160"/>
      <c r="R350" s="38"/>
      <c r="S350" s="38"/>
    </row>
    <row r="351" spans="1:19" ht="12.75">
      <c r="A351" s="8"/>
      <c r="B351" s="4" t="s">
        <v>30</v>
      </c>
      <c r="C351" s="128">
        <f>SUM(C342:C343)</f>
        <v>457.3</v>
      </c>
      <c r="D351" s="128">
        <f>SUM(D342:D343)</f>
        <v>0</v>
      </c>
      <c r="E351" s="129">
        <f>SUM(E342:E343)</f>
        <v>200</v>
      </c>
      <c r="F351" s="129">
        <f>SUM(F342:F343)</f>
        <v>200</v>
      </c>
      <c r="G351" s="129"/>
      <c r="H351" s="129"/>
      <c r="I351" s="129"/>
      <c r="J351" s="8"/>
      <c r="K351" s="131"/>
      <c r="L351" s="129">
        <v>200</v>
      </c>
      <c r="M351" s="129">
        <v>200</v>
      </c>
      <c r="N351" s="129">
        <v>200</v>
      </c>
      <c r="O351" s="151"/>
      <c r="P351" s="268"/>
      <c r="Q351" s="268"/>
      <c r="R351" s="38"/>
      <c r="S351" s="38"/>
    </row>
    <row r="352" spans="1:19" ht="12.75">
      <c r="A352" s="7"/>
      <c r="B352" s="7"/>
      <c r="C352" s="9"/>
      <c r="D352" s="10"/>
      <c r="E352" s="9"/>
      <c r="F352" s="9"/>
      <c r="G352" s="9"/>
      <c r="H352" s="9"/>
      <c r="I352" s="9"/>
      <c r="J352" s="7"/>
      <c r="K352" s="43"/>
      <c r="L352" s="9"/>
      <c r="M352" s="9"/>
      <c r="N352" s="9"/>
      <c r="O352" s="44"/>
      <c r="P352" s="160"/>
      <c r="Q352" s="160"/>
      <c r="R352" s="38"/>
      <c r="S352" s="38"/>
    </row>
    <row r="353" spans="1:19" ht="12.75">
      <c r="A353" s="7"/>
      <c r="B353" s="7"/>
      <c r="C353" s="9"/>
      <c r="D353" s="10"/>
      <c r="E353" s="9"/>
      <c r="F353" s="9"/>
      <c r="G353" s="9"/>
      <c r="H353" s="9"/>
      <c r="I353" s="9"/>
      <c r="J353" s="7"/>
      <c r="K353" s="43"/>
      <c r="L353" s="9"/>
      <c r="M353" s="9"/>
      <c r="N353" s="9"/>
      <c r="O353" s="44"/>
      <c r="P353" s="160"/>
      <c r="Q353" s="160"/>
      <c r="R353" s="38"/>
      <c r="S353" s="38"/>
    </row>
    <row r="354" spans="12:19" ht="102" customHeight="1">
      <c r="L354" s="27"/>
      <c r="M354" s="27"/>
      <c r="N354" s="27"/>
      <c r="R354" s="38"/>
      <c r="S354" s="38"/>
    </row>
    <row r="355" spans="1:19" ht="26.25" customHeight="1">
      <c r="A355" s="184" t="s">
        <v>32</v>
      </c>
      <c r="F355" t="s">
        <v>31</v>
      </c>
      <c r="L355" s="27"/>
      <c r="M355" s="27"/>
      <c r="N355" s="27"/>
      <c r="R355" s="38"/>
      <c r="S355" s="38"/>
    </row>
    <row r="356" spans="1:19" ht="39.75" customHeight="1">
      <c r="A356" s="1" t="s">
        <v>34</v>
      </c>
      <c r="B356" s="1" t="s">
        <v>3</v>
      </c>
      <c r="C356" s="2" t="s">
        <v>4</v>
      </c>
      <c r="D356" s="3" t="s">
        <v>5</v>
      </c>
      <c r="E356" s="61" t="s">
        <v>6</v>
      </c>
      <c r="F356" s="2" t="s">
        <v>7</v>
      </c>
      <c r="G356" s="2"/>
      <c r="H356" s="2"/>
      <c r="I356" s="2"/>
      <c r="J356" s="16"/>
      <c r="K356" s="45"/>
      <c r="L356" s="176" t="s">
        <v>8</v>
      </c>
      <c r="M356" s="176" t="s">
        <v>9</v>
      </c>
      <c r="N356" s="176" t="s">
        <v>10</v>
      </c>
      <c r="O356" s="143" t="s">
        <v>11</v>
      </c>
      <c r="P356" s="267"/>
      <c r="Q356" s="267"/>
      <c r="R356" s="38"/>
      <c r="S356" s="38"/>
    </row>
    <row r="357" spans="3:17" ht="12.75" customHeight="1" hidden="1">
      <c r="C357" s="14"/>
      <c r="D357" s="15"/>
      <c r="E357" s="27"/>
      <c r="F357" s="27"/>
      <c r="G357" s="27"/>
      <c r="H357" s="27"/>
      <c r="I357" s="27"/>
      <c r="K357" s="14"/>
      <c r="L357" s="27"/>
      <c r="M357" s="27"/>
      <c r="N357" s="27"/>
      <c r="O357" s="102"/>
      <c r="P357" s="262"/>
      <c r="Q357" s="262"/>
    </row>
    <row r="358" spans="3:17" ht="12.75" customHeight="1" hidden="1">
      <c r="C358" s="14"/>
      <c r="D358" s="15"/>
      <c r="E358" s="27"/>
      <c r="F358" s="27"/>
      <c r="G358" s="27"/>
      <c r="H358" s="27"/>
      <c r="I358" s="27"/>
      <c r="K358" s="14"/>
      <c r="L358" s="27"/>
      <c r="M358" s="27"/>
      <c r="N358" s="27"/>
      <c r="O358" s="89"/>
      <c r="P358" s="262"/>
      <c r="Q358" s="262"/>
    </row>
    <row r="359" spans="3:17" ht="12.75" customHeight="1" hidden="1">
      <c r="C359" s="14"/>
      <c r="D359" s="15"/>
      <c r="E359" s="27"/>
      <c r="F359" s="27"/>
      <c r="G359" s="27"/>
      <c r="H359" s="27"/>
      <c r="I359" s="27"/>
      <c r="K359" s="14"/>
      <c r="L359" s="27"/>
      <c r="M359" s="27"/>
      <c r="N359" s="27"/>
      <c r="O359" s="89"/>
      <c r="P359" s="262"/>
      <c r="Q359" s="262"/>
    </row>
    <row r="360" spans="1:17" ht="1.5" customHeight="1" hidden="1">
      <c r="A360" s="1" t="s">
        <v>34</v>
      </c>
      <c r="B360" s="1" t="s">
        <v>3</v>
      </c>
      <c r="C360" s="2" t="s">
        <v>4</v>
      </c>
      <c r="D360" s="3" t="s">
        <v>5</v>
      </c>
      <c r="E360" s="61" t="s">
        <v>6</v>
      </c>
      <c r="F360" s="2" t="s">
        <v>7</v>
      </c>
      <c r="G360" s="2"/>
      <c r="H360" s="2"/>
      <c r="I360" s="2"/>
      <c r="J360" s="16"/>
      <c r="K360" s="45"/>
      <c r="L360" s="176" t="s">
        <v>8</v>
      </c>
      <c r="M360" s="176" t="s">
        <v>9</v>
      </c>
      <c r="N360" s="176" t="s">
        <v>10</v>
      </c>
      <c r="O360" s="143" t="s">
        <v>11</v>
      </c>
      <c r="P360" s="267"/>
      <c r="Q360" s="267"/>
    </row>
    <row r="361" spans="1:17" ht="21.75" customHeight="1">
      <c r="A361" s="17">
        <v>610</v>
      </c>
      <c r="B361" s="17" t="s">
        <v>35</v>
      </c>
      <c r="C361" s="132">
        <f>SUM(C363:C364,C373:C374)</f>
        <v>53981.99999999999</v>
      </c>
      <c r="D361" s="132">
        <v>50365.6</v>
      </c>
      <c r="E361" s="163">
        <f>SUM(E362,E363,E364,E373:E374)</f>
        <v>54004</v>
      </c>
      <c r="F361" s="163">
        <f>SUM(F363,F364,F373:F374)</f>
        <v>55422</v>
      </c>
      <c r="G361" s="132"/>
      <c r="H361" s="132"/>
      <c r="I361" s="132"/>
      <c r="J361" s="133"/>
      <c r="K361" s="128"/>
      <c r="L361" s="129">
        <v>61053</v>
      </c>
      <c r="M361" s="129">
        <v>62352</v>
      </c>
      <c r="N361" s="129">
        <v>64950</v>
      </c>
      <c r="O361" s="152"/>
      <c r="P361" s="269"/>
      <c r="Q361" s="269"/>
    </row>
    <row r="362" spans="1:17" ht="12.75" customHeight="1">
      <c r="A362" s="17"/>
      <c r="B362" s="18"/>
      <c r="C362" s="106"/>
      <c r="D362" s="106"/>
      <c r="E362" s="19"/>
      <c r="F362" s="6"/>
      <c r="G362" s="103"/>
      <c r="H362" s="103"/>
      <c r="I362" s="103"/>
      <c r="J362" s="121"/>
      <c r="K362" s="103"/>
      <c r="L362" s="6"/>
      <c r="M362" s="6"/>
      <c r="N362" s="6"/>
      <c r="O362" s="153"/>
      <c r="P362" s="263"/>
      <c r="Q362" s="263"/>
    </row>
    <row r="363" spans="1:19" ht="12.75">
      <c r="A363" s="17">
        <v>611</v>
      </c>
      <c r="B363" s="18" t="s">
        <v>36</v>
      </c>
      <c r="C363" s="106">
        <v>28781.8</v>
      </c>
      <c r="D363" s="106"/>
      <c r="E363" s="19">
        <v>29110</v>
      </c>
      <c r="F363" s="6">
        <v>29815</v>
      </c>
      <c r="G363" s="103"/>
      <c r="H363" s="103"/>
      <c r="I363" s="103"/>
      <c r="J363" s="121"/>
      <c r="K363" s="104"/>
      <c r="L363" s="164"/>
      <c r="M363" s="164"/>
      <c r="N363" s="164"/>
      <c r="O363" s="113"/>
      <c r="P363" s="264"/>
      <c r="Q363" s="264"/>
      <c r="R363" s="99"/>
      <c r="S363" s="99"/>
    </row>
    <row r="364" spans="1:19" ht="12.75">
      <c r="A364" s="17">
        <v>612</v>
      </c>
      <c r="B364" s="18" t="s">
        <v>37</v>
      </c>
      <c r="C364" s="106">
        <f>SUM(C365:C372)</f>
        <v>19022.499999999996</v>
      </c>
      <c r="D364" s="106"/>
      <c r="E364" s="19">
        <f>SUM(E365:E372)</f>
        <v>24159</v>
      </c>
      <c r="F364" s="6">
        <f>SUM(F365:F372)</f>
        <v>24568</v>
      </c>
      <c r="G364" s="103"/>
      <c r="H364" s="103"/>
      <c r="I364" s="103"/>
      <c r="J364" s="121"/>
      <c r="K364" s="104"/>
      <c r="L364" s="9"/>
      <c r="M364" s="9"/>
      <c r="N364" s="9"/>
      <c r="O364" s="113"/>
      <c r="P364" s="264"/>
      <c r="Q364" s="264"/>
      <c r="R364" s="40"/>
      <c r="S364" s="40"/>
    </row>
    <row r="365" spans="1:19" ht="12.75">
      <c r="A365" s="26">
        <v>1</v>
      </c>
      <c r="B365" s="23" t="s">
        <v>38</v>
      </c>
      <c r="C365" s="107">
        <v>5453.8</v>
      </c>
      <c r="D365" s="107"/>
      <c r="E365" s="24">
        <v>7152</v>
      </c>
      <c r="F365" s="9">
        <v>7432</v>
      </c>
      <c r="G365" s="104"/>
      <c r="H365" s="104"/>
      <c r="I365" s="104"/>
      <c r="J365" s="121"/>
      <c r="K365" s="104"/>
      <c r="L365" s="9"/>
      <c r="M365" s="9"/>
      <c r="N365" s="9"/>
      <c r="O365" s="113"/>
      <c r="P365" s="264"/>
      <c r="Q365" s="264"/>
      <c r="R365" s="40"/>
      <c r="S365" s="40"/>
    </row>
    <row r="366" spans="1:19" ht="12.75">
      <c r="A366" s="26">
        <v>2</v>
      </c>
      <c r="B366" s="23" t="s">
        <v>39</v>
      </c>
      <c r="C366" s="107">
        <v>10355</v>
      </c>
      <c r="D366" s="107"/>
      <c r="E366" s="24">
        <v>12658</v>
      </c>
      <c r="F366" s="9">
        <v>12767</v>
      </c>
      <c r="G366" s="104"/>
      <c r="H366" s="104"/>
      <c r="I366" s="104"/>
      <c r="J366" s="121"/>
      <c r="K366" s="104"/>
      <c r="L366" s="9"/>
      <c r="M366" s="9"/>
      <c r="N366" s="9"/>
      <c r="O366" s="113"/>
      <c r="P366" s="264"/>
      <c r="Q366" s="264"/>
      <c r="R366" s="40"/>
      <c r="S366" s="40"/>
    </row>
    <row r="367" spans="1:19" ht="12.75">
      <c r="A367" s="26">
        <v>3</v>
      </c>
      <c r="B367" s="23" t="s">
        <v>40</v>
      </c>
      <c r="C367" s="107">
        <v>1160.1</v>
      </c>
      <c r="D367" s="107"/>
      <c r="E367" s="24">
        <v>1934</v>
      </c>
      <c r="F367" s="9">
        <v>1944</v>
      </c>
      <c r="G367" s="104"/>
      <c r="H367" s="104"/>
      <c r="I367" s="104"/>
      <c r="J367" s="121"/>
      <c r="K367" s="104"/>
      <c r="L367" s="9"/>
      <c r="M367" s="9"/>
      <c r="N367" s="9"/>
      <c r="O367" s="113"/>
      <c r="P367" s="264"/>
      <c r="Q367" s="264"/>
      <c r="R367" s="40"/>
      <c r="S367" s="40"/>
    </row>
    <row r="368" spans="1:19" ht="12.75">
      <c r="A368" s="26">
        <v>4</v>
      </c>
      <c r="B368" s="23" t="s">
        <v>41</v>
      </c>
      <c r="C368" s="107">
        <v>1657</v>
      </c>
      <c r="D368" s="107"/>
      <c r="E368" s="24">
        <v>2002</v>
      </c>
      <c r="F368" s="9">
        <v>2012</v>
      </c>
      <c r="G368" s="104"/>
      <c r="H368" s="104"/>
      <c r="I368" s="104"/>
      <c r="J368" s="121"/>
      <c r="K368" s="104"/>
      <c r="L368" s="9"/>
      <c r="M368" s="9"/>
      <c r="N368" s="9"/>
      <c r="O368" s="113"/>
      <c r="P368" s="264"/>
      <c r="Q368" s="264"/>
      <c r="R368" s="40"/>
      <c r="S368" s="40"/>
    </row>
    <row r="369" spans="1:19" ht="12.75">
      <c r="A369" s="26">
        <v>7</v>
      </c>
      <c r="B369" s="23" t="s">
        <v>42</v>
      </c>
      <c r="C369" s="107">
        <v>7.8</v>
      </c>
      <c r="D369" s="107"/>
      <c r="E369" s="24">
        <v>10</v>
      </c>
      <c r="F369" s="9">
        <v>10</v>
      </c>
      <c r="G369" s="104"/>
      <c r="H369" s="104"/>
      <c r="I369" s="104"/>
      <c r="J369" s="121"/>
      <c r="K369" s="104"/>
      <c r="L369" s="9"/>
      <c r="M369" s="9"/>
      <c r="N369" s="9"/>
      <c r="O369" s="113"/>
      <c r="P369" s="264"/>
      <c r="Q369" s="264"/>
      <c r="R369" s="40"/>
      <c r="S369" s="40"/>
    </row>
    <row r="370" spans="1:19" ht="12.75">
      <c r="A370" s="26">
        <v>8</v>
      </c>
      <c r="B370" s="23" t="s">
        <v>43</v>
      </c>
      <c r="C370" s="107">
        <v>0.5</v>
      </c>
      <c r="D370" s="107"/>
      <c r="E370" s="24">
        <v>3</v>
      </c>
      <c r="F370" s="9">
        <v>3</v>
      </c>
      <c r="G370" s="104"/>
      <c r="H370" s="104"/>
      <c r="I370" s="104"/>
      <c r="J370" s="121"/>
      <c r="K370" s="104"/>
      <c r="L370" s="9"/>
      <c r="M370" s="9"/>
      <c r="N370" s="9"/>
      <c r="O370" s="113"/>
      <c r="P370" s="264"/>
      <c r="Q370" s="264"/>
      <c r="R370" s="40"/>
      <c r="S370" s="40"/>
    </row>
    <row r="371" spans="1:19" ht="12.75">
      <c r="A371" s="22">
        <v>10</v>
      </c>
      <c r="B371" s="23" t="s">
        <v>44</v>
      </c>
      <c r="C371" s="107">
        <v>77.8</v>
      </c>
      <c r="D371" s="107"/>
      <c r="E371" s="24">
        <v>100</v>
      </c>
      <c r="F371" s="9">
        <v>100</v>
      </c>
      <c r="G371" s="104"/>
      <c r="H371" s="104"/>
      <c r="I371" s="104"/>
      <c r="J371" s="121"/>
      <c r="K371" s="104"/>
      <c r="L371" s="9"/>
      <c r="M371" s="9"/>
      <c r="N371" s="9"/>
      <c r="O371" s="113"/>
      <c r="P371" s="264"/>
      <c r="Q371" s="264"/>
      <c r="R371" s="40"/>
      <c r="S371" s="40"/>
    </row>
    <row r="372" spans="1:19" ht="12.75">
      <c r="A372" s="22">
        <v>11</v>
      </c>
      <c r="B372" s="23" t="s">
        <v>45</v>
      </c>
      <c r="C372" s="107">
        <v>310.5</v>
      </c>
      <c r="D372" s="107"/>
      <c r="E372" s="24">
        <v>300</v>
      </c>
      <c r="F372" s="9">
        <v>300</v>
      </c>
      <c r="G372" s="104"/>
      <c r="H372" s="104"/>
      <c r="I372" s="104"/>
      <c r="J372" s="121"/>
      <c r="K372" s="104"/>
      <c r="L372" s="9"/>
      <c r="M372" s="9"/>
      <c r="N372" s="9"/>
      <c r="O372" s="113"/>
      <c r="P372" s="264"/>
      <c r="Q372" s="264"/>
      <c r="R372" s="40"/>
      <c r="S372" s="40"/>
    </row>
    <row r="373" spans="1:19" ht="12.75">
      <c r="A373" s="17">
        <v>613</v>
      </c>
      <c r="B373" s="18" t="s">
        <v>46</v>
      </c>
      <c r="C373" s="106">
        <v>30.1</v>
      </c>
      <c r="D373" s="106"/>
      <c r="E373" s="19">
        <v>35</v>
      </c>
      <c r="F373" s="6">
        <v>35</v>
      </c>
      <c r="G373" s="103"/>
      <c r="H373" s="103"/>
      <c r="I373" s="103"/>
      <c r="J373" s="121"/>
      <c r="K373" s="104"/>
      <c r="L373" s="9"/>
      <c r="M373" s="9"/>
      <c r="N373" s="9"/>
      <c r="O373" s="113"/>
      <c r="P373" s="264"/>
      <c r="Q373" s="264"/>
      <c r="R373" s="40"/>
      <c r="S373" s="40"/>
    </row>
    <row r="374" spans="1:19" ht="12.75">
      <c r="A374" s="17">
        <v>614</v>
      </c>
      <c r="B374" s="18" t="s">
        <v>47</v>
      </c>
      <c r="C374" s="106">
        <v>6147.6</v>
      </c>
      <c r="D374" s="106"/>
      <c r="E374" s="19">
        <v>700</v>
      </c>
      <c r="F374" s="164">
        <f>SUM(F375:F377)</f>
        <v>1004</v>
      </c>
      <c r="G374" s="108"/>
      <c r="H374" s="108"/>
      <c r="I374" s="108"/>
      <c r="J374" s="121"/>
      <c r="K374" s="113"/>
      <c r="L374" s="63"/>
      <c r="M374" s="63"/>
      <c r="N374" s="63"/>
      <c r="O374" s="113"/>
      <c r="P374" s="264"/>
      <c r="Q374" s="264"/>
      <c r="R374" s="40"/>
      <c r="S374" s="40"/>
    </row>
    <row r="375" spans="1:19" ht="12.75">
      <c r="A375" s="26">
        <v>1</v>
      </c>
      <c r="B375" s="23" t="s">
        <v>48</v>
      </c>
      <c r="C375" s="107">
        <v>6003.3</v>
      </c>
      <c r="D375" s="107"/>
      <c r="E375" s="24"/>
      <c r="F375" s="9"/>
      <c r="G375" s="104"/>
      <c r="H375" s="104"/>
      <c r="I375" s="104"/>
      <c r="J375" s="121"/>
      <c r="K375" s="104"/>
      <c r="L375" s="9"/>
      <c r="M375" s="9"/>
      <c r="N375" s="9"/>
      <c r="O375" s="113"/>
      <c r="P375" s="264"/>
      <c r="Q375" s="264"/>
      <c r="R375" s="40"/>
      <c r="S375" s="40"/>
    </row>
    <row r="376" spans="1:19" ht="12.75">
      <c r="A376" s="26">
        <v>2</v>
      </c>
      <c r="B376" s="23" t="s">
        <v>49</v>
      </c>
      <c r="C376" s="107">
        <v>144.3</v>
      </c>
      <c r="D376" s="107"/>
      <c r="E376" s="24">
        <v>250</v>
      </c>
      <c r="F376" s="9">
        <v>324</v>
      </c>
      <c r="G376" s="104"/>
      <c r="H376" s="104"/>
      <c r="I376" s="104"/>
      <c r="J376" s="121"/>
      <c r="K376" s="104"/>
      <c r="L376" s="9"/>
      <c r="M376" s="9"/>
      <c r="N376" s="9"/>
      <c r="O376" s="113"/>
      <c r="P376" s="264"/>
      <c r="Q376" s="264"/>
      <c r="R376" s="40"/>
      <c r="S376" s="40"/>
    </row>
    <row r="377" spans="1:19" ht="12.75">
      <c r="A377" s="26">
        <v>3</v>
      </c>
      <c r="B377" s="23" t="s">
        <v>50</v>
      </c>
      <c r="C377" s="107"/>
      <c r="D377" s="107"/>
      <c r="E377" s="24">
        <v>450</v>
      </c>
      <c r="F377" s="9">
        <v>680</v>
      </c>
      <c r="G377" s="104"/>
      <c r="H377" s="104"/>
      <c r="I377" s="104"/>
      <c r="J377" s="121"/>
      <c r="K377" s="104"/>
      <c r="L377" s="9"/>
      <c r="M377" s="9"/>
      <c r="N377" s="9"/>
      <c r="O377" s="113"/>
      <c r="P377" s="264"/>
      <c r="Q377" s="264"/>
      <c r="R377" s="40"/>
      <c r="S377" s="40"/>
    </row>
    <row r="378" spans="1:19" ht="25.5">
      <c r="A378" s="49">
        <v>620</v>
      </c>
      <c r="B378" s="134" t="s">
        <v>51</v>
      </c>
      <c r="C378" s="132">
        <f>SUM(C379:C382,C385)</f>
        <v>17926.7</v>
      </c>
      <c r="D378" s="132"/>
      <c r="E378" s="163">
        <f>SUM(E379:E382,E385)</f>
        <v>19200</v>
      </c>
      <c r="F378" s="129">
        <f>SUM(F379:F382,F385)</f>
        <v>21060</v>
      </c>
      <c r="G378" s="128"/>
      <c r="H378" s="128"/>
      <c r="I378" s="128"/>
      <c r="J378" s="133"/>
      <c r="K378" s="128"/>
      <c r="L378" s="129">
        <v>23200</v>
      </c>
      <c r="M378" s="129">
        <v>23694</v>
      </c>
      <c r="N378" s="129">
        <v>24681</v>
      </c>
      <c r="O378" s="152" t="s">
        <v>52</v>
      </c>
      <c r="P378" s="269"/>
      <c r="Q378" s="269"/>
      <c r="R378" s="40"/>
      <c r="S378" s="40"/>
    </row>
    <row r="379" spans="1:19" ht="12.75">
      <c r="A379" s="17">
        <v>621</v>
      </c>
      <c r="B379" s="18" t="s">
        <v>53</v>
      </c>
      <c r="C379" s="106">
        <v>154.7</v>
      </c>
      <c r="D379" s="106"/>
      <c r="E379" s="19">
        <v>200</v>
      </c>
      <c r="F379" s="6">
        <v>505</v>
      </c>
      <c r="G379" s="103"/>
      <c r="H379" s="103"/>
      <c r="I379" s="103"/>
      <c r="J379" s="121"/>
      <c r="K379" s="104"/>
      <c r="L379" s="9"/>
      <c r="M379" s="9"/>
      <c r="N379" s="9"/>
      <c r="O379" s="113"/>
      <c r="P379" s="264"/>
      <c r="Q379" s="264"/>
      <c r="R379" s="40"/>
      <c r="S379" s="40"/>
    </row>
    <row r="380" spans="1:19" ht="12.75">
      <c r="A380" s="17">
        <v>622</v>
      </c>
      <c r="B380" s="18" t="s">
        <v>54</v>
      </c>
      <c r="C380" s="106">
        <v>4507.9</v>
      </c>
      <c r="D380" s="106"/>
      <c r="E380" s="19">
        <v>4832</v>
      </c>
      <c r="F380" s="6">
        <v>4981</v>
      </c>
      <c r="G380" s="103"/>
      <c r="H380" s="103"/>
      <c r="I380" s="103"/>
      <c r="J380" s="121"/>
      <c r="K380" s="104"/>
      <c r="L380" s="9"/>
      <c r="M380" s="9"/>
      <c r="N380" s="9"/>
      <c r="O380" s="113"/>
      <c r="P380" s="264"/>
      <c r="Q380" s="264"/>
      <c r="R380" s="40"/>
      <c r="S380" s="40"/>
    </row>
    <row r="381" spans="1:19" ht="25.5" customHeight="1">
      <c r="A381" s="17">
        <v>623</v>
      </c>
      <c r="B381" s="18" t="s">
        <v>55</v>
      </c>
      <c r="C381" s="106">
        <v>73.6</v>
      </c>
      <c r="D381" s="106"/>
      <c r="E381" s="19">
        <v>100</v>
      </c>
      <c r="F381" s="6">
        <v>120</v>
      </c>
      <c r="G381" s="103"/>
      <c r="H381" s="103"/>
      <c r="I381" s="103"/>
      <c r="J381" s="121"/>
      <c r="K381" s="104"/>
      <c r="L381" s="9"/>
      <c r="M381" s="9"/>
      <c r="N381" s="9"/>
      <c r="O381" s="113"/>
      <c r="P381" s="264"/>
      <c r="Q381" s="264"/>
      <c r="R381" s="40"/>
      <c r="S381" s="40"/>
    </row>
    <row r="382" spans="1:19" ht="12.75">
      <c r="A382" s="17">
        <v>625</v>
      </c>
      <c r="B382" s="18" t="s">
        <v>56</v>
      </c>
      <c r="C382" s="106">
        <v>11763.2</v>
      </c>
      <c r="D382" s="106"/>
      <c r="E382" s="19">
        <v>12556</v>
      </c>
      <c r="F382" s="6">
        <f>SUM(F383:F384)</f>
        <v>13774</v>
      </c>
      <c r="G382" s="103"/>
      <c r="H382" s="103"/>
      <c r="I382" s="103"/>
      <c r="J382" s="121"/>
      <c r="K382" s="104"/>
      <c r="L382" s="9"/>
      <c r="M382" s="9"/>
      <c r="N382" s="9"/>
      <c r="O382" s="113"/>
      <c r="P382" s="264"/>
      <c r="Q382" s="264"/>
      <c r="R382" s="40"/>
      <c r="S382" s="40"/>
    </row>
    <row r="383" spans="1:19" ht="12.75">
      <c r="A383" s="26">
        <v>1</v>
      </c>
      <c r="B383" s="23" t="s">
        <v>57</v>
      </c>
      <c r="C383" s="107">
        <v>1612.5</v>
      </c>
      <c r="D383" s="107"/>
      <c r="E383" s="24">
        <v>1728</v>
      </c>
      <c r="F383" s="9">
        <v>1836</v>
      </c>
      <c r="G383" s="104"/>
      <c r="H383" s="104"/>
      <c r="I383" s="104"/>
      <c r="J383" s="121"/>
      <c r="K383" s="104"/>
      <c r="L383" s="9"/>
      <c r="M383" s="9"/>
      <c r="N383" s="9"/>
      <c r="O383" s="113"/>
      <c r="P383" s="264"/>
      <c r="Q383" s="264"/>
      <c r="R383" s="40"/>
      <c r="S383" s="40"/>
    </row>
    <row r="384" spans="1:19" ht="12.75">
      <c r="A384" s="26">
        <v>2</v>
      </c>
      <c r="B384" s="23" t="s">
        <v>58</v>
      </c>
      <c r="C384" s="107">
        <v>10150.7</v>
      </c>
      <c r="D384" s="107"/>
      <c r="E384" s="24">
        <v>10828</v>
      </c>
      <c r="F384" s="9">
        <v>11938</v>
      </c>
      <c r="G384" s="104"/>
      <c r="H384" s="104"/>
      <c r="I384" s="104"/>
      <c r="J384" s="121"/>
      <c r="K384" s="104"/>
      <c r="L384" s="9"/>
      <c r="M384" s="9"/>
      <c r="N384" s="9"/>
      <c r="O384" s="113"/>
      <c r="P384" s="264"/>
      <c r="Q384" s="264"/>
      <c r="R384" s="40"/>
      <c r="S384" s="40"/>
    </row>
    <row r="385" spans="1:19" ht="12.75">
      <c r="A385" s="17">
        <v>626</v>
      </c>
      <c r="B385" s="18" t="s">
        <v>59</v>
      </c>
      <c r="C385" s="106">
        <v>1427.3</v>
      </c>
      <c r="D385" s="106"/>
      <c r="E385" s="19">
        <v>1512</v>
      </c>
      <c r="F385" s="6">
        <v>1680</v>
      </c>
      <c r="G385" s="103"/>
      <c r="H385" s="103"/>
      <c r="I385" s="103"/>
      <c r="J385" s="121"/>
      <c r="K385" s="104"/>
      <c r="L385" s="9"/>
      <c r="M385" s="9"/>
      <c r="N385" s="9"/>
      <c r="O385" s="113"/>
      <c r="P385" s="264"/>
      <c r="Q385" s="264"/>
      <c r="R385" s="40"/>
      <c r="S385" s="40"/>
    </row>
    <row r="386" spans="1:19" ht="12.75">
      <c r="A386" s="26"/>
      <c r="B386" s="23"/>
      <c r="C386" s="24"/>
      <c r="D386" s="25"/>
      <c r="E386" s="24"/>
      <c r="F386" s="9"/>
      <c r="G386" s="9"/>
      <c r="H386" s="9"/>
      <c r="I386" s="9"/>
      <c r="J386" s="21"/>
      <c r="K386" s="43"/>
      <c r="L386" s="9"/>
      <c r="M386" s="9"/>
      <c r="N386" s="9"/>
      <c r="O386" s="44"/>
      <c r="P386" s="160"/>
      <c r="Q386" s="160"/>
      <c r="R386" s="40"/>
      <c r="S386" s="40"/>
    </row>
    <row r="387" spans="1:19" ht="12.75">
      <c r="A387" s="26"/>
      <c r="B387" s="23"/>
      <c r="C387" s="24"/>
      <c r="D387" s="25"/>
      <c r="E387" s="24"/>
      <c r="F387" s="9"/>
      <c r="G387" s="9"/>
      <c r="H387" s="9"/>
      <c r="I387" s="9"/>
      <c r="J387" s="21"/>
      <c r="K387" s="43"/>
      <c r="L387" s="9"/>
      <c r="M387" s="9"/>
      <c r="N387" s="9"/>
      <c r="O387" s="44"/>
      <c r="P387" s="160"/>
      <c r="Q387" s="160"/>
      <c r="R387" s="40"/>
      <c r="S387" s="40"/>
    </row>
    <row r="388" spans="1:19" ht="12.75">
      <c r="A388" s="17"/>
      <c r="B388" s="18"/>
      <c r="C388" s="19"/>
      <c r="D388" s="20"/>
      <c r="E388" s="19"/>
      <c r="F388" s="9"/>
      <c r="G388" s="9"/>
      <c r="H388" s="9"/>
      <c r="I388" s="9"/>
      <c r="J388" s="21"/>
      <c r="K388" s="43"/>
      <c r="L388" s="9"/>
      <c r="M388" s="9"/>
      <c r="N388" s="9"/>
      <c r="O388" s="44"/>
      <c r="P388" s="160"/>
      <c r="Q388" s="160"/>
      <c r="R388" s="40"/>
      <c r="S388" s="40"/>
    </row>
    <row r="389" spans="1:19" ht="12.75">
      <c r="A389" s="22"/>
      <c r="B389" s="23"/>
      <c r="C389" s="24"/>
      <c r="D389" s="25"/>
      <c r="E389" s="24"/>
      <c r="F389" s="9"/>
      <c r="G389" s="9"/>
      <c r="H389" s="9"/>
      <c r="I389" s="9"/>
      <c r="J389" s="21"/>
      <c r="K389" s="43"/>
      <c r="L389" s="9"/>
      <c r="M389" s="9"/>
      <c r="N389" s="9"/>
      <c r="O389" s="44"/>
      <c r="P389" s="160"/>
      <c r="Q389" s="160"/>
      <c r="R389" s="40"/>
      <c r="S389" s="40"/>
    </row>
    <row r="390" spans="1:19" ht="12.75">
      <c r="A390" s="97"/>
      <c r="B390" s="91"/>
      <c r="C390" s="92"/>
      <c r="D390" s="93"/>
      <c r="E390" s="92"/>
      <c r="F390" s="94"/>
      <c r="G390" s="94"/>
      <c r="H390" s="94"/>
      <c r="I390" s="94"/>
      <c r="J390" s="95"/>
      <c r="K390" s="96"/>
      <c r="L390" s="94"/>
      <c r="M390" s="94"/>
      <c r="N390" s="94"/>
      <c r="O390" s="154"/>
      <c r="P390" s="160"/>
      <c r="Q390" s="160"/>
      <c r="R390" s="40"/>
      <c r="S390" s="40"/>
    </row>
    <row r="391" spans="3:19" ht="12.75">
      <c r="C391" s="27"/>
      <c r="D391" s="15"/>
      <c r="E391" s="27"/>
      <c r="F391" s="27" t="s">
        <v>60</v>
      </c>
      <c r="G391" s="27"/>
      <c r="H391" s="27"/>
      <c r="I391" s="27"/>
      <c r="J391" s="28"/>
      <c r="K391" s="46"/>
      <c r="L391" s="177"/>
      <c r="M391" s="177"/>
      <c r="N391" s="177"/>
      <c r="O391" s="155"/>
      <c r="P391" s="155"/>
      <c r="Q391" s="155"/>
      <c r="R391" s="40"/>
      <c r="S391" s="40"/>
    </row>
    <row r="392" spans="3:19" ht="12.75">
      <c r="C392" s="27"/>
      <c r="D392" s="15"/>
      <c r="E392" s="27"/>
      <c r="F392" s="27"/>
      <c r="G392" s="27"/>
      <c r="H392" s="27"/>
      <c r="I392" s="27"/>
      <c r="J392" s="28"/>
      <c r="K392" s="46"/>
      <c r="L392" s="177"/>
      <c r="M392" s="177"/>
      <c r="N392" s="177"/>
      <c r="O392" s="155"/>
      <c r="P392" s="155"/>
      <c r="Q392" s="155"/>
      <c r="R392" s="40"/>
      <c r="S392" s="40"/>
    </row>
    <row r="393" spans="3:19" ht="11.25" customHeight="1">
      <c r="C393" s="27"/>
      <c r="D393" s="15"/>
      <c r="E393" s="27"/>
      <c r="F393" s="27"/>
      <c r="G393" s="27"/>
      <c r="H393" s="27"/>
      <c r="I393" s="27"/>
      <c r="J393" s="28"/>
      <c r="K393" s="46"/>
      <c r="L393" s="177"/>
      <c r="M393" s="177"/>
      <c r="N393" s="177"/>
      <c r="O393" s="155"/>
      <c r="P393" s="155"/>
      <c r="Q393" s="155"/>
      <c r="R393" s="40"/>
      <c r="S393" s="40"/>
    </row>
    <row r="394" spans="1:19" s="184" customFormat="1" ht="12" customHeight="1">
      <c r="A394" s="184" t="s">
        <v>32</v>
      </c>
      <c r="C394" s="185"/>
      <c r="D394" s="186"/>
      <c r="E394" s="185"/>
      <c r="F394" s="185"/>
      <c r="G394" s="185"/>
      <c r="H394" s="185"/>
      <c r="I394" s="185"/>
      <c r="J394" s="187"/>
      <c r="K394" s="188"/>
      <c r="L394" s="189"/>
      <c r="M394" s="189"/>
      <c r="N394" s="189"/>
      <c r="O394" s="155" t="s">
        <v>245</v>
      </c>
      <c r="P394" s="155"/>
      <c r="Q394" s="155"/>
      <c r="R394" s="187"/>
      <c r="S394" s="187"/>
    </row>
    <row r="395" spans="1:19" ht="2.25" customHeight="1" hidden="1">
      <c r="A395" s="56" t="s">
        <v>32</v>
      </c>
      <c r="B395" s="56"/>
      <c r="C395" s="27"/>
      <c r="D395" s="15"/>
      <c r="E395" s="27"/>
      <c r="F395" s="27"/>
      <c r="G395" s="27"/>
      <c r="H395" s="27"/>
      <c r="I395" s="27"/>
      <c r="J395" t="s">
        <v>61</v>
      </c>
      <c r="K395" s="46"/>
      <c r="L395" s="177"/>
      <c r="M395" s="177"/>
      <c r="N395" s="177"/>
      <c r="O395" s="156" t="s">
        <v>62</v>
      </c>
      <c r="P395" s="155"/>
      <c r="Q395" s="155"/>
      <c r="R395" s="28"/>
      <c r="S395" s="28"/>
    </row>
    <row r="396" spans="1:19" ht="51">
      <c r="A396" s="1" t="s">
        <v>34</v>
      </c>
      <c r="B396" s="1" t="s">
        <v>3</v>
      </c>
      <c r="C396" s="2" t="s">
        <v>4</v>
      </c>
      <c r="D396" s="3" t="s">
        <v>5</v>
      </c>
      <c r="E396" s="61" t="s">
        <v>6</v>
      </c>
      <c r="F396" s="2" t="s">
        <v>7</v>
      </c>
      <c r="G396" s="80"/>
      <c r="H396" s="2"/>
      <c r="I396" s="2"/>
      <c r="J396" s="54"/>
      <c r="K396" s="45"/>
      <c r="L396" s="176" t="s">
        <v>8</v>
      </c>
      <c r="M396" s="176" t="s">
        <v>9</v>
      </c>
      <c r="N396" s="176" t="s">
        <v>10</v>
      </c>
      <c r="O396" s="157" t="s">
        <v>11</v>
      </c>
      <c r="P396" s="270"/>
      <c r="Q396" s="270"/>
      <c r="R396" s="28"/>
      <c r="S396" s="28"/>
    </row>
    <row r="397" spans="1:19" ht="12.75">
      <c r="A397" s="17">
        <v>631</v>
      </c>
      <c r="B397" s="17" t="s">
        <v>63</v>
      </c>
      <c r="C397" s="132">
        <f>SUM(C398,C403)</f>
        <v>4639.4</v>
      </c>
      <c r="D397" s="132">
        <f>SUM(D398,D403)</f>
        <v>0</v>
      </c>
      <c r="E397" s="163">
        <f>SUM(E398,E403)</f>
        <v>5455</v>
      </c>
      <c r="F397" s="163">
        <f>SUM(F398,F403)</f>
        <v>5937</v>
      </c>
      <c r="G397" s="135"/>
      <c r="H397" s="129"/>
      <c r="I397" s="129"/>
      <c r="J397" s="136"/>
      <c r="K397" s="137"/>
      <c r="L397" s="129">
        <f>SUM(L398,L403)</f>
        <v>7400</v>
      </c>
      <c r="M397" s="129">
        <f>SUM(M398,M403)</f>
        <v>7900</v>
      </c>
      <c r="N397" s="129">
        <f>SUM(N398,N403)</f>
        <v>8100</v>
      </c>
      <c r="O397" s="158"/>
      <c r="P397" s="271"/>
      <c r="Q397" s="271"/>
      <c r="R397" s="28"/>
      <c r="S397" s="28"/>
    </row>
    <row r="398" spans="1:19" ht="12.75">
      <c r="A398" s="22"/>
      <c r="B398" s="18" t="s">
        <v>64</v>
      </c>
      <c r="C398" s="106">
        <f>SUM(C399:C402)</f>
        <v>3724.6</v>
      </c>
      <c r="D398" s="106">
        <f>SUM(D399:D402)</f>
        <v>0</v>
      </c>
      <c r="E398" s="19">
        <f>SUM(E399:E402)</f>
        <v>4635</v>
      </c>
      <c r="F398" s="19">
        <f>SUM(F399:F402)</f>
        <v>5237</v>
      </c>
      <c r="G398" s="81"/>
      <c r="H398" s="6"/>
      <c r="I398" s="6"/>
      <c r="J398" s="21"/>
      <c r="K398" s="48"/>
      <c r="L398" s="6">
        <f>SUM(L399:L402)</f>
        <v>6200</v>
      </c>
      <c r="M398" s="6">
        <f>SUM(M399:M402)</f>
        <v>6700</v>
      </c>
      <c r="N398" s="6">
        <f>SUM(N399:N402)</f>
        <v>6900</v>
      </c>
      <c r="O398" s="44"/>
      <c r="P398" s="160"/>
      <c r="Q398" s="160"/>
      <c r="R398" s="28"/>
      <c r="S398" s="28"/>
    </row>
    <row r="399" spans="1:19" ht="12.75">
      <c r="A399" s="26">
        <v>1</v>
      </c>
      <c r="B399" s="23" t="s">
        <v>65</v>
      </c>
      <c r="C399" s="107">
        <v>1113.8</v>
      </c>
      <c r="D399" s="107"/>
      <c r="E399" s="24">
        <v>1238</v>
      </c>
      <c r="F399" s="9">
        <v>1380</v>
      </c>
      <c r="G399" s="82"/>
      <c r="H399" s="9"/>
      <c r="I399" s="9"/>
      <c r="J399" s="21"/>
      <c r="K399" s="43"/>
      <c r="L399" s="9">
        <v>1697</v>
      </c>
      <c r="M399" s="9">
        <v>1862</v>
      </c>
      <c r="N399" s="9">
        <v>1927</v>
      </c>
      <c r="O399" s="44"/>
      <c r="P399" s="160"/>
      <c r="Q399" s="160"/>
      <c r="R399" s="62"/>
      <c r="S399" s="62"/>
    </row>
    <row r="400" spans="1:19" ht="12.75">
      <c r="A400" s="26">
        <v>2</v>
      </c>
      <c r="B400" s="23" t="s">
        <v>66</v>
      </c>
      <c r="C400" s="107">
        <v>1216.1</v>
      </c>
      <c r="D400" s="107"/>
      <c r="E400" s="24">
        <v>1544</v>
      </c>
      <c r="F400" s="9">
        <v>1763</v>
      </c>
      <c r="G400" s="82"/>
      <c r="H400" s="9"/>
      <c r="I400" s="9"/>
      <c r="J400" s="21"/>
      <c r="K400" s="43"/>
      <c r="L400" s="9">
        <v>2080</v>
      </c>
      <c r="M400" s="9">
        <v>2242</v>
      </c>
      <c r="N400" s="9">
        <v>2307</v>
      </c>
      <c r="O400" s="44"/>
      <c r="P400" s="160"/>
      <c r="Q400" s="160"/>
      <c r="R400" s="40"/>
      <c r="S400" s="40"/>
    </row>
    <row r="401" spans="1:19" ht="12.75">
      <c r="A401" s="26">
        <v>3</v>
      </c>
      <c r="B401" s="23" t="s">
        <v>67</v>
      </c>
      <c r="C401" s="107">
        <v>1390.4</v>
      </c>
      <c r="D401" s="107"/>
      <c r="E401" s="24">
        <v>1845</v>
      </c>
      <c r="F401" s="9">
        <v>2089</v>
      </c>
      <c r="G401" s="82"/>
      <c r="H401" s="9"/>
      <c r="I401" s="9"/>
      <c r="J401" s="21"/>
      <c r="K401" s="43"/>
      <c r="L401" s="9">
        <v>2406</v>
      </c>
      <c r="M401" s="9">
        <v>2572</v>
      </c>
      <c r="N401" s="9">
        <v>2636</v>
      </c>
      <c r="O401" s="44"/>
      <c r="P401" s="160"/>
      <c r="Q401" s="160"/>
      <c r="R401" s="40"/>
      <c r="S401" s="40"/>
    </row>
    <row r="402" spans="1:19" ht="12.75">
      <c r="A402" s="26">
        <v>4</v>
      </c>
      <c r="B402" s="23" t="s">
        <v>68</v>
      </c>
      <c r="C402" s="107">
        <v>4.3</v>
      </c>
      <c r="D402" s="107"/>
      <c r="E402" s="24">
        <v>8</v>
      </c>
      <c r="F402" s="9">
        <v>5</v>
      </c>
      <c r="G402" s="82"/>
      <c r="H402" s="9"/>
      <c r="I402" s="9"/>
      <c r="J402" s="21"/>
      <c r="K402" s="43"/>
      <c r="L402" s="9">
        <v>17</v>
      </c>
      <c r="M402" s="9">
        <v>24</v>
      </c>
      <c r="N402" s="9">
        <v>30</v>
      </c>
      <c r="O402" s="44"/>
      <c r="P402" s="160"/>
      <c r="Q402" s="160"/>
      <c r="R402" s="40"/>
      <c r="S402" s="40"/>
    </row>
    <row r="403" spans="1:19" ht="12.75">
      <c r="A403" s="22"/>
      <c r="B403" s="18" t="s">
        <v>69</v>
      </c>
      <c r="C403" s="106">
        <f>SUM(C404:C408)</f>
        <v>914.8</v>
      </c>
      <c r="D403" s="106">
        <f>SUM(D404:D408)</f>
        <v>0</v>
      </c>
      <c r="E403" s="19">
        <f>SUM(E404:E408)</f>
        <v>820</v>
      </c>
      <c r="F403" s="19">
        <f>SUM(F404:F408)</f>
        <v>700</v>
      </c>
      <c r="G403" s="81"/>
      <c r="H403" s="6"/>
      <c r="I403" s="6"/>
      <c r="J403" s="21"/>
      <c r="K403" s="48"/>
      <c r="L403" s="6">
        <f>SUM(L404:L408)</f>
        <v>1200</v>
      </c>
      <c r="M403" s="6">
        <f>SUM(M404:M408)</f>
        <v>1200</v>
      </c>
      <c r="N403" s="6">
        <f>SUM(N404:N408)</f>
        <v>1200</v>
      </c>
      <c r="O403" s="44"/>
      <c r="P403" s="160"/>
      <c r="Q403" s="160"/>
      <c r="R403" s="40"/>
      <c r="S403" s="40"/>
    </row>
    <row r="404" spans="1:19" ht="12.75">
      <c r="A404" s="22">
        <v>31</v>
      </c>
      <c r="B404" s="23" t="s">
        <v>70</v>
      </c>
      <c r="C404" s="107">
        <v>380</v>
      </c>
      <c r="D404" s="107"/>
      <c r="E404" s="24">
        <v>230</v>
      </c>
      <c r="F404" s="24">
        <v>240</v>
      </c>
      <c r="G404" s="86"/>
      <c r="H404" s="24"/>
      <c r="I404" s="24"/>
      <c r="J404" s="21"/>
      <c r="K404" s="25"/>
      <c r="L404" s="24">
        <v>390</v>
      </c>
      <c r="M404" s="24">
        <v>390</v>
      </c>
      <c r="N404" s="24">
        <v>390</v>
      </c>
      <c r="O404" s="159"/>
      <c r="P404" s="265"/>
      <c r="Q404" s="265"/>
      <c r="R404" s="40"/>
      <c r="S404" s="40"/>
    </row>
    <row r="405" spans="1:19" ht="12.75">
      <c r="A405" s="22">
        <v>32</v>
      </c>
      <c r="B405" s="23" t="s">
        <v>71</v>
      </c>
      <c r="C405" s="107">
        <v>131.9</v>
      </c>
      <c r="D405" s="107"/>
      <c r="E405" s="24">
        <v>140</v>
      </c>
      <c r="F405" s="24">
        <v>105</v>
      </c>
      <c r="G405" s="86"/>
      <c r="H405" s="24"/>
      <c r="I405" s="24"/>
      <c r="J405" s="21"/>
      <c r="K405" s="25"/>
      <c r="L405" s="24">
        <v>225</v>
      </c>
      <c r="M405" s="24">
        <v>225</v>
      </c>
      <c r="N405" s="24">
        <v>225</v>
      </c>
      <c r="O405" s="159"/>
      <c r="P405" s="265"/>
      <c r="Q405" s="265"/>
      <c r="R405" s="40"/>
      <c r="S405" s="40"/>
    </row>
    <row r="406" spans="1:19" ht="12.75">
      <c r="A406" s="22">
        <v>33</v>
      </c>
      <c r="B406" s="23" t="s">
        <v>72</v>
      </c>
      <c r="C406" s="107">
        <v>222.5</v>
      </c>
      <c r="D406" s="107"/>
      <c r="E406" s="24">
        <v>300</v>
      </c>
      <c r="F406" s="24">
        <v>175</v>
      </c>
      <c r="G406" s="86"/>
      <c r="H406" s="24"/>
      <c r="I406" s="24"/>
      <c r="J406" s="21"/>
      <c r="K406" s="25"/>
      <c r="L406" s="24">
        <v>290</v>
      </c>
      <c r="M406" s="24">
        <v>290</v>
      </c>
      <c r="N406" s="24">
        <v>290</v>
      </c>
      <c r="O406" s="159"/>
      <c r="P406" s="265"/>
      <c r="Q406" s="265"/>
      <c r="R406" s="40"/>
      <c r="S406" s="40"/>
    </row>
    <row r="407" spans="1:19" ht="12.75">
      <c r="A407" s="22">
        <v>34</v>
      </c>
      <c r="B407" s="23" t="s">
        <v>73</v>
      </c>
      <c r="C407" s="107">
        <v>57.9</v>
      </c>
      <c r="D407" s="107"/>
      <c r="E407" s="24">
        <v>50</v>
      </c>
      <c r="F407" s="24">
        <v>55</v>
      </c>
      <c r="G407" s="86"/>
      <c r="H407" s="24"/>
      <c r="I407" s="24"/>
      <c r="J407" s="21"/>
      <c r="K407" s="25"/>
      <c r="L407" s="24">
        <v>60</v>
      </c>
      <c r="M407" s="24">
        <v>60</v>
      </c>
      <c r="N407" s="24">
        <v>60</v>
      </c>
      <c r="O407" s="159"/>
      <c r="P407" s="265"/>
      <c r="Q407" s="265"/>
      <c r="R407" s="40"/>
      <c r="S407" s="40"/>
    </row>
    <row r="408" spans="1:19" ht="12.75">
      <c r="A408" s="22">
        <v>35</v>
      </c>
      <c r="B408" s="23" t="s">
        <v>74</v>
      </c>
      <c r="C408" s="107">
        <v>122.5</v>
      </c>
      <c r="D408" s="107"/>
      <c r="E408" s="24">
        <v>100</v>
      </c>
      <c r="F408" s="24">
        <v>125</v>
      </c>
      <c r="G408" s="86"/>
      <c r="H408" s="24"/>
      <c r="I408" s="24"/>
      <c r="J408" s="21"/>
      <c r="K408" s="25"/>
      <c r="L408" s="24">
        <v>235</v>
      </c>
      <c r="M408" s="24">
        <v>235</v>
      </c>
      <c r="N408" s="24">
        <v>235</v>
      </c>
      <c r="O408" s="159"/>
      <c r="P408" s="265"/>
      <c r="Q408" s="265"/>
      <c r="R408" s="40"/>
      <c r="S408" s="40"/>
    </row>
    <row r="409" spans="1:19" ht="12.75">
      <c r="A409" s="22"/>
      <c r="B409" s="23"/>
      <c r="C409" s="107"/>
      <c r="D409" s="107"/>
      <c r="E409" s="24"/>
      <c r="F409" s="9"/>
      <c r="G409" s="82"/>
      <c r="H409" s="9"/>
      <c r="I409" s="9"/>
      <c r="J409" s="21"/>
      <c r="K409" s="43"/>
      <c r="L409" s="9"/>
      <c r="M409" s="9"/>
      <c r="N409" s="9"/>
      <c r="O409" s="44"/>
      <c r="P409" s="160"/>
      <c r="Q409" s="160"/>
      <c r="R409" s="40"/>
      <c r="S409" s="40"/>
    </row>
    <row r="410" spans="1:19" ht="12.75">
      <c r="A410" s="17">
        <v>632</v>
      </c>
      <c r="B410" s="17" t="s">
        <v>75</v>
      </c>
      <c r="C410" s="132">
        <f>SUM(C411:C422)</f>
        <v>3386.8000000000006</v>
      </c>
      <c r="D410" s="132">
        <f>SUM(D411:D422)</f>
        <v>0</v>
      </c>
      <c r="E410" s="163">
        <f>SUM(E411:E422)</f>
        <v>3658</v>
      </c>
      <c r="F410" s="163">
        <f>SUM(F411:F422)</f>
        <v>3720</v>
      </c>
      <c r="G410" s="138"/>
      <c r="H410" s="139"/>
      <c r="I410" s="139"/>
      <c r="J410" s="136"/>
      <c r="K410" s="140"/>
      <c r="L410" s="181">
        <f>SUM(L411:L421)</f>
        <v>4220</v>
      </c>
      <c r="M410" s="181">
        <f>SUM(M411:M421)</f>
        <v>4290</v>
      </c>
      <c r="N410" s="181">
        <f>SUM(N411:N421)</f>
        <v>4550</v>
      </c>
      <c r="O410" s="151"/>
      <c r="P410" s="268"/>
      <c r="Q410" s="268"/>
      <c r="R410" s="40"/>
      <c r="S410" s="40"/>
    </row>
    <row r="411" spans="1:19" ht="12.75">
      <c r="A411" s="26">
        <v>1</v>
      </c>
      <c r="B411" s="23" t="s">
        <v>76</v>
      </c>
      <c r="C411" s="107">
        <v>412.7</v>
      </c>
      <c r="D411" s="107"/>
      <c r="E411" s="24">
        <v>550</v>
      </c>
      <c r="F411" s="24">
        <v>620</v>
      </c>
      <c r="G411" s="86"/>
      <c r="H411" s="24"/>
      <c r="I411" s="24"/>
      <c r="J411" s="21"/>
      <c r="K411" s="25"/>
      <c r="L411" s="24">
        <v>620</v>
      </c>
      <c r="M411" s="24">
        <v>620</v>
      </c>
      <c r="N411" s="24">
        <v>650</v>
      </c>
      <c r="O411" s="159"/>
      <c r="P411" s="265"/>
      <c r="Q411" s="265"/>
      <c r="R411" s="40"/>
      <c r="S411" s="40"/>
    </row>
    <row r="412" spans="1:19" ht="12.75">
      <c r="A412" s="26">
        <v>3</v>
      </c>
      <c r="B412" s="23" t="s">
        <v>77</v>
      </c>
      <c r="C412" s="107">
        <v>111.2</v>
      </c>
      <c r="D412" s="107"/>
      <c r="E412" s="24">
        <v>150</v>
      </c>
      <c r="F412" s="24">
        <v>150</v>
      </c>
      <c r="G412" s="86"/>
      <c r="H412" s="24"/>
      <c r="I412" s="24"/>
      <c r="J412" s="21"/>
      <c r="K412" s="25"/>
      <c r="L412" s="24">
        <v>150</v>
      </c>
      <c r="M412" s="24">
        <v>150</v>
      </c>
      <c r="N412" s="24">
        <v>200</v>
      </c>
      <c r="O412" s="159"/>
      <c r="P412" s="265"/>
      <c r="Q412" s="265"/>
      <c r="R412" s="40"/>
      <c r="S412" s="40"/>
    </row>
    <row r="413" spans="1:19" ht="12.75">
      <c r="A413" s="26">
        <v>4</v>
      </c>
      <c r="B413" s="23" t="s">
        <v>78</v>
      </c>
      <c r="C413" s="107">
        <v>631.4</v>
      </c>
      <c r="D413" s="107"/>
      <c r="E413" s="24">
        <v>698</v>
      </c>
      <c r="F413" s="24">
        <v>800</v>
      </c>
      <c r="G413" s="86"/>
      <c r="H413" s="24"/>
      <c r="I413" s="24"/>
      <c r="J413" s="21"/>
      <c r="K413" s="25"/>
      <c r="L413" s="24">
        <v>800</v>
      </c>
      <c r="M413" s="24">
        <v>800</v>
      </c>
      <c r="N413" s="24">
        <v>800</v>
      </c>
      <c r="O413" s="159"/>
      <c r="P413" s="265"/>
      <c r="Q413" s="265"/>
      <c r="R413" s="40"/>
      <c r="S413" s="40"/>
    </row>
    <row r="414" spans="1:19" ht="12.75">
      <c r="A414" s="26">
        <v>6</v>
      </c>
      <c r="B414" s="23" t="s">
        <v>79</v>
      </c>
      <c r="C414" s="107">
        <v>63.6</v>
      </c>
      <c r="D414" s="107"/>
      <c r="E414" s="24">
        <v>80</v>
      </c>
      <c r="F414" s="24">
        <v>100</v>
      </c>
      <c r="G414" s="86"/>
      <c r="H414" s="24"/>
      <c r="I414" s="24"/>
      <c r="J414" s="21"/>
      <c r="K414" s="25"/>
      <c r="L414" s="24">
        <v>100</v>
      </c>
      <c r="M414" s="24">
        <v>100</v>
      </c>
      <c r="N414" s="24">
        <v>120</v>
      </c>
      <c r="O414" s="159"/>
      <c r="P414" s="265"/>
      <c r="Q414" s="265"/>
      <c r="R414" s="40"/>
      <c r="S414" s="40"/>
    </row>
    <row r="415" spans="1:19" ht="12.75">
      <c r="A415" s="26">
        <v>7</v>
      </c>
      <c r="B415" s="23" t="s">
        <v>80</v>
      </c>
      <c r="C415" s="107">
        <v>1880.4</v>
      </c>
      <c r="D415" s="107"/>
      <c r="E415" s="24">
        <v>1850</v>
      </c>
      <c r="F415" s="9">
        <v>1650</v>
      </c>
      <c r="G415" s="82"/>
      <c r="H415" s="9"/>
      <c r="I415" s="9"/>
      <c r="J415" s="21"/>
      <c r="K415" s="43"/>
      <c r="L415" s="9">
        <v>1850</v>
      </c>
      <c r="M415" s="9">
        <v>1850</v>
      </c>
      <c r="N415" s="9">
        <v>1900</v>
      </c>
      <c r="O415" s="44"/>
      <c r="P415" s="160"/>
      <c r="Q415" s="160"/>
      <c r="R415" s="40"/>
      <c r="S415" s="40"/>
    </row>
    <row r="416" spans="1:19" ht="12.75">
      <c r="A416" s="26">
        <v>8</v>
      </c>
      <c r="B416" s="23" t="s">
        <v>251</v>
      </c>
      <c r="C416" s="107">
        <v>59.4</v>
      </c>
      <c r="D416" s="107"/>
      <c r="E416" s="24">
        <v>70</v>
      </c>
      <c r="F416" s="24">
        <v>80</v>
      </c>
      <c r="G416" s="86"/>
      <c r="H416" s="24"/>
      <c r="I416" s="24"/>
      <c r="J416" s="21"/>
      <c r="K416" s="25"/>
      <c r="L416" s="24">
        <v>80</v>
      </c>
      <c r="M416" s="24">
        <v>80</v>
      </c>
      <c r="N416" s="24">
        <v>90</v>
      </c>
      <c r="O416" s="159"/>
      <c r="P416" s="265"/>
      <c r="Q416" s="265"/>
      <c r="R416" s="40"/>
      <c r="S416" s="40"/>
    </row>
    <row r="417" spans="1:19" ht="12.75">
      <c r="A417" s="22">
        <v>10</v>
      </c>
      <c r="B417" s="23" t="s">
        <v>81</v>
      </c>
      <c r="C417" s="107">
        <v>49.9</v>
      </c>
      <c r="D417" s="107"/>
      <c r="E417" s="24">
        <v>60</v>
      </c>
      <c r="F417" s="24">
        <v>80</v>
      </c>
      <c r="G417" s="86"/>
      <c r="H417" s="24"/>
      <c r="I417" s="24"/>
      <c r="J417" s="21"/>
      <c r="K417" s="25"/>
      <c r="L417" s="24">
        <v>80</v>
      </c>
      <c r="M417" s="24">
        <v>90</v>
      </c>
      <c r="N417" s="24">
        <v>100</v>
      </c>
      <c r="O417" s="159"/>
      <c r="P417" s="265"/>
      <c r="Q417" s="265"/>
      <c r="R417" s="40"/>
      <c r="S417" s="40"/>
    </row>
    <row r="418" spans="1:19" ht="12.75">
      <c r="A418" s="22">
        <v>14</v>
      </c>
      <c r="B418" s="23" t="s">
        <v>82</v>
      </c>
      <c r="C418" s="107">
        <v>65.8</v>
      </c>
      <c r="D418" s="107"/>
      <c r="E418" s="24">
        <v>80</v>
      </c>
      <c r="F418" s="24">
        <v>100</v>
      </c>
      <c r="G418" s="86"/>
      <c r="H418" s="24"/>
      <c r="I418" s="24"/>
      <c r="J418" s="21"/>
      <c r="K418" s="25"/>
      <c r="L418" s="24">
        <v>100</v>
      </c>
      <c r="M418" s="24">
        <v>110</v>
      </c>
      <c r="N418" s="24">
        <v>120</v>
      </c>
      <c r="O418" s="159"/>
      <c r="P418" s="265"/>
      <c r="Q418" s="265"/>
      <c r="R418" s="40"/>
      <c r="S418" s="40"/>
    </row>
    <row r="419" spans="1:19" ht="12.75">
      <c r="A419" s="22">
        <v>15</v>
      </c>
      <c r="B419" s="23" t="s">
        <v>83</v>
      </c>
      <c r="C419" s="107"/>
      <c r="D419" s="107"/>
      <c r="E419" s="24"/>
      <c r="F419" s="24"/>
      <c r="G419" s="86"/>
      <c r="H419" s="24"/>
      <c r="I419" s="24"/>
      <c r="J419" s="21"/>
      <c r="K419" s="25"/>
      <c r="L419" s="24"/>
      <c r="M419" s="24"/>
      <c r="N419" s="24"/>
      <c r="O419" s="159"/>
      <c r="P419" s="265"/>
      <c r="Q419" s="265"/>
      <c r="R419" s="40"/>
      <c r="S419" s="40"/>
    </row>
    <row r="420" spans="1:19" ht="12.75">
      <c r="A420" s="22">
        <v>16</v>
      </c>
      <c r="B420" s="23" t="s">
        <v>84</v>
      </c>
      <c r="C420" s="107">
        <v>112.4</v>
      </c>
      <c r="D420" s="107"/>
      <c r="E420" s="24">
        <v>120</v>
      </c>
      <c r="F420" s="24">
        <v>140</v>
      </c>
      <c r="G420" s="86"/>
      <c r="H420" s="24"/>
      <c r="I420" s="24"/>
      <c r="J420" s="21"/>
      <c r="K420" s="25"/>
      <c r="L420" s="24">
        <v>140</v>
      </c>
      <c r="M420" s="24">
        <v>140</v>
      </c>
      <c r="N420" s="24">
        <v>170</v>
      </c>
      <c r="O420" s="159"/>
      <c r="P420" s="265"/>
      <c r="Q420" s="265"/>
      <c r="R420" s="40"/>
      <c r="S420" s="40"/>
    </row>
    <row r="421" spans="1:19" ht="12.75">
      <c r="A421" s="22">
        <v>17</v>
      </c>
      <c r="B421" s="23" t="s">
        <v>85</v>
      </c>
      <c r="C421" s="107"/>
      <c r="D421" s="107"/>
      <c r="E421" s="24"/>
      <c r="F421" s="24"/>
      <c r="G421" s="86"/>
      <c r="H421" s="24"/>
      <c r="I421" s="24"/>
      <c r="J421" s="21"/>
      <c r="K421" s="25"/>
      <c r="L421" s="24">
        <v>300</v>
      </c>
      <c r="M421" s="24">
        <v>350</v>
      </c>
      <c r="N421" s="24">
        <v>400</v>
      </c>
      <c r="O421" s="159"/>
      <c r="P421" s="265"/>
      <c r="Q421" s="265"/>
      <c r="R421" s="40"/>
      <c r="S421" s="40"/>
    </row>
    <row r="422" spans="1:19" ht="12.75">
      <c r="A422" s="22"/>
      <c r="B422" s="23"/>
      <c r="C422" s="107"/>
      <c r="D422" s="107"/>
      <c r="E422" s="24"/>
      <c r="F422" s="9"/>
      <c r="G422" s="82"/>
      <c r="H422" s="9"/>
      <c r="I422" s="9"/>
      <c r="J422" s="21"/>
      <c r="K422" s="43"/>
      <c r="L422" s="9"/>
      <c r="M422" s="9"/>
      <c r="N422" s="9"/>
      <c r="O422" s="44"/>
      <c r="P422" s="160"/>
      <c r="Q422" s="160"/>
      <c r="R422" s="40"/>
      <c r="S422" s="40"/>
    </row>
    <row r="423" spans="1:19" ht="12.75">
      <c r="A423" s="75"/>
      <c r="B423" s="36"/>
      <c r="C423" s="78"/>
      <c r="D423" s="85"/>
      <c r="E423" s="78"/>
      <c r="F423" s="58"/>
      <c r="G423" s="58"/>
      <c r="H423" s="58"/>
      <c r="I423" s="64"/>
      <c r="J423" s="65"/>
      <c r="K423" s="43"/>
      <c r="L423" s="58"/>
      <c r="M423" s="58"/>
      <c r="N423" s="58"/>
      <c r="O423" s="160"/>
      <c r="P423" s="160"/>
      <c r="Q423" s="160"/>
      <c r="R423" s="40"/>
      <c r="S423" s="40"/>
    </row>
    <row r="424" spans="2:19" ht="12.75">
      <c r="B424" s="36"/>
      <c r="C424" s="78"/>
      <c r="D424" s="57"/>
      <c r="E424" s="78"/>
      <c r="F424" s="78"/>
      <c r="G424" s="78"/>
      <c r="H424" s="78"/>
      <c r="I424" s="78"/>
      <c r="J424" s="40"/>
      <c r="K424" s="46"/>
      <c r="L424" s="177"/>
      <c r="M424" s="177"/>
      <c r="N424" s="177"/>
      <c r="O424" s="161"/>
      <c r="P424" s="161"/>
      <c r="Q424" s="161"/>
      <c r="R424" s="40"/>
      <c r="S424" s="40"/>
    </row>
    <row r="425" spans="3:19" ht="12.75">
      <c r="C425" s="27"/>
      <c r="D425" s="15"/>
      <c r="E425" s="27"/>
      <c r="F425" s="27" t="s">
        <v>86</v>
      </c>
      <c r="G425" s="27"/>
      <c r="H425" s="27"/>
      <c r="I425" s="27"/>
      <c r="J425" s="28"/>
      <c r="K425" s="46"/>
      <c r="L425" s="177"/>
      <c r="M425" s="177"/>
      <c r="N425" s="177"/>
      <c r="O425" s="161"/>
      <c r="P425" s="161"/>
      <c r="Q425" s="161"/>
      <c r="R425" s="40"/>
      <c r="S425" s="40"/>
    </row>
    <row r="426" spans="2:19" ht="12.75">
      <c r="B426" s="35"/>
      <c r="C426" s="27"/>
      <c r="D426" s="15"/>
      <c r="E426" s="27"/>
      <c r="F426" s="27"/>
      <c r="G426" s="27"/>
      <c r="H426" s="27"/>
      <c r="I426" s="27"/>
      <c r="J426" s="28"/>
      <c r="K426" s="46"/>
      <c r="L426" s="177"/>
      <c r="M426" s="177"/>
      <c r="N426" s="177"/>
      <c r="O426" s="161"/>
      <c r="P426" s="161"/>
      <c r="Q426" s="161"/>
      <c r="R426" s="40"/>
      <c r="S426" s="40"/>
    </row>
    <row r="427" spans="3:19" ht="12.75">
      <c r="C427" s="27"/>
      <c r="D427" s="15"/>
      <c r="E427" s="27"/>
      <c r="F427" s="27"/>
      <c r="G427" s="27"/>
      <c r="H427" s="27"/>
      <c r="I427" s="27"/>
      <c r="J427" s="28"/>
      <c r="K427" s="46"/>
      <c r="L427" s="177"/>
      <c r="M427" s="177"/>
      <c r="N427" s="177"/>
      <c r="O427" s="161"/>
      <c r="P427" s="161"/>
      <c r="Q427" s="161"/>
      <c r="R427" s="28"/>
      <c r="S427" s="28"/>
    </row>
    <row r="428" spans="3:19" ht="12.75">
      <c r="C428" s="27"/>
      <c r="D428" s="15"/>
      <c r="E428" s="27"/>
      <c r="F428" s="27"/>
      <c r="G428" s="27"/>
      <c r="H428" s="27"/>
      <c r="I428" s="27"/>
      <c r="J428" s="28"/>
      <c r="K428" s="46"/>
      <c r="L428" s="177"/>
      <c r="M428" s="177"/>
      <c r="N428" s="177"/>
      <c r="O428" s="161"/>
      <c r="P428" s="161"/>
      <c r="Q428" s="161"/>
      <c r="R428" s="28"/>
      <c r="S428" s="28"/>
    </row>
    <row r="429" spans="3:19" ht="18" customHeight="1">
      <c r="C429" s="27"/>
      <c r="D429" s="15"/>
      <c r="E429" s="27"/>
      <c r="F429" s="27"/>
      <c r="G429" s="27"/>
      <c r="H429" s="27"/>
      <c r="I429" s="27"/>
      <c r="J429" s="28"/>
      <c r="K429" s="46"/>
      <c r="L429" s="177"/>
      <c r="M429" s="177"/>
      <c r="N429" s="177"/>
      <c r="O429" s="46"/>
      <c r="P429" s="46"/>
      <c r="Q429" s="46"/>
      <c r="R429" s="28"/>
      <c r="S429" s="28"/>
    </row>
    <row r="430" spans="1:19" ht="24" customHeight="1">
      <c r="A430" s="56" t="s">
        <v>32</v>
      </c>
      <c r="B430" s="56"/>
      <c r="C430" s="27"/>
      <c r="D430" s="15"/>
      <c r="E430" s="27"/>
      <c r="F430" s="27"/>
      <c r="G430" s="27"/>
      <c r="H430" s="27"/>
      <c r="I430" s="27"/>
      <c r="K430" s="46"/>
      <c r="L430" s="177"/>
      <c r="M430" s="177"/>
      <c r="N430" s="177"/>
      <c r="O430" s="144" t="s">
        <v>87</v>
      </c>
      <c r="P430" s="144"/>
      <c r="Q430" s="144"/>
      <c r="R430" s="28"/>
      <c r="S430" s="28"/>
    </row>
    <row r="431" spans="1:19" ht="51">
      <c r="A431" s="1" t="s">
        <v>34</v>
      </c>
      <c r="B431" s="1" t="s">
        <v>3</v>
      </c>
      <c r="C431" s="2" t="s">
        <v>4</v>
      </c>
      <c r="D431" s="3" t="s">
        <v>5</v>
      </c>
      <c r="E431" s="61" t="s">
        <v>6</v>
      </c>
      <c r="F431" s="2" t="s">
        <v>7</v>
      </c>
      <c r="G431" s="2"/>
      <c r="H431" s="2"/>
      <c r="I431" s="2"/>
      <c r="J431" s="54"/>
      <c r="K431" s="45"/>
      <c r="L431" s="176" t="s">
        <v>8</v>
      </c>
      <c r="M431" s="176" t="s">
        <v>9</v>
      </c>
      <c r="N431" s="176" t="s">
        <v>10</v>
      </c>
      <c r="O431" s="143" t="s">
        <v>11</v>
      </c>
      <c r="P431" s="267"/>
      <c r="Q431" s="267"/>
      <c r="R431" s="28"/>
      <c r="S431" s="28"/>
    </row>
    <row r="432" spans="1:19" ht="12.75">
      <c r="A432" s="17">
        <v>633</v>
      </c>
      <c r="B432" s="17" t="s">
        <v>88</v>
      </c>
      <c r="C432" s="132">
        <f>SUM(C433:C465)</f>
        <v>6029.3</v>
      </c>
      <c r="D432" s="132">
        <f>SUM(D433:D465)</f>
        <v>0</v>
      </c>
      <c r="E432" s="163">
        <f>SUM(E433:E465)</f>
        <v>6650</v>
      </c>
      <c r="F432" s="163">
        <f>SUM(F433:F465)</f>
        <v>6363</v>
      </c>
      <c r="G432" s="129"/>
      <c r="H432" s="129"/>
      <c r="I432" s="129"/>
      <c r="J432" s="136"/>
      <c r="K432" s="137"/>
      <c r="L432" s="129">
        <f>SUM(L433:L465)</f>
        <v>7087</v>
      </c>
      <c r="M432" s="129">
        <f>SUM(M433:M465)</f>
        <v>7469</v>
      </c>
      <c r="N432" s="129">
        <f>SUM(N433:N465)</f>
        <v>8835</v>
      </c>
      <c r="O432" s="158"/>
      <c r="P432" s="271"/>
      <c r="Q432" s="271"/>
      <c r="R432" s="28"/>
      <c r="S432" s="28"/>
    </row>
    <row r="433" spans="1:19" ht="12.75">
      <c r="A433" s="26">
        <v>1</v>
      </c>
      <c r="B433" s="23" t="s">
        <v>89</v>
      </c>
      <c r="C433" s="107"/>
      <c r="D433" s="107"/>
      <c r="E433" s="24"/>
      <c r="F433" s="9">
        <v>200</v>
      </c>
      <c r="G433" s="9"/>
      <c r="H433" s="9"/>
      <c r="I433" s="9"/>
      <c r="J433" s="21"/>
      <c r="K433" s="43"/>
      <c r="L433" s="9">
        <v>300</v>
      </c>
      <c r="M433" s="9">
        <v>300</v>
      </c>
      <c r="N433" s="9">
        <v>500</v>
      </c>
      <c r="O433" s="44"/>
      <c r="P433" s="160"/>
      <c r="Q433" s="160"/>
      <c r="R433" s="28"/>
      <c r="S433" s="28"/>
    </row>
    <row r="434" spans="1:19" ht="12.75">
      <c r="A434" s="26">
        <v>2</v>
      </c>
      <c r="B434" s="23" t="s">
        <v>90</v>
      </c>
      <c r="C434" s="107"/>
      <c r="D434" s="107"/>
      <c r="E434" s="24"/>
      <c r="F434" s="24"/>
      <c r="G434" s="24"/>
      <c r="H434" s="24"/>
      <c r="I434" s="24"/>
      <c r="J434" s="21"/>
      <c r="K434" s="25"/>
      <c r="L434" s="24">
        <v>200</v>
      </c>
      <c r="M434" s="24">
        <v>250</v>
      </c>
      <c r="N434" s="24">
        <v>300</v>
      </c>
      <c r="O434" s="159"/>
      <c r="P434" s="265"/>
      <c r="Q434" s="265"/>
      <c r="R434" s="62"/>
      <c r="S434" s="62"/>
    </row>
    <row r="435" spans="1:19" ht="12.75">
      <c r="A435" s="26">
        <v>3</v>
      </c>
      <c r="B435" s="23" t="s">
        <v>91</v>
      </c>
      <c r="C435" s="107"/>
      <c r="D435" s="107"/>
      <c r="E435" s="24"/>
      <c r="F435" s="24">
        <v>60</v>
      </c>
      <c r="G435" s="24"/>
      <c r="H435" s="24"/>
      <c r="I435" s="24"/>
      <c r="J435" s="21"/>
      <c r="K435" s="25"/>
      <c r="L435" s="24">
        <v>60</v>
      </c>
      <c r="M435" s="24">
        <v>60</v>
      </c>
      <c r="N435" s="24">
        <v>150</v>
      </c>
      <c r="O435" s="159"/>
      <c r="P435" s="265"/>
      <c r="Q435" s="265"/>
      <c r="R435" s="40"/>
      <c r="S435" s="40"/>
    </row>
    <row r="436" spans="1:19" ht="12.75">
      <c r="A436" s="26">
        <v>4</v>
      </c>
      <c r="B436" s="23" t="s">
        <v>92</v>
      </c>
      <c r="C436" s="107"/>
      <c r="D436" s="107"/>
      <c r="E436" s="24"/>
      <c r="F436" s="24"/>
      <c r="G436" s="24"/>
      <c r="H436" s="24"/>
      <c r="I436" s="24"/>
      <c r="J436" s="21"/>
      <c r="K436" s="25"/>
      <c r="L436" s="24"/>
      <c r="M436" s="24"/>
      <c r="N436" s="24"/>
      <c r="O436" s="159"/>
      <c r="P436" s="265"/>
      <c r="Q436" s="265"/>
      <c r="R436" s="40"/>
      <c r="S436" s="40"/>
    </row>
    <row r="437" spans="1:19" ht="12.75">
      <c r="A437" s="26">
        <v>5</v>
      </c>
      <c r="B437" s="23" t="s">
        <v>252</v>
      </c>
      <c r="C437" s="107">
        <v>1061.5</v>
      </c>
      <c r="D437" s="107"/>
      <c r="E437" s="24">
        <v>922</v>
      </c>
      <c r="F437" s="24">
        <v>200</v>
      </c>
      <c r="G437" s="24"/>
      <c r="H437" s="24"/>
      <c r="I437" s="24"/>
      <c r="J437" s="21"/>
      <c r="K437" s="25"/>
      <c r="L437" s="24">
        <v>300</v>
      </c>
      <c r="M437" s="24">
        <v>300</v>
      </c>
      <c r="N437" s="24">
        <v>600</v>
      </c>
      <c r="O437" s="159"/>
      <c r="P437" s="265"/>
      <c r="Q437" s="265"/>
      <c r="R437" s="40"/>
      <c r="S437" s="40"/>
    </row>
    <row r="438" spans="1:19" ht="12.75">
      <c r="A438" s="26">
        <v>6</v>
      </c>
      <c r="B438" s="23" t="s">
        <v>93</v>
      </c>
      <c r="C438" s="107">
        <v>967.2</v>
      </c>
      <c r="D438" s="107"/>
      <c r="E438" s="24">
        <v>1075</v>
      </c>
      <c r="F438" s="9">
        <v>900</v>
      </c>
      <c r="G438" s="9"/>
      <c r="H438" s="9"/>
      <c r="I438" s="9"/>
      <c r="J438" s="21"/>
      <c r="K438" s="43"/>
      <c r="L438" s="9">
        <v>900</v>
      </c>
      <c r="M438" s="9">
        <v>1000</v>
      </c>
      <c r="N438" s="9">
        <v>1200</v>
      </c>
      <c r="O438" s="44"/>
      <c r="P438" s="160"/>
      <c r="Q438" s="160"/>
      <c r="R438" s="40"/>
      <c r="S438" s="40"/>
    </row>
    <row r="439" spans="1:19" ht="12.75">
      <c r="A439" s="26">
        <v>7</v>
      </c>
      <c r="B439" s="23" t="s">
        <v>94</v>
      </c>
      <c r="C439" s="107">
        <v>182.9</v>
      </c>
      <c r="D439" s="107"/>
      <c r="E439" s="24">
        <v>200</v>
      </c>
      <c r="F439" s="24">
        <v>220</v>
      </c>
      <c r="G439" s="24"/>
      <c r="H439" s="24"/>
      <c r="I439" s="24"/>
      <c r="J439" s="21"/>
      <c r="K439" s="25"/>
      <c r="L439" s="24">
        <v>250</v>
      </c>
      <c r="M439" s="24">
        <v>260</v>
      </c>
      <c r="N439" s="24">
        <v>270</v>
      </c>
      <c r="O439" s="159"/>
      <c r="P439" s="265"/>
      <c r="Q439" s="265"/>
      <c r="R439" s="40"/>
      <c r="S439" s="40"/>
    </row>
    <row r="440" spans="1:19" ht="12.75">
      <c r="A440" s="26">
        <v>8</v>
      </c>
      <c r="B440" s="23" t="s">
        <v>95</v>
      </c>
      <c r="C440" s="107">
        <v>219.7</v>
      </c>
      <c r="D440" s="107"/>
      <c r="E440" s="24">
        <v>250</v>
      </c>
      <c r="F440" s="24">
        <v>200</v>
      </c>
      <c r="G440" s="24"/>
      <c r="H440" s="24"/>
      <c r="I440" s="24"/>
      <c r="J440" s="21"/>
      <c r="K440" s="25"/>
      <c r="L440" s="24">
        <v>220</v>
      </c>
      <c r="M440" s="24">
        <v>230</v>
      </c>
      <c r="N440" s="24">
        <v>270</v>
      </c>
      <c r="O440" s="159"/>
      <c r="P440" s="265"/>
      <c r="Q440" s="265"/>
      <c r="R440" s="40"/>
      <c r="S440" s="40"/>
    </row>
    <row r="441" spans="1:19" ht="12.75">
      <c r="A441" s="26">
        <v>9</v>
      </c>
      <c r="B441" s="23" t="s">
        <v>96</v>
      </c>
      <c r="C441" s="107">
        <v>173.2</v>
      </c>
      <c r="D441" s="107"/>
      <c r="E441" s="24">
        <v>600</v>
      </c>
      <c r="F441" s="24">
        <v>650</v>
      </c>
      <c r="G441" s="24"/>
      <c r="H441" s="24"/>
      <c r="I441" s="24"/>
      <c r="J441" s="21"/>
      <c r="K441" s="25"/>
      <c r="L441" s="24">
        <v>660</v>
      </c>
      <c r="M441" s="24">
        <v>660</v>
      </c>
      <c r="N441" s="24">
        <v>700</v>
      </c>
      <c r="O441" s="159"/>
      <c r="P441" s="265"/>
      <c r="Q441" s="265"/>
      <c r="R441" s="40"/>
      <c r="S441" s="40"/>
    </row>
    <row r="442" spans="1:19" ht="12.75">
      <c r="A442" s="22">
        <v>10</v>
      </c>
      <c r="B442" s="23" t="s">
        <v>97</v>
      </c>
      <c r="C442" s="107">
        <v>292.1</v>
      </c>
      <c r="D442" s="107"/>
      <c r="E442" s="24">
        <v>370</v>
      </c>
      <c r="F442" s="24">
        <v>250</v>
      </c>
      <c r="G442" s="24"/>
      <c r="H442" s="24"/>
      <c r="I442" s="24"/>
      <c r="J442" s="21"/>
      <c r="K442" s="25"/>
      <c r="L442" s="24">
        <v>400</v>
      </c>
      <c r="M442" s="24">
        <v>420</v>
      </c>
      <c r="N442" s="24">
        <v>450</v>
      </c>
      <c r="O442" s="159"/>
      <c r="P442" s="265"/>
      <c r="Q442" s="265"/>
      <c r="R442" s="40"/>
      <c r="S442" s="40"/>
    </row>
    <row r="443" spans="1:19" ht="12.75">
      <c r="A443" s="71">
        <v>11</v>
      </c>
      <c r="B443" s="68" t="s">
        <v>98</v>
      </c>
      <c r="C443" s="109">
        <v>11.3</v>
      </c>
      <c r="D443" s="110"/>
      <c r="E443" s="67">
        <v>20</v>
      </c>
      <c r="F443" s="67">
        <v>15</v>
      </c>
      <c r="G443" s="67"/>
      <c r="H443" s="67"/>
      <c r="I443" s="67"/>
      <c r="J443" s="66"/>
      <c r="K443" s="25"/>
      <c r="L443" s="24">
        <v>15</v>
      </c>
      <c r="M443" s="24">
        <v>17</v>
      </c>
      <c r="N443" s="24">
        <v>20</v>
      </c>
      <c r="O443" s="159"/>
      <c r="P443" s="265"/>
      <c r="Q443" s="265"/>
      <c r="R443" s="40"/>
      <c r="S443" s="40"/>
    </row>
    <row r="444" spans="1:19" ht="12.75">
      <c r="A444" s="22">
        <v>12</v>
      </c>
      <c r="B444" s="37" t="s">
        <v>99</v>
      </c>
      <c r="C444" s="111">
        <v>171.9</v>
      </c>
      <c r="D444" s="112"/>
      <c r="E444" s="73">
        <v>300</v>
      </c>
      <c r="F444" s="73">
        <v>200</v>
      </c>
      <c r="G444" s="73"/>
      <c r="H444" s="73"/>
      <c r="I444" s="73"/>
      <c r="J444" s="74"/>
      <c r="K444" s="30"/>
      <c r="L444" s="178">
        <v>250</v>
      </c>
      <c r="M444" s="178">
        <v>250</v>
      </c>
      <c r="N444" s="178">
        <v>270</v>
      </c>
      <c r="O444" s="159"/>
      <c r="P444" s="265"/>
      <c r="Q444" s="265"/>
      <c r="R444" s="40"/>
      <c r="S444" s="40"/>
    </row>
    <row r="445" spans="1:19" ht="12.75">
      <c r="A445" s="22">
        <v>18</v>
      </c>
      <c r="B445" s="23" t="s">
        <v>100</v>
      </c>
      <c r="C445" s="107">
        <v>8.1</v>
      </c>
      <c r="D445" s="107"/>
      <c r="E445" s="24">
        <v>10</v>
      </c>
      <c r="F445" s="24">
        <v>5</v>
      </c>
      <c r="G445" s="24"/>
      <c r="H445" s="24"/>
      <c r="I445" s="24"/>
      <c r="J445" s="21"/>
      <c r="K445" s="25"/>
      <c r="L445" s="24">
        <v>5</v>
      </c>
      <c r="M445" s="24">
        <v>10</v>
      </c>
      <c r="N445" s="24">
        <v>5</v>
      </c>
      <c r="O445" s="159"/>
      <c r="P445" s="265"/>
      <c r="Q445" s="265"/>
      <c r="R445" s="40"/>
      <c r="S445" s="40"/>
    </row>
    <row r="446" spans="1:19" ht="12.75">
      <c r="A446" s="22">
        <v>20</v>
      </c>
      <c r="B446" s="23" t="s">
        <v>101</v>
      </c>
      <c r="C446" s="107">
        <v>29.2</v>
      </c>
      <c r="D446" s="107"/>
      <c r="E446" s="24"/>
      <c r="F446" s="24"/>
      <c r="G446" s="24"/>
      <c r="H446" s="24"/>
      <c r="I446" s="24"/>
      <c r="J446" s="21"/>
      <c r="K446" s="25"/>
      <c r="L446" s="24"/>
      <c r="M446" s="24"/>
      <c r="N446" s="24"/>
      <c r="O446" s="159"/>
      <c r="P446" s="265"/>
      <c r="Q446" s="265"/>
      <c r="R446" s="40"/>
      <c r="S446" s="40"/>
    </row>
    <row r="447" spans="1:19" ht="12.75">
      <c r="A447" s="22">
        <v>22</v>
      </c>
      <c r="B447" s="23" t="s">
        <v>102</v>
      </c>
      <c r="C447" s="107">
        <v>6.8</v>
      </c>
      <c r="D447" s="107"/>
      <c r="E447" s="24">
        <v>15</v>
      </c>
      <c r="F447" s="24">
        <v>17</v>
      </c>
      <c r="G447" s="24"/>
      <c r="H447" s="24"/>
      <c r="I447" s="24"/>
      <c r="J447" s="21"/>
      <c r="K447" s="25"/>
      <c r="L447" s="24">
        <v>17</v>
      </c>
      <c r="M447" s="24">
        <v>17</v>
      </c>
      <c r="N447" s="24">
        <v>20</v>
      </c>
      <c r="O447" s="159"/>
      <c r="P447" s="265"/>
      <c r="Q447" s="265"/>
      <c r="R447" s="40"/>
      <c r="S447" s="40"/>
    </row>
    <row r="448" spans="1:19" ht="12.75">
      <c r="A448" s="22">
        <v>25</v>
      </c>
      <c r="B448" s="23" t="s">
        <v>103</v>
      </c>
      <c r="C448" s="107">
        <v>30.3</v>
      </c>
      <c r="D448" s="107"/>
      <c r="E448" s="24">
        <v>30</v>
      </c>
      <c r="F448" s="24">
        <v>30</v>
      </c>
      <c r="G448" s="24"/>
      <c r="H448" s="24"/>
      <c r="I448" s="24"/>
      <c r="J448" s="21"/>
      <c r="K448" s="25"/>
      <c r="L448" s="24">
        <v>30</v>
      </c>
      <c r="M448" s="24">
        <v>30</v>
      </c>
      <c r="N448" s="24">
        <v>30</v>
      </c>
      <c r="O448" s="159"/>
      <c r="P448" s="265"/>
      <c r="Q448" s="265"/>
      <c r="R448" s="40"/>
      <c r="S448" s="40"/>
    </row>
    <row r="449" spans="1:19" ht="12.75">
      <c r="A449" s="22">
        <v>26</v>
      </c>
      <c r="B449" s="23" t="s">
        <v>104</v>
      </c>
      <c r="C449" s="107">
        <v>4.2</v>
      </c>
      <c r="D449" s="107"/>
      <c r="E449" s="24"/>
      <c r="F449" s="24">
        <v>5</v>
      </c>
      <c r="G449" s="24"/>
      <c r="H449" s="24"/>
      <c r="I449" s="24"/>
      <c r="J449" s="21"/>
      <c r="K449" s="25"/>
      <c r="L449" s="24">
        <v>5</v>
      </c>
      <c r="M449" s="24">
        <v>0</v>
      </c>
      <c r="N449" s="24">
        <v>5</v>
      </c>
      <c r="O449" s="159" t="s">
        <v>105</v>
      </c>
      <c r="P449" s="265"/>
      <c r="Q449" s="265"/>
      <c r="R449" s="40"/>
      <c r="S449" s="40"/>
    </row>
    <row r="450" spans="1:19" ht="12.75">
      <c r="A450" s="22">
        <v>27</v>
      </c>
      <c r="B450" s="23" t="s">
        <v>106</v>
      </c>
      <c r="C450" s="107">
        <v>48.1</v>
      </c>
      <c r="D450" s="107"/>
      <c r="E450" s="24">
        <v>90</v>
      </c>
      <c r="F450" s="24">
        <v>76</v>
      </c>
      <c r="G450" s="24"/>
      <c r="H450" s="24"/>
      <c r="I450" s="24"/>
      <c r="J450" s="21"/>
      <c r="K450" s="25"/>
      <c r="L450" s="24">
        <v>90</v>
      </c>
      <c r="M450" s="24">
        <v>90</v>
      </c>
      <c r="N450" s="24">
        <v>110</v>
      </c>
      <c r="O450" s="159"/>
      <c r="P450" s="265"/>
      <c r="Q450" s="265"/>
      <c r="R450" s="40"/>
      <c r="S450" s="40"/>
    </row>
    <row r="451" spans="1:19" ht="12.75">
      <c r="A451" s="22">
        <v>28</v>
      </c>
      <c r="B451" s="23" t="s">
        <v>107</v>
      </c>
      <c r="C451" s="107">
        <v>18.3</v>
      </c>
      <c r="D451" s="107"/>
      <c r="E451" s="24">
        <v>20</v>
      </c>
      <c r="F451" s="9">
        <v>30</v>
      </c>
      <c r="G451" s="9"/>
      <c r="H451" s="9"/>
      <c r="I451" s="9"/>
      <c r="J451" s="21"/>
      <c r="K451" s="43"/>
      <c r="L451" s="9">
        <v>30</v>
      </c>
      <c r="M451" s="9">
        <v>30</v>
      </c>
      <c r="N451" s="9">
        <v>30</v>
      </c>
      <c r="O451" s="44"/>
      <c r="P451" s="160"/>
      <c r="Q451" s="160"/>
      <c r="R451" s="40"/>
      <c r="S451" s="40"/>
    </row>
    <row r="452" spans="1:19" ht="12.75">
      <c r="A452" s="22">
        <v>29</v>
      </c>
      <c r="B452" s="23" t="s">
        <v>108</v>
      </c>
      <c r="C452" s="107">
        <v>1018.9</v>
      </c>
      <c r="D452" s="107"/>
      <c r="E452" s="24">
        <v>1250</v>
      </c>
      <c r="F452" s="24">
        <v>1650</v>
      </c>
      <c r="G452" s="24"/>
      <c r="H452" s="24"/>
      <c r="I452" s="24"/>
      <c r="J452" s="21"/>
      <c r="K452" s="25"/>
      <c r="L452" s="24">
        <v>1650</v>
      </c>
      <c r="M452" s="24">
        <v>1700</v>
      </c>
      <c r="N452" s="24">
        <v>1900</v>
      </c>
      <c r="O452" s="159"/>
      <c r="P452" s="265"/>
      <c r="Q452" s="265"/>
      <c r="R452" s="40"/>
      <c r="S452" s="40"/>
    </row>
    <row r="453" spans="1:19" ht="12.75">
      <c r="A453" s="22">
        <v>30</v>
      </c>
      <c r="B453" s="23" t="s">
        <v>109</v>
      </c>
      <c r="C453" s="107">
        <v>3.3</v>
      </c>
      <c r="D453" s="107"/>
      <c r="E453" s="24">
        <v>10</v>
      </c>
      <c r="F453" s="24">
        <v>15</v>
      </c>
      <c r="G453" s="24"/>
      <c r="H453" s="24"/>
      <c r="I453" s="24"/>
      <c r="J453" s="21"/>
      <c r="K453" s="25"/>
      <c r="L453" s="24">
        <v>15</v>
      </c>
      <c r="M453" s="24">
        <v>15</v>
      </c>
      <c r="N453" s="24">
        <v>15</v>
      </c>
      <c r="O453" s="159"/>
      <c r="P453" s="265"/>
      <c r="Q453" s="265"/>
      <c r="R453" s="40"/>
      <c r="S453" s="40"/>
    </row>
    <row r="454" spans="1:19" ht="12.75">
      <c r="A454" s="22">
        <v>32</v>
      </c>
      <c r="B454" s="23" t="s">
        <v>110</v>
      </c>
      <c r="C454" s="107">
        <v>17.3</v>
      </c>
      <c r="D454" s="107"/>
      <c r="E454" s="24">
        <v>100</v>
      </c>
      <c r="F454" s="24">
        <v>30</v>
      </c>
      <c r="G454" s="24"/>
      <c r="H454" s="24"/>
      <c r="I454" s="24"/>
      <c r="J454" s="21"/>
      <c r="K454" s="25"/>
      <c r="L454" s="24">
        <v>50</v>
      </c>
      <c r="M454" s="24">
        <v>70</v>
      </c>
      <c r="N454" s="24">
        <v>100</v>
      </c>
      <c r="O454" s="159"/>
      <c r="P454" s="265"/>
      <c r="Q454" s="265"/>
      <c r="R454" s="40"/>
      <c r="S454" s="40"/>
    </row>
    <row r="455" spans="1:19" ht="12.75">
      <c r="A455" s="22">
        <v>33</v>
      </c>
      <c r="B455" s="23" t="s">
        <v>111</v>
      </c>
      <c r="C455" s="107">
        <v>1703.3</v>
      </c>
      <c r="D455" s="107"/>
      <c r="E455" s="24">
        <v>1303</v>
      </c>
      <c r="F455" s="24">
        <v>1498</v>
      </c>
      <c r="G455" s="24"/>
      <c r="H455" s="24"/>
      <c r="I455" s="24"/>
      <c r="J455" s="21"/>
      <c r="K455" s="25"/>
      <c r="L455" s="24">
        <v>1500</v>
      </c>
      <c r="M455" s="24">
        <v>1600</v>
      </c>
      <c r="N455" s="24">
        <v>1700</v>
      </c>
      <c r="O455" s="159"/>
      <c r="P455" s="265"/>
      <c r="Q455" s="265"/>
      <c r="R455" s="40"/>
      <c r="S455" s="40"/>
    </row>
    <row r="456" spans="1:19" ht="12.75">
      <c r="A456" s="22">
        <v>34</v>
      </c>
      <c r="B456" s="23" t="s">
        <v>112</v>
      </c>
      <c r="C456" s="107">
        <v>47.6</v>
      </c>
      <c r="D456" s="107"/>
      <c r="E456" s="24">
        <v>50</v>
      </c>
      <c r="F456" s="24">
        <v>71</v>
      </c>
      <c r="G456" s="24"/>
      <c r="H456" s="24"/>
      <c r="I456" s="24"/>
      <c r="J456" s="21"/>
      <c r="K456" s="25"/>
      <c r="L456" s="24">
        <v>100</v>
      </c>
      <c r="M456" s="24">
        <v>120</v>
      </c>
      <c r="N456" s="24">
        <v>150</v>
      </c>
      <c r="O456" s="159"/>
      <c r="P456" s="265"/>
      <c r="Q456" s="265"/>
      <c r="R456" s="40"/>
      <c r="S456" s="40"/>
    </row>
    <row r="457" spans="1:19" ht="12.75">
      <c r="A457" s="22">
        <v>35</v>
      </c>
      <c r="B457" s="23" t="s">
        <v>113</v>
      </c>
      <c r="C457" s="107">
        <v>0.5</v>
      </c>
      <c r="D457" s="107"/>
      <c r="E457" s="24">
        <v>5</v>
      </c>
      <c r="F457" s="24">
        <v>5</v>
      </c>
      <c r="G457" s="24"/>
      <c r="H457" s="24"/>
      <c r="I457" s="24"/>
      <c r="J457" s="21"/>
      <c r="K457" s="25"/>
      <c r="L457" s="24">
        <v>5</v>
      </c>
      <c r="M457" s="24">
        <v>5</v>
      </c>
      <c r="N457" s="24">
        <v>5</v>
      </c>
      <c r="O457" s="159"/>
      <c r="P457" s="265"/>
      <c r="Q457" s="265"/>
      <c r="R457" s="40"/>
      <c r="S457" s="40"/>
    </row>
    <row r="458" spans="1:19" ht="12.75">
      <c r="A458" s="22">
        <v>36</v>
      </c>
      <c r="B458" s="23" t="s">
        <v>114</v>
      </c>
      <c r="C458" s="107">
        <v>0.3</v>
      </c>
      <c r="D458" s="107"/>
      <c r="E458" s="24"/>
      <c r="F458" s="24"/>
      <c r="G458" s="24"/>
      <c r="H458" s="24"/>
      <c r="I458" s="24"/>
      <c r="J458" s="21"/>
      <c r="K458" s="25"/>
      <c r="L458" s="24"/>
      <c r="M458" s="24"/>
      <c r="N458" s="24"/>
      <c r="O458" s="159"/>
      <c r="P458" s="265"/>
      <c r="Q458" s="265"/>
      <c r="R458" s="40"/>
      <c r="S458" s="40"/>
    </row>
    <row r="459" spans="1:19" ht="12.75">
      <c r="A459" s="22">
        <v>37</v>
      </c>
      <c r="B459" s="23" t="s">
        <v>115</v>
      </c>
      <c r="C459" s="107">
        <v>1.2</v>
      </c>
      <c r="D459" s="107"/>
      <c r="E459" s="24"/>
      <c r="F459" s="24">
        <v>1</v>
      </c>
      <c r="G459" s="24"/>
      <c r="H459" s="24"/>
      <c r="I459" s="24"/>
      <c r="J459" s="21"/>
      <c r="K459" s="25"/>
      <c r="L459" s="24"/>
      <c r="M459" s="24"/>
      <c r="N459" s="24"/>
      <c r="O459" s="159"/>
      <c r="P459" s="265"/>
      <c r="Q459" s="265"/>
      <c r="R459" s="40"/>
      <c r="S459" s="40"/>
    </row>
    <row r="460" spans="1:19" ht="12.75">
      <c r="A460" s="22">
        <v>39</v>
      </c>
      <c r="B460" s="23" t="s">
        <v>116</v>
      </c>
      <c r="C460" s="107">
        <v>2.4</v>
      </c>
      <c r="D460" s="107"/>
      <c r="E460" s="24"/>
      <c r="F460" s="24"/>
      <c r="G460" s="24"/>
      <c r="H460" s="24"/>
      <c r="I460" s="24"/>
      <c r="J460" s="21"/>
      <c r="K460" s="25"/>
      <c r="L460" s="24"/>
      <c r="M460" s="24"/>
      <c r="N460" s="24"/>
      <c r="O460" s="159"/>
      <c r="P460" s="265"/>
      <c r="Q460" s="265"/>
      <c r="R460" s="40"/>
      <c r="S460" s="40"/>
    </row>
    <row r="461" spans="1:19" ht="12.75">
      <c r="A461" s="22">
        <v>40</v>
      </c>
      <c r="B461" s="23" t="s">
        <v>117</v>
      </c>
      <c r="C461" s="107"/>
      <c r="D461" s="107"/>
      <c r="E461" s="24">
        <v>20</v>
      </c>
      <c r="F461" s="24">
        <v>20</v>
      </c>
      <c r="G461" s="24"/>
      <c r="H461" s="24"/>
      <c r="I461" s="24"/>
      <c r="J461" s="21"/>
      <c r="K461" s="25"/>
      <c r="L461" s="24">
        <v>20</v>
      </c>
      <c r="M461" s="24">
        <v>20</v>
      </c>
      <c r="N461" s="24">
        <v>20</v>
      </c>
      <c r="O461" s="159"/>
      <c r="P461" s="265"/>
      <c r="Q461" s="265"/>
      <c r="R461" s="40"/>
      <c r="S461" s="40"/>
    </row>
    <row r="462" spans="1:19" ht="12.75">
      <c r="A462" s="53">
        <v>42</v>
      </c>
      <c r="B462" s="69" t="s">
        <v>118</v>
      </c>
      <c r="C462" s="168">
        <v>1.9</v>
      </c>
      <c r="D462" s="112"/>
      <c r="E462" s="169"/>
      <c r="F462" s="104"/>
      <c r="G462" s="77"/>
      <c r="H462" s="77"/>
      <c r="I462" s="77"/>
      <c r="J462" s="31"/>
      <c r="K462" s="43"/>
      <c r="L462" s="9"/>
      <c r="M462" s="9"/>
      <c r="N462" s="24"/>
      <c r="O462" s="159"/>
      <c r="P462" s="265"/>
      <c r="Q462" s="265"/>
      <c r="R462" s="40"/>
      <c r="S462" s="40"/>
    </row>
    <row r="463" spans="1:19" ht="12.75">
      <c r="A463" s="53">
        <v>51</v>
      </c>
      <c r="B463" s="69" t="s">
        <v>119</v>
      </c>
      <c r="C463" s="168"/>
      <c r="D463" s="112"/>
      <c r="E463" s="29"/>
      <c r="F463" s="24"/>
      <c r="G463" s="70"/>
      <c r="H463" s="70"/>
      <c r="I463" s="70"/>
      <c r="J463" s="31"/>
      <c r="K463" s="25"/>
      <c r="L463" s="24"/>
      <c r="M463" s="24"/>
      <c r="N463" s="24"/>
      <c r="O463" s="159"/>
      <c r="P463" s="265"/>
      <c r="Q463" s="265"/>
      <c r="R463" s="40"/>
      <c r="S463" s="40"/>
    </row>
    <row r="464" spans="1:19" ht="12.75">
      <c r="A464" s="53">
        <v>52</v>
      </c>
      <c r="B464" s="69" t="s">
        <v>120</v>
      </c>
      <c r="C464" s="168">
        <v>6.1</v>
      </c>
      <c r="D464" s="112"/>
      <c r="E464" s="29">
        <v>10</v>
      </c>
      <c r="F464" s="24">
        <v>10</v>
      </c>
      <c r="G464" s="70"/>
      <c r="H464" s="70"/>
      <c r="I464" s="70"/>
      <c r="J464" s="31"/>
      <c r="K464" s="25"/>
      <c r="L464" s="24">
        <v>10</v>
      </c>
      <c r="M464" s="24">
        <v>10</v>
      </c>
      <c r="N464" s="24">
        <v>10</v>
      </c>
      <c r="O464" s="159"/>
      <c r="P464" s="265"/>
      <c r="Q464" s="265"/>
      <c r="R464" s="28"/>
      <c r="S464" s="28"/>
    </row>
    <row r="465" spans="1:19" ht="14.25" customHeight="1" thickBot="1">
      <c r="A465" s="53">
        <v>54</v>
      </c>
      <c r="B465" s="69" t="s">
        <v>246</v>
      </c>
      <c r="C465" s="168">
        <v>1.7</v>
      </c>
      <c r="D465" s="112"/>
      <c r="E465" s="29"/>
      <c r="F465" s="24">
        <v>5</v>
      </c>
      <c r="G465" s="170"/>
      <c r="H465" s="170"/>
      <c r="I465" s="170"/>
      <c r="J465" s="171"/>
      <c r="K465" s="172"/>
      <c r="L465" s="9">
        <v>5</v>
      </c>
      <c r="M465" s="9">
        <v>5</v>
      </c>
      <c r="N465" s="9">
        <v>5</v>
      </c>
      <c r="O465" s="44"/>
      <c r="P465" s="160"/>
      <c r="Q465" s="160"/>
      <c r="R465" s="28"/>
      <c r="S465" s="28"/>
    </row>
    <row r="466" spans="3:19" ht="17.25" customHeight="1">
      <c r="C466" s="27"/>
      <c r="D466" s="15"/>
      <c r="E466" s="27"/>
      <c r="F466" s="27"/>
      <c r="G466" s="27"/>
      <c r="H466" s="27"/>
      <c r="I466" s="27"/>
      <c r="J466" s="28"/>
      <c r="K466" s="46"/>
      <c r="L466" s="177"/>
      <c r="M466" s="177"/>
      <c r="N466" s="177"/>
      <c r="O466" s="46"/>
      <c r="P466" s="46"/>
      <c r="Q466" s="46"/>
      <c r="R466" s="28"/>
      <c r="S466" s="28"/>
    </row>
    <row r="467" spans="3:19" ht="1.5" customHeight="1" hidden="1">
      <c r="C467" s="27"/>
      <c r="D467" s="15"/>
      <c r="E467" s="27"/>
      <c r="F467" s="27"/>
      <c r="G467" s="27"/>
      <c r="H467" s="27"/>
      <c r="I467" s="27"/>
      <c r="J467" s="28"/>
      <c r="K467" s="46"/>
      <c r="L467" s="177"/>
      <c r="M467" s="177"/>
      <c r="N467" s="177"/>
      <c r="O467" s="144"/>
      <c r="P467" s="144"/>
      <c r="Q467" s="144"/>
      <c r="R467" s="28"/>
      <c r="S467" s="28"/>
    </row>
    <row r="468" spans="1:19" ht="25.5" customHeight="1">
      <c r="A468" s="56" t="s">
        <v>32</v>
      </c>
      <c r="B468" s="56"/>
      <c r="C468" s="32"/>
      <c r="D468" s="33"/>
      <c r="E468" s="32"/>
      <c r="F468" s="32"/>
      <c r="G468" s="32"/>
      <c r="H468" s="32"/>
      <c r="I468" s="32"/>
      <c r="K468" s="47"/>
      <c r="L468" s="179"/>
      <c r="M468" s="179"/>
      <c r="N468" s="179"/>
      <c r="O468" s="145" t="s">
        <v>121</v>
      </c>
      <c r="P468" s="145"/>
      <c r="Q468" s="145"/>
      <c r="R468" s="34"/>
      <c r="S468" s="34"/>
    </row>
    <row r="469" spans="1:19" ht="51">
      <c r="A469" s="1" t="s">
        <v>34</v>
      </c>
      <c r="B469" s="1" t="s">
        <v>3</v>
      </c>
      <c r="C469" s="2" t="s">
        <v>4</v>
      </c>
      <c r="D469" s="3" t="s">
        <v>5</v>
      </c>
      <c r="E469" s="61" t="s">
        <v>6</v>
      </c>
      <c r="F469" s="2" t="s">
        <v>7</v>
      </c>
      <c r="G469" s="2"/>
      <c r="H469" s="2"/>
      <c r="I469" s="2"/>
      <c r="J469" s="54"/>
      <c r="K469" s="45"/>
      <c r="L469" s="176" t="s">
        <v>8</v>
      </c>
      <c r="M469" s="176" t="s">
        <v>9</v>
      </c>
      <c r="N469" s="176" t="s">
        <v>10</v>
      </c>
      <c r="O469" s="143" t="s">
        <v>11</v>
      </c>
      <c r="P469" s="267"/>
      <c r="Q469" s="267"/>
      <c r="R469" s="62"/>
      <c r="S469" s="62"/>
    </row>
    <row r="470" spans="1:19" ht="12.75">
      <c r="A470" s="17">
        <v>634</v>
      </c>
      <c r="B470" s="17" t="s">
        <v>122</v>
      </c>
      <c r="C470" s="132">
        <f>SUM(C471:C482)</f>
        <v>4215.8</v>
      </c>
      <c r="D470" s="132">
        <f>SUM(D471:D482)</f>
        <v>0</v>
      </c>
      <c r="E470" s="163">
        <f>SUM(E471:E482)</f>
        <v>4500</v>
      </c>
      <c r="F470" s="163">
        <f>SUM(F471:F482)</f>
        <v>4393</v>
      </c>
      <c r="G470" s="129"/>
      <c r="H470" s="129"/>
      <c r="I470" s="129"/>
      <c r="J470" s="136"/>
      <c r="K470" s="137"/>
      <c r="L470" s="129">
        <f>SUM(L471:L482)</f>
        <v>4696</v>
      </c>
      <c r="M470" s="129">
        <f>SUM(M471:M482)</f>
        <v>4856</v>
      </c>
      <c r="N470" s="129">
        <f>SUM(N471:N482)</f>
        <v>5141</v>
      </c>
      <c r="O470" s="158"/>
      <c r="P470" s="271"/>
      <c r="Q470" s="271"/>
      <c r="R470" s="40"/>
      <c r="S470" s="40"/>
    </row>
    <row r="471" spans="1:19" ht="12.75">
      <c r="A471" s="26">
        <v>1</v>
      </c>
      <c r="B471" s="23" t="s">
        <v>247</v>
      </c>
      <c r="C471" s="107">
        <v>1672.9</v>
      </c>
      <c r="D471" s="107"/>
      <c r="E471" s="24">
        <v>1942</v>
      </c>
      <c r="F471" s="9">
        <v>1800</v>
      </c>
      <c r="G471" s="9"/>
      <c r="H471" s="9"/>
      <c r="I471" s="9"/>
      <c r="J471" s="21"/>
      <c r="K471" s="43"/>
      <c r="L471" s="9">
        <v>1900</v>
      </c>
      <c r="M471" s="9">
        <v>2000</v>
      </c>
      <c r="N471" s="9">
        <v>2100</v>
      </c>
      <c r="O471" s="44"/>
      <c r="P471" s="160"/>
      <c r="Q471" s="160"/>
      <c r="R471" s="40"/>
      <c r="S471" s="40"/>
    </row>
    <row r="472" spans="1:19" ht="12.75">
      <c r="A472" s="26">
        <v>2</v>
      </c>
      <c r="B472" s="23" t="s">
        <v>123</v>
      </c>
      <c r="C472" s="107">
        <v>88.4</v>
      </c>
      <c r="D472" s="107"/>
      <c r="E472" s="24">
        <v>120</v>
      </c>
      <c r="F472" s="24">
        <v>120</v>
      </c>
      <c r="G472" s="24"/>
      <c r="H472" s="24"/>
      <c r="I472" s="24"/>
      <c r="J472" s="21"/>
      <c r="K472" s="25"/>
      <c r="L472" s="24">
        <v>120</v>
      </c>
      <c r="M472" s="24">
        <v>130</v>
      </c>
      <c r="N472" s="24">
        <v>150</v>
      </c>
      <c r="O472" s="159"/>
      <c r="P472" s="265"/>
      <c r="Q472" s="265"/>
      <c r="R472" s="40"/>
      <c r="S472" s="40"/>
    </row>
    <row r="473" spans="1:19" ht="12.75">
      <c r="A473" s="26">
        <v>3</v>
      </c>
      <c r="B473" s="23" t="s">
        <v>248</v>
      </c>
      <c r="C473" s="107">
        <v>1623.5</v>
      </c>
      <c r="D473" s="107"/>
      <c r="E473" s="24">
        <v>1525</v>
      </c>
      <c r="F473" s="24">
        <v>1425</v>
      </c>
      <c r="G473" s="24"/>
      <c r="H473" s="24"/>
      <c r="I473" s="24"/>
      <c r="J473" s="21"/>
      <c r="K473" s="25"/>
      <c r="L473" s="24">
        <v>1550</v>
      </c>
      <c r="M473" s="24">
        <v>1600</v>
      </c>
      <c r="N473" s="24">
        <v>1700</v>
      </c>
      <c r="O473" s="159" t="s">
        <v>124</v>
      </c>
      <c r="P473" s="265"/>
      <c r="Q473" s="265"/>
      <c r="R473" s="40"/>
      <c r="S473" s="40"/>
    </row>
    <row r="474" spans="1:19" ht="12.75">
      <c r="A474" s="26">
        <v>4</v>
      </c>
      <c r="B474" s="23" t="s">
        <v>125</v>
      </c>
      <c r="C474" s="107">
        <v>157.3</v>
      </c>
      <c r="D474" s="107"/>
      <c r="E474" s="24">
        <v>150</v>
      </c>
      <c r="F474" s="24">
        <v>150</v>
      </c>
      <c r="G474" s="24"/>
      <c r="H474" s="24"/>
      <c r="I474" s="24"/>
      <c r="J474" s="21"/>
      <c r="K474" s="25"/>
      <c r="L474" s="24">
        <v>150</v>
      </c>
      <c r="M474" s="24">
        <v>100</v>
      </c>
      <c r="N474" s="24">
        <v>150</v>
      </c>
      <c r="O474" s="159"/>
      <c r="P474" s="265"/>
      <c r="Q474" s="265"/>
      <c r="R474" s="40"/>
      <c r="S474" s="40"/>
    </row>
    <row r="475" spans="1:19" ht="12.75">
      <c r="A475" s="26">
        <v>5</v>
      </c>
      <c r="B475" s="23" t="s">
        <v>126</v>
      </c>
      <c r="C475" s="107">
        <v>13.4</v>
      </c>
      <c r="D475" s="107"/>
      <c r="E475" s="24">
        <v>25</v>
      </c>
      <c r="F475" s="24">
        <v>20</v>
      </c>
      <c r="G475" s="24"/>
      <c r="H475" s="24"/>
      <c r="I475" s="24"/>
      <c r="J475" s="21"/>
      <c r="K475" s="25"/>
      <c r="L475" s="24">
        <v>20</v>
      </c>
      <c r="M475" s="24">
        <v>15</v>
      </c>
      <c r="N475" s="24">
        <v>20</v>
      </c>
      <c r="O475" s="159"/>
      <c r="P475" s="265"/>
      <c r="Q475" s="265"/>
      <c r="R475" s="40"/>
      <c r="S475" s="40"/>
    </row>
    <row r="476" spans="1:19" ht="12.75">
      <c r="A476" s="26">
        <v>6</v>
      </c>
      <c r="B476" s="23" t="s">
        <v>127</v>
      </c>
      <c r="C476" s="107">
        <v>1.2</v>
      </c>
      <c r="D476" s="107"/>
      <c r="E476" s="24">
        <v>5</v>
      </c>
      <c r="F476" s="24">
        <v>5</v>
      </c>
      <c r="G476" s="24"/>
      <c r="H476" s="24"/>
      <c r="I476" s="24"/>
      <c r="J476" s="21"/>
      <c r="K476" s="25"/>
      <c r="L476" s="24">
        <v>5</v>
      </c>
      <c r="M476" s="24">
        <v>5</v>
      </c>
      <c r="N476" s="24">
        <v>5</v>
      </c>
      <c r="O476" s="159"/>
      <c r="P476" s="265"/>
      <c r="Q476" s="265"/>
      <c r="R476" s="40"/>
      <c r="S476" s="40"/>
    </row>
    <row r="477" spans="1:19" ht="12.75">
      <c r="A477" s="26">
        <v>8</v>
      </c>
      <c r="B477" s="23" t="s">
        <v>128</v>
      </c>
      <c r="C477" s="107">
        <v>55.4</v>
      </c>
      <c r="D477" s="107"/>
      <c r="E477" s="24">
        <v>75</v>
      </c>
      <c r="F477" s="24">
        <v>85</v>
      </c>
      <c r="G477" s="24"/>
      <c r="H477" s="24"/>
      <c r="I477" s="24"/>
      <c r="J477" s="21"/>
      <c r="K477" s="25"/>
      <c r="L477" s="24">
        <v>95</v>
      </c>
      <c r="M477" s="24">
        <v>95</v>
      </c>
      <c r="N477" s="24">
        <v>95</v>
      </c>
      <c r="O477" s="159"/>
      <c r="P477" s="265"/>
      <c r="Q477" s="265"/>
      <c r="R477" s="40"/>
      <c r="S477" s="40"/>
    </row>
    <row r="478" spans="1:19" ht="12.75">
      <c r="A478" s="26">
        <v>9</v>
      </c>
      <c r="B478" s="23" t="s">
        <v>129</v>
      </c>
      <c r="C478" s="107">
        <v>590.2</v>
      </c>
      <c r="D478" s="107"/>
      <c r="E478" s="24">
        <v>650</v>
      </c>
      <c r="F478" s="9">
        <v>750</v>
      </c>
      <c r="G478" s="24"/>
      <c r="H478" s="24"/>
      <c r="I478" s="24"/>
      <c r="J478" s="21"/>
      <c r="K478" s="25"/>
      <c r="L478" s="24">
        <v>750</v>
      </c>
      <c r="M478" s="24">
        <v>800</v>
      </c>
      <c r="N478" s="24">
        <v>800</v>
      </c>
      <c r="O478" s="159"/>
      <c r="P478" s="265"/>
      <c r="Q478" s="265"/>
      <c r="R478" s="40"/>
      <c r="S478" s="40"/>
    </row>
    <row r="479" spans="1:19" ht="12.75">
      <c r="A479" s="22">
        <v>10</v>
      </c>
      <c r="B479" s="23" t="s">
        <v>130</v>
      </c>
      <c r="C479" s="107">
        <v>13.3</v>
      </c>
      <c r="D479" s="107"/>
      <c r="E479" s="24"/>
      <c r="F479" s="24">
        <v>10</v>
      </c>
      <c r="G479" s="9"/>
      <c r="H479" s="9"/>
      <c r="I479" s="9"/>
      <c r="J479" s="21"/>
      <c r="K479" s="43"/>
      <c r="L479" s="9">
        <v>10</v>
      </c>
      <c r="M479" s="9">
        <v>10</v>
      </c>
      <c r="N479" s="9">
        <v>10</v>
      </c>
      <c r="O479" s="44"/>
      <c r="P479" s="160"/>
      <c r="Q479" s="160"/>
      <c r="R479" s="40"/>
      <c r="S479" s="40"/>
    </row>
    <row r="480" spans="1:19" ht="12.75">
      <c r="A480" s="22">
        <v>12</v>
      </c>
      <c r="B480" s="23" t="s">
        <v>131</v>
      </c>
      <c r="C480" s="107"/>
      <c r="D480" s="107"/>
      <c r="E480" s="24">
        <v>2</v>
      </c>
      <c r="F480" s="24">
        <v>22</v>
      </c>
      <c r="G480" s="24"/>
      <c r="H480" s="24"/>
      <c r="I480" s="24"/>
      <c r="J480" s="21"/>
      <c r="K480" s="25"/>
      <c r="L480" s="24">
        <v>25</v>
      </c>
      <c r="M480" s="24">
        <v>30</v>
      </c>
      <c r="N480" s="24">
        <v>40</v>
      </c>
      <c r="O480" s="159" t="s">
        <v>132</v>
      </c>
      <c r="P480" s="265"/>
      <c r="Q480" s="265"/>
      <c r="R480" s="40"/>
      <c r="S480" s="40"/>
    </row>
    <row r="481" spans="1:19" ht="12.75">
      <c r="A481" s="22">
        <v>13</v>
      </c>
      <c r="B481" s="23" t="s">
        <v>133</v>
      </c>
      <c r="C481" s="107">
        <v>0.2</v>
      </c>
      <c r="D481" s="107"/>
      <c r="E481" s="24">
        <v>6</v>
      </c>
      <c r="F481" s="24">
        <v>6</v>
      </c>
      <c r="G481" s="24"/>
      <c r="H481" s="24"/>
      <c r="I481" s="24"/>
      <c r="J481" s="21"/>
      <c r="K481" s="25"/>
      <c r="L481" s="24">
        <v>6</v>
      </c>
      <c r="M481" s="24">
        <v>6</v>
      </c>
      <c r="N481" s="24">
        <v>6</v>
      </c>
      <c r="O481" s="159"/>
      <c r="P481" s="265"/>
      <c r="Q481" s="265"/>
      <c r="R481" s="40"/>
      <c r="S481" s="40"/>
    </row>
    <row r="482" spans="1:19" ht="12.75">
      <c r="A482" s="22">
        <v>14</v>
      </c>
      <c r="B482" s="23" t="s">
        <v>134</v>
      </c>
      <c r="C482" s="107"/>
      <c r="D482" s="107"/>
      <c r="E482" s="24"/>
      <c r="F482" s="24"/>
      <c r="G482" s="24"/>
      <c r="H482" s="24"/>
      <c r="I482" s="24"/>
      <c r="J482" s="21"/>
      <c r="K482" s="25"/>
      <c r="L482" s="24">
        <v>65</v>
      </c>
      <c r="M482" s="24">
        <v>65</v>
      </c>
      <c r="N482" s="24">
        <v>65</v>
      </c>
      <c r="O482" s="159"/>
      <c r="P482" s="265"/>
      <c r="Q482" s="265"/>
      <c r="R482" s="40"/>
      <c r="S482" s="40"/>
    </row>
    <row r="483" spans="1:19" ht="12.75">
      <c r="A483" s="17">
        <v>635</v>
      </c>
      <c r="B483" s="17" t="s">
        <v>135</v>
      </c>
      <c r="C483" s="132">
        <f>SUM(C484:C501)</f>
        <v>886.7</v>
      </c>
      <c r="D483" s="132">
        <f>SUM(D484:D500)</f>
        <v>0</v>
      </c>
      <c r="E483" s="163">
        <f>SUM(E484:E501)</f>
        <v>1800</v>
      </c>
      <c r="F483" s="163">
        <f>SUM(F484:F501)</f>
        <v>959</v>
      </c>
      <c r="G483" s="129"/>
      <c r="H483" s="129"/>
      <c r="I483" s="129"/>
      <c r="J483" s="136"/>
      <c r="K483" s="137"/>
      <c r="L483" s="129">
        <f>SUM(L484:L501)</f>
        <v>1784</v>
      </c>
      <c r="M483" s="129">
        <f>SUM(M484:M501)</f>
        <v>2224</v>
      </c>
      <c r="N483" s="129">
        <f>SUM(N484:N501)</f>
        <v>2534</v>
      </c>
      <c r="O483" s="158"/>
      <c r="P483" s="271"/>
      <c r="Q483" s="271"/>
      <c r="R483" s="40"/>
      <c r="S483" s="40"/>
    </row>
    <row r="484" spans="1:19" ht="12.75">
      <c r="A484" s="26">
        <v>1</v>
      </c>
      <c r="B484" s="23" t="s">
        <v>136</v>
      </c>
      <c r="C484" s="107">
        <v>17.6</v>
      </c>
      <c r="D484" s="107"/>
      <c r="E484" s="24">
        <v>286</v>
      </c>
      <c r="F484" s="24">
        <v>200</v>
      </c>
      <c r="G484" s="24"/>
      <c r="H484" s="24"/>
      <c r="I484" s="24"/>
      <c r="J484" s="21"/>
      <c r="K484" s="25"/>
      <c r="L484" s="24">
        <v>300</v>
      </c>
      <c r="M484" s="24">
        <v>350</v>
      </c>
      <c r="N484" s="24">
        <v>350</v>
      </c>
      <c r="O484" s="159"/>
      <c r="P484" s="265"/>
      <c r="Q484" s="265"/>
      <c r="R484" s="40"/>
      <c r="S484" s="40"/>
    </row>
    <row r="485" spans="1:19" ht="12.75">
      <c r="A485" s="22">
        <v>10</v>
      </c>
      <c r="B485" s="23" t="s">
        <v>137</v>
      </c>
      <c r="C485" s="107"/>
      <c r="D485" s="107"/>
      <c r="E485" s="24"/>
      <c r="F485" s="24"/>
      <c r="G485" s="24"/>
      <c r="H485" s="24"/>
      <c r="I485" s="24"/>
      <c r="J485" s="21"/>
      <c r="K485" s="25"/>
      <c r="L485" s="24">
        <v>0</v>
      </c>
      <c r="M485" s="24">
        <v>0</v>
      </c>
      <c r="N485" s="24">
        <v>50</v>
      </c>
      <c r="O485" s="159"/>
      <c r="P485" s="265"/>
      <c r="Q485" s="265"/>
      <c r="R485" s="40"/>
      <c r="S485" s="40"/>
    </row>
    <row r="486" spans="1:19" ht="12.75">
      <c r="A486" s="22">
        <v>24</v>
      </c>
      <c r="B486" s="23" t="s">
        <v>138</v>
      </c>
      <c r="C486" s="107">
        <v>164.1</v>
      </c>
      <c r="D486" s="107"/>
      <c r="E486" s="24">
        <v>400</v>
      </c>
      <c r="F486" s="24">
        <v>300</v>
      </c>
      <c r="G486" s="24"/>
      <c r="H486" s="24"/>
      <c r="I486" s="24"/>
      <c r="J486" s="21"/>
      <c r="K486" s="25"/>
      <c r="L486" s="24">
        <v>400</v>
      </c>
      <c r="M486" s="24">
        <v>450</v>
      </c>
      <c r="N486" s="24">
        <v>450</v>
      </c>
      <c r="O486" s="159"/>
      <c r="P486" s="265"/>
      <c r="Q486" s="265"/>
      <c r="R486" s="40"/>
      <c r="S486" s="40"/>
    </row>
    <row r="487" spans="1:19" ht="12.75">
      <c r="A487" s="22">
        <v>25</v>
      </c>
      <c r="B487" s="23" t="s">
        <v>139</v>
      </c>
      <c r="C487" s="107">
        <v>7.8</v>
      </c>
      <c r="D487" s="107"/>
      <c r="E487" s="24">
        <v>10</v>
      </c>
      <c r="F487" s="24">
        <v>10</v>
      </c>
      <c r="G487" s="24"/>
      <c r="H487" s="24"/>
      <c r="I487" s="24"/>
      <c r="J487" s="21"/>
      <c r="K487" s="25"/>
      <c r="L487" s="24">
        <v>10</v>
      </c>
      <c r="M487" s="24">
        <v>10</v>
      </c>
      <c r="N487" s="24">
        <v>10</v>
      </c>
      <c r="O487" s="159"/>
      <c r="P487" s="265"/>
      <c r="Q487" s="265"/>
      <c r="R487" s="40"/>
      <c r="S487" s="40"/>
    </row>
    <row r="488" spans="1:19" ht="12.75">
      <c r="A488" s="22">
        <v>26</v>
      </c>
      <c r="B488" s="23" t="s">
        <v>140</v>
      </c>
      <c r="C488" s="107">
        <v>141</v>
      </c>
      <c r="D488" s="107"/>
      <c r="E488" s="24">
        <v>200</v>
      </c>
      <c r="F488" s="24">
        <v>190</v>
      </c>
      <c r="G488" s="24"/>
      <c r="H488" s="24"/>
      <c r="I488" s="24"/>
      <c r="J488" s="21"/>
      <c r="K488" s="25"/>
      <c r="L488" s="24">
        <v>250</v>
      </c>
      <c r="M488" s="24">
        <v>200</v>
      </c>
      <c r="N488" s="24">
        <v>250</v>
      </c>
      <c r="O488" s="159"/>
      <c r="P488" s="265"/>
      <c r="Q488" s="265"/>
      <c r="R488" s="40"/>
      <c r="S488" s="40"/>
    </row>
    <row r="489" spans="1:19" ht="12.75">
      <c r="A489" s="22">
        <v>28</v>
      </c>
      <c r="B489" s="23" t="s">
        <v>141</v>
      </c>
      <c r="C489" s="107">
        <v>8.3</v>
      </c>
      <c r="D489" s="107"/>
      <c r="E489" s="24">
        <v>10</v>
      </c>
      <c r="F489" s="24">
        <v>10</v>
      </c>
      <c r="G489" s="24"/>
      <c r="H489" s="24"/>
      <c r="I489" s="24"/>
      <c r="J489" s="21"/>
      <c r="K489" s="25"/>
      <c r="L489" s="24">
        <v>10</v>
      </c>
      <c r="M489" s="24">
        <v>10</v>
      </c>
      <c r="N489" s="24">
        <v>10</v>
      </c>
      <c r="O489" s="159"/>
      <c r="P489" s="265"/>
      <c r="Q489" s="265"/>
      <c r="R489" s="40"/>
      <c r="S489" s="40"/>
    </row>
    <row r="490" spans="1:19" ht="12.75">
      <c r="A490" s="22">
        <v>29</v>
      </c>
      <c r="B490" s="23" t="s">
        <v>142</v>
      </c>
      <c r="C490" s="107">
        <v>9.8</v>
      </c>
      <c r="D490" s="107"/>
      <c r="E490" s="24">
        <v>20</v>
      </c>
      <c r="F490" s="24">
        <v>20</v>
      </c>
      <c r="G490" s="24"/>
      <c r="H490" s="24"/>
      <c r="I490" s="24"/>
      <c r="J490" s="21"/>
      <c r="K490" s="25"/>
      <c r="L490" s="24">
        <v>20</v>
      </c>
      <c r="M490" s="24">
        <v>20</v>
      </c>
      <c r="N490" s="24">
        <v>20</v>
      </c>
      <c r="O490" s="159"/>
      <c r="P490" s="265"/>
      <c r="Q490" s="265"/>
      <c r="R490" s="40"/>
      <c r="S490" s="40"/>
    </row>
    <row r="491" spans="1:19" ht="12.75">
      <c r="A491" s="22">
        <v>30</v>
      </c>
      <c r="B491" s="23" t="s">
        <v>143</v>
      </c>
      <c r="C491" s="107"/>
      <c r="D491" s="107"/>
      <c r="E491" s="24">
        <v>4</v>
      </c>
      <c r="F491" s="24">
        <v>4</v>
      </c>
      <c r="G491" s="24"/>
      <c r="H491" s="24"/>
      <c r="I491" s="24"/>
      <c r="J491" s="21"/>
      <c r="K491" s="25"/>
      <c r="L491" s="24">
        <v>4</v>
      </c>
      <c r="M491" s="24">
        <v>4</v>
      </c>
      <c r="N491" s="24">
        <v>4</v>
      </c>
      <c r="O491" s="159"/>
      <c r="P491" s="265"/>
      <c r="Q491" s="265"/>
      <c r="R491" s="40"/>
      <c r="S491" s="40"/>
    </row>
    <row r="492" spans="1:19" ht="12.75">
      <c r="A492" s="22">
        <v>31</v>
      </c>
      <c r="B492" s="23" t="s">
        <v>144</v>
      </c>
      <c r="C492" s="107">
        <v>24.7</v>
      </c>
      <c r="D492" s="107"/>
      <c r="E492" s="24">
        <v>40</v>
      </c>
      <c r="F492" s="24">
        <v>40</v>
      </c>
      <c r="G492" s="24"/>
      <c r="H492" s="24"/>
      <c r="I492" s="24"/>
      <c r="J492" s="21"/>
      <c r="K492" s="25"/>
      <c r="L492" s="24">
        <v>40</v>
      </c>
      <c r="M492" s="24">
        <v>40</v>
      </c>
      <c r="N492" s="24">
        <v>40</v>
      </c>
      <c r="O492" s="159"/>
      <c r="P492" s="265"/>
      <c r="Q492" s="265"/>
      <c r="R492" s="40"/>
      <c r="S492" s="40"/>
    </row>
    <row r="493" spans="1:19" ht="12.75">
      <c r="A493" s="22">
        <v>36</v>
      </c>
      <c r="B493" s="23" t="s">
        <v>145</v>
      </c>
      <c r="C493" s="107">
        <v>0.7</v>
      </c>
      <c r="D493" s="107"/>
      <c r="E493" s="24">
        <v>0</v>
      </c>
      <c r="F493" s="24"/>
      <c r="G493" s="24"/>
      <c r="H493" s="24"/>
      <c r="I493" s="24"/>
      <c r="J493" s="21"/>
      <c r="K493" s="25"/>
      <c r="L493" s="24"/>
      <c r="M493" s="24"/>
      <c r="N493" s="24"/>
      <c r="O493" s="159"/>
      <c r="P493" s="265"/>
      <c r="Q493" s="265"/>
      <c r="R493" s="40"/>
      <c r="S493" s="40"/>
    </row>
    <row r="494" spans="1:19" ht="12.75">
      <c r="A494" s="22">
        <v>37</v>
      </c>
      <c r="B494" s="23" t="s">
        <v>146</v>
      </c>
      <c r="C494" s="107">
        <v>7.6</v>
      </c>
      <c r="D494" s="107"/>
      <c r="E494" s="24">
        <v>15</v>
      </c>
      <c r="F494" s="24">
        <v>15</v>
      </c>
      <c r="G494" s="24"/>
      <c r="H494" s="24"/>
      <c r="I494" s="24"/>
      <c r="J494" s="21"/>
      <c r="K494" s="25"/>
      <c r="L494" s="24">
        <v>15</v>
      </c>
      <c r="M494" s="24">
        <v>15</v>
      </c>
      <c r="N494" s="24">
        <v>15</v>
      </c>
      <c r="O494" s="159"/>
      <c r="P494" s="265"/>
      <c r="Q494" s="265"/>
      <c r="R494" s="40"/>
      <c r="S494" s="40"/>
    </row>
    <row r="495" spans="1:19" ht="12.75">
      <c r="A495" s="22">
        <v>38</v>
      </c>
      <c r="B495" s="23" t="s">
        <v>147</v>
      </c>
      <c r="C495" s="107"/>
      <c r="D495" s="107"/>
      <c r="E495" s="24">
        <v>10</v>
      </c>
      <c r="F495" s="24">
        <v>5</v>
      </c>
      <c r="G495" s="24"/>
      <c r="H495" s="24"/>
      <c r="I495" s="24"/>
      <c r="J495" s="21"/>
      <c r="K495" s="25"/>
      <c r="L495" s="24">
        <v>10</v>
      </c>
      <c r="M495" s="24">
        <v>10</v>
      </c>
      <c r="N495" s="24">
        <v>10</v>
      </c>
      <c r="O495" s="159"/>
      <c r="P495" s="265"/>
      <c r="Q495" s="265"/>
      <c r="R495" s="40"/>
      <c r="S495" s="40"/>
    </row>
    <row r="496" spans="1:19" ht="12.75">
      <c r="A496" s="22">
        <v>39</v>
      </c>
      <c r="B496" s="23" t="s">
        <v>148</v>
      </c>
      <c r="C496" s="107">
        <v>0.5</v>
      </c>
      <c r="D496" s="107"/>
      <c r="E496" s="24">
        <v>10</v>
      </c>
      <c r="F496" s="24">
        <v>10</v>
      </c>
      <c r="G496" s="24"/>
      <c r="H496" s="24"/>
      <c r="I496" s="24"/>
      <c r="J496" s="21"/>
      <c r="K496" s="25"/>
      <c r="L496" s="24">
        <v>10</v>
      </c>
      <c r="M496" s="24">
        <v>10</v>
      </c>
      <c r="N496" s="24">
        <v>10</v>
      </c>
      <c r="O496" s="159"/>
      <c r="P496" s="265"/>
      <c r="Q496" s="265"/>
      <c r="R496" s="40"/>
      <c r="S496" s="40"/>
    </row>
    <row r="497" spans="1:19" ht="12.75">
      <c r="A497" s="22">
        <v>40</v>
      </c>
      <c r="B497" s="23" t="s">
        <v>250</v>
      </c>
      <c r="C497" s="107">
        <v>10.7</v>
      </c>
      <c r="D497" s="107"/>
      <c r="E497" s="24">
        <v>15</v>
      </c>
      <c r="F497" s="24">
        <v>15</v>
      </c>
      <c r="G497" s="24"/>
      <c r="H497" s="24"/>
      <c r="I497" s="24"/>
      <c r="J497" s="21"/>
      <c r="K497" s="25"/>
      <c r="L497" s="24">
        <v>15</v>
      </c>
      <c r="M497" s="24">
        <v>0</v>
      </c>
      <c r="N497" s="24">
        <v>15</v>
      </c>
      <c r="O497" s="159"/>
      <c r="P497" s="265"/>
      <c r="Q497" s="265"/>
      <c r="R497" s="40"/>
      <c r="S497" s="40"/>
    </row>
    <row r="498" spans="1:19" ht="12.75">
      <c r="A498" s="22">
        <v>43</v>
      </c>
      <c r="B498" s="23" t="s">
        <v>249</v>
      </c>
      <c r="C498" s="107">
        <v>480.4</v>
      </c>
      <c r="D498" s="107"/>
      <c r="E498" s="24">
        <v>780</v>
      </c>
      <c r="F498" s="24">
        <v>140</v>
      </c>
      <c r="G498" s="24"/>
      <c r="H498" s="24"/>
      <c r="I498" s="24"/>
      <c r="J498" s="21"/>
      <c r="K498" s="25"/>
      <c r="L498" s="24">
        <v>200</v>
      </c>
      <c r="M498" s="24">
        <v>500</v>
      </c>
      <c r="N498" s="24">
        <v>600</v>
      </c>
      <c r="O498" s="159"/>
      <c r="P498" s="265"/>
      <c r="Q498" s="265"/>
      <c r="R498" s="40"/>
      <c r="S498" s="40"/>
    </row>
    <row r="499" spans="1:19" ht="12.75">
      <c r="A499" s="22">
        <v>44</v>
      </c>
      <c r="B499" s="23" t="s">
        <v>149</v>
      </c>
      <c r="C499" s="107"/>
      <c r="D499" s="107"/>
      <c r="E499" s="24"/>
      <c r="F499" s="24"/>
      <c r="G499" s="24"/>
      <c r="H499" s="24"/>
      <c r="I499" s="24"/>
      <c r="J499" s="21"/>
      <c r="K499" s="25"/>
      <c r="L499" s="24">
        <v>500</v>
      </c>
      <c r="M499" s="24">
        <v>600</v>
      </c>
      <c r="N499" s="24">
        <v>700</v>
      </c>
      <c r="O499" s="159"/>
      <c r="P499" s="265"/>
      <c r="Q499" s="265"/>
      <c r="R499" s="40"/>
      <c r="S499" s="40"/>
    </row>
    <row r="500" spans="1:19" ht="12" customHeight="1">
      <c r="A500" s="22">
        <v>45</v>
      </c>
      <c r="B500" s="23" t="s">
        <v>150</v>
      </c>
      <c r="C500" s="107"/>
      <c r="D500" s="107"/>
      <c r="E500" s="24"/>
      <c r="F500" s="24"/>
      <c r="G500" s="24"/>
      <c r="H500" s="24"/>
      <c r="I500" s="24"/>
      <c r="J500" s="21"/>
      <c r="K500" s="25"/>
      <c r="L500" s="24"/>
      <c r="M500" s="78"/>
      <c r="N500" s="24"/>
      <c r="O500" s="159"/>
      <c r="P500" s="265"/>
      <c r="Q500" s="265"/>
      <c r="R500" s="40"/>
      <c r="S500" s="40"/>
    </row>
    <row r="501" spans="1:19" ht="12.75">
      <c r="A501" s="22">
        <v>53</v>
      </c>
      <c r="B501" s="23" t="s">
        <v>151</v>
      </c>
      <c r="C501" s="107">
        <v>13.5</v>
      </c>
      <c r="D501" s="107"/>
      <c r="E501" s="24"/>
      <c r="F501" s="73"/>
      <c r="G501" s="174"/>
      <c r="H501" s="174"/>
      <c r="I501" s="174"/>
      <c r="J501" s="175"/>
      <c r="K501" s="72"/>
      <c r="L501" s="73">
        <v>0</v>
      </c>
      <c r="M501" s="174">
        <v>5</v>
      </c>
      <c r="N501" s="24">
        <v>0</v>
      </c>
      <c r="O501" s="159"/>
      <c r="P501" s="265"/>
      <c r="Q501" s="265"/>
      <c r="R501" s="28"/>
      <c r="S501" s="28"/>
    </row>
    <row r="502" spans="3:19" ht="12.75">
      <c r="C502" s="27"/>
      <c r="D502" s="15"/>
      <c r="E502" s="27"/>
      <c r="F502" s="27"/>
      <c r="G502" s="27"/>
      <c r="H502" s="27"/>
      <c r="I502" s="27"/>
      <c r="J502" s="28"/>
      <c r="K502" s="46"/>
      <c r="L502" s="177"/>
      <c r="M502" s="177"/>
      <c r="N502" s="177"/>
      <c r="O502" s="46"/>
      <c r="P502" s="46"/>
      <c r="Q502" s="46"/>
      <c r="R502" s="28"/>
      <c r="S502" s="28"/>
    </row>
    <row r="503" spans="3:19" ht="6.75" customHeight="1">
      <c r="C503" s="27"/>
      <c r="D503" s="15"/>
      <c r="E503" s="27"/>
      <c r="F503" s="27"/>
      <c r="G503" s="27"/>
      <c r="H503" s="27"/>
      <c r="I503" s="27"/>
      <c r="J503" s="28"/>
      <c r="K503" s="46"/>
      <c r="L503" s="177"/>
      <c r="M503" s="177"/>
      <c r="N503" s="177"/>
      <c r="O503" s="46"/>
      <c r="P503" s="46"/>
      <c r="Q503" s="46"/>
      <c r="R503" s="28"/>
      <c r="S503" s="28"/>
    </row>
    <row r="504" spans="1:19" ht="12.75">
      <c r="A504" s="56" t="s">
        <v>32</v>
      </c>
      <c r="B504" s="56"/>
      <c r="C504" s="27"/>
      <c r="D504" s="15"/>
      <c r="E504" s="27"/>
      <c r="F504" s="27"/>
      <c r="G504" s="27"/>
      <c r="H504" s="27"/>
      <c r="I504" s="27"/>
      <c r="K504" s="46"/>
      <c r="L504" s="177"/>
      <c r="M504" s="177"/>
      <c r="N504" s="177"/>
      <c r="O504" s="144" t="s">
        <v>152</v>
      </c>
      <c r="P504" s="144"/>
      <c r="Q504" s="144"/>
      <c r="R504" s="62"/>
      <c r="S504" s="62"/>
    </row>
    <row r="505" spans="1:19" ht="51">
      <c r="A505" s="1" t="s">
        <v>34</v>
      </c>
      <c r="B505" s="1" t="s">
        <v>3</v>
      </c>
      <c r="C505" s="2" t="s">
        <v>4</v>
      </c>
      <c r="D505" s="3" t="s">
        <v>5</v>
      </c>
      <c r="E505" s="61" t="s">
        <v>6</v>
      </c>
      <c r="F505" s="2" t="s">
        <v>7</v>
      </c>
      <c r="G505" s="2"/>
      <c r="H505" s="2"/>
      <c r="I505" s="2"/>
      <c r="J505" s="54"/>
      <c r="K505" s="45"/>
      <c r="L505" s="176" t="s">
        <v>8</v>
      </c>
      <c r="M505" s="176" t="s">
        <v>9</v>
      </c>
      <c r="N505" s="176" t="s">
        <v>10</v>
      </c>
      <c r="O505" s="143" t="s">
        <v>11</v>
      </c>
      <c r="P505" s="267"/>
      <c r="Q505" s="267"/>
      <c r="R505" s="40"/>
      <c r="S505" s="40"/>
    </row>
    <row r="506" spans="1:19" ht="12.75">
      <c r="A506" s="17">
        <v>636</v>
      </c>
      <c r="B506" s="17" t="s">
        <v>153</v>
      </c>
      <c r="C506" s="132">
        <f>SUM(C507:C511)</f>
        <v>135.6</v>
      </c>
      <c r="D506" s="132">
        <f>SUM(D507:D512)</f>
        <v>0</v>
      </c>
      <c r="E506" s="163">
        <f>SUM(E507:E511)</f>
        <v>150</v>
      </c>
      <c r="F506" s="163">
        <f>SUM(F507:F511)</f>
        <v>135</v>
      </c>
      <c r="G506" s="129"/>
      <c r="H506" s="129"/>
      <c r="I506" s="129"/>
      <c r="J506" s="136"/>
      <c r="K506" s="137"/>
      <c r="L506" s="129">
        <f>SUM(L507:L511)</f>
        <v>145</v>
      </c>
      <c r="M506" s="129">
        <f>SUM(M507:M511)</f>
        <v>145</v>
      </c>
      <c r="N506" s="129">
        <f>SUM(N507:N511)</f>
        <v>125</v>
      </c>
      <c r="O506" s="147"/>
      <c r="P506" s="272"/>
      <c r="Q506" s="272"/>
      <c r="R506" s="40"/>
      <c r="S506" s="40"/>
    </row>
    <row r="507" spans="1:19" ht="12.75">
      <c r="A507" s="26">
        <v>1</v>
      </c>
      <c r="B507" s="23" t="s">
        <v>136</v>
      </c>
      <c r="C507" s="107"/>
      <c r="D507" s="107"/>
      <c r="E507" s="24"/>
      <c r="F507" s="24"/>
      <c r="G507" s="24"/>
      <c r="H507" s="24"/>
      <c r="I507" s="24"/>
      <c r="J507" s="21"/>
      <c r="K507" s="25"/>
      <c r="L507" s="24"/>
      <c r="M507" s="24"/>
      <c r="N507" s="24"/>
      <c r="O507" s="159"/>
      <c r="P507" s="265"/>
      <c r="Q507" s="265"/>
      <c r="R507" s="40"/>
      <c r="S507" s="40"/>
    </row>
    <row r="508" spans="1:19" ht="12.75">
      <c r="A508" s="26">
        <v>2</v>
      </c>
      <c r="B508" s="23" t="s">
        <v>154</v>
      </c>
      <c r="C508" s="107">
        <v>8.4</v>
      </c>
      <c r="D508" s="107"/>
      <c r="E508" s="24">
        <v>30</v>
      </c>
      <c r="F508" s="24"/>
      <c r="G508" s="24"/>
      <c r="H508" s="24"/>
      <c r="I508" s="24"/>
      <c r="J508" s="21"/>
      <c r="K508" s="25"/>
      <c r="L508" s="24"/>
      <c r="M508" s="24"/>
      <c r="N508" s="24"/>
      <c r="O508" s="159"/>
      <c r="P508" s="265"/>
      <c r="Q508" s="265"/>
      <c r="R508" s="40"/>
      <c r="S508" s="40"/>
    </row>
    <row r="509" spans="1:19" ht="12.75">
      <c r="A509" s="26">
        <v>7</v>
      </c>
      <c r="B509" s="23" t="s">
        <v>155</v>
      </c>
      <c r="C509" s="107">
        <v>76.8</v>
      </c>
      <c r="D509" s="107"/>
      <c r="E509" s="24">
        <v>50</v>
      </c>
      <c r="F509" s="24">
        <v>50</v>
      </c>
      <c r="G509" s="24"/>
      <c r="H509" s="24"/>
      <c r="I509" s="24"/>
      <c r="J509" s="21"/>
      <c r="K509" s="25"/>
      <c r="L509" s="24">
        <v>50</v>
      </c>
      <c r="M509" s="24">
        <v>50</v>
      </c>
      <c r="N509" s="24">
        <v>30</v>
      </c>
      <c r="O509" s="159"/>
      <c r="P509" s="265"/>
      <c r="Q509" s="265"/>
      <c r="R509" s="40"/>
      <c r="S509" s="40"/>
    </row>
    <row r="510" spans="1:19" ht="12.75">
      <c r="A510" s="22">
        <v>13</v>
      </c>
      <c r="B510" s="23" t="s">
        <v>156</v>
      </c>
      <c r="C510" s="107">
        <v>2.1</v>
      </c>
      <c r="D510" s="107"/>
      <c r="E510" s="24">
        <v>5</v>
      </c>
      <c r="F510" s="24">
        <v>5</v>
      </c>
      <c r="G510" s="24"/>
      <c r="H510" s="24"/>
      <c r="I510" s="24"/>
      <c r="J510" s="21"/>
      <c r="K510" s="25"/>
      <c r="L510" s="24">
        <v>5</v>
      </c>
      <c r="M510" s="24">
        <v>5</v>
      </c>
      <c r="N510" s="24">
        <v>5</v>
      </c>
      <c r="O510" s="159"/>
      <c r="P510" s="265"/>
      <c r="Q510" s="265"/>
      <c r="R510" s="40"/>
      <c r="S510" s="40"/>
    </row>
    <row r="511" spans="1:19" ht="12.75">
      <c r="A511" s="22">
        <v>17</v>
      </c>
      <c r="B511" s="23" t="s">
        <v>157</v>
      </c>
      <c r="C511" s="107">
        <v>48.3</v>
      </c>
      <c r="D511" s="107"/>
      <c r="E511" s="24">
        <v>65</v>
      </c>
      <c r="F511" s="24">
        <v>80</v>
      </c>
      <c r="G511" s="24"/>
      <c r="H511" s="24"/>
      <c r="I511" s="24"/>
      <c r="J511" s="21"/>
      <c r="K511" s="25"/>
      <c r="L511" s="24">
        <v>90</v>
      </c>
      <c r="M511" s="24">
        <v>90</v>
      </c>
      <c r="N511" s="24">
        <v>90</v>
      </c>
      <c r="O511" s="159"/>
      <c r="P511" s="265"/>
      <c r="Q511" s="265"/>
      <c r="R511" s="40"/>
      <c r="S511" s="40"/>
    </row>
    <row r="512" spans="1:19" ht="12.75">
      <c r="A512" s="17">
        <v>637</v>
      </c>
      <c r="B512" s="17" t="s">
        <v>158</v>
      </c>
      <c r="C512" s="132">
        <f>SUM(C513:C533)</f>
        <v>2305</v>
      </c>
      <c r="D512" s="132">
        <f>SUM(D513:D533)</f>
        <v>0</v>
      </c>
      <c r="E512" s="163">
        <f>SUM(E513:E533)</f>
        <v>3115</v>
      </c>
      <c r="F512" s="163">
        <f>SUM(F513:F533)</f>
        <v>2385</v>
      </c>
      <c r="G512" s="129"/>
      <c r="H512" s="129"/>
      <c r="I512" s="129"/>
      <c r="J512" s="136"/>
      <c r="K512" s="137"/>
      <c r="L512" s="129">
        <f>SUM(L513:L533)</f>
        <v>3245</v>
      </c>
      <c r="M512" s="129">
        <f>SUM(M513:M533)</f>
        <v>3288</v>
      </c>
      <c r="N512" s="129">
        <f>SUM(N513:N533)</f>
        <v>3451</v>
      </c>
      <c r="O512" s="158"/>
      <c r="P512" s="271"/>
      <c r="Q512" s="271"/>
      <c r="R512" s="40"/>
      <c r="S512" s="40"/>
    </row>
    <row r="513" spans="1:19" ht="12.75">
      <c r="A513" s="26">
        <v>1</v>
      </c>
      <c r="B513" s="23" t="s">
        <v>159</v>
      </c>
      <c r="C513" s="107">
        <v>323</v>
      </c>
      <c r="D513" s="107"/>
      <c r="E513" s="24">
        <v>670</v>
      </c>
      <c r="F513" s="9">
        <v>200</v>
      </c>
      <c r="G513" s="9"/>
      <c r="H513" s="9"/>
      <c r="I513" s="9"/>
      <c r="J513" s="21"/>
      <c r="K513" s="43"/>
      <c r="L513" s="9">
        <v>680</v>
      </c>
      <c r="M513" s="9">
        <v>695</v>
      </c>
      <c r="N513" s="9">
        <v>725</v>
      </c>
      <c r="O513" s="44"/>
      <c r="P513" s="160"/>
      <c r="Q513" s="160"/>
      <c r="R513" s="40"/>
      <c r="S513" s="40"/>
    </row>
    <row r="514" spans="1:19" ht="12.75">
      <c r="A514" s="26">
        <v>2</v>
      </c>
      <c r="B514" s="23" t="s">
        <v>160</v>
      </c>
      <c r="C514" s="107"/>
      <c r="D514" s="107"/>
      <c r="E514" s="24"/>
      <c r="F514" s="9"/>
      <c r="G514" s="9"/>
      <c r="H514" s="9"/>
      <c r="I514" s="9"/>
      <c r="J514" s="21"/>
      <c r="K514" s="43"/>
      <c r="L514" s="9"/>
      <c r="M514" s="9"/>
      <c r="N514" s="9"/>
      <c r="O514" s="44"/>
      <c r="P514" s="160"/>
      <c r="Q514" s="160"/>
      <c r="R514" s="40"/>
      <c r="S514" s="40"/>
    </row>
    <row r="515" spans="1:19" ht="12.75">
      <c r="A515" s="26">
        <v>3</v>
      </c>
      <c r="B515" s="23" t="s">
        <v>161</v>
      </c>
      <c r="C515" s="107">
        <v>421.8</v>
      </c>
      <c r="D515" s="107"/>
      <c r="E515" s="24">
        <v>654</v>
      </c>
      <c r="F515" s="9">
        <v>539</v>
      </c>
      <c r="G515" s="9"/>
      <c r="H515" s="9"/>
      <c r="I515" s="9"/>
      <c r="J515" s="21"/>
      <c r="K515" s="43"/>
      <c r="L515" s="9">
        <v>650</v>
      </c>
      <c r="M515" s="9">
        <v>650</v>
      </c>
      <c r="N515" s="9">
        <v>650</v>
      </c>
      <c r="O515" s="44"/>
      <c r="P515" s="160"/>
      <c r="Q515" s="160"/>
      <c r="R515" s="40"/>
      <c r="S515" s="40"/>
    </row>
    <row r="516" spans="1:19" ht="12.75">
      <c r="A516" s="26">
        <v>4</v>
      </c>
      <c r="B516" s="23" t="s">
        <v>162</v>
      </c>
      <c r="C516" s="107">
        <v>49.2</v>
      </c>
      <c r="D516" s="107"/>
      <c r="E516" s="24"/>
      <c r="F516" s="9"/>
      <c r="G516" s="9"/>
      <c r="H516" s="9"/>
      <c r="I516" s="9"/>
      <c r="J516" s="21"/>
      <c r="K516" s="43"/>
      <c r="L516" s="9"/>
      <c r="M516" s="9"/>
      <c r="N516" s="9"/>
      <c r="O516" s="44"/>
      <c r="P516" s="160"/>
      <c r="Q516" s="160"/>
      <c r="R516" s="40"/>
      <c r="S516" s="40"/>
    </row>
    <row r="517" spans="1:19" ht="12.75">
      <c r="A517" s="26">
        <v>7</v>
      </c>
      <c r="B517" s="23" t="s">
        <v>163</v>
      </c>
      <c r="C517" s="107">
        <v>22.8</v>
      </c>
      <c r="D517" s="107"/>
      <c r="E517" s="24">
        <v>35</v>
      </c>
      <c r="F517" s="24">
        <v>30</v>
      </c>
      <c r="G517" s="24"/>
      <c r="H517" s="24"/>
      <c r="I517" s="24"/>
      <c r="J517" s="21"/>
      <c r="K517" s="25"/>
      <c r="L517" s="24">
        <v>30</v>
      </c>
      <c r="M517" s="24">
        <v>30</v>
      </c>
      <c r="N517" s="24">
        <v>30</v>
      </c>
      <c r="O517" s="159"/>
      <c r="P517" s="265"/>
      <c r="Q517" s="265"/>
      <c r="R517" s="40"/>
      <c r="S517" s="40"/>
    </row>
    <row r="518" spans="1:19" ht="12.75">
      <c r="A518" s="26">
        <v>9</v>
      </c>
      <c r="B518" s="23" t="s">
        <v>164</v>
      </c>
      <c r="C518" s="107">
        <v>0.6</v>
      </c>
      <c r="D518" s="107"/>
      <c r="E518" s="24">
        <v>100</v>
      </c>
      <c r="F518" s="24">
        <v>50</v>
      </c>
      <c r="G518" s="24"/>
      <c r="H518" s="24"/>
      <c r="I518" s="24"/>
      <c r="J518" s="21"/>
      <c r="K518" s="25"/>
      <c r="L518" s="24">
        <v>50</v>
      </c>
      <c r="M518" s="24">
        <v>50</v>
      </c>
      <c r="N518" s="24">
        <v>50</v>
      </c>
      <c r="O518" s="159"/>
      <c r="P518" s="265"/>
      <c r="Q518" s="265"/>
      <c r="R518" s="40"/>
      <c r="S518" s="40"/>
    </row>
    <row r="519" spans="1:19" ht="12.75">
      <c r="A519" s="22">
        <v>10</v>
      </c>
      <c r="B519" s="23" t="s">
        <v>165</v>
      </c>
      <c r="C519" s="107">
        <v>6.6</v>
      </c>
      <c r="D519" s="107"/>
      <c r="E519" s="24">
        <v>100</v>
      </c>
      <c r="F519" s="24">
        <v>120</v>
      </c>
      <c r="G519" s="24"/>
      <c r="H519" s="24"/>
      <c r="I519" s="24"/>
      <c r="J519" s="21"/>
      <c r="K519" s="25"/>
      <c r="L519" s="24">
        <v>100</v>
      </c>
      <c r="M519" s="24">
        <v>100</v>
      </c>
      <c r="N519" s="24">
        <v>100</v>
      </c>
      <c r="O519" s="159"/>
      <c r="P519" s="265"/>
      <c r="Q519" s="265"/>
      <c r="R519" s="40"/>
      <c r="S519" s="40"/>
    </row>
    <row r="520" spans="1:19" ht="12.75">
      <c r="A520" s="22">
        <v>21</v>
      </c>
      <c r="B520" s="23" t="s">
        <v>166</v>
      </c>
      <c r="C520" s="107">
        <v>8.9</v>
      </c>
      <c r="D520" s="107"/>
      <c r="E520" s="24">
        <v>20</v>
      </c>
      <c r="F520" s="24">
        <v>20</v>
      </c>
      <c r="G520" s="24"/>
      <c r="H520" s="24"/>
      <c r="I520" s="24"/>
      <c r="J520" s="21"/>
      <c r="K520" s="25"/>
      <c r="L520" s="24">
        <v>20</v>
      </c>
      <c r="M520" s="24">
        <v>20</v>
      </c>
      <c r="N520" s="24">
        <v>30</v>
      </c>
      <c r="O520" s="159"/>
      <c r="P520" s="265"/>
      <c r="Q520" s="265"/>
      <c r="R520" s="40"/>
      <c r="S520" s="40"/>
    </row>
    <row r="521" spans="1:19" ht="12.75">
      <c r="A521" s="22">
        <v>24</v>
      </c>
      <c r="B521" s="23" t="s">
        <v>167</v>
      </c>
      <c r="C521" s="107">
        <v>169.1</v>
      </c>
      <c r="D521" s="107"/>
      <c r="E521" s="24">
        <v>170</v>
      </c>
      <c r="F521" s="24">
        <v>190</v>
      </c>
      <c r="G521" s="24"/>
      <c r="H521" s="24"/>
      <c r="I521" s="24"/>
      <c r="J521" s="21"/>
      <c r="K521" s="25"/>
      <c r="L521" s="24">
        <v>200</v>
      </c>
      <c r="M521" s="24">
        <v>200</v>
      </c>
      <c r="N521" s="24">
        <v>220</v>
      </c>
      <c r="O521" s="159"/>
      <c r="P521" s="265"/>
      <c r="Q521" s="265"/>
      <c r="R521" s="40"/>
      <c r="S521" s="40"/>
    </row>
    <row r="522" spans="1:19" ht="12.75">
      <c r="A522" s="22">
        <v>25</v>
      </c>
      <c r="B522" s="23" t="s">
        <v>168</v>
      </c>
      <c r="C522" s="107">
        <v>40.9</v>
      </c>
      <c r="D522" s="107"/>
      <c r="E522" s="24">
        <v>41</v>
      </c>
      <c r="F522" s="24">
        <v>41</v>
      </c>
      <c r="G522" s="24"/>
      <c r="H522" s="24"/>
      <c r="I522" s="24"/>
      <c r="J522" s="21"/>
      <c r="K522" s="25"/>
      <c r="L522" s="24">
        <v>50</v>
      </c>
      <c r="M522" s="24">
        <v>60</v>
      </c>
      <c r="N522" s="24">
        <v>80</v>
      </c>
      <c r="O522" s="159"/>
      <c r="P522" s="265"/>
      <c r="Q522" s="265"/>
      <c r="R522" s="40"/>
      <c r="S522" s="40"/>
    </row>
    <row r="523" spans="1:19" ht="12.75">
      <c r="A523" s="22">
        <v>29</v>
      </c>
      <c r="B523" s="23" t="s">
        <v>169</v>
      </c>
      <c r="C523" s="107">
        <v>722.9</v>
      </c>
      <c r="D523" s="107"/>
      <c r="E523" s="24">
        <v>775</v>
      </c>
      <c r="F523" s="9">
        <v>776</v>
      </c>
      <c r="G523" s="9"/>
      <c r="H523" s="9"/>
      <c r="I523" s="9"/>
      <c r="J523" s="21"/>
      <c r="K523" s="43"/>
      <c r="L523" s="9">
        <v>824</v>
      </c>
      <c r="M523" s="9">
        <v>842</v>
      </c>
      <c r="N523" s="9">
        <v>877</v>
      </c>
      <c r="O523" s="44"/>
      <c r="P523" s="160"/>
      <c r="Q523" s="160"/>
      <c r="R523" s="40"/>
      <c r="S523" s="40"/>
    </row>
    <row r="524" spans="1:19" ht="12.75">
      <c r="A524" s="22">
        <v>31</v>
      </c>
      <c r="B524" s="23" t="s">
        <v>170</v>
      </c>
      <c r="C524" s="107">
        <v>221.8</v>
      </c>
      <c r="D524" s="107"/>
      <c r="E524" s="24">
        <v>65</v>
      </c>
      <c r="F524" s="9">
        <v>124</v>
      </c>
      <c r="G524" s="9"/>
      <c r="H524" s="9"/>
      <c r="I524" s="9"/>
      <c r="J524" s="21"/>
      <c r="K524" s="43"/>
      <c r="L524" s="9">
        <v>154</v>
      </c>
      <c r="M524" s="9">
        <v>154</v>
      </c>
      <c r="N524" s="9">
        <v>202</v>
      </c>
      <c r="O524" s="44" t="s">
        <v>171</v>
      </c>
      <c r="P524" s="160"/>
      <c r="Q524" s="160"/>
      <c r="R524" s="40"/>
      <c r="S524" s="40"/>
    </row>
    <row r="525" spans="1:19" ht="12.75">
      <c r="A525" s="22">
        <v>34</v>
      </c>
      <c r="B525" s="23" t="s">
        <v>172</v>
      </c>
      <c r="C525" s="107">
        <v>14.2</v>
      </c>
      <c r="D525" s="107"/>
      <c r="E525" s="24"/>
      <c r="F525" s="9"/>
      <c r="G525" s="9"/>
      <c r="H525" s="9"/>
      <c r="I525" s="9"/>
      <c r="J525" s="21"/>
      <c r="K525" s="43"/>
      <c r="L525" s="9"/>
      <c r="M525" s="9"/>
      <c r="N525" s="9"/>
      <c r="O525" s="44"/>
      <c r="P525" s="160"/>
      <c r="Q525" s="160"/>
      <c r="R525" s="40"/>
      <c r="S525" s="40"/>
    </row>
    <row r="526" spans="1:19" ht="12.75">
      <c r="A526" s="22">
        <v>41</v>
      </c>
      <c r="B526" s="23" t="s">
        <v>173</v>
      </c>
      <c r="C526" s="107"/>
      <c r="D526" s="107"/>
      <c r="E526" s="24"/>
      <c r="F526" s="9"/>
      <c r="G526" s="9"/>
      <c r="H526" s="9"/>
      <c r="I526" s="9"/>
      <c r="J526" s="21"/>
      <c r="K526" s="43"/>
      <c r="L526" s="9"/>
      <c r="M526" s="9"/>
      <c r="N526" s="9"/>
      <c r="O526" s="44"/>
      <c r="P526" s="160"/>
      <c r="Q526" s="160"/>
      <c r="R526" s="40"/>
      <c r="S526" s="40"/>
    </row>
    <row r="527" spans="1:19" ht="12.75">
      <c r="A527" s="22">
        <v>43</v>
      </c>
      <c r="B527" s="23" t="s">
        <v>174</v>
      </c>
      <c r="C527" s="107"/>
      <c r="D527" s="107"/>
      <c r="E527" s="24"/>
      <c r="F527" s="9"/>
      <c r="G527" s="9"/>
      <c r="H527" s="9"/>
      <c r="I527" s="9"/>
      <c r="J527" s="21"/>
      <c r="K527" s="43"/>
      <c r="L527" s="9"/>
      <c r="M527" s="9"/>
      <c r="N527" s="9"/>
      <c r="O527" s="44"/>
      <c r="P527" s="160"/>
      <c r="Q527" s="160"/>
      <c r="R527" s="40"/>
      <c r="S527" s="40"/>
    </row>
    <row r="528" spans="1:19" ht="12.75">
      <c r="A528" s="22">
        <v>44</v>
      </c>
      <c r="B528" s="23" t="s">
        <v>175</v>
      </c>
      <c r="C528" s="107">
        <v>15.6</v>
      </c>
      <c r="D528" s="107"/>
      <c r="E528" s="24">
        <v>15</v>
      </c>
      <c r="F528" s="9">
        <v>17</v>
      </c>
      <c r="G528" s="9"/>
      <c r="H528" s="9"/>
      <c r="I528" s="9"/>
      <c r="J528" s="21"/>
      <c r="K528" s="43"/>
      <c r="L528" s="9">
        <v>17</v>
      </c>
      <c r="M528" s="9">
        <v>17</v>
      </c>
      <c r="N528" s="9">
        <v>17</v>
      </c>
      <c r="O528" s="44"/>
      <c r="P528" s="160"/>
      <c r="Q528" s="160"/>
      <c r="R528" s="40"/>
      <c r="S528" s="40"/>
    </row>
    <row r="529" spans="1:19" ht="12.75">
      <c r="A529" s="22">
        <v>46</v>
      </c>
      <c r="B529" s="23" t="s">
        <v>176</v>
      </c>
      <c r="C529" s="107"/>
      <c r="D529" s="107"/>
      <c r="E529" s="24">
        <v>40</v>
      </c>
      <c r="F529" s="9"/>
      <c r="G529" s="9"/>
      <c r="H529" s="9"/>
      <c r="I529" s="9"/>
      <c r="J529" s="21"/>
      <c r="K529" s="43"/>
      <c r="L529" s="9"/>
      <c r="M529" s="9"/>
      <c r="N529" s="9"/>
      <c r="O529" s="44"/>
      <c r="P529" s="160"/>
      <c r="Q529" s="160"/>
      <c r="R529" s="40"/>
      <c r="S529" s="40"/>
    </row>
    <row r="530" spans="1:19" ht="12.75">
      <c r="A530" s="22">
        <v>47</v>
      </c>
      <c r="B530" s="23" t="s">
        <v>177</v>
      </c>
      <c r="C530" s="107">
        <v>108.8</v>
      </c>
      <c r="D530" s="107"/>
      <c r="E530" s="24">
        <v>200</v>
      </c>
      <c r="F530" s="9">
        <v>170</v>
      </c>
      <c r="G530" s="9"/>
      <c r="H530" s="9"/>
      <c r="I530" s="9"/>
      <c r="J530" s="21"/>
      <c r="K530" s="43"/>
      <c r="L530" s="9">
        <v>250</v>
      </c>
      <c r="M530" s="9">
        <v>250</v>
      </c>
      <c r="N530" s="9">
        <v>250</v>
      </c>
      <c r="O530" s="44"/>
      <c r="P530" s="160"/>
      <c r="Q530" s="160"/>
      <c r="R530" s="40"/>
      <c r="S530" s="40"/>
    </row>
    <row r="531" spans="1:19" ht="12.75">
      <c r="A531" s="22">
        <v>53</v>
      </c>
      <c r="B531" s="23" t="s">
        <v>178</v>
      </c>
      <c r="C531" s="107">
        <v>40.7</v>
      </c>
      <c r="D531" s="107"/>
      <c r="E531" s="24">
        <v>110</v>
      </c>
      <c r="F531" s="9">
        <v>96</v>
      </c>
      <c r="G531" s="9"/>
      <c r="H531" s="9"/>
      <c r="I531" s="9"/>
      <c r="J531" s="21"/>
      <c r="K531" s="43"/>
      <c r="L531" s="9">
        <v>100</v>
      </c>
      <c r="M531" s="9">
        <v>100</v>
      </c>
      <c r="N531" s="9">
        <v>100</v>
      </c>
      <c r="O531" s="44"/>
      <c r="P531" s="160"/>
      <c r="Q531" s="160"/>
      <c r="R531" s="40"/>
      <c r="S531" s="40"/>
    </row>
    <row r="532" spans="1:19" ht="12.75">
      <c r="A532" s="22">
        <v>54</v>
      </c>
      <c r="B532" s="23" t="s">
        <v>179</v>
      </c>
      <c r="C532" s="107"/>
      <c r="D532" s="107"/>
      <c r="E532" s="24"/>
      <c r="F532" s="9">
        <v>12</v>
      </c>
      <c r="G532" s="9"/>
      <c r="H532" s="9"/>
      <c r="I532" s="9"/>
      <c r="J532" s="21"/>
      <c r="K532" s="43"/>
      <c r="L532" s="9"/>
      <c r="M532" s="9"/>
      <c r="N532" s="9"/>
      <c r="O532" s="44"/>
      <c r="P532" s="160"/>
      <c r="Q532" s="160"/>
      <c r="R532" s="40"/>
      <c r="S532" s="40"/>
    </row>
    <row r="533" spans="1:19" ht="12.75">
      <c r="A533" s="22">
        <v>55</v>
      </c>
      <c r="B533" s="23" t="s">
        <v>180</v>
      </c>
      <c r="C533" s="107">
        <v>138.1</v>
      </c>
      <c r="D533" s="107"/>
      <c r="E533" s="24">
        <v>120</v>
      </c>
      <c r="F533" s="9">
        <v>0</v>
      </c>
      <c r="G533" s="9"/>
      <c r="H533" s="9"/>
      <c r="I533" s="9"/>
      <c r="J533" s="21"/>
      <c r="K533" s="43"/>
      <c r="L533" s="9">
        <v>120</v>
      </c>
      <c r="M533" s="9">
        <v>120</v>
      </c>
      <c r="N533" s="9">
        <v>120</v>
      </c>
      <c r="O533" s="44"/>
      <c r="P533" s="160"/>
      <c r="Q533" s="160"/>
      <c r="R533" s="40"/>
      <c r="S533" s="40"/>
    </row>
    <row r="534" spans="1:19" ht="24.75" customHeight="1">
      <c r="A534" s="17">
        <v>648</v>
      </c>
      <c r="B534" s="17" t="s">
        <v>181</v>
      </c>
      <c r="C534" s="132">
        <v>18.4</v>
      </c>
      <c r="D534" s="132"/>
      <c r="E534" s="163">
        <v>50</v>
      </c>
      <c r="F534" s="129">
        <v>20</v>
      </c>
      <c r="G534" s="129"/>
      <c r="H534" s="129"/>
      <c r="I534" s="129"/>
      <c r="J534" s="136"/>
      <c r="K534" s="137"/>
      <c r="L534" s="129">
        <v>30</v>
      </c>
      <c r="M534" s="129">
        <v>30</v>
      </c>
      <c r="N534" s="129">
        <v>30</v>
      </c>
      <c r="O534" s="151"/>
      <c r="P534" s="268"/>
      <c r="Q534" s="268"/>
      <c r="R534" s="40"/>
      <c r="S534" s="40"/>
    </row>
    <row r="535" spans="1:19" ht="18.75" customHeight="1">
      <c r="A535" s="26">
        <v>3</v>
      </c>
      <c r="B535" s="23" t="s">
        <v>182</v>
      </c>
      <c r="C535" s="107">
        <v>18.4</v>
      </c>
      <c r="D535" s="107"/>
      <c r="E535" s="24">
        <v>50</v>
      </c>
      <c r="F535" s="9">
        <v>30</v>
      </c>
      <c r="G535" s="9"/>
      <c r="H535" s="9"/>
      <c r="I535" s="9"/>
      <c r="J535" s="21"/>
      <c r="K535" s="43"/>
      <c r="L535" s="9">
        <v>30</v>
      </c>
      <c r="M535" s="9">
        <v>30</v>
      </c>
      <c r="N535" s="9">
        <v>30</v>
      </c>
      <c r="O535" s="44"/>
      <c r="P535" s="160"/>
      <c r="Q535" s="160"/>
      <c r="R535" s="40"/>
      <c r="S535" s="40"/>
    </row>
    <row r="536" spans="1:19" ht="29.25" customHeight="1">
      <c r="A536" s="75"/>
      <c r="B536" s="36"/>
      <c r="C536" s="78"/>
      <c r="D536" s="57"/>
      <c r="E536" s="78"/>
      <c r="F536" s="78"/>
      <c r="G536" s="78"/>
      <c r="H536" s="78"/>
      <c r="I536" s="78"/>
      <c r="J536" s="40"/>
      <c r="K536" s="90"/>
      <c r="L536" s="180"/>
      <c r="M536" s="180"/>
      <c r="N536" s="180"/>
      <c r="O536" s="90"/>
      <c r="P536" s="90"/>
      <c r="Q536" s="90"/>
      <c r="R536" s="28"/>
      <c r="S536" s="28"/>
    </row>
    <row r="537" spans="1:19" ht="12.75">
      <c r="A537" s="56" t="s">
        <v>32</v>
      </c>
      <c r="B537" s="56"/>
      <c r="C537" s="27"/>
      <c r="D537" s="15"/>
      <c r="E537" s="27"/>
      <c r="F537" s="27"/>
      <c r="G537" s="27"/>
      <c r="H537" s="27"/>
      <c r="I537" s="27"/>
      <c r="K537" s="46"/>
      <c r="L537" s="177"/>
      <c r="M537" s="177"/>
      <c r="N537" s="177"/>
      <c r="O537" s="144" t="s">
        <v>152</v>
      </c>
      <c r="P537" s="144"/>
      <c r="Q537" s="144"/>
      <c r="R537" s="28"/>
      <c r="S537" s="28"/>
    </row>
    <row r="538" spans="1:19" ht="51">
      <c r="A538" s="1" t="s">
        <v>34</v>
      </c>
      <c r="B538" s="1" t="s">
        <v>3</v>
      </c>
      <c r="C538" s="2" t="s">
        <v>4</v>
      </c>
      <c r="D538" s="3" t="s">
        <v>5</v>
      </c>
      <c r="E538" s="61" t="s">
        <v>6</v>
      </c>
      <c r="F538" s="2" t="s">
        <v>7</v>
      </c>
      <c r="G538" s="2"/>
      <c r="H538" s="2"/>
      <c r="I538" s="2"/>
      <c r="J538" s="54"/>
      <c r="K538" s="45"/>
      <c r="L538" s="176" t="s">
        <v>8</v>
      </c>
      <c r="M538" s="176" t="s">
        <v>9</v>
      </c>
      <c r="N538" s="176" t="s">
        <v>10</v>
      </c>
      <c r="O538" s="143" t="s">
        <v>11</v>
      </c>
      <c r="P538" s="267"/>
      <c r="Q538" s="267"/>
      <c r="R538" s="101"/>
      <c r="S538" s="101"/>
    </row>
    <row r="539" spans="1:19" ht="12.75">
      <c r="A539" s="17">
        <v>710</v>
      </c>
      <c r="B539" s="17" t="s">
        <v>183</v>
      </c>
      <c r="C539" s="132">
        <f>SUM(C541,C545,C548,C554,C558,C571,C573,C578,C583)</f>
        <v>9063.6</v>
      </c>
      <c r="D539" s="132">
        <f>SUM(D541,D548,D545,D571,D575,D589,D591,D596,D606)</f>
        <v>27</v>
      </c>
      <c r="E539" s="163">
        <f>SUM(E541,E545,E548,E554,E558,E571,E573,E578,E583)</f>
        <v>10000</v>
      </c>
      <c r="F539" s="163">
        <f>SUM(F541,F545,F548,F554,F558,F571,F573,F578,F583)</f>
        <v>10000</v>
      </c>
      <c r="G539" s="129"/>
      <c r="H539" s="129"/>
      <c r="I539" s="129"/>
      <c r="J539" s="136"/>
      <c r="K539" s="137"/>
      <c r="L539" s="129">
        <f>SUM(L541,L545,L548,L554,L558:L559,L558:L559,L558,L571,L573,L578,L583)</f>
        <v>14060</v>
      </c>
      <c r="M539" s="129">
        <f>SUM(M541,M545,M548,M554,M558,M571,M573,M578,M583)</f>
        <v>14700</v>
      </c>
      <c r="N539" s="129">
        <f>SUM(N541,N545,N548,N554,N558,N571,N573,N578,N583)</f>
        <v>3800</v>
      </c>
      <c r="O539" s="158"/>
      <c r="P539" s="271"/>
      <c r="Q539" s="271"/>
      <c r="R539" s="40"/>
      <c r="S539" s="40"/>
    </row>
    <row r="540" spans="1:19" ht="12.75">
      <c r="A540" s="22"/>
      <c r="B540" s="23"/>
      <c r="C540" s="107"/>
      <c r="D540" s="107"/>
      <c r="E540" s="24"/>
      <c r="F540" s="9"/>
      <c r="G540" s="9"/>
      <c r="H540" s="9"/>
      <c r="I540" s="9"/>
      <c r="J540" s="21"/>
      <c r="K540" s="43"/>
      <c r="L540" s="9"/>
      <c r="M540" s="9"/>
      <c r="N540" s="9"/>
      <c r="O540" s="44"/>
      <c r="P540" s="160"/>
      <c r="Q540" s="160"/>
      <c r="R540" s="40"/>
      <c r="S540" s="40"/>
    </row>
    <row r="541" spans="1:19" ht="12.75">
      <c r="A541" s="17">
        <v>711</v>
      </c>
      <c r="B541" s="17" t="s">
        <v>184</v>
      </c>
      <c r="C541" s="132">
        <f>SUM(C542:C544)</f>
        <v>964.8</v>
      </c>
      <c r="D541" s="132">
        <f>SUM(D542:D544)</f>
        <v>0</v>
      </c>
      <c r="E541" s="163">
        <f>SUM(E542:E544)</f>
        <v>931</v>
      </c>
      <c r="F541" s="163">
        <f>SUM(F542:F544)</f>
        <v>0</v>
      </c>
      <c r="G541" s="129"/>
      <c r="H541" s="129"/>
      <c r="I541" s="129"/>
      <c r="J541" s="136"/>
      <c r="K541" s="137"/>
      <c r="L541" s="129">
        <f>SUM(L542:L544)</f>
        <v>800</v>
      </c>
      <c r="M541" s="129">
        <f>SUM(M542:M544)</f>
        <v>900</v>
      </c>
      <c r="N541" s="129">
        <f>SUM(N542:N544)</f>
        <v>1000</v>
      </c>
      <c r="O541" s="158"/>
      <c r="P541" s="271"/>
      <c r="Q541" s="271"/>
      <c r="R541" s="40"/>
      <c r="S541" s="40"/>
    </row>
    <row r="542" spans="1:19" ht="12.75">
      <c r="A542" s="26">
        <v>1</v>
      </c>
      <c r="B542" s="23" t="s">
        <v>185</v>
      </c>
      <c r="C542" s="107"/>
      <c r="D542" s="107"/>
      <c r="E542" s="24"/>
      <c r="F542" s="9"/>
      <c r="G542" s="9"/>
      <c r="H542" s="9"/>
      <c r="I542" s="9"/>
      <c r="J542" s="21"/>
      <c r="K542" s="43"/>
      <c r="L542" s="9"/>
      <c r="M542" s="9"/>
      <c r="N542" s="9"/>
      <c r="O542" s="44"/>
      <c r="P542" s="160"/>
      <c r="Q542" s="160"/>
      <c r="R542" s="40"/>
      <c r="S542" s="40"/>
    </row>
    <row r="543" spans="1:19" ht="12.75">
      <c r="A543" s="26">
        <v>3</v>
      </c>
      <c r="B543" s="23" t="s">
        <v>186</v>
      </c>
      <c r="C543" s="107">
        <v>964.8</v>
      </c>
      <c r="D543" s="107"/>
      <c r="E543" s="24">
        <v>931</v>
      </c>
      <c r="F543" s="9">
        <v>0</v>
      </c>
      <c r="G543" s="9"/>
      <c r="H543" s="9"/>
      <c r="I543" s="9"/>
      <c r="J543" s="21"/>
      <c r="K543" s="43"/>
      <c r="L543" s="9">
        <v>500</v>
      </c>
      <c r="M543" s="9">
        <v>500</v>
      </c>
      <c r="N543" s="9">
        <v>500</v>
      </c>
      <c r="O543" s="44"/>
      <c r="P543" s="160"/>
      <c r="Q543" s="160"/>
      <c r="R543" s="40"/>
      <c r="S543" s="40"/>
    </row>
    <row r="544" spans="1:19" ht="12.75">
      <c r="A544" s="26">
        <v>4</v>
      </c>
      <c r="B544" s="23" t="s">
        <v>187</v>
      </c>
      <c r="C544" s="107"/>
      <c r="D544" s="107"/>
      <c r="E544" s="24"/>
      <c r="F544" s="9"/>
      <c r="G544" s="9"/>
      <c r="H544" s="9"/>
      <c r="I544" s="9"/>
      <c r="J544" s="21"/>
      <c r="K544" s="43"/>
      <c r="L544" s="9">
        <v>300</v>
      </c>
      <c r="M544" s="9">
        <v>400</v>
      </c>
      <c r="N544" s="9">
        <v>500</v>
      </c>
      <c r="O544" s="44"/>
      <c r="P544" s="160"/>
      <c r="Q544" s="160"/>
      <c r="R544" s="40"/>
      <c r="S544" s="40"/>
    </row>
    <row r="545" spans="1:19" ht="12.75">
      <c r="A545" s="17">
        <v>712</v>
      </c>
      <c r="B545" s="17" t="s">
        <v>188</v>
      </c>
      <c r="C545" s="132"/>
      <c r="D545" s="132"/>
      <c r="E545" s="163"/>
      <c r="F545" s="141"/>
      <c r="G545" s="141"/>
      <c r="H545" s="141"/>
      <c r="I545" s="141"/>
      <c r="J545" s="136"/>
      <c r="K545" s="131"/>
      <c r="L545" s="141"/>
      <c r="M545" s="141"/>
      <c r="N545" s="141"/>
      <c r="O545" s="151"/>
      <c r="P545" s="268"/>
      <c r="Q545" s="268"/>
      <c r="R545" s="40"/>
      <c r="S545" s="40"/>
    </row>
    <row r="546" spans="1:19" ht="12.75">
      <c r="A546" s="26">
        <v>1</v>
      </c>
      <c r="B546" s="23" t="s">
        <v>136</v>
      </c>
      <c r="C546" s="107"/>
      <c r="D546" s="107"/>
      <c r="E546" s="24"/>
      <c r="F546" s="9"/>
      <c r="G546" s="9"/>
      <c r="H546" s="9"/>
      <c r="I546" s="9"/>
      <c r="J546" s="21"/>
      <c r="K546" s="43"/>
      <c r="L546" s="9"/>
      <c r="M546" s="9"/>
      <c r="N546" s="9"/>
      <c r="O546" s="44"/>
      <c r="P546" s="160"/>
      <c r="Q546" s="160"/>
      <c r="R546" s="40"/>
      <c r="S546" s="40"/>
    </row>
    <row r="547" spans="1:19" ht="12.75">
      <c r="A547" s="22"/>
      <c r="B547" s="23"/>
      <c r="C547" s="107"/>
      <c r="D547" s="107"/>
      <c r="E547" s="24"/>
      <c r="F547" s="9"/>
      <c r="G547" s="9"/>
      <c r="H547" s="9"/>
      <c r="I547" s="9"/>
      <c r="J547" s="21"/>
      <c r="K547" s="43"/>
      <c r="L547" s="9"/>
      <c r="M547" s="9"/>
      <c r="N547" s="9"/>
      <c r="O547" s="44"/>
      <c r="P547" s="160"/>
      <c r="Q547" s="160"/>
      <c r="R547" s="40"/>
      <c r="S547" s="40"/>
    </row>
    <row r="548" spans="1:19" ht="25.5">
      <c r="A548" s="17">
        <v>713</v>
      </c>
      <c r="B548" s="134" t="s">
        <v>189</v>
      </c>
      <c r="C548" s="132">
        <f>SUM(C549:C552)</f>
        <v>3186.3</v>
      </c>
      <c r="D548" s="132">
        <f>SUM(D549:D568)</f>
        <v>27</v>
      </c>
      <c r="E548" s="163">
        <f>SUM(E549:E552)</f>
        <v>500</v>
      </c>
      <c r="F548" s="163">
        <f>SUM(F549:F552)</f>
        <v>0</v>
      </c>
      <c r="G548" s="129"/>
      <c r="H548" s="129"/>
      <c r="I548" s="129"/>
      <c r="J548" s="136"/>
      <c r="K548" s="137"/>
      <c r="L548" s="129">
        <f>SUM(L549:L553)</f>
        <v>500</v>
      </c>
      <c r="M548" s="129">
        <f>SUM(M549:M553)</f>
        <v>900</v>
      </c>
      <c r="N548" s="129">
        <f>SUM(N549:N553)</f>
        <v>700</v>
      </c>
      <c r="O548" s="158"/>
      <c r="P548" s="271"/>
      <c r="Q548" s="271"/>
      <c r="R548" s="40"/>
      <c r="S548" s="40"/>
    </row>
    <row r="549" spans="1:19" ht="12.75">
      <c r="A549" s="26">
        <v>1</v>
      </c>
      <c r="B549" s="23" t="s">
        <v>20</v>
      </c>
      <c r="C549" s="107">
        <v>118</v>
      </c>
      <c r="D549" s="107">
        <v>27</v>
      </c>
      <c r="E549" s="24"/>
      <c r="F549" s="24"/>
      <c r="G549" s="9"/>
      <c r="H549" s="9"/>
      <c r="I549" s="9"/>
      <c r="J549" s="21"/>
      <c r="K549" s="43"/>
      <c r="L549" s="9"/>
      <c r="M549" s="9">
        <v>300</v>
      </c>
      <c r="N549" s="9"/>
      <c r="O549" s="44" t="s">
        <v>190</v>
      </c>
      <c r="P549" s="160"/>
      <c r="Q549" s="160"/>
      <c r="R549" s="40"/>
      <c r="S549" s="40"/>
    </row>
    <row r="550" spans="1:19" ht="12.75">
      <c r="A550" s="26">
        <v>2</v>
      </c>
      <c r="B550" s="23" t="s">
        <v>138</v>
      </c>
      <c r="C550" s="107">
        <v>2606.3</v>
      </c>
      <c r="D550" s="107"/>
      <c r="E550" s="24">
        <v>500</v>
      </c>
      <c r="F550" s="9">
        <v>0</v>
      </c>
      <c r="G550" s="9"/>
      <c r="H550" s="9"/>
      <c r="I550" s="9"/>
      <c r="J550" s="21"/>
      <c r="K550" s="43"/>
      <c r="L550" s="9">
        <v>500</v>
      </c>
      <c r="M550" s="9">
        <v>600</v>
      </c>
      <c r="N550" s="9">
        <v>700</v>
      </c>
      <c r="O550" s="44"/>
      <c r="P550" s="160"/>
      <c r="Q550" s="160"/>
      <c r="R550" s="40"/>
      <c r="S550" s="40"/>
    </row>
    <row r="551" spans="1:19" ht="12.75">
      <c r="A551" s="26">
        <v>3</v>
      </c>
      <c r="B551" s="23" t="s">
        <v>191</v>
      </c>
      <c r="C551" s="107">
        <v>136.4</v>
      </c>
      <c r="D551" s="107"/>
      <c r="E551" s="24"/>
      <c r="F551" s="9"/>
      <c r="G551" s="9"/>
      <c r="H551" s="9"/>
      <c r="I551" s="9"/>
      <c r="J551" s="21"/>
      <c r="K551" s="43"/>
      <c r="L551" s="9"/>
      <c r="M551" s="9"/>
      <c r="N551" s="9"/>
      <c r="O551" s="44"/>
      <c r="P551" s="160"/>
      <c r="Q551" s="160"/>
      <c r="R551" s="40"/>
      <c r="S551" s="40"/>
    </row>
    <row r="552" spans="1:19" ht="12.75">
      <c r="A552" s="26">
        <v>4</v>
      </c>
      <c r="B552" s="23" t="s">
        <v>192</v>
      </c>
      <c r="C552" s="107">
        <v>325.6</v>
      </c>
      <c r="D552" s="107"/>
      <c r="E552" s="24"/>
      <c r="F552" s="63"/>
      <c r="G552" s="63"/>
      <c r="H552" s="63"/>
      <c r="I552" s="63"/>
      <c r="J552" s="21"/>
      <c r="K552" s="44"/>
      <c r="L552" s="63"/>
      <c r="M552" s="63"/>
      <c r="N552" s="63"/>
      <c r="O552" s="44"/>
      <c r="P552" s="160"/>
      <c r="Q552" s="160"/>
      <c r="R552" s="40"/>
      <c r="S552" s="40"/>
    </row>
    <row r="553" spans="1:19" ht="12.75">
      <c r="A553" s="26"/>
      <c r="B553" s="23"/>
      <c r="C553" s="107"/>
      <c r="D553" s="107"/>
      <c r="E553" s="24"/>
      <c r="F553" s="9"/>
      <c r="G553" s="9"/>
      <c r="H553" s="9"/>
      <c r="I553" s="9"/>
      <c r="J553" s="21"/>
      <c r="K553" s="43"/>
      <c r="L553" s="9"/>
      <c r="M553" s="9"/>
      <c r="N553" s="9"/>
      <c r="O553" s="44"/>
      <c r="P553" s="160"/>
      <c r="Q553" s="160"/>
      <c r="R553" s="40"/>
      <c r="S553" s="40"/>
    </row>
    <row r="554" spans="1:19" ht="12.75">
      <c r="A554" s="17">
        <v>714</v>
      </c>
      <c r="B554" s="17" t="s">
        <v>193</v>
      </c>
      <c r="C554" s="132">
        <f>SUM(C555:C557)</f>
        <v>19.6</v>
      </c>
      <c r="D554" s="132">
        <f>SUM(D555:D557)</f>
        <v>0</v>
      </c>
      <c r="E554" s="163">
        <f>SUM(E555:E557)</f>
        <v>595</v>
      </c>
      <c r="F554" s="163">
        <f>SUM(F555:F557)</f>
        <v>0</v>
      </c>
      <c r="G554" s="129"/>
      <c r="H554" s="129"/>
      <c r="I554" s="129"/>
      <c r="J554" s="136"/>
      <c r="K554" s="137"/>
      <c r="L554" s="129">
        <f>SUM(L555:L557)</f>
        <v>1000</v>
      </c>
      <c r="M554" s="129">
        <f>SUM(M555:M557)</f>
        <v>0</v>
      </c>
      <c r="N554" s="129">
        <f>SUM(N555:N557)</f>
        <v>1000</v>
      </c>
      <c r="O554" s="158"/>
      <c r="P554" s="271"/>
      <c r="Q554" s="271"/>
      <c r="R554" s="40"/>
      <c r="S554" s="40"/>
    </row>
    <row r="555" spans="1:19" ht="12.75">
      <c r="A555" s="26">
        <v>1</v>
      </c>
      <c r="B555" s="23" t="s">
        <v>194</v>
      </c>
      <c r="C555" s="107">
        <v>19.6</v>
      </c>
      <c r="D555" s="107"/>
      <c r="E555" s="24">
        <v>595</v>
      </c>
      <c r="F555" s="9">
        <v>0</v>
      </c>
      <c r="G555" s="9"/>
      <c r="H555" s="9"/>
      <c r="I555" s="9"/>
      <c r="J555" s="21"/>
      <c r="K555" s="43"/>
      <c r="L555" s="9">
        <v>1000</v>
      </c>
      <c r="M555" s="9"/>
      <c r="N555" s="9">
        <v>1000</v>
      </c>
      <c r="O555" s="44" t="s">
        <v>195</v>
      </c>
      <c r="P555" s="160"/>
      <c r="Q555" s="160"/>
      <c r="R555" s="40"/>
      <c r="S555" s="40"/>
    </row>
    <row r="556" spans="1:19" ht="12.75">
      <c r="A556" s="26">
        <v>11</v>
      </c>
      <c r="B556" s="23" t="s">
        <v>196</v>
      </c>
      <c r="C556" s="107"/>
      <c r="D556" s="107"/>
      <c r="E556" s="24"/>
      <c r="F556" s="9"/>
      <c r="G556" s="9"/>
      <c r="H556" s="9"/>
      <c r="I556" s="9"/>
      <c r="J556" s="21"/>
      <c r="K556" s="43"/>
      <c r="L556" s="9"/>
      <c r="M556" s="9"/>
      <c r="N556" s="9"/>
      <c r="O556" s="44"/>
      <c r="P556" s="160"/>
      <c r="Q556" s="160"/>
      <c r="R556" s="40"/>
      <c r="S556" s="40"/>
    </row>
    <row r="557" spans="1:19" ht="12.75">
      <c r="A557" s="26"/>
      <c r="B557" s="23"/>
      <c r="C557" s="107"/>
      <c r="D557" s="107"/>
      <c r="E557" s="24"/>
      <c r="F557" s="9"/>
      <c r="G557" s="9"/>
      <c r="H557" s="9"/>
      <c r="I557" s="9"/>
      <c r="J557" s="21"/>
      <c r="K557" s="43"/>
      <c r="L557" s="9"/>
      <c r="M557" s="9"/>
      <c r="N557" s="9"/>
      <c r="O557" s="44"/>
      <c r="P557" s="160"/>
      <c r="Q557" s="160"/>
      <c r="R557" s="40"/>
      <c r="S557" s="40"/>
    </row>
    <row r="558" spans="1:19" ht="12.75">
      <c r="A558" s="17">
        <v>715</v>
      </c>
      <c r="B558" s="17" t="s">
        <v>197</v>
      </c>
      <c r="C558" s="132">
        <f>SUM(C559:C568)</f>
        <v>50</v>
      </c>
      <c r="D558" s="132">
        <f>SUM(D559:D568)</f>
        <v>0</v>
      </c>
      <c r="E558" s="163">
        <f>SUM(E559:E568)</f>
        <v>80</v>
      </c>
      <c r="F558" s="163">
        <f>SUM(F559:F568)</f>
        <v>0</v>
      </c>
      <c r="G558" s="129"/>
      <c r="H558" s="129"/>
      <c r="I558" s="129"/>
      <c r="J558" s="136"/>
      <c r="K558" s="137"/>
      <c r="L558" s="129">
        <f>SUM(L559:L567)</f>
        <v>0</v>
      </c>
      <c r="M558" s="129">
        <f>SUM(M559:M566)</f>
        <v>0</v>
      </c>
      <c r="N558" s="129">
        <f>SUM(N559:N567)</f>
        <v>0</v>
      </c>
      <c r="O558" s="158"/>
      <c r="P558" s="271"/>
      <c r="Q558" s="271"/>
      <c r="R558" s="40"/>
      <c r="S558" s="40"/>
    </row>
    <row r="559" spans="1:19" ht="12.75">
      <c r="A559" s="26">
        <v>1</v>
      </c>
      <c r="B559" s="23" t="s">
        <v>198</v>
      </c>
      <c r="C559" s="107"/>
      <c r="D559" s="107"/>
      <c r="E559" s="24"/>
      <c r="F559" s="9"/>
      <c r="G559" s="9"/>
      <c r="H559" s="9"/>
      <c r="I559" s="9"/>
      <c r="J559" s="21"/>
      <c r="K559" s="43"/>
      <c r="L559" s="9"/>
      <c r="M559" s="9"/>
      <c r="N559" s="9"/>
      <c r="O559" s="44"/>
      <c r="P559" s="160"/>
      <c r="Q559" s="160"/>
      <c r="R559" s="40"/>
      <c r="S559" s="40"/>
    </row>
    <row r="560" spans="1:19" ht="12.75">
      <c r="A560" s="26">
        <v>2</v>
      </c>
      <c r="B560" s="23" t="s">
        <v>199</v>
      </c>
      <c r="C560" s="107">
        <v>50</v>
      </c>
      <c r="D560" s="107"/>
      <c r="E560" s="24">
        <v>80</v>
      </c>
      <c r="F560" s="9"/>
      <c r="G560" s="9"/>
      <c r="H560" s="9"/>
      <c r="I560" s="9"/>
      <c r="J560" s="21"/>
      <c r="K560" s="43"/>
      <c r="L560" s="9"/>
      <c r="M560" s="9"/>
      <c r="N560" s="9"/>
      <c r="O560" s="44" t="s">
        <v>200</v>
      </c>
      <c r="P560" s="160"/>
      <c r="Q560" s="160"/>
      <c r="R560" s="40"/>
      <c r="S560" s="40"/>
    </row>
    <row r="561" spans="1:19" ht="12.75">
      <c r="A561" s="26">
        <v>3</v>
      </c>
      <c r="B561" s="23" t="s">
        <v>201</v>
      </c>
      <c r="C561" s="107"/>
      <c r="D561" s="107"/>
      <c r="E561" s="24"/>
      <c r="F561" s="9"/>
      <c r="G561" s="9"/>
      <c r="H561" s="9"/>
      <c r="I561" s="9"/>
      <c r="J561" s="21"/>
      <c r="K561" s="43"/>
      <c r="L561" s="9"/>
      <c r="M561" s="9"/>
      <c r="N561" s="9"/>
      <c r="O561" s="44"/>
      <c r="P561" s="160"/>
      <c r="Q561" s="160"/>
      <c r="R561" s="40"/>
      <c r="S561" s="40"/>
    </row>
    <row r="562" spans="1:19" ht="12.75">
      <c r="A562" s="26">
        <v>5</v>
      </c>
      <c r="B562" s="23" t="s">
        <v>202</v>
      </c>
      <c r="C562" s="107"/>
      <c r="D562" s="107"/>
      <c r="E562" s="24"/>
      <c r="F562" s="9"/>
      <c r="G562" s="9"/>
      <c r="H562" s="9"/>
      <c r="I562" s="9"/>
      <c r="J562" s="21"/>
      <c r="K562" s="43"/>
      <c r="L562" s="9"/>
      <c r="M562" s="9"/>
      <c r="N562" s="9"/>
      <c r="O562" s="44"/>
      <c r="P562" s="160"/>
      <c r="Q562" s="160"/>
      <c r="R562" s="40"/>
      <c r="S562" s="40"/>
    </row>
    <row r="563" spans="1:19" ht="12.75">
      <c r="A563" s="26">
        <v>8</v>
      </c>
      <c r="B563" s="23" t="s">
        <v>203</v>
      </c>
      <c r="C563" s="107"/>
      <c r="D563" s="107"/>
      <c r="E563" s="24"/>
      <c r="F563" s="9"/>
      <c r="G563" s="9"/>
      <c r="H563" s="9"/>
      <c r="I563" s="9"/>
      <c r="J563" s="21"/>
      <c r="K563" s="43"/>
      <c r="L563" s="9"/>
      <c r="M563" s="9"/>
      <c r="N563" s="9"/>
      <c r="O563" s="44"/>
      <c r="P563" s="160"/>
      <c r="Q563" s="160"/>
      <c r="R563" s="40"/>
      <c r="S563" s="40"/>
    </row>
    <row r="564" spans="1:19" ht="12.75">
      <c r="A564" s="26">
        <v>9</v>
      </c>
      <c r="B564" s="23" t="s">
        <v>204</v>
      </c>
      <c r="C564" s="107"/>
      <c r="D564" s="107"/>
      <c r="E564" s="24"/>
      <c r="F564" s="9"/>
      <c r="G564" s="9"/>
      <c r="H564" s="9"/>
      <c r="I564" s="9"/>
      <c r="J564" s="21"/>
      <c r="K564" s="43"/>
      <c r="L564" s="9"/>
      <c r="M564" s="9"/>
      <c r="N564" s="9"/>
      <c r="O564" s="44"/>
      <c r="P564" s="160"/>
      <c r="Q564" s="160"/>
      <c r="R564" s="40"/>
      <c r="S564" s="40"/>
    </row>
    <row r="565" spans="1:19" ht="12.75">
      <c r="A565" s="22">
        <v>10</v>
      </c>
      <c r="B565" s="23" t="s">
        <v>205</v>
      </c>
      <c r="C565" s="107"/>
      <c r="D565" s="107"/>
      <c r="E565" s="24"/>
      <c r="F565" s="9"/>
      <c r="G565" s="9"/>
      <c r="H565" s="9"/>
      <c r="I565" s="9"/>
      <c r="J565" s="21"/>
      <c r="K565" s="43"/>
      <c r="L565" s="9"/>
      <c r="M565" s="9"/>
      <c r="N565" s="9"/>
      <c r="O565" s="44"/>
      <c r="P565" s="160"/>
      <c r="Q565" s="160"/>
      <c r="R565" s="40"/>
      <c r="S565" s="40"/>
    </row>
    <row r="566" spans="1:19" ht="12.75">
      <c r="A566" s="22">
        <v>11</v>
      </c>
      <c r="B566" s="23" t="s">
        <v>137</v>
      </c>
      <c r="C566" s="107"/>
      <c r="D566" s="107"/>
      <c r="E566" s="24"/>
      <c r="F566" s="9"/>
      <c r="G566" s="9"/>
      <c r="H566" s="9"/>
      <c r="I566" s="9"/>
      <c r="J566" s="21"/>
      <c r="K566" s="43"/>
      <c r="L566" s="9"/>
      <c r="M566" s="9"/>
      <c r="N566" s="9"/>
      <c r="O566" s="44"/>
      <c r="P566" s="160"/>
      <c r="Q566" s="160"/>
      <c r="R566" s="40"/>
      <c r="S566" s="40"/>
    </row>
    <row r="567" spans="1:19" ht="12.75">
      <c r="A567" s="22"/>
      <c r="B567" s="23"/>
      <c r="C567" s="107"/>
      <c r="D567" s="107"/>
      <c r="E567" s="24"/>
      <c r="F567" s="63"/>
      <c r="G567" s="63"/>
      <c r="H567" s="63"/>
      <c r="I567" s="63"/>
      <c r="J567" s="21"/>
      <c r="K567" s="44"/>
      <c r="L567" s="63"/>
      <c r="M567" s="63"/>
      <c r="N567" s="63"/>
      <c r="O567" s="44"/>
      <c r="P567" s="160"/>
      <c r="Q567" s="160"/>
      <c r="R567" s="40"/>
      <c r="S567" s="40"/>
    </row>
    <row r="568" spans="1:19" ht="34.5" customHeight="1">
      <c r="A568" s="22"/>
      <c r="B568" s="23"/>
      <c r="C568" s="107"/>
      <c r="D568" s="107"/>
      <c r="E568" s="24"/>
      <c r="F568" s="9"/>
      <c r="G568" s="9"/>
      <c r="H568" s="9"/>
      <c r="I568" s="9"/>
      <c r="J568" s="21"/>
      <c r="K568" s="43"/>
      <c r="L568" s="9"/>
      <c r="M568" s="9"/>
      <c r="N568" s="9"/>
      <c r="O568" s="44"/>
      <c r="P568" s="160"/>
      <c r="Q568" s="160"/>
      <c r="R568" s="40"/>
      <c r="S568" s="40"/>
    </row>
    <row r="569" spans="1:19" ht="25.5" customHeight="1">
      <c r="A569" s="56" t="s">
        <v>32</v>
      </c>
      <c r="B569" s="56"/>
      <c r="C569" s="114"/>
      <c r="D569" s="114"/>
      <c r="E569" s="114"/>
      <c r="F569" s="114"/>
      <c r="G569" s="27"/>
      <c r="H569" s="27"/>
      <c r="I569" s="27"/>
      <c r="K569" s="46"/>
      <c r="L569" s="177"/>
      <c r="M569" s="177"/>
      <c r="N569" s="177"/>
      <c r="O569" s="144" t="s">
        <v>206</v>
      </c>
      <c r="P569" s="144"/>
      <c r="Q569" s="144"/>
      <c r="R569" s="40"/>
      <c r="S569" s="40"/>
    </row>
    <row r="570" spans="1:19" ht="37.5" customHeight="1">
      <c r="A570" s="1" t="s">
        <v>34</v>
      </c>
      <c r="B570" s="1" t="s">
        <v>3</v>
      </c>
      <c r="C570" s="115" t="s">
        <v>4</v>
      </c>
      <c r="D570" s="116" t="s">
        <v>5</v>
      </c>
      <c r="E570" s="116" t="s">
        <v>6</v>
      </c>
      <c r="F570" s="115" t="s">
        <v>7</v>
      </c>
      <c r="G570" s="2"/>
      <c r="H570" s="2"/>
      <c r="I570" s="2"/>
      <c r="J570" s="54"/>
      <c r="K570" s="45"/>
      <c r="L570" s="176" t="s">
        <v>8</v>
      </c>
      <c r="M570" s="176" t="s">
        <v>9</v>
      </c>
      <c r="N570" s="176" t="s">
        <v>10</v>
      </c>
      <c r="O570" s="143" t="s">
        <v>11</v>
      </c>
      <c r="P570" s="267"/>
      <c r="Q570" s="267"/>
      <c r="R570" s="40"/>
      <c r="S570" s="40"/>
    </row>
    <row r="571" spans="1:19" ht="38.25" customHeight="1">
      <c r="A571" s="17">
        <v>716</v>
      </c>
      <c r="B571" s="17" t="s">
        <v>207</v>
      </c>
      <c r="C571" s="132">
        <v>624.2</v>
      </c>
      <c r="D571" s="132"/>
      <c r="E571" s="163">
        <v>45</v>
      </c>
      <c r="F571" s="129">
        <v>0</v>
      </c>
      <c r="G571" s="129"/>
      <c r="H571" s="129"/>
      <c r="I571" s="129"/>
      <c r="J571" s="136"/>
      <c r="K571" s="137"/>
      <c r="L571" s="129"/>
      <c r="M571" s="129"/>
      <c r="N571" s="129"/>
      <c r="O571" s="158"/>
      <c r="P571" s="271"/>
      <c r="Q571" s="271"/>
      <c r="R571" s="28"/>
      <c r="S571" s="28"/>
    </row>
    <row r="572" spans="1:19" ht="12.75">
      <c r="A572" s="22"/>
      <c r="B572" s="23"/>
      <c r="C572" s="107"/>
      <c r="D572" s="107"/>
      <c r="E572" s="24"/>
      <c r="F572" s="9"/>
      <c r="G572" s="9"/>
      <c r="H572" s="9"/>
      <c r="I572" s="9"/>
      <c r="J572" s="21"/>
      <c r="K572" s="43"/>
      <c r="L572" s="9"/>
      <c r="M572" s="9"/>
      <c r="N572" s="9"/>
      <c r="O572" s="44"/>
      <c r="P572" s="160"/>
      <c r="Q572" s="160"/>
      <c r="R572" s="28"/>
      <c r="S572" s="28"/>
    </row>
    <row r="573" spans="1:19" ht="12.75">
      <c r="A573" s="17">
        <v>717</v>
      </c>
      <c r="B573" s="17" t="s">
        <v>208</v>
      </c>
      <c r="C573" s="132">
        <f>SUM(C574:C576)</f>
        <v>3574.8</v>
      </c>
      <c r="D573" s="132">
        <f>SUM(D574:D576)</f>
        <v>0</v>
      </c>
      <c r="E573" s="163">
        <f>SUM(E574:E576)</f>
        <v>7041</v>
      </c>
      <c r="F573" s="163">
        <f>SUM(F574:F576)</f>
        <v>10000</v>
      </c>
      <c r="G573" s="129"/>
      <c r="H573" s="129"/>
      <c r="I573" s="129"/>
      <c r="J573" s="136"/>
      <c r="K573" s="137"/>
      <c r="L573" s="129">
        <f>SUM(L574:L577)</f>
        <v>11060</v>
      </c>
      <c r="M573" s="129">
        <f>SUM(M574:M577)</f>
        <v>12000</v>
      </c>
      <c r="N573" s="129">
        <f>SUM(N574:N577)</f>
        <v>0</v>
      </c>
      <c r="O573" s="158"/>
      <c r="P573" s="271"/>
      <c r="Q573" s="271"/>
      <c r="R573" s="28"/>
      <c r="S573" s="28"/>
    </row>
    <row r="574" spans="1:19" ht="12.75">
      <c r="A574" s="26">
        <v>1</v>
      </c>
      <c r="B574" s="23" t="s">
        <v>209</v>
      </c>
      <c r="C574" s="107">
        <v>1344.8</v>
      </c>
      <c r="D574" s="107"/>
      <c r="E574" s="24">
        <v>4955</v>
      </c>
      <c r="F574" s="9">
        <v>10000</v>
      </c>
      <c r="G574" s="9"/>
      <c r="H574" s="9"/>
      <c r="I574" s="9"/>
      <c r="J574" s="21"/>
      <c r="K574" s="43"/>
      <c r="L574" s="9">
        <v>11000</v>
      </c>
      <c r="M574" s="9">
        <v>12000</v>
      </c>
      <c r="N574" s="9">
        <v>0</v>
      </c>
      <c r="O574" s="44"/>
      <c r="P574" s="160"/>
      <c r="Q574" s="160"/>
      <c r="R574" s="101"/>
      <c r="S574" s="101"/>
    </row>
    <row r="575" spans="1:19" ht="12.75">
      <c r="A575" s="26">
        <v>2</v>
      </c>
      <c r="B575" s="23" t="s">
        <v>210</v>
      </c>
      <c r="C575" s="107">
        <v>2230</v>
      </c>
      <c r="D575" s="107"/>
      <c r="E575" s="24">
        <v>2011</v>
      </c>
      <c r="F575" s="9">
        <v>0</v>
      </c>
      <c r="G575" s="9"/>
      <c r="H575" s="9"/>
      <c r="I575" s="9"/>
      <c r="J575" s="21"/>
      <c r="K575" s="43"/>
      <c r="L575" s="9">
        <v>60</v>
      </c>
      <c r="M575" s="9"/>
      <c r="N575" s="9"/>
      <c r="O575" s="44"/>
      <c r="P575" s="160"/>
      <c r="Q575" s="160"/>
      <c r="R575" s="40"/>
      <c r="S575" s="40"/>
    </row>
    <row r="576" spans="1:19" ht="12.75">
      <c r="A576" s="26">
        <v>3</v>
      </c>
      <c r="B576" s="23" t="s">
        <v>211</v>
      </c>
      <c r="C576" s="107"/>
      <c r="D576" s="107"/>
      <c r="E576" s="24">
        <v>75</v>
      </c>
      <c r="F576" s="9"/>
      <c r="G576" s="9"/>
      <c r="H576" s="9"/>
      <c r="I576" s="9"/>
      <c r="J576" s="21"/>
      <c r="K576" s="43"/>
      <c r="L576" s="9"/>
      <c r="M576" s="9"/>
      <c r="N576" s="9"/>
      <c r="O576" s="44"/>
      <c r="P576" s="160"/>
      <c r="Q576" s="160"/>
      <c r="R576" s="40"/>
      <c r="S576" s="40"/>
    </row>
    <row r="577" spans="1:19" ht="12.75">
      <c r="A577" s="22"/>
      <c r="B577" s="23"/>
      <c r="C577" s="107"/>
      <c r="D577" s="107"/>
      <c r="E577" s="24"/>
      <c r="F577" s="9"/>
      <c r="G577" s="9"/>
      <c r="H577" s="9"/>
      <c r="I577" s="9"/>
      <c r="J577" s="21"/>
      <c r="K577" s="43"/>
      <c r="L577" s="9"/>
      <c r="M577" s="9"/>
      <c r="N577" s="9"/>
      <c r="O577" s="44"/>
      <c r="P577" s="160"/>
      <c r="Q577" s="160"/>
      <c r="R577" s="40"/>
      <c r="S577" s="40"/>
    </row>
    <row r="578" spans="1:19" ht="12.75">
      <c r="A578" s="17">
        <v>718</v>
      </c>
      <c r="B578" s="17" t="s">
        <v>212</v>
      </c>
      <c r="C578" s="132">
        <f>SUM(C579:C581)</f>
        <v>643.9</v>
      </c>
      <c r="D578" s="132">
        <f>SUM(D579:D581)</f>
        <v>0</v>
      </c>
      <c r="E578" s="163">
        <f>SUM(E579:E581)</f>
        <v>808</v>
      </c>
      <c r="F578" s="163">
        <f>SUM(F579:F581)</f>
        <v>0</v>
      </c>
      <c r="G578" s="129"/>
      <c r="H578" s="129"/>
      <c r="I578" s="129"/>
      <c r="J578" s="136"/>
      <c r="K578" s="137"/>
      <c r="L578" s="129">
        <f>SUM(L579:L582)</f>
        <v>400</v>
      </c>
      <c r="M578" s="129">
        <f>SUM(M579:M582)</f>
        <v>500</v>
      </c>
      <c r="N578" s="129">
        <f>SUM(N579:N582)</f>
        <v>600</v>
      </c>
      <c r="O578" s="158"/>
      <c r="P578" s="271"/>
      <c r="Q578" s="271"/>
      <c r="R578" s="40"/>
      <c r="S578" s="40"/>
    </row>
    <row r="579" spans="1:19" ht="12.75">
      <c r="A579" s="26">
        <v>1</v>
      </c>
      <c r="B579" s="23" t="s">
        <v>213</v>
      </c>
      <c r="C579" s="107"/>
      <c r="D579" s="107"/>
      <c r="E579" s="24"/>
      <c r="F579" s="9"/>
      <c r="G579" s="9"/>
      <c r="H579" s="9"/>
      <c r="I579" s="9"/>
      <c r="J579" s="21"/>
      <c r="K579" s="43"/>
      <c r="L579" s="9"/>
      <c r="M579" s="9"/>
      <c r="N579" s="9"/>
      <c r="O579" s="44"/>
      <c r="P579" s="160"/>
      <c r="Q579" s="160"/>
      <c r="R579" s="40"/>
      <c r="S579" s="40"/>
    </row>
    <row r="580" spans="1:19" ht="12.75">
      <c r="A580" s="26">
        <v>2</v>
      </c>
      <c r="B580" s="23" t="s">
        <v>214</v>
      </c>
      <c r="C580" s="107">
        <v>3.1</v>
      </c>
      <c r="D580" s="107"/>
      <c r="E580" s="24"/>
      <c r="F580" s="9"/>
      <c r="G580" s="9"/>
      <c r="H580" s="9"/>
      <c r="I580" s="9"/>
      <c r="J580" s="21"/>
      <c r="K580" s="43"/>
      <c r="L580" s="9"/>
      <c r="M580" s="9"/>
      <c r="N580" s="9"/>
      <c r="O580" s="44"/>
      <c r="P580" s="160"/>
      <c r="Q580" s="160"/>
      <c r="R580" s="40"/>
      <c r="S580" s="40"/>
    </row>
    <row r="581" spans="1:19" ht="12.75">
      <c r="A581" s="26">
        <v>3</v>
      </c>
      <c r="B581" s="23" t="s">
        <v>138</v>
      </c>
      <c r="C581" s="107">
        <v>640.8</v>
      </c>
      <c r="D581" s="107"/>
      <c r="E581" s="24">
        <v>808</v>
      </c>
      <c r="F581" s="9">
        <v>0</v>
      </c>
      <c r="G581" s="9"/>
      <c r="H581" s="9"/>
      <c r="I581" s="9"/>
      <c r="J581" s="21"/>
      <c r="K581" s="43"/>
      <c r="L581" s="9">
        <v>400</v>
      </c>
      <c r="M581" s="9">
        <v>500</v>
      </c>
      <c r="N581" s="9">
        <v>600</v>
      </c>
      <c r="O581" s="44" t="s">
        <v>215</v>
      </c>
      <c r="P581" s="160"/>
      <c r="Q581" s="160"/>
      <c r="R581" s="40"/>
      <c r="S581" s="40"/>
    </row>
    <row r="582" spans="1:19" ht="12.75">
      <c r="A582" s="22"/>
      <c r="B582" s="23"/>
      <c r="C582" s="107"/>
      <c r="D582" s="107"/>
      <c r="E582" s="24"/>
      <c r="F582" s="9"/>
      <c r="G582" s="9"/>
      <c r="H582" s="9"/>
      <c r="I582" s="9"/>
      <c r="J582" s="21"/>
      <c r="K582" s="43"/>
      <c r="L582" s="9"/>
      <c r="M582" s="9"/>
      <c r="N582" s="9"/>
      <c r="O582" s="44"/>
      <c r="P582" s="160"/>
      <c r="Q582" s="160"/>
      <c r="R582" s="40"/>
      <c r="S582" s="40"/>
    </row>
    <row r="583" spans="1:19" ht="12.75">
      <c r="A583" s="17">
        <v>719</v>
      </c>
      <c r="B583" s="17" t="s">
        <v>216</v>
      </c>
      <c r="C583" s="132">
        <f>SUM(C584:C586)</f>
        <v>0</v>
      </c>
      <c r="D583" s="132">
        <f>SUM(D584:D586)</f>
        <v>0</v>
      </c>
      <c r="E583" s="163">
        <f>SUM(E584:E586)</f>
        <v>0</v>
      </c>
      <c r="F583" s="163">
        <f>SUM(F584:F586)</f>
        <v>0</v>
      </c>
      <c r="G583" s="135"/>
      <c r="H583" s="129"/>
      <c r="I583" s="129"/>
      <c r="J583" s="136"/>
      <c r="K583" s="137">
        <v>250</v>
      </c>
      <c r="L583" s="129">
        <f>SUM(L584:L587)</f>
        <v>300</v>
      </c>
      <c r="M583" s="129">
        <f>SUM(M584:M587)</f>
        <v>400</v>
      </c>
      <c r="N583" s="129">
        <f>SUM(N584:N586)</f>
        <v>500</v>
      </c>
      <c r="O583" s="158"/>
      <c r="P583" s="271"/>
      <c r="Q583" s="271"/>
      <c r="R583" s="40"/>
      <c r="S583" s="40"/>
    </row>
    <row r="584" spans="1:19" ht="12.75">
      <c r="A584" s="26">
        <v>1</v>
      </c>
      <c r="B584" s="23" t="s">
        <v>217</v>
      </c>
      <c r="C584" s="107"/>
      <c r="D584" s="107"/>
      <c r="E584" s="24"/>
      <c r="F584" s="9"/>
      <c r="G584" s="82"/>
      <c r="H584" s="9"/>
      <c r="I584" s="9"/>
      <c r="J584" s="21"/>
      <c r="K584" s="43"/>
      <c r="L584" s="9"/>
      <c r="M584" s="9"/>
      <c r="N584" s="9"/>
      <c r="O584" s="44"/>
      <c r="P584" s="160"/>
      <c r="Q584" s="160"/>
      <c r="R584" s="40"/>
      <c r="S584" s="40"/>
    </row>
    <row r="585" spans="1:19" ht="12.75">
      <c r="A585" s="22">
        <v>53</v>
      </c>
      <c r="B585" s="23" t="s">
        <v>218</v>
      </c>
      <c r="C585" s="107"/>
      <c r="D585" s="107"/>
      <c r="E585" s="24"/>
      <c r="F585" s="9">
        <v>0</v>
      </c>
      <c r="G585" s="82"/>
      <c r="H585" s="9"/>
      <c r="I585" s="9"/>
      <c r="J585" s="21"/>
      <c r="K585" s="43"/>
      <c r="L585" s="9">
        <v>300</v>
      </c>
      <c r="M585" s="9">
        <v>400</v>
      </c>
      <c r="N585" s="9">
        <v>500</v>
      </c>
      <c r="O585" s="44"/>
      <c r="P585" s="160"/>
      <c r="Q585" s="160"/>
      <c r="R585" s="40"/>
      <c r="S585" s="40"/>
    </row>
    <row r="586" spans="1:19" ht="12.75">
      <c r="A586" s="22"/>
      <c r="B586" s="23"/>
      <c r="C586" s="107"/>
      <c r="D586" s="107"/>
      <c r="E586" s="24"/>
      <c r="F586" s="9"/>
      <c r="G586" s="82"/>
      <c r="H586" s="9"/>
      <c r="I586" s="9"/>
      <c r="J586" s="21"/>
      <c r="K586" s="43"/>
      <c r="L586" s="9"/>
      <c r="M586" s="9"/>
      <c r="N586" s="9"/>
      <c r="O586" s="44"/>
      <c r="P586" s="160"/>
      <c r="Q586" s="160"/>
      <c r="R586" s="40"/>
      <c r="S586" s="40"/>
    </row>
    <row r="587" spans="1:19" ht="12.75">
      <c r="A587" s="22"/>
      <c r="B587" s="23"/>
      <c r="C587" s="107"/>
      <c r="D587" s="107"/>
      <c r="E587" s="24"/>
      <c r="F587" s="9"/>
      <c r="G587" s="82"/>
      <c r="H587" s="9"/>
      <c r="I587" s="9"/>
      <c r="J587" s="21"/>
      <c r="K587" s="43"/>
      <c r="L587" s="9"/>
      <c r="M587" s="9"/>
      <c r="N587" s="9"/>
      <c r="O587" s="44"/>
      <c r="P587" s="160"/>
      <c r="Q587" s="160"/>
      <c r="R587" s="40"/>
      <c r="S587" s="40"/>
    </row>
    <row r="588" spans="1:19" ht="12.75">
      <c r="A588" s="22"/>
      <c r="B588" s="17" t="s">
        <v>219</v>
      </c>
      <c r="C588" s="132">
        <f>SUM(C534,C512,C506,C483,C470,C432,C410,C397,C378,C361)</f>
        <v>93525.69999999998</v>
      </c>
      <c r="D588" s="132">
        <f>SUM(D512,D490,D483,D461,D447,D409,D387,D374,D355,D339)</f>
        <v>0</v>
      </c>
      <c r="E588" s="163">
        <f>SUM(E534,E512,E506,E483,E470,E432,E410,E397,E378,E361)</f>
        <v>98582</v>
      </c>
      <c r="F588" s="163">
        <f>SUM(F534,F512,F506,F483,F470,F432,F410,F397,F378,F361)</f>
        <v>100394</v>
      </c>
      <c r="G588" s="135"/>
      <c r="H588" s="129"/>
      <c r="I588" s="129"/>
      <c r="J588" s="136"/>
      <c r="K588" s="137">
        <f>SUM(K512,K490,K483,K461,K447,K409,K387,K373:K374,K373,K355,K339)</f>
        <v>0</v>
      </c>
      <c r="L588" s="129">
        <f>SUM(L534,L512,L506,L483,L470,L432,L410,L397,L378,L361)</f>
        <v>112860</v>
      </c>
      <c r="M588" s="129">
        <f>SUM(M534,M512,M506,M483,M470,M432,M410,M397,M378,M361)</f>
        <v>116248</v>
      </c>
      <c r="N588" s="129">
        <f>SUM(N534,N512,N506,N483,N470,N432,N410,N397,N378,N361)</f>
        <v>122397</v>
      </c>
      <c r="O588" s="158"/>
      <c r="P588" s="271"/>
      <c r="Q588" s="271"/>
      <c r="R588" s="40"/>
      <c r="S588" s="40"/>
    </row>
    <row r="589" spans="1:19" ht="12.75">
      <c r="A589" s="22"/>
      <c r="B589" s="22"/>
      <c r="C589" s="142"/>
      <c r="D589" s="142"/>
      <c r="E589" s="165"/>
      <c r="F589" s="129"/>
      <c r="G589" s="135"/>
      <c r="H589" s="129"/>
      <c r="I589" s="129"/>
      <c r="J589" s="136"/>
      <c r="K589" s="137"/>
      <c r="L589" s="129"/>
      <c r="M589" s="129"/>
      <c r="N589" s="129"/>
      <c r="O589" s="158"/>
      <c r="P589" s="271"/>
      <c r="Q589" s="271"/>
      <c r="R589" s="40"/>
      <c r="S589" s="40"/>
    </row>
    <row r="590" spans="1:19" ht="12.75">
      <c r="A590" s="22"/>
      <c r="B590" s="17" t="s">
        <v>220</v>
      </c>
      <c r="C590" s="132">
        <f>SUM(C583,C578,C573,C571,C558,C554,C548,C545,C541)</f>
        <v>9063.6</v>
      </c>
      <c r="D590" s="132" t="e">
        <f>SUM(D583,D573,#REF!,#REF!,D556,D552,D525,D522,D518)</f>
        <v>#REF!</v>
      </c>
      <c r="E590" s="163">
        <f>SUM(E583,E578,E573,E571,E558,E554,E548,E545,E541)</f>
        <v>10000</v>
      </c>
      <c r="F590" s="163">
        <f>SUM(F583,F578,F573,F571,F558,F554,F548,F545,F541)</f>
        <v>10000</v>
      </c>
      <c r="G590" s="135"/>
      <c r="H590" s="129"/>
      <c r="I590" s="129"/>
      <c r="J590" s="136"/>
      <c r="K590" s="137">
        <v>10000</v>
      </c>
      <c r="L590" s="129">
        <f>SUM(L583,L578,L573,L558,L554,L548,L545,L541)</f>
        <v>14060</v>
      </c>
      <c r="M590" s="129">
        <f>SUM(M583,M578,M573,M571,M558,M554,M548,M545,M541)</f>
        <v>14700</v>
      </c>
      <c r="N590" s="129">
        <f>SUM(N583,N578,N573,N571,N558,N554,N548,N545,N541)</f>
        <v>3800</v>
      </c>
      <c r="O590" s="158"/>
      <c r="P590" s="271"/>
      <c r="Q590" s="271"/>
      <c r="R590" s="40"/>
      <c r="S590" s="40"/>
    </row>
    <row r="591" spans="1:19" ht="12.75">
      <c r="A591" s="22"/>
      <c r="B591" s="22"/>
      <c r="C591" s="142"/>
      <c r="D591" s="142"/>
      <c r="E591" s="165"/>
      <c r="F591" s="129"/>
      <c r="G591" s="135"/>
      <c r="H591" s="129"/>
      <c r="I591" s="129"/>
      <c r="J591" s="136"/>
      <c r="K591" s="137"/>
      <c r="L591" s="129"/>
      <c r="M591" s="129"/>
      <c r="N591" s="129"/>
      <c r="O591" s="158"/>
      <c r="P591" s="271"/>
      <c r="Q591" s="271"/>
      <c r="R591" s="40"/>
      <c r="S591" s="40"/>
    </row>
    <row r="592" spans="1:19" ht="12.75">
      <c r="A592" s="22"/>
      <c r="B592" s="17" t="s">
        <v>221</v>
      </c>
      <c r="C592" s="132">
        <f>SUM(C588,C590)</f>
        <v>102589.29999999999</v>
      </c>
      <c r="D592" s="132"/>
      <c r="E592" s="163">
        <f>SUM(E588,E590)</f>
        <v>108582</v>
      </c>
      <c r="F592" s="129">
        <f>SUM(F588,F590)</f>
        <v>110394</v>
      </c>
      <c r="G592" s="135"/>
      <c r="H592" s="129"/>
      <c r="I592" s="129"/>
      <c r="J592" s="136"/>
      <c r="K592" s="137">
        <v>101605</v>
      </c>
      <c r="L592" s="129">
        <f>SUM(L588,L590)</f>
        <v>126920</v>
      </c>
      <c r="M592" s="129">
        <f>SUM(M588,M590)</f>
        <v>130948</v>
      </c>
      <c r="N592" s="129">
        <f>SUM(N588,N590)</f>
        <v>126197</v>
      </c>
      <c r="O592" s="158"/>
      <c r="P592" s="271"/>
      <c r="Q592" s="271"/>
      <c r="R592" s="40"/>
      <c r="S592" s="40"/>
    </row>
    <row r="593" spans="1:19" ht="12.75">
      <c r="A593" s="22"/>
      <c r="B593" s="22"/>
      <c r="C593" s="142"/>
      <c r="D593" s="142"/>
      <c r="E593" s="165"/>
      <c r="F593" s="129"/>
      <c r="G593" s="135"/>
      <c r="H593" s="129"/>
      <c r="I593" s="129"/>
      <c r="J593" s="136"/>
      <c r="K593" s="137"/>
      <c r="L593" s="129"/>
      <c r="M593" s="129"/>
      <c r="N593" s="129"/>
      <c r="O593" s="158"/>
      <c r="P593" s="271"/>
      <c r="Q593" s="271"/>
      <c r="R593" s="40"/>
      <c r="S593" s="40"/>
    </row>
    <row r="594" spans="1:19" ht="12.75">
      <c r="A594" s="22"/>
      <c r="B594" s="17" t="s">
        <v>222</v>
      </c>
      <c r="C594" s="132">
        <v>457.3</v>
      </c>
      <c r="D594" s="132"/>
      <c r="E594" s="163">
        <v>200</v>
      </c>
      <c r="F594" s="129">
        <v>200</v>
      </c>
      <c r="G594" s="135"/>
      <c r="H594" s="129"/>
      <c r="I594" s="129"/>
      <c r="J594" s="136"/>
      <c r="K594" s="137"/>
      <c r="L594" s="129">
        <v>200</v>
      </c>
      <c r="M594" s="129">
        <v>200</v>
      </c>
      <c r="N594" s="129">
        <v>200</v>
      </c>
      <c r="O594" s="158"/>
      <c r="P594" s="271"/>
      <c r="Q594" s="271"/>
      <c r="R594" s="40"/>
      <c r="S594" s="40"/>
    </row>
    <row r="595" spans="1:19" ht="12.75">
      <c r="A595" s="23"/>
      <c r="B595" s="23"/>
      <c r="C595" s="107"/>
      <c r="D595" s="107"/>
      <c r="E595" s="24"/>
      <c r="F595" s="9"/>
      <c r="G595" s="83"/>
      <c r="H595" s="43"/>
      <c r="I595" s="43"/>
      <c r="J595" s="21"/>
      <c r="K595" s="43"/>
      <c r="L595" s="9"/>
      <c r="M595" s="9"/>
      <c r="N595" s="9"/>
      <c r="O595" s="44"/>
      <c r="P595" s="160"/>
      <c r="Q595" s="160"/>
      <c r="R595" s="40"/>
      <c r="S595" s="40"/>
    </row>
    <row r="596" spans="1:19" ht="12.75">
      <c r="A596" s="23"/>
      <c r="B596" s="23"/>
      <c r="C596" s="107"/>
      <c r="D596" s="107"/>
      <c r="E596" s="24"/>
      <c r="F596" s="63"/>
      <c r="G596" s="84"/>
      <c r="H596" s="44"/>
      <c r="I596" s="44"/>
      <c r="J596" s="21"/>
      <c r="K596" s="44"/>
      <c r="L596" s="63"/>
      <c r="M596" s="63"/>
      <c r="N596" s="63"/>
      <c r="O596" s="44"/>
      <c r="P596" s="160"/>
      <c r="Q596" s="160"/>
      <c r="R596" s="40"/>
      <c r="S596" s="40"/>
    </row>
    <row r="597" spans="1:19" ht="12.75">
      <c r="A597" s="23"/>
      <c r="B597" s="23"/>
      <c r="C597" s="107"/>
      <c r="D597" s="107"/>
      <c r="E597" s="24"/>
      <c r="F597" s="9"/>
      <c r="G597" s="83"/>
      <c r="H597" s="43"/>
      <c r="I597" s="43"/>
      <c r="J597" s="21"/>
      <c r="K597" s="43"/>
      <c r="L597" s="9"/>
      <c r="M597" s="9"/>
      <c r="N597" s="9"/>
      <c r="O597" s="44"/>
      <c r="P597" s="160"/>
      <c r="Q597" s="160"/>
      <c r="R597" s="40"/>
      <c r="S597" s="40"/>
    </row>
    <row r="598" spans="1:19" ht="12.75">
      <c r="A598" s="23"/>
      <c r="B598" s="23"/>
      <c r="C598" s="107"/>
      <c r="D598" s="107"/>
      <c r="E598" s="24"/>
      <c r="F598" s="9"/>
      <c r="G598" s="83"/>
      <c r="H598" s="43"/>
      <c r="I598" s="43"/>
      <c r="J598" s="21"/>
      <c r="K598" s="43"/>
      <c r="L598" s="9"/>
      <c r="M598" s="9"/>
      <c r="N598" s="9"/>
      <c r="O598" s="44"/>
      <c r="P598" s="160"/>
      <c r="Q598" s="160"/>
      <c r="R598" s="40"/>
      <c r="S598" s="40"/>
    </row>
    <row r="599" spans="1:19" ht="12.75">
      <c r="A599" s="23"/>
      <c r="B599" s="23"/>
      <c r="C599" s="107"/>
      <c r="D599" s="107"/>
      <c r="E599" s="24"/>
      <c r="F599" s="9"/>
      <c r="G599" s="83"/>
      <c r="H599" s="43"/>
      <c r="I599" s="43"/>
      <c r="J599" s="21"/>
      <c r="K599" s="43"/>
      <c r="L599" s="9"/>
      <c r="M599" s="9"/>
      <c r="N599" s="9"/>
      <c r="O599" s="44"/>
      <c r="P599" s="160"/>
      <c r="Q599" s="160"/>
      <c r="R599" s="40"/>
      <c r="S599" s="40"/>
    </row>
    <row r="600" spans="1:19" ht="12.75">
      <c r="A600" s="192"/>
      <c r="B600" s="23"/>
      <c r="C600" s="107"/>
      <c r="D600" s="107"/>
      <c r="E600" s="24"/>
      <c r="F600" s="9"/>
      <c r="G600" s="9"/>
      <c r="H600" s="9"/>
      <c r="I600" s="9"/>
      <c r="J600" s="21"/>
      <c r="K600" s="43"/>
      <c r="L600" s="9"/>
      <c r="M600" s="9"/>
      <c r="N600" s="9"/>
      <c r="O600" s="44"/>
      <c r="P600" s="160"/>
      <c r="Q600" s="160"/>
      <c r="R600" s="40"/>
      <c r="S600" s="40"/>
    </row>
    <row r="601" spans="3:19" ht="12.75">
      <c r="C601" s="114"/>
      <c r="D601" s="114"/>
      <c r="E601" s="27"/>
      <c r="F601" s="27"/>
      <c r="G601" s="27"/>
      <c r="H601" s="27"/>
      <c r="I601" s="27"/>
      <c r="J601" s="28"/>
      <c r="K601" s="46"/>
      <c r="L601" s="177"/>
      <c r="M601" s="177"/>
      <c r="N601" s="177"/>
      <c r="O601" s="46"/>
      <c r="P601" s="46"/>
      <c r="Q601" s="46"/>
      <c r="R601" s="40"/>
      <c r="S601" s="40"/>
    </row>
    <row r="602" spans="3:19" ht="12.75">
      <c r="C602" s="114"/>
      <c r="D602" s="114"/>
      <c r="E602" s="27"/>
      <c r="F602" s="27" t="s">
        <v>223</v>
      </c>
      <c r="G602" s="27"/>
      <c r="H602" s="27"/>
      <c r="I602" s="27"/>
      <c r="J602" s="28"/>
      <c r="K602" s="46"/>
      <c r="L602" s="177"/>
      <c r="M602" s="177"/>
      <c r="N602" s="177"/>
      <c r="O602" s="46"/>
      <c r="P602" s="46"/>
      <c r="Q602" s="46"/>
      <c r="R602" s="40"/>
      <c r="S602" s="40"/>
    </row>
    <row r="603" spans="3:19" ht="12.75">
      <c r="C603" s="114"/>
      <c r="D603" s="114"/>
      <c r="E603" s="27"/>
      <c r="F603" s="27"/>
      <c r="G603" s="27"/>
      <c r="H603" s="27"/>
      <c r="I603" s="27"/>
      <c r="J603" s="28"/>
      <c r="K603" s="46"/>
      <c r="L603" s="177"/>
      <c r="M603" s="177"/>
      <c r="N603" s="177"/>
      <c r="O603" s="46"/>
      <c r="P603" s="46"/>
      <c r="Q603" s="46"/>
      <c r="R603" s="40"/>
      <c r="S603" s="40"/>
    </row>
    <row r="604" spans="1:19" ht="12.75">
      <c r="A604" s="51" t="s">
        <v>224</v>
      </c>
      <c r="B604" s="51"/>
      <c r="C604" s="117"/>
      <c r="D604" s="118"/>
      <c r="E604" s="166"/>
      <c r="F604" s="166"/>
      <c r="G604" s="52"/>
      <c r="H604" s="52"/>
      <c r="I604" s="52"/>
      <c r="J604" s="52"/>
      <c r="K604" s="52"/>
      <c r="L604" s="166"/>
      <c r="M604" s="166"/>
      <c r="N604" s="166"/>
      <c r="O604" s="149"/>
      <c r="P604" s="149"/>
      <c r="Q604" s="149"/>
      <c r="R604" s="40"/>
      <c r="S604" s="40"/>
    </row>
    <row r="605" spans="1:19" ht="36" customHeight="1">
      <c r="A605" s="51"/>
      <c r="B605" s="51"/>
      <c r="C605" s="117"/>
      <c r="D605" s="118"/>
      <c r="E605" s="166"/>
      <c r="F605" s="166"/>
      <c r="G605" s="52"/>
      <c r="H605" s="52"/>
      <c r="I605" s="52"/>
      <c r="J605" s="52" t="s">
        <v>1</v>
      </c>
      <c r="K605" s="52"/>
      <c r="L605" s="166"/>
      <c r="M605" s="166"/>
      <c r="N605" s="166"/>
      <c r="O605" s="150"/>
      <c r="P605" s="150"/>
      <c r="Q605" s="150"/>
      <c r="R605" s="28"/>
      <c r="S605" s="28"/>
    </row>
    <row r="606" spans="1:19" ht="18">
      <c r="A606" s="52"/>
      <c r="B606" s="59"/>
      <c r="C606" s="119" t="s">
        <v>243</v>
      </c>
      <c r="D606" s="120"/>
      <c r="E606" s="167"/>
      <c r="F606" s="167"/>
      <c r="G606" s="59"/>
      <c r="H606" s="59"/>
      <c r="I606" s="59"/>
      <c r="J606" s="60"/>
      <c r="K606" s="52"/>
      <c r="L606" s="166"/>
      <c r="M606" s="166"/>
      <c r="N606" s="166"/>
      <c r="O606" s="150"/>
      <c r="P606" s="150"/>
      <c r="Q606" s="150"/>
      <c r="R606" s="28"/>
      <c r="S606" s="28"/>
    </row>
    <row r="607" spans="1:19" ht="51">
      <c r="A607" s="1" t="s">
        <v>34</v>
      </c>
      <c r="B607" s="1" t="s">
        <v>3</v>
      </c>
      <c r="C607" s="115" t="s">
        <v>4</v>
      </c>
      <c r="D607" s="116" t="s">
        <v>5</v>
      </c>
      <c r="E607" s="61" t="s">
        <v>6</v>
      </c>
      <c r="F607" s="2" t="s">
        <v>7</v>
      </c>
      <c r="G607" s="2"/>
      <c r="H607" s="2"/>
      <c r="I607" s="2"/>
      <c r="J607" s="54"/>
      <c r="K607" s="42"/>
      <c r="L607" s="176" t="s">
        <v>8</v>
      </c>
      <c r="M607" s="176" t="s">
        <v>9</v>
      </c>
      <c r="N607" s="176" t="s">
        <v>10</v>
      </c>
      <c r="O607" s="162" t="s">
        <v>11</v>
      </c>
      <c r="P607" s="273"/>
      <c r="Q607" s="273"/>
      <c r="R607" s="28"/>
      <c r="S607" s="28"/>
    </row>
    <row r="608" spans="1:19" ht="12.75">
      <c r="A608" s="4">
        <v>610</v>
      </c>
      <c r="B608" s="5" t="s">
        <v>225</v>
      </c>
      <c r="C608" s="103">
        <v>53982</v>
      </c>
      <c r="D608" s="103"/>
      <c r="E608" s="6">
        <v>54004</v>
      </c>
      <c r="F608" s="129">
        <v>55422</v>
      </c>
      <c r="G608" s="6"/>
      <c r="H608" s="6"/>
      <c r="I608" s="6"/>
      <c r="J608" s="7"/>
      <c r="K608" s="43"/>
      <c r="L608" s="6">
        <v>61053</v>
      </c>
      <c r="M608" s="6">
        <v>62352</v>
      </c>
      <c r="N608" s="6">
        <v>64950</v>
      </c>
      <c r="O608" s="44"/>
      <c r="P608" s="160"/>
      <c r="Q608" s="160"/>
      <c r="R608" s="28"/>
      <c r="S608" s="28"/>
    </row>
    <row r="609" spans="1:19" ht="12.75">
      <c r="A609" s="4">
        <v>620</v>
      </c>
      <c r="B609" s="5" t="s">
        <v>226</v>
      </c>
      <c r="C609" s="103">
        <v>17926.7</v>
      </c>
      <c r="D609" s="103">
        <f>D610+D611+D612</f>
        <v>0</v>
      </c>
      <c r="E609" s="6">
        <v>19200</v>
      </c>
      <c r="F609" s="129">
        <v>21060</v>
      </c>
      <c r="G609" s="6"/>
      <c r="H609" s="6"/>
      <c r="I609" s="6"/>
      <c r="J609" s="7"/>
      <c r="K609" s="43"/>
      <c r="L609" s="6">
        <v>23200</v>
      </c>
      <c r="M609" s="6">
        <v>23694</v>
      </c>
      <c r="N609" s="6">
        <v>24681</v>
      </c>
      <c r="O609" s="44"/>
      <c r="P609" s="160"/>
      <c r="Q609" s="160"/>
      <c r="R609" s="101"/>
      <c r="S609" s="101"/>
    </row>
    <row r="610" spans="1:19" ht="12.75">
      <c r="A610" s="4">
        <v>631</v>
      </c>
      <c r="B610" s="5" t="s">
        <v>227</v>
      </c>
      <c r="C610" s="103">
        <v>4639.4</v>
      </c>
      <c r="D610" s="104"/>
      <c r="E610" s="6">
        <v>5455</v>
      </c>
      <c r="F610" s="129">
        <v>5937</v>
      </c>
      <c r="G610" s="9"/>
      <c r="H610" s="9"/>
      <c r="I610" s="9"/>
      <c r="J610" s="7"/>
      <c r="K610" s="43"/>
      <c r="L610" s="6">
        <f>SUM(L611:L612)</f>
        <v>7400</v>
      </c>
      <c r="M610" s="6">
        <f>SUM(M611:M612)</f>
        <v>7900</v>
      </c>
      <c r="N610" s="6">
        <f>SUM(N611:N612)</f>
        <v>8100</v>
      </c>
      <c r="O610" s="44"/>
      <c r="P610" s="160"/>
      <c r="Q610" s="160"/>
      <c r="R610" s="40"/>
      <c r="S610" s="40"/>
    </row>
    <row r="611" spans="1:19" ht="12.75">
      <c r="A611" s="4"/>
      <c r="B611" s="124" t="s">
        <v>228</v>
      </c>
      <c r="C611" s="104">
        <v>3724.6</v>
      </c>
      <c r="D611" s="104"/>
      <c r="E611" s="9">
        <v>4635</v>
      </c>
      <c r="F611" s="141">
        <v>5237</v>
      </c>
      <c r="G611" s="9"/>
      <c r="H611" s="9"/>
      <c r="I611" s="9"/>
      <c r="J611" s="7"/>
      <c r="K611" s="43"/>
      <c r="L611" s="9">
        <v>6200</v>
      </c>
      <c r="M611" s="9">
        <v>6700</v>
      </c>
      <c r="N611" s="9">
        <v>6900</v>
      </c>
      <c r="O611" s="44"/>
      <c r="P611" s="160"/>
      <c r="Q611" s="160"/>
      <c r="R611" s="40"/>
      <c r="S611" s="40"/>
    </row>
    <row r="612" spans="1:19" ht="12.75">
      <c r="A612" s="4"/>
      <c r="B612" s="124" t="s">
        <v>229</v>
      </c>
      <c r="C612" s="104">
        <v>914.8</v>
      </c>
      <c r="D612" s="104"/>
      <c r="E612" s="9">
        <v>820</v>
      </c>
      <c r="F612" s="141">
        <v>700</v>
      </c>
      <c r="G612" s="9"/>
      <c r="H612" s="9"/>
      <c r="I612" s="9"/>
      <c r="J612" s="7"/>
      <c r="K612" s="43"/>
      <c r="L612" s="9">
        <v>1200</v>
      </c>
      <c r="M612" s="9">
        <v>1200</v>
      </c>
      <c r="N612" s="9">
        <v>1200</v>
      </c>
      <c r="O612" s="44"/>
      <c r="P612" s="160"/>
      <c r="Q612" s="160"/>
      <c r="R612" s="40"/>
      <c r="S612" s="40"/>
    </row>
    <row r="613" spans="1:19" ht="12.75">
      <c r="A613" s="4">
        <v>632</v>
      </c>
      <c r="B613" s="5" t="s">
        <v>230</v>
      </c>
      <c r="C613" s="103">
        <v>3386.8</v>
      </c>
      <c r="D613" s="104"/>
      <c r="E613" s="6">
        <v>3658</v>
      </c>
      <c r="F613" s="129">
        <v>3720</v>
      </c>
      <c r="G613" s="9"/>
      <c r="H613" s="9"/>
      <c r="I613" s="9"/>
      <c r="J613" s="7"/>
      <c r="K613" s="43"/>
      <c r="L613" s="6">
        <v>4220</v>
      </c>
      <c r="M613" s="6">
        <v>4290</v>
      </c>
      <c r="N613" s="6">
        <v>4550</v>
      </c>
      <c r="O613" s="50"/>
      <c r="P613" s="266"/>
      <c r="Q613" s="266"/>
      <c r="R613" s="40"/>
      <c r="S613" s="40"/>
    </row>
    <row r="614" spans="1:19" ht="12.75">
      <c r="A614" s="4">
        <v>633</v>
      </c>
      <c r="B614" s="5" t="s">
        <v>231</v>
      </c>
      <c r="C614" s="103">
        <v>6029.3</v>
      </c>
      <c r="D614" s="104"/>
      <c r="E614" s="6">
        <v>6650</v>
      </c>
      <c r="F614" s="129">
        <v>6363</v>
      </c>
      <c r="G614" s="9"/>
      <c r="H614" s="9"/>
      <c r="I614" s="9"/>
      <c r="J614" s="7"/>
      <c r="K614" s="43"/>
      <c r="L614" s="6">
        <v>7087</v>
      </c>
      <c r="M614" s="6">
        <v>7469</v>
      </c>
      <c r="N614" s="6">
        <v>8835</v>
      </c>
      <c r="O614" s="44"/>
      <c r="P614" s="160"/>
      <c r="Q614" s="160"/>
      <c r="R614" s="40"/>
      <c r="S614" s="40"/>
    </row>
    <row r="615" spans="1:19" ht="12.75">
      <c r="A615" s="4">
        <v>634</v>
      </c>
      <c r="B615" s="5" t="s">
        <v>232</v>
      </c>
      <c r="C615" s="103">
        <v>4215.8</v>
      </c>
      <c r="D615" s="104"/>
      <c r="E615" s="6">
        <v>4500</v>
      </c>
      <c r="F615" s="129">
        <v>4393</v>
      </c>
      <c r="G615" s="9"/>
      <c r="H615" s="9"/>
      <c r="I615" s="9"/>
      <c r="J615" s="7"/>
      <c r="K615" s="43"/>
      <c r="L615" s="6">
        <v>4696</v>
      </c>
      <c r="M615" s="6">
        <v>4856</v>
      </c>
      <c r="N615" s="6">
        <v>5141</v>
      </c>
      <c r="O615" s="44"/>
      <c r="P615" s="160"/>
      <c r="Q615" s="160"/>
      <c r="R615" s="40"/>
      <c r="S615" s="40"/>
    </row>
    <row r="616" spans="1:19" ht="12.75">
      <c r="A616" s="123">
        <v>635</v>
      </c>
      <c r="B616" s="5" t="s">
        <v>233</v>
      </c>
      <c r="C616" s="103">
        <v>886.7</v>
      </c>
      <c r="D616" s="104"/>
      <c r="E616" s="6">
        <v>1800</v>
      </c>
      <c r="F616" s="129">
        <v>959</v>
      </c>
      <c r="G616" s="9"/>
      <c r="H616" s="9"/>
      <c r="I616" s="9"/>
      <c r="J616" s="7"/>
      <c r="K616" s="43"/>
      <c r="L616" s="6">
        <v>1784</v>
      </c>
      <c r="M616" s="6">
        <v>2224</v>
      </c>
      <c r="N616" s="6">
        <v>2534</v>
      </c>
      <c r="O616" s="44"/>
      <c r="P616" s="160"/>
      <c r="Q616" s="160"/>
      <c r="R616" s="40"/>
      <c r="S616" s="40"/>
    </row>
    <row r="617" spans="1:19" ht="12.75">
      <c r="A617" s="123">
        <v>636</v>
      </c>
      <c r="B617" s="5" t="s">
        <v>234</v>
      </c>
      <c r="C617" s="103">
        <v>135.6</v>
      </c>
      <c r="D617" s="104"/>
      <c r="E617" s="6">
        <v>150</v>
      </c>
      <c r="F617" s="129">
        <v>135</v>
      </c>
      <c r="G617" s="9"/>
      <c r="H617" s="9"/>
      <c r="I617" s="9"/>
      <c r="J617" s="7"/>
      <c r="K617" s="43"/>
      <c r="L617" s="6">
        <v>145</v>
      </c>
      <c r="M617" s="6">
        <v>145</v>
      </c>
      <c r="N617" s="6">
        <v>125</v>
      </c>
      <c r="O617" s="44"/>
      <c r="P617" s="160"/>
      <c r="Q617" s="160"/>
      <c r="R617" s="40"/>
      <c r="S617" s="40"/>
    </row>
    <row r="618" spans="1:19" ht="12.75">
      <c r="A618" s="123">
        <v>637</v>
      </c>
      <c r="B618" s="5" t="s">
        <v>235</v>
      </c>
      <c r="C618" s="103">
        <v>2305</v>
      </c>
      <c r="D618" s="103"/>
      <c r="E618" s="6">
        <v>3115</v>
      </c>
      <c r="F618" s="129">
        <v>2385</v>
      </c>
      <c r="G618" s="6"/>
      <c r="H618" s="6"/>
      <c r="I618" s="6"/>
      <c r="J618" s="55"/>
      <c r="K618" s="43"/>
      <c r="L618" s="6">
        <v>3245</v>
      </c>
      <c r="M618" s="6">
        <v>3288</v>
      </c>
      <c r="N618" s="6">
        <v>3451</v>
      </c>
      <c r="O618" s="44"/>
      <c r="P618" s="160"/>
      <c r="Q618" s="160"/>
      <c r="R618" s="40"/>
      <c r="S618" s="40"/>
    </row>
    <row r="619" spans="1:19" ht="12.75">
      <c r="A619" s="12">
        <v>648</v>
      </c>
      <c r="B619" s="13" t="s">
        <v>236</v>
      </c>
      <c r="C619" s="105">
        <v>18.4</v>
      </c>
      <c r="D619" s="103"/>
      <c r="E619" s="6">
        <v>50</v>
      </c>
      <c r="F619" s="129">
        <v>20</v>
      </c>
      <c r="G619" s="6"/>
      <c r="H619" s="6"/>
      <c r="I619" s="6"/>
      <c r="J619" s="7"/>
      <c r="K619" s="43"/>
      <c r="L619" s="6">
        <v>30</v>
      </c>
      <c r="M619" s="6">
        <v>30</v>
      </c>
      <c r="N619" s="6">
        <v>30</v>
      </c>
      <c r="O619" s="44"/>
      <c r="P619" s="160"/>
      <c r="Q619" s="160"/>
      <c r="R619" s="40"/>
      <c r="S619" s="40"/>
    </row>
    <row r="620" spans="1:19" ht="12.75">
      <c r="A620" s="4"/>
      <c r="B620" s="5"/>
      <c r="C620" s="103"/>
      <c r="D620" s="103"/>
      <c r="E620" s="6"/>
      <c r="F620" s="129"/>
      <c r="G620" s="6"/>
      <c r="H620" s="6"/>
      <c r="I620" s="6"/>
      <c r="J620" s="7"/>
      <c r="K620" s="43"/>
      <c r="L620" s="9"/>
      <c r="M620" s="9"/>
      <c r="N620" s="9"/>
      <c r="O620" s="44"/>
      <c r="P620" s="160"/>
      <c r="Q620" s="160"/>
      <c r="R620" s="40"/>
      <c r="S620" s="40"/>
    </row>
    <row r="621" spans="1:19" ht="12.75">
      <c r="A621" s="4">
        <v>700</v>
      </c>
      <c r="B621" s="5" t="s">
        <v>237</v>
      </c>
      <c r="C621" s="103">
        <f>SUM(C590)</f>
        <v>9063.6</v>
      </c>
      <c r="D621" s="104"/>
      <c r="E621" s="6">
        <f>SUM(E590)</f>
        <v>10000</v>
      </c>
      <c r="F621" s="129">
        <f>SUM(F590)</f>
        <v>10000</v>
      </c>
      <c r="G621" s="9"/>
      <c r="H621" s="9"/>
      <c r="I621" s="9"/>
      <c r="J621" s="55"/>
      <c r="K621" s="44"/>
      <c r="L621" s="6">
        <v>14060</v>
      </c>
      <c r="M621" s="6">
        <v>14700</v>
      </c>
      <c r="N621" s="6">
        <v>3800</v>
      </c>
      <c r="O621" s="44"/>
      <c r="P621" s="160"/>
      <c r="Q621" s="160"/>
      <c r="R621" s="40"/>
      <c r="S621" s="40"/>
    </row>
    <row r="622" spans="1:19" ht="12.75">
      <c r="A622" s="11"/>
      <c r="B622" s="7"/>
      <c r="C622" s="104"/>
      <c r="D622" s="104">
        <f>SUM(D608:D618)</f>
        <v>0</v>
      </c>
      <c r="E622" s="9"/>
      <c r="F622" s="141"/>
      <c r="G622" s="9"/>
      <c r="H622" s="9"/>
      <c r="I622" s="9"/>
      <c r="J622" s="7"/>
      <c r="K622" s="43"/>
      <c r="L622" s="9"/>
      <c r="M622" s="9"/>
      <c r="N622" s="9"/>
      <c r="O622" s="44"/>
      <c r="P622" s="160"/>
      <c r="Q622" s="160"/>
      <c r="R622" s="36"/>
      <c r="S622" s="36"/>
    </row>
    <row r="623" spans="1:19" ht="12.75">
      <c r="A623" s="123">
        <v>600</v>
      </c>
      <c r="B623" s="5" t="s">
        <v>238</v>
      </c>
      <c r="C623" s="103">
        <f>SUM(C608:C610,C613:C619)</f>
        <v>93525.7</v>
      </c>
      <c r="D623" s="104">
        <f>SUM(D608:D610,D613:D619)</f>
        <v>0</v>
      </c>
      <c r="E623" s="6">
        <f>SUM(E608:E610,E613:E619)</f>
        <v>98582</v>
      </c>
      <c r="F623" s="129">
        <f>SUM(F608:F610,F613:F619)</f>
        <v>100394</v>
      </c>
      <c r="G623" s="9"/>
      <c r="H623" s="9"/>
      <c r="I623" s="9"/>
      <c r="J623" s="7"/>
      <c r="K623" s="43"/>
      <c r="L623" s="6">
        <f>SUM(L608:L610,L613:L619)</f>
        <v>112860</v>
      </c>
      <c r="M623" s="6">
        <f>SUM(M608:M610,M613:M619)</f>
        <v>116248</v>
      </c>
      <c r="N623" s="6">
        <f>SUM(N608:N610,N613:N619)</f>
        <v>122397</v>
      </c>
      <c r="O623" s="44"/>
      <c r="P623" s="160"/>
      <c r="Q623" s="160"/>
      <c r="R623" s="36"/>
      <c r="S623" s="36"/>
    </row>
    <row r="624" spans="1:19" ht="12.75">
      <c r="A624" s="11"/>
      <c r="B624" s="7" t="s">
        <v>239</v>
      </c>
      <c r="C624" s="104">
        <f>SUM(C610,C613:C618)</f>
        <v>21598.6</v>
      </c>
      <c r="D624" s="104"/>
      <c r="E624" s="9">
        <f>SUM(E610,E613:E618)</f>
        <v>25328</v>
      </c>
      <c r="F624" s="141">
        <f>SUM(F610,F613:F618)</f>
        <v>23892</v>
      </c>
      <c r="G624" s="9"/>
      <c r="H624" s="9"/>
      <c r="I624" s="9"/>
      <c r="J624" s="7"/>
      <c r="K624" s="43"/>
      <c r="L624" s="9">
        <f>SUM(L611:L618)</f>
        <v>28577</v>
      </c>
      <c r="M624" s="9">
        <f>SUM(M611:M618)</f>
        <v>30172</v>
      </c>
      <c r="N624" s="9">
        <f>SUM(N611:N618)</f>
        <v>32736</v>
      </c>
      <c r="O624" s="44"/>
      <c r="P624" s="160"/>
      <c r="Q624" s="160"/>
      <c r="R624" s="36"/>
      <c r="S624" s="36"/>
    </row>
    <row r="625" spans="1:19" ht="12.75">
      <c r="A625" s="11"/>
      <c r="B625" s="7"/>
      <c r="C625" s="104"/>
      <c r="D625" s="104">
        <f>SUM(D620,D622)</f>
        <v>0</v>
      </c>
      <c r="E625" s="9"/>
      <c r="F625" s="141"/>
      <c r="G625" s="9"/>
      <c r="H625" s="9"/>
      <c r="I625" s="9"/>
      <c r="J625" s="55"/>
      <c r="K625" s="43"/>
      <c r="L625" s="9"/>
      <c r="M625" s="9"/>
      <c r="N625" s="9"/>
      <c r="O625" s="44"/>
      <c r="P625" s="160"/>
      <c r="Q625" s="160"/>
      <c r="R625" s="36"/>
      <c r="S625" s="36"/>
    </row>
    <row r="626" spans="1:19" ht="12.75">
      <c r="A626" s="11"/>
      <c r="B626" s="5" t="s">
        <v>240</v>
      </c>
      <c r="C626" s="103">
        <f>SUM(C621,C623)</f>
        <v>102589.3</v>
      </c>
      <c r="D626" s="104">
        <f>SUM(D621,D623)</f>
        <v>0</v>
      </c>
      <c r="E626" s="6">
        <f>SUM(E592)</f>
        <v>108582</v>
      </c>
      <c r="F626" s="129">
        <f>SUM(F592)</f>
        <v>110394</v>
      </c>
      <c r="G626" s="9"/>
      <c r="H626" s="9"/>
      <c r="I626" s="9"/>
      <c r="J626" s="7"/>
      <c r="K626" s="43"/>
      <c r="L626" s="6">
        <f>SUM(L621,L623)</f>
        <v>126920</v>
      </c>
      <c r="M626" s="6">
        <f>SUM(M621,M623)</f>
        <v>130948</v>
      </c>
      <c r="N626" s="6">
        <f>SUM(N621,N623)</f>
        <v>126197</v>
      </c>
      <c r="O626" s="44"/>
      <c r="P626" s="160"/>
      <c r="Q626" s="160"/>
      <c r="R626" s="36"/>
      <c r="S626" s="36"/>
    </row>
    <row r="627" spans="1:19" ht="12.75">
      <c r="A627" s="8"/>
      <c r="B627" s="7"/>
      <c r="C627" s="104"/>
      <c r="D627" s="104"/>
      <c r="E627" s="9"/>
      <c r="F627" s="141"/>
      <c r="G627" s="9"/>
      <c r="H627" s="9"/>
      <c r="I627" s="9"/>
      <c r="J627" s="7"/>
      <c r="K627" s="43"/>
      <c r="L627" s="9"/>
      <c r="M627" s="9"/>
      <c r="N627" s="9"/>
      <c r="O627" s="44"/>
      <c r="P627" s="160"/>
      <c r="Q627" s="160"/>
      <c r="R627" s="36"/>
      <c r="S627" s="36"/>
    </row>
    <row r="628" spans="1:19" ht="12.75">
      <c r="A628" s="8"/>
      <c r="B628" s="5" t="s">
        <v>241</v>
      </c>
      <c r="C628" s="103">
        <v>457.3</v>
      </c>
      <c r="D628" s="103"/>
      <c r="E628" s="6">
        <v>200</v>
      </c>
      <c r="F628" s="129">
        <v>200</v>
      </c>
      <c r="G628" s="6"/>
      <c r="H628" s="6"/>
      <c r="I628" s="6"/>
      <c r="J628" s="7"/>
      <c r="K628" s="43"/>
      <c r="L628" s="6">
        <v>200</v>
      </c>
      <c r="M628" s="6">
        <v>200</v>
      </c>
      <c r="N628" s="6">
        <v>200</v>
      </c>
      <c r="O628" s="44"/>
      <c r="P628" s="160"/>
      <c r="Q628" s="160"/>
      <c r="R628" s="36"/>
      <c r="S628" s="36"/>
    </row>
    <row r="629" spans="1:19" ht="12.75">
      <c r="A629" s="7"/>
      <c r="B629" s="7"/>
      <c r="C629" s="104"/>
      <c r="D629" s="104"/>
      <c r="E629" s="9"/>
      <c r="F629" s="193"/>
      <c r="G629" s="9"/>
      <c r="H629" s="9"/>
      <c r="I629" s="9"/>
      <c r="J629" s="7"/>
      <c r="K629" s="43"/>
      <c r="L629" s="9"/>
      <c r="M629" s="9"/>
      <c r="N629" s="9"/>
      <c r="O629" s="44"/>
      <c r="P629" s="160"/>
      <c r="Q629" s="160"/>
      <c r="R629" s="36"/>
      <c r="S629" s="36"/>
    </row>
    <row r="630" spans="1:19" ht="12.75">
      <c r="A630" s="7"/>
      <c r="B630" s="7"/>
      <c r="C630" s="104"/>
      <c r="D630" s="104"/>
      <c r="E630" s="9"/>
      <c r="F630" s="193"/>
      <c r="G630" s="9"/>
      <c r="H630" s="9"/>
      <c r="I630" s="9"/>
      <c r="J630" s="7"/>
      <c r="K630" s="43"/>
      <c r="L630" s="9"/>
      <c r="M630" s="9"/>
      <c r="N630" s="9"/>
      <c r="O630" s="44"/>
      <c r="P630" s="160"/>
      <c r="Q630" s="160"/>
      <c r="R630" s="36"/>
      <c r="S630" s="36"/>
    </row>
    <row r="631" spans="1:19" ht="12.75">
      <c r="A631" s="23"/>
      <c r="B631" s="23"/>
      <c r="C631" s="107"/>
      <c r="D631" s="107"/>
      <c r="E631" s="24"/>
      <c r="F631" s="9"/>
      <c r="G631" s="83"/>
      <c r="H631" s="43"/>
      <c r="I631" s="43"/>
      <c r="J631" s="21"/>
      <c r="K631" s="43"/>
      <c r="L631" s="9"/>
      <c r="M631" s="9"/>
      <c r="N631" s="9"/>
      <c r="O631" s="44"/>
      <c r="P631" s="160"/>
      <c r="Q631" s="160"/>
      <c r="R631" s="36"/>
      <c r="S631" s="36"/>
    </row>
    <row r="632" spans="1:19" ht="12.75">
      <c r="A632" s="23"/>
      <c r="B632" s="23"/>
      <c r="C632" s="107"/>
      <c r="D632" s="107"/>
      <c r="E632" s="24"/>
      <c r="F632" s="9"/>
      <c r="G632" s="83"/>
      <c r="H632" s="43"/>
      <c r="I632" s="43"/>
      <c r="J632" s="21"/>
      <c r="K632" s="43"/>
      <c r="L632" s="9"/>
      <c r="M632" s="9"/>
      <c r="N632" s="9"/>
      <c r="O632" s="44"/>
      <c r="P632" s="160"/>
      <c r="Q632" s="160"/>
      <c r="R632" s="36"/>
      <c r="S632" s="36"/>
    </row>
    <row r="633" spans="1:19" ht="12.75">
      <c r="A633" s="23"/>
      <c r="B633" s="23"/>
      <c r="C633" s="107"/>
      <c r="D633" s="107"/>
      <c r="E633" s="24"/>
      <c r="F633" s="9"/>
      <c r="G633" s="83"/>
      <c r="H633" s="43"/>
      <c r="I633" s="43"/>
      <c r="J633" s="21"/>
      <c r="K633" s="43"/>
      <c r="L633" s="9"/>
      <c r="M633" s="9"/>
      <c r="N633" s="9"/>
      <c r="O633" s="44"/>
      <c r="P633" s="160"/>
      <c r="Q633" s="160"/>
      <c r="R633" s="36"/>
      <c r="S633" s="36"/>
    </row>
    <row r="634" spans="1:19" ht="24" customHeight="1">
      <c r="A634" s="23"/>
      <c r="B634" s="23"/>
      <c r="C634" s="107"/>
      <c r="D634" s="107"/>
      <c r="E634" s="24"/>
      <c r="F634" s="9" t="s">
        <v>242</v>
      </c>
      <c r="G634" s="83"/>
      <c r="H634" s="43"/>
      <c r="I634" s="43"/>
      <c r="J634" s="23"/>
      <c r="K634" s="43"/>
      <c r="L634" s="9"/>
      <c r="M634" s="9"/>
      <c r="N634" s="9"/>
      <c r="O634" s="44"/>
      <c r="P634" s="160"/>
      <c r="Q634" s="160"/>
      <c r="R634" s="36"/>
      <c r="S634" s="36"/>
    </row>
    <row r="635" spans="1:19" ht="12.75" hidden="1">
      <c r="A635" s="23"/>
      <c r="B635" s="23"/>
      <c r="C635" s="24"/>
      <c r="D635" s="23"/>
      <c r="E635" s="23"/>
      <c r="F635" s="43"/>
      <c r="G635" s="83"/>
      <c r="H635" s="43"/>
      <c r="I635" s="43"/>
      <c r="J635" s="21"/>
      <c r="K635" s="43"/>
      <c r="L635" s="43"/>
      <c r="M635" s="43"/>
      <c r="N635" s="43"/>
      <c r="O635" s="43"/>
      <c r="P635" s="87"/>
      <c r="Q635" s="87"/>
      <c r="R635" s="36"/>
      <c r="S635" s="36"/>
    </row>
    <row r="636" spans="1:19" ht="1.5" customHeight="1" hidden="1">
      <c r="A636" s="23"/>
      <c r="B636" s="23"/>
      <c r="C636" s="24"/>
      <c r="D636" s="23"/>
      <c r="E636" s="23"/>
      <c r="F636" s="43"/>
      <c r="G636" s="83"/>
      <c r="H636" s="43"/>
      <c r="I636" s="43"/>
      <c r="J636" s="23"/>
      <c r="K636" s="43"/>
      <c r="L636" s="43"/>
      <c r="M636" s="43"/>
      <c r="N636" s="43"/>
      <c r="O636" s="43"/>
      <c r="P636" s="87"/>
      <c r="Q636" s="87"/>
      <c r="R636" s="36"/>
      <c r="S636" s="36"/>
    </row>
    <row r="637" spans="1:19" ht="12.75" hidden="1">
      <c r="A637" s="23"/>
      <c r="B637" s="23"/>
      <c r="C637" s="24"/>
      <c r="D637" s="23"/>
      <c r="E637" s="23"/>
      <c r="F637" s="43"/>
      <c r="G637" s="83"/>
      <c r="H637" s="43"/>
      <c r="I637" s="43"/>
      <c r="J637" s="23"/>
      <c r="K637" s="43"/>
      <c r="L637" s="43"/>
      <c r="M637" s="43"/>
      <c r="N637" s="43"/>
      <c r="O637" s="43"/>
      <c r="P637" s="87"/>
      <c r="Q637" s="87"/>
      <c r="R637" s="36"/>
      <c r="S637" s="36"/>
    </row>
    <row r="638" spans="1:19" ht="12.75" hidden="1">
      <c r="A638" s="23"/>
      <c r="B638" s="23"/>
      <c r="C638" s="23"/>
      <c r="D638" s="23"/>
      <c r="E638" s="23"/>
      <c r="F638" s="43"/>
      <c r="G638" s="83"/>
      <c r="H638" s="43"/>
      <c r="I638" s="43"/>
      <c r="J638" s="23"/>
      <c r="K638" s="43"/>
      <c r="L638" s="43"/>
      <c r="M638" s="43"/>
      <c r="N638" s="43"/>
      <c r="O638" s="43"/>
      <c r="P638" s="87"/>
      <c r="Q638" s="87"/>
      <c r="R638" s="36"/>
      <c r="S638" s="36"/>
    </row>
    <row r="639" ht="12.75">
      <c r="G639" s="36"/>
    </row>
    <row r="640" ht="12.75">
      <c r="G640" s="36"/>
    </row>
    <row r="641" ht="12.75">
      <c r="G641" s="36"/>
    </row>
    <row r="642" ht="12.75">
      <c r="G642" s="36"/>
    </row>
    <row r="643" ht="12.75">
      <c r="G643" s="36"/>
    </row>
    <row r="645" spans="18:19" ht="12.75">
      <c r="R645" s="190"/>
      <c r="S645" s="191"/>
    </row>
    <row r="646" spans="18:19" ht="12.75">
      <c r="R646" s="36"/>
      <c r="S646" s="36"/>
    </row>
    <row r="647" spans="18:19" ht="12.75">
      <c r="R647" s="36"/>
      <c r="S647" s="36"/>
    </row>
    <row r="648" spans="18:19" ht="12.75">
      <c r="R648" s="36"/>
      <c r="S648" s="36"/>
    </row>
    <row r="649" spans="18:19" ht="12.75">
      <c r="R649" s="36"/>
      <c r="S649" s="36"/>
    </row>
    <row r="650" spans="18:19" ht="12.75">
      <c r="R650" s="36"/>
      <c r="S650" s="36"/>
    </row>
    <row r="651" spans="18:19" ht="12.75">
      <c r="R651" s="36"/>
      <c r="S651" s="36"/>
    </row>
    <row r="652" spans="18:19" ht="12.75">
      <c r="R652" s="36"/>
      <c r="S652" s="36"/>
    </row>
    <row r="653" spans="18:19" ht="12.75">
      <c r="R653" s="36"/>
      <c r="S653" s="36"/>
    </row>
    <row r="654" spans="18:19" ht="12.75">
      <c r="R654" s="36"/>
      <c r="S654" s="36"/>
    </row>
    <row r="655" spans="18:19" ht="12.75">
      <c r="R655" s="36"/>
      <c r="S655" s="36"/>
    </row>
    <row r="656" spans="18:19" ht="12.75">
      <c r="R656" s="36"/>
      <c r="S656" s="36"/>
    </row>
    <row r="657" spans="18:19" ht="12.75">
      <c r="R657" s="36"/>
      <c r="S657" s="36"/>
    </row>
    <row r="658" spans="18:19" ht="12.75">
      <c r="R658" s="36"/>
      <c r="S658" s="36"/>
    </row>
    <row r="659" spans="18:19" ht="12.75">
      <c r="R659" s="36"/>
      <c r="S659" s="36"/>
    </row>
    <row r="660" spans="18:19" ht="12.75">
      <c r="R660" s="36"/>
      <c r="S660" s="36"/>
    </row>
    <row r="661" spans="18:19" ht="12.75">
      <c r="R661" s="36"/>
      <c r="S661" s="36"/>
    </row>
    <row r="662" spans="18:19" ht="12.75">
      <c r="R662" s="36"/>
      <c r="S662" s="36"/>
    </row>
    <row r="663" spans="18:19" ht="12.75">
      <c r="R663" s="36"/>
      <c r="S663" s="36"/>
    </row>
    <row r="664" spans="18:19" ht="12.75">
      <c r="R664" s="36"/>
      <c r="S664" s="36"/>
    </row>
    <row r="665" spans="18:19" ht="12.75">
      <c r="R665" s="36"/>
      <c r="S665" s="36"/>
    </row>
    <row r="666" spans="18:19" ht="12.75">
      <c r="R666" s="36"/>
      <c r="S666" s="36"/>
    </row>
    <row r="667" spans="18:19" ht="12.75">
      <c r="R667" s="36"/>
      <c r="S667" s="36"/>
    </row>
    <row r="668" spans="18:19" ht="12.75">
      <c r="R668" s="36"/>
      <c r="S668" s="36"/>
    </row>
    <row r="669" spans="18:19" ht="12.75">
      <c r="R669" s="36"/>
      <c r="S669" s="36"/>
    </row>
    <row r="670" spans="18:19" ht="12.75">
      <c r="R670" s="36"/>
      <c r="S670" s="36"/>
    </row>
    <row r="671" spans="18:19" ht="12.75">
      <c r="R671" s="36"/>
      <c r="S671" s="36"/>
    </row>
    <row r="672" spans="18:19" ht="12.75">
      <c r="R672" s="36"/>
      <c r="S672" s="36"/>
    </row>
    <row r="673" spans="18:19" ht="12.75">
      <c r="R673" s="36"/>
      <c r="S673" s="36"/>
    </row>
    <row r="674" spans="18:19" ht="12.75">
      <c r="R674" s="36"/>
      <c r="S674" s="36"/>
    </row>
    <row r="675" spans="18:19" ht="12.75">
      <c r="R675" s="36"/>
      <c r="S675" s="36"/>
    </row>
    <row r="679" ht="2.25" customHeight="1"/>
    <row r="680" spans="18:19" ht="12.75">
      <c r="R680" s="41"/>
      <c r="S680" s="41"/>
    </row>
    <row r="681" spans="18:19" ht="12.75">
      <c r="R681" s="36"/>
      <c r="S681" s="36"/>
    </row>
    <row r="682" spans="18:19" ht="12.75">
      <c r="R682" s="36"/>
      <c r="S682" s="36"/>
    </row>
    <row r="683" spans="18:19" ht="12.75">
      <c r="R683" s="36"/>
      <c r="S683" s="36"/>
    </row>
    <row r="684" spans="18:19" ht="12.75">
      <c r="R684" s="36"/>
      <c r="S684" s="36"/>
    </row>
    <row r="685" spans="18:19" ht="12.75">
      <c r="R685" s="36"/>
      <c r="S685" s="36"/>
    </row>
    <row r="686" spans="18:19" ht="12.75">
      <c r="R686" s="36"/>
      <c r="S686" s="36"/>
    </row>
    <row r="687" spans="18:19" ht="12.75">
      <c r="R687" s="36"/>
      <c r="S687" s="36"/>
    </row>
    <row r="688" spans="18:19" ht="12.75">
      <c r="R688" s="36"/>
      <c r="S688" s="36"/>
    </row>
    <row r="689" spans="18:19" ht="12.75">
      <c r="R689" s="36"/>
      <c r="S689" s="36"/>
    </row>
    <row r="690" spans="18:19" ht="12.75">
      <c r="R690" s="36"/>
      <c r="S690" s="36"/>
    </row>
    <row r="691" spans="18:19" ht="12.75">
      <c r="R691" s="36"/>
      <c r="S691" s="36"/>
    </row>
    <row r="692" spans="18:19" ht="12.75">
      <c r="R692" s="36"/>
      <c r="S692" s="36"/>
    </row>
    <row r="693" spans="18:19" ht="12.75">
      <c r="R693" s="36"/>
      <c r="S693" s="36"/>
    </row>
    <row r="694" spans="18:19" ht="12.75">
      <c r="R694" s="36"/>
      <c r="S694" s="36"/>
    </row>
    <row r="695" spans="18:19" ht="12.75">
      <c r="R695" s="36"/>
      <c r="S695" s="36"/>
    </row>
    <row r="696" spans="18:19" ht="12.75">
      <c r="R696" s="36"/>
      <c r="S696" s="36"/>
    </row>
    <row r="697" spans="18:19" ht="12.75">
      <c r="R697" s="36"/>
      <c r="S697" s="36"/>
    </row>
    <row r="698" spans="18:19" ht="12.75">
      <c r="R698" s="36"/>
      <c r="S698" s="36"/>
    </row>
    <row r="699" spans="18:19" ht="12.75">
      <c r="R699" s="36"/>
      <c r="S699" s="36"/>
    </row>
    <row r="700" spans="18:19" ht="12.75">
      <c r="R700" s="36"/>
      <c r="S700" s="36"/>
    </row>
    <row r="701" spans="18:19" ht="12.75">
      <c r="R701" s="36"/>
      <c r="S701" s="36"/>
    </row>
    <row r="702" spans="18:19" ht="12.75">
      <c r="R702" s="36"/>
      <c r="S702" s="36"/>
    </row>
    <row r="703" spans="18:19" ht="12.75">
      <c r="R703" s="36"/>
      <c r="S703" s="36"/>
    </row>
    <row r="704" spans="18:19" ht="12.75">
      <c r="R704" s="36"/>
      <c r="S704" s="36"/>
    </row>
    <row r="705" spans="18:19" ht="12.75">
      <c r="R705" s="36"/>
      <c r="S705" s="36"/>
    </row>
    <row r="706" spans="18:19" ht="12.75">
      <c r="R706" s="36"/>
      <c r="S706" s="36"/>
    </row>
    <row r="707" spans="18:19" ht="12.75">
      <c r="R707" s="36"/>
      <c r="S707" s="36"/>
    </row>
    <row r="708" spans="18:19" ht="12.75">
      <c r="R708" s="36"/>
      <c r="S708" s="36"/>
    </row>
    <row r="709" spans="18:19" ht="12.75">
      <c r="R709" s="36"/>
      <c r="S709" s="36"/>
    </row>
    <row r="710" spans="18:19" ht="12.75">
      <c r="R710" s="36"/>
      <c r="S710" s="36"/>
    </row>
    <row r="714" ht="51.75" customHeight="1"/>
    <row r="715" spans="18:19" ht="12.75">
      <c r="R715" s="41"/>
      <c r="S715" s="41"/>
    </row>
    <row r="716" spans="18:19" ht="12.75">
      <c r="R716" s="36"/>
      <c r="S716" s="36"/>
    </row>
    <row r="717" spans="18:19" ht="12.75">
      <c r="R717" s="36"/>
      <c r="S717" s="36"/>
    </row>
    <row r="718" spans="18:19" ht="12.75">
      <c r="R718" s="36"/>
      <c r="S718" s="36"/>
    </row>
    <row r="719" spans="18:19" ht="12.75">
      <c r="R719" s="36"/>
      <c r="S719" s="36"/>
    </row>
    <row r="720" spans="18:19" ht="12.75">
      <c r="R720" s="36"/>
      <c r="S720" s="36"/>
    </row>
    <row r="721" spans="18:19" ht="12.75">
      <c r="R721" s="36"/>
      <c r="S721" s="36"/>
    </row>
    <row r="722" spans="18:19" ht="12.75">
      <c r="R722" s="36"/>
      <c r="S722" s="36"/>
    </row>
    <row r="723" spans="18:19" ht="12.75">
      <c r="R723" s="36"/>
      <c r="S723" s="36"/>
    </row>
    <row r="724" spans="18:19" ht="12.75">
      <c r="R724" s="36"/>
      <c r="S724" s="36"/>
    </row>
    <row r="725" spans="18:19" ht="12.75">
      <c r="R725" s="36"/>
      <c r="S725" s="36"/>
    </row>
    <row r="726" spans="18:19" ht="12.75">
      <c r="R726" s="36"/>
      <c r="S726" s="36"/>
    </row>
    <row r="727" spans="18:19" ht="12.75">
      <c r="R727" s="36"/>
      <c r="S727" s="36"/>
    </row>
    <row r="728" spans="18:19" ht="12.75">
      <c r="R728" s="36"/>
      <c r="S728" s="36"/>
    </row>
    <row r="729" spans="18:19" ht="12.75">
      <c r="R729" s="36"/>
      <c r="S729" s="36"/>
    </row>
    <row r="730" spans="18:19" ht="12.75">
      <c r="R730" s="36"/>
      <c r="S730" s="36"/>
    </row>
    <row r="731" spans="18:19" ht="12.75">
      <c r="R731" s="36"/>
      <c r="S731" s="36"/>
    </row>
    <row r="732" spans="18:19" ht="12.75">
      <c r="R732" s="36"/>
      <c r="S732" s="36"/>
    </row>
    <row r="733" spans="18:19" ht="12.75">
      <c r="R733" s="36"/>
      <c r="S733" s="36"/>
    </row>
    <row r="734" spans="18:19" ht="12.75">
      <c r="R734" s="36"/>
      <c r="S734" s="36"/>
    </row>
    <row r="735" spans="18:19" ht="12.75">
      <c r="R735" s="36"/>
      <c r="S735" s="36"/>
    </row>
    <row r="736" spans="18:19" ht="12.75">
      <c r="R736" s="36"/>
      <c r="S736" s="36"/>
    </row>
    <row r="737" spans="18:19" ht="12.75">
      <c r="R737" s="36"/>
      <c r="S737" s="36"/>
    </row>
    <row r="738" spans="18:19" ht="12.75">
      <c r="R738" s="36"/>
      <c r="S738" s="36"/>
    </row>
    <row r="739" spans="18:19" ht="12.75">
      <c r="R739" s="36"/>
      <c r="S739" s="36"/>
    </row>
    <row r="740" spans="18:19" ht="12.75">
      <c r="R740" s="36"/>
      <c r="S740" s="36"/>
    </row>
    <row r="741" spans="18:19" ht="12.75">
      <c r="R741" s="36"/>
      <c r="S741" s="36"/>
    </row>
    <row r="742" spans="18:19" ht="12.75">
      <c r="R742" s="36"/>
      <c r="S742" s="36"/>
    </row>
    <row r="743" spans="18:19" ht="12.75">
      <c r="R743" s="36"/>
      <c r="S743" s="36"/>
    </row>
    <row r="744" spans="18:19" ht="12.75">
      <c r="R744" s="36"/>
      <c r="S744" s="36"/>
    </row>
    <row r="745" spans="18:19" ht="12.75">
      <c r="R745" s="36"/>
      <c r="S745" s="36"/>
    </row>
    <row r="746" spans="18:19" ht="12.75">
      <c r="R746" s="36"/>
      <c r="S746" s="36"/>
    </row>
    <row r="749" ht="51" customHeight="1"/>
    <row r="750" spans="18:19" ht="12.75">
      <c r="R750" s="41"/>
      <c r="S750" s="41"/>
    </row>
    <row r="751" spans="18:19" ht="12.75">
      <c r="R751" s="36"/>
      <c r="S751" s="36"/>
    </row>
    <row r="752" spans="18:19" ht="12.75">
      <c r="R752" s="36"/>
      <c r="S752" s="36"/>
    </row>
    <row r="753" spans="18:19" ht="12.75">
      <c r="R753" s="36"/>
      <c r="S753" s="36"/>
    </row>
    <row r="754" spans="18:19" ht="12.75">
      <c r="R754" s="36"/>
      <c r="S754" s="36"/>
    </row>
    <row r="755" spans="18:19" ht="12.75">
      <c r="R755" s="36"/>
      <c r="S755" s="36"/>
    </row>
    <row r="756" spans="18:19" ht="12.75">
      <c r="R756" s="36"/>
      <c r="S756" s="36"/>
    </row>
    <row r="757" spans="18:19" ht="12.75">
      <c r="R757" s="36"/>
      <c r="S757" s="36"/>
    </row>
    <row r="758" spans="18:19" ht="12.75">
      <c r="R758" s="36"/>
      <c r="S758" s="36"/>
    </row>
    <row r="759" spans="18:19" ht="12.75">
      <c r="R759" s="36"/>
      <c r="S759" s="36"/>
    </row>
    <row r="760" spans="18:19" ht="12.75">
      <c r="R760" s="36"/>
      <c r="S760" s="36"/>
    </row>
    <row r="761" spans="18:19" ht="12.75">
      <c r="R761" s="36"/>
      <c r="S761" s="36"/>
    </row>
    <row r="762" spans="18:19" ht="12.75">
      <c r="R762" s="36"/>
      <c r="S762" s="36"/>
    </row>
    <row r="763" spans="18:19" ht="12.75">
      <c r="R763" s="36"/>
      <c r="S763" s="36"/>
    </row>
    <row r="764" spans="18:19" ht="12.75">
      <c r="R764" s="36"/>
      <c r="S764" s="36"/>
    </row>
    <row r="765" spans="18:19" ht="12.75">
      <c r="R765" s="36"/>
      <c r="S765" s="36"/>
    </row>
    <row r="766" spans="18:19" ht="12.75">
      <c r="R766" s="36"/>
      <c r="S766" s="36"/>
    </row>
    <row r="767" spans="18:19" ht="12.75">
      <c r="R767" s="36"/>
      <c r="S767" s="36"/>
    </row>
    <row r="768" spans="18:19" ht="12.75">
      <c r="R768" s="36"/>
      <c r="S768" s="36"/>
    </row>
    <row r="769" spans="18:19" ht="12.75">
      <c r="R769" s="36"/>
      <c r="S769" s="36"/>
    </row>
    <row r="770" spans="18:19" ht="12.75">
      <c r="R770" s="36"/>
      <c r="S770" s="36"/>
    </row>
    <row r="771" spans="18:19" ht="12.75">
      <c r="R771" s="36"/>
      <c r="S771" s="36"/>
    </row>
    <row r="772" spans="18:19" ht="12.75">
      <c r="R772" s="36"/>
      <c r="S772" s="36"/>
    </row>
    <row r="773" spans="18:19" ht="12.75">
      <c r="R773" s="36"/>
      <c r="S773" s="36"/>
    </row>
    <row r="774" spans="18:19" ht="12.75">
      <c r="R774" s="36"/>
      <c r="S774" s="36"/>
    </row>
    <row r="775" spans="18:19" ht="12.75">
      <c r="R775" s="36"/>
      <c r="S775" s="36"/>
    </row>
    <row r="776" spans="18:19" ht="12.75">
      <c r="R776" s="36"/>
      <c r="S776" s="36"/>
    </row>
    <row r="777" spans="18:19" ht="12.75">
      <c r="R777" s="36"/>
      <c r="S777" s="36"/>
    </row>
    <row r="778" spans="18:19" ht="12.75">
      <c r="R778" s="36"/>
      <c r="S778" s="36"/>
    </row>
    <row r="779" spans="18:19" ht="12.75">
      <c r="R779" s="36"/>
      <c r="S779" s="36"/>
    </row>
    <row r="780" spans="18:19" ht="12.75">
      <c r="R780" s="36"/>
      <c r="S780" s="36"/>
    </row>
    <row r="781" spans="18:19" ht="12.75">
      <c r="R781" s="36"/>
      <c r="S781" s="36"/>
    </row>
    <row r="782" spans="18:19" ht="12.75">
      <c r="R782" s="36"/>
      <c r="S782" s="36"/>
    </row>
    <row r="784" ht="52.5" customHeight="1"/>
    <row r="785" spans="18:19" ht="12.75">
      <c r="R785" s="41"/>
      <c r="S785" s="41"/>
    </row>
    <row r="786" spans="18:19" ht="12.75">
      <c r="R786" s="36"/>
      <c r="S786" s="36"/>
    </row>
    <row r="787" spans="18:19" ht="12.75">
      <c r="R787" s="36"/>
      <c r="S787" s="36"/>
    </row>
    <row r="788" spans="18:19" ht="12.75">
      <c r="R788" s="36"/>
      <c r="S788" s="36"/>
    </row>
    <row r="789" spans="18:19" ht="12.75">
      <c r="R789" s="36"/>
      <c r="S789" s="36"/>
    </row>
    <row r="790" spans="18:19" ht="12.75">
      <c r="R790" s="36"/>
      <c r="S790" s="36"/>
    </row>
    <row r="791" spans="18:19" ht="12.75">
      <c r="R791" s="36"/>
      <c r="S791" s="36"/>
    </row>
    <row r="792" spans="18:19" ht="12.75">
      <c r="R792" s="36"/>
      <c r="S792" s="36"/>
    </row>
    <row r="793" spans="18:19" ht="12.75">
      <c r="R793" s="36"/>
      <c r="S793" s="36"/>
    </row>
    <row r="794" spans="18:19" ht="12.75">
      <c r="R794" s="36"/>
      <c r="S794" s="36"/>
    </row>
    <row r="795" spans="18:19" ht="12.75">
      <c r="R795" s="36"/>
      <c r="S795" s="36"/>
    </row>
    <row r="796" spans="18:19" ht="12.75">
      <c r="R796" s="36"/>
      <c r="S796" s="36"/>
    </row>
    <row r="797" spans="18:19" ht="12.75">
      <c r="R797" s="36"/>
      <c r="S797" s="36"/>
    </row>
    <row r="798" spans="18:19" ht="12.75">
      <c r="R798" s="36"/>
      <c r="S798" s="36"/>
    </row>
    <row r="799" spans="18:19" ht="12.75">
      <c r="R799" s="36"/>
      <c r="S799" s="36"/>
    </row>
    <row r="800" spans="18:19" ht="12.75">
      <c r="R800" s="36"/>
      <c r="S800" s="36"/>
    </row>
    <row r="801" spans="18:19" ht="12.75">
      <c r="R801" s="36"/>
      <c r="S801" s="36"/>
    </row>
    <row r="802" spans="18:19" ht="12.75">
      <c r="R802" s="36"/>
      <c r="S802" s="36"/>
    </row>
    <row r="803" spans="18:19" ht="12.75">
      <c r="R803" s="36"/>
      <c r="S803" s="36"/>
    </row>
    <row r="804" spans="18:19" ht="12.75">
      <c r="R804" s="36"/>
      <c r="S804" s="36"/>
    </row>
    <row r="805" spans="18:19" ht="12.75">
      <c r="R805" s="36"/>
      <c r="S805" s="36"/>
    </row>
    <row r="806" spans="18:19" ht="12.75">
      <c r="R806" s="36"/>
      <c r="S806" s="36"/>
    </row>
    <row r="807" spans="18:19" ht="12.75">
      <c r="R807" s="36"/>
      <c r="S807" s="36"/>
    </row>
    <row r="808" spans="18:19" ht="12.75">
      <c r="R808" s="36"/>
      <c r="S808" s="36"/>
    </row>
    <row r="809" spans="18:19" ht="12.75">
      <c r="R809" s="36"/>
      <c r="S809" s="36"/>
    </row>
    <row r="810" spans="18:19" ht="12.75">
      <c r="R810" s="36"/>
      <c r="S810" s="36"/>
    </row>
    <row r="811" spans="18:19" ht="12.75">
      <c r="R811" s="36"/>
      <c r="S811" s="36"/>
    </row>
    <row r="812" spans="18:19" ht="12.75">
      <c r="R812" s="36"/>
      <c r="S812" s="36"/>
    </row>
    <row r="813" spans="18:19" ht="12.75">
      <c r="R813" s="36"/>
      <c r="S813" s="36"/>
    </row>
    <row r="814" spans="18:19" ht="12.75">
      <c r="R814" s="36"/>
      <c r="S814" s="36"/>
    </row>
    <row r="815" spans="18:19" ht="12.75">
      <c r="R815" s="36"/>
      <c r="S815" s="36"/>
    </row>
    <row r="816" spans="18:19" ht="12.75">
      <c r="R816" s="36"/>
      <c r="S816" s="36"/>
    </row>
    <row r="817" spans="18:19" ht="12.75">
      <c r="R817" s="36"/>
      <c r="S817" s="36"/>
    </row>
    <row r="821" spans="18:19" ht="12.75">
      <c r="R821" s="41"/>
      <c r="S821" s="41"/>
    </row>
    <row r="822" spans="18:19" ht="12.75">
      <c r="R822" s="36"/>
      <c r="S822" s="36"/>
    </row>
    <row r="823" spans="18:19" ht="12.75">
      <c r="R823" s="36"/>
      <c r="S823" s="36"/>
    </row>
    <row r="824" spans="18:19" ht="12.75">
      <c r="R824" s="36"/>
      <c r="S824" s="36"/>
    </row>
    <row r="825" spans="18:19" ht="12.75">
      <c r="R825" s="36"/>
      <c r="S825" s="36"/>
    </row>
    <row r="826" spans="18:19" ht="12.75">
      <c r="R826" s="36"/>
      <c r="S826" s="36"/>
    </row>
    <row r="827" spans="18:19" ht="12.75">
      <c r="R827" s="36"/>
      <c r="S827" s="36"/>
    </row>
    <row r="828" spans="18:19" ht="12.75">
      <c r="R828" s="36"/>
      <c r="S828" s="36"/>
    </row>
    <row r="829" spans="18:19" ht="12.75">
      <c r="R829" s="36"/>
      <c r="S829" s="36"/>
    </row>
    <row r="830" spans="18:19" ht="12.75">
      <c r="R830" s="36"/>
      <c r="S830" s="36"/>
    </row>
    <row r="831" spans="18:19" ht="12.75">
      <c r="R831" s="36"/>
      <c r="S831" s="36"/>
    </row>
    <row r="832" spans="18:19" ht="12.75">
      <c r="R832" s="36"/>
      <c r="S832" s="36"/>
    </row>
    <row r="833" spans="18:19" ht="12.75">
      <c r="R833" s="36"/>
      <c r="S833" s="36"/>
    </row>
    <row r="834" spans="18:19" ht="12.75">
      <c r="R834" s="36"/>
      <c r="S834" s="36"/>
    </row>
    <row r="835" spans="18:19" ht="12.75">
      <c r="R835" s="36"/>
      <c r="S835" s="36"/>
    </row>
    <row r="836" spans="18:19" ht="12.75">
      <c r="R836" s="36"/>
      <c r="S836" s="36"/>
    </row>
    <row r="837" spans="18:19" ht="12.75">
      <c r="R837" s="36"/>
      <c r="S837" s="36"/>
    </row>
    <row r="838" spans="18:19" ht="12.75">
      <c r="R838" s="36"/>
      <c r="S838" s="36"/>
    </row>
    <row r="839" spans="18:19" ht="12.75">
      <c r="R839" s="36"/>
      <c r="S839" s="36"/>
    </row>
    <row r="840" spans="18:19" ht="12.75">
      <c r="R840" s="36"/>
      <c r="S840" s="36"/>
    </row>
    <row r="841" spans="18:19" ht="12.75">
      <c r="R841" s="36"/>
      <c r="S841" s="36"/>
    </row>
    <row r="842" spans="18:19" ht="12.75">
      <c r="R842" s="36"/>
      <c r="S842" s="36"/>
    </row>
    <row r="843" spans="18:19" ht="12.75">
      <c r="R843" s="36"/>
      <c r="S843" s="36"/>
    </row>
    <row r="844" spans="18:19" ht="12.75">
      <c r="R844" s="36"/>
      <c r="S844" s="36"/>
    </row>
    <row r="845" spans="18:19" ht="12.75">
      <c r="R845" s="36"/>
      <c r="S845" s="36"/>
    </row>
    <row r="846" spans="18:19" ht="12.75">
      <c r="R846" s="36"/>
      <c r="S846" s="36"/>
    </row>
    <row r="847" spans="18:19" ht="12.75">
      <c r="R847" s="36"/>
      <c r="S847" s="36"/>
    </row>
    <row r="848" spans="18:19" ht="12.75">
      <c r="R848" s="36"/>
      <c r="S848" s="36"/>
    </row>
    <row r="849" spans="18:19" ht="12.75">
      <c r="R849" s="36"/>
      <c r="S849" s="36"/>
    </row>
    <row r="850" spans="18:19" ht="12.75">
      <c r="R850" s="36"/>
      <c r="S850" s="36"/>
    </row>
    <row r="851" spans="18:19" ht="12.75">
      <c r="R851" s="36"/>
      <c r="S851" s="36"/>
    </row>
    <row r="855" ht="52.5" customHeight="1"/>
    <row r="856" spans="18:19" ht="12.75">
      <c r="R856" s="41"/>
      <c r="S856" s="41"/>
    </row>
    <row r="857" spans="18:19" ht="12.75">
      <c r="R857" s="36"/>
      <c r="S857" s="36"/>
    </row>
    <row r="858" spans="18:19" ht="12.75">
      <c r="R858" s="36"/>
      <c r="S858" s="36"/>
    </row>
    <row r="859" spans="18:19" ht="12.75">
      <c r="R859" s="36"/>
      <c r="S859" s="36"/>
    </row>
    <row r="860" spans="18:19" ht="12.75">
      <c r="R860" s="36"/>
      <c r="S860" s="36"/>
    </row>
    <row r="861" spans="18:19" ht="12.75">
      <c r="R861" s="36"/>
      <c r="S861" s="36"/>
    </row>
    <row r="862" spans="18:19" ht="12.75">
      <c r="R862" s="36"/>
      <c r="S862" s="36"/>
    </row>
    <row r="863" spans="18:19" ht="12.75">
      <c r="R863" s="36"/>
      <c r="S863" s="36"/>
    </row>
    <row r="864" spans="18:19" ht="12.75">
      <c r="R864" s="36"/>
      <c r="S864" s="36"/>
    </row>
    <row r="865" spans="18:19" ht="12.75">
      <c r="R865" s="36"/>
      <c r="S865" s="36"/>
    </row>
    <row r="866" spans="18:19" ht="12.75">
      <c r="R866" s="36"/>
      <c r="S866" s="36"/>
    </row>
    <row r="867" spans="18:19" ht="12.75">
      <c r="R867" s="36"/>
      <c r="S867" s="36"/>
    </row>
    <row r="868" spans="18:19" ht="12.75">
      <c r="R868" s="36"/>
      <c r="S868" s="36"/>
    </row>
    <row r="869" spans="18:19" ht="12.75">
      <c r="R869" s="36"/>
      <c r="S869" s="36"/>
    </row>
    <row r="870" spans="18:19" ht="12.75">
      <c r="R870" s="36"/>
      <c r="S870" s="36"/>
    </row>
    <row r="871" spans="18:19" ht="12.75">
      <c r="R871" s="36"/>
      <c r="S871" s="36"/>
    </row>
    <row r="872" spans="18:19" ht="12.75">
      <c r="R872" s="36"/>
      <c r="S872" s="36"/>
    </row>
    <row r="873" spans="18:19" ht="12.75">
      <c r="R873" s="36"/>
      <c r="S873" s="36"/>
    </row>
    <row r="874" spans="18:19" ht="12.75">
      <c r="R874" s="36"/>
      <c r="S874" s="36"/>
    </row>
    <row r="875" spans="18:19" ht="12.75">
      <c r="R875" s="36"/>
      <c r="S875" s="36"/>
    </row>
    <row r="876" spans="18:19" ht="12.75">
      <c r="R876" s="36"/>
      <c r="S876" s="36"/>
    </row>
    <row r="877" spans="18:19" ht="12.75">
      <c r="R877" s="36"/>
      <c r="S877" s="36"/>
    </row>
    <row r="878" spans="18:19" ht="12.75">
      <c r="R878" s="36"/>
      <c r="S878" s="36"/>
    </row>
    <row r="879" spans="18:19" ht="12.75">
      <c r="R879" s="36"/>
      <c r="S879" s="36"/>
    </row>
    <row r="880" spans="18:19" ht="12.75">
      <c r="R880" s="36"/>
      <c r="S880" s="36"/>
    </row>
    <row r="881" spans="18:19" ht="12.75">
      <c r="R881" s="36"/>
      <c r="S881" s="36"/>
    </row>
    <row r="882" spans="18:19" ht="12.75">
      <c r="R882" s="36"/>
      <c r="S882" s="36"/>
    </row>
    <row r="883" spans="18:19" ht="12.75">
      <c r="R883" s="36"/>
      <c r="S883" s="36"/>
    </row>
    <row r="884" spans="18:19" ht="12.75">
      <c r="R884" s="36"/>
      <c r="S884" s="36"/>
    </row>
    <row r="885" spans="18:19" ht="12.75">
      <c r="R885" s="36"/>
      <c r="S885" s="36"/>
    </row>
    <row r="886" spans="18:19" ht="12.75">
      <c r="R886" s="36"/>
      <c r="S886" s="36"/>
    </row>
    <row r="887" spans="18:19" ht="12.75">
      <c r="R887" s="36"/>
      <c r="S887" s="36"/>
    </row>
    <row r="965" ht="50.25" customHeight="1"/>
    <row r="1000" ht="51.75" customHeight="1"/>
    <row r="1035" ht="52.5" customHeight="1"/>
    <row r="1106" ht="51" customHeight="1"/>
    <row r="1125" ht="12" customHeight="1"/>
    <row r="1126" ht="257.25" customHeight="1" hidden="1"/>
    <row r="1127" ht="185.25" customHeight="1"/>
    <row r="1128" ht="27" customHeight="1"/>
    <row r="1161" ht="39.75" customHeight="1"/>
    <row r="1162" ht="12.75" customHeight="1" hidden="1"/>
    <row r="1163" ht="12.75" customHeight="1" hidden="1"/>
    <row r="1197" ht="46.5" customHeight="1"/>
    <row r="1232" ht="63.75" customHeight="1"/>
    <row r="1266" ht="45" customHeight="1"/>
    <row r="1337" ht="57" customHeight="1"/>
  </sheetData>
  <printOptions/>
  <pageMargins left="0.75" right="0.75" top="1" bottom="1" header="0.4921259845" footer="0.4921259845"/>
  <pageSetup horizontalDpi="300" verticalDpi="300" orientation="landscape" paperSize="9" scale="88" r:id="rId1"/>
  <headerFooter alignWithMargins="0">
    <oddFooter>&amp;L&amp;8Návrh rozpočtu 2004-list 9&amp;C&amp;8Strana &amp;P</oddFooter>
  </headerFooter>
  <rowBreaks count="4" manualBreakCount="4">
    <brk id="37" max="255" man="1"/>
    <brk id="74" max="255" man="1"/>
    <brk id="119" max="255" man="1"/>
    <brk id="197" max="255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44"/>
  <sheetViews>
    <sheetView workbookViewId="0" topLeftCell="A203">
      <selection activeCell="N248" sqref="N248"/>
    </sheetView>
  </sheetViews>
  <sheetFormatPr defaultColWidth="9.00390625" defaultRowHeight="12.75"/>
  <cols>
    <col min="1" max="1" width="8.125" style="0" customWidth="1"/>
    <col min="2" max="2" width="36.875" style="0" customWidth="1"/>
    <col min="3" max="3" width="11.75390625" style="0" hidden="1" customWidth="1"/>
    <col min="4" max="6" width="11.00390625" style="0" hidden="1" customWidth="1"/>
    <col min="7" max="7" width="13.875" style="0" hidden="1" customWidth="1"/>
    <col min="8" max="8" width="13.375" style="0" hidden="1" customWidth="1"/>
    <col min="9" max="9" width="10.875" style="0" customWidth="1"/>
    <col min="10" max="10" width="11.875" style="0" customWidth="1"/>
    <col min="11" max="11" width="8.125" style="0" hidden="1" customWidth="1"/>
    <col min="12" max="13" width="13.125" style="0" customWidth="1"/>
    <col min="14" max="14" width="14.125" style="0" customWidth="1"/>
    <col min="15" max="15" width="11.25390625" style="0" customWidth="1"/>
    <col min="16" max="16" width="13.00390625" style="0" customWidth="1"/>
  </cols>
  <sheetData>
    <row r="1" spans="1:14" ht="12.75">
      <c r="A1" s="51" t="s">
        <v>496</v>
      </c>
      <c r="B1" s="51"/>
      <c r="C1" s="52"/>
      <c r="D1" s="52"/>
      <c r="E1" s="52"/>
      <c r="F1" s="52"/>
      <c r="G1" s="52"/>
      <c r="H1" s="52"/>
      <c r="I1" s="52"/>
      <c r="J1" s="118"/>
      <c r="K1" s="52"/>
      <c r="L1" s="52"/>
      <c r="M1" s="52"/>
      <c r="N1" s="52"/>
    </row>
    <row r="2" spans="1:15" s="79" customFormat="1" ht="6" customHeight="1">
      <c r="A2" s="51"/>
      <c r="B2" s="51"/>
      <c r="C2" s="52"/>
      <c r="D2" s="52"/>
      <c r="E2" s="52"/>
      <c r="F2" s="52"/>
      <c r="G2" s="52" t="s">
        <v>1</v>
      </c>
      <c r="H2" s="52"/>
      <c r="I2" s="52"/>
      <c r="J2" s="118"/>
      <c r="K2" s="52"/>
      <c r="L2" s="88"/>
      <c r="M2" s="88"/>
      <c r="N2" s="88"/>
      <c r="O2" s="79" t="s">
        <v>276</v>
      </c>
    </row>
    <row r="3" spans="1:14" s="76" customFormat="1" ht="14.25" customHeight="1">
      <c r="A3" s="52"/>
      <c r="B3" s="59"/>
      <c r="C3" s="59"/>
      <c r="D3" s="59"/>
      <c r="E3" s="59"/>
      <c r="F3" s="59"/>
      <c r="G3" s="60"/>
      <c r="H3" s="52"/>
      <c r="I3" s="52"/>
      <c r="J3" s="118"/>
      <c r="K3" s="52"/>
      <c r="L3" s="88"/>
      <c r="M3" s="88"/>
      <c r="N3" s="88"/>
    </row>
    <row r="4" spans="1:16" ht="36.75" customHeight="1">
      <c r="A4" s="202"/>
      <c r="B4" s="207" t="s">
        <v>3</v>
      </c>
      <c r="C4" s="203" t="s">
        <v>270</v>
      </c>
      <c r="D4" s="203"/>
      <c r="E4" s="203"/>
      <c r="F4" s="203"/>
      <c r="G4" s="219"/>
      <c r="H4" s="220"/>
      <c r="I4" s="206" t="s">
        <v>508</v>
      </c>
      <c r="J4" s="632" t="s">
        <v>509</v>
      </c>
      <c r="K4" s="221" t="s">
        <v>269</v>
      </c>
      <c r="L4" s="207" t="s">
        <v>523</v>
      </c>
      <c r="M4" s="207" t="s">
        <v>494</v>
      </c>
      <c r="N4" s="541" t="s">
        <v>438</v>
      </c>
      <c r="O4" s="207" t="s">
        <v>521</v>
      </c>
      <c r="P4" s="98" t="s">
        <v>276</v>
      </c>
    </row>
    <row r="5" spans="1:16" ht="12" customHeight="1">
      <c r="A5" s="309">
        <v>210</v>
      </c>
      <c r="B5" s="222" t="s">
        <v>293</v>
      </c>
      <c r="C5" s="213">
        <f>SUM(C6,C13)</f>
        <v>0</v>
      </c>
      <c r="D5" s="213"/>
      <c r="E5" s="213"/>
      <c r="F5" s="213"/>
      <c r="G5" s="223"/>
      <c r="H5" s="224"/>
      <c r="I5" s="213">
        <f>SUM(I6)</f>
        <v>70</v>
      </c>
      <c r="J5" s="212">
        <f>SUM(J6)</f>
        <v>70</v>
      </c>
      <c r="K5" s="216"/>
      <c r="L5" s="300">
        <f>SUM(L6)</f>
        <v>48.4</v>
      </c>
      <c r="M5" s="565">
        <f>L5/J5</f>
        <v>0.6914285714285714</v>
      </c>
      <c r="N5" s="300">
        <f>J5-L5</f>
        <v>21.6</v>
      </c>
      <c r="O5" s="300">
        <f>SUM(O6)</f>
        <v>40.4</v>
      </c>
      <c r="P5" s="300">
        <f>L5-O5</f>
        <v>8</v>
      </c>
    </row>
    <row r="6" spans="1:16" ht="12" customHeight="1">
      <c r="A6" s="365" t="s">
        <v>294</v>
      </c>
      <c r="B6" s="347" t="s">
        <v>310</v>
      </c>
      <c r="C6" s="242"/>
      <c r="D6" s="242"/>
      <c r="E6" s="242"/>
      <c r="F6" s="242"/>
      <c r="G6" s="347"/>
      <c r="H6" s="356"/>
      <c r="I6" s="196">
        <v>70</v>
      </c>
      <c r="J6" s="195">
        <v>70</v>
      </c>
      <c r="K6" s="164"/>
      <c r="L6" s="366">
        <v>48.4</v>
      </c>
      <c r="M6" s="568">
        <f>L6/J6</f>
        <v>0.6914285714285714</v>
      </c>
      <c r="N6" s="195">
        <f>J6-L6</f>
        <v>21.6</v>
      </c>
      <c r="O6" s="366">
        <v>40.4</v>
      </c>
      <c r="P6" s="300">
        <f aca="true" t="shared" si="0" ref="P6:P68">L6-O6</f>
        <v>8</v>
      </c>
    </row>
    <row r="7" spans="1:16" ht="12" customHeight="1">
      <c r="A7" s="309">
        <v>220</v>
      </c>
      <c r="B7" s="222" t="s">
        <v>503</v>
      </c>
      <c r="C7" s="217">
        <f>SUM(C9)</f>
        <v>0</v>
      </c>
      <c r="D7" s="216"/>
      <c r="E7" s="217">
        <f>SUM(E9)</f>
        <v>0</v>
      </c>
      <c r="F7" s="213"/>
      <c r="G7" s="223"/>
      <c r="H7" s="224"/>
      <c r="I7" s="217">
        <f>SUM(I9)</f>
        <v>61</v>
      </c>
      <c r="J7" s="300">
        <f>SUM(J8:J9)</f>
        <v>61</v>
      </c>
      <c r="K7" s="216"/>
      <c r="L7" s="300">
        <f>SUM(L8:L9)</f>
        <v>25.2</v>
      </c>
      <c r="M7" s="565">
        <f>L7/J7</f>
        <v>0.4131147540983606</v>
      </c>
      <c r="N7" s="300">
        <f>J7--L7</f>
        <v>86.2</v>
      </c>
      <c r="O7" s="300">
        <f>SUM(O8:O9)</f>
        <v>23.4</v>
      </c>
      <c r="P7" s="300">
        <f t="shared" si="0"/>
        <v>1.8000000000000007</v>
      </c>
    </row>
    <row r="8" spans="1:16" ht="12" customHeight="1">
      <c r="A8" s="369">
        <v>222003</v>
      </c>
      <c r="B8" s="194" t="s">
        <v>504</v>
      </c>
      <c r="C8" s="317"/>
      <c r="D8" s="193"/>
      <c r="E8" s="317"/>
      <c r="F8" s="316"/>
      <c r="G8" s="383"/>
      <c r="H8" s="286"/>
      <c r="I8" s="317"/>
      <c r="J8" s="374"/>
      <c r="K8" s="193"/>
      <c r="L8" s="195"/>
      <c r="M8" s="535"/>
      <c r="N8" s="195">
        <f>J8-L8</f>
        <v>0</v>
      </c>
      <c r="O8" s="195"/>
      <c r="P8" s="300">
        <f t="shared" si="0"/>
        <v>0</v>
      </c>
    </row>
    <row r="9" spans="1:17" ht="12" customHeight="1">
      <c r="A9" s="365">
        <v>223</v>
      </c>
      <c r="B9" s="244" t="s">
        <v>258</v>
      </c>
      <c r="C9" s="164">
        <f>SUM(C11:C15)</f>
        <v>0</v>
      </c>
      <c r="D9" s="164"/>
      <c r="E9" s="164">
        <f>SUM(E11:E15)</f>
        <v>0</v>
      </c>
      <c r="F9" s="164"/>
      <c r="G9" s="244"/>
      <c r="H9" s="367"/>
      <c r="I9" s="317">
        <f>SUM(I10:I12)</f>
        <v>61</v>
      </c>
      <c r="J9" s="374">
        <f>SUM(J10:J12)</f>
        <v>61</v>
      </c>
      <c r="K9" s="317"/>
      <c r="L9" s="374">
        <f>SUM(L10)</f>
        <v>25.2</v>
      </c>
      <c r="M9" s="535">
        <f>L9/J9</f>
        <v>0.4131147540983606</v>
      </c>
      <c r="N9" s="195">
        <f>J9-L9</f>
        <v>35.8</v>
      </c>
      <c r="O9" s="374">
        <f>SUM(O10)</f>
        <v>23.4</v>
      </c>
      <c r="P9" s="300">
        <f t="shared" si="0"/>
        <v>1.8000000000000007</v>
      </c>
      <c r="Q9" s="35"/>
    </row>
    <row r="10" spans="1:16" ht="12.75" customHeight="1">
      <c r="A10" s="313">
        <v>1</v>
      </c>
      <c r="B10" s="347" t="s">
        <v>311</v>
      </c>
      <c r="C10" s="9"/>
      <c r="D10" s="9"/>
      <c r="E10" s="9"/>
      <c r="F10" s="6"/>
      <c r="G10" s="7"/>
      <c r="H10" s="43"/>
      <c r="I10" s="193">
        <v>61</v>
      </c>
      <c r="J10" s="513">
        <v>61</v>
      </c>
      <c r="K10" s="9"/>
      <c r="L10" s="104">
        <v>25.2</v>
      </c>
      <c r="M10" s="567">
        <f>L10/J10</f>
        <v>0.4131147540983606</v>
      </c>
      <c r="N10" s="195">
        <f>J10-L10</f>
        <v>35.8</v>
      </c>
      <c r="O10" s="104">
        <v>23.4</v>
      </c>
      <c r="P10" s="300">
        <f t="shared" si="0"/>
        <v>1.8000000000000007</v>
      </c>
    </row>
    <row r="11" spans="1:16" ht="12.75" customHeight="1">
      <c r="A11" s="243">
        <v>8</v>
      </c>
      <c r="B11" s="7" t="s">
        <v>373</v>
      </c>
      <c r="C11" s="9"/>
      <c r="D11" s="9"/>
      <c r="E11" s="9"/>
      <c r="F11" s="9"/>
      <c r="G11" s="7"/>
      <c r="H11" s="43"/>
      <c r="I11" s="193"/>
      <c r="J11" s="513"/>
      <c r="K11" s="9"/>
      <c r="L11" s="104"/>
      <c r="M11" s="567"/>
      <c r="N11" s="104"/>
      <c r="O11" s="104"/>
      <c r="P11" s="300">
        <f t="shared" si="0"/>
        <v>0</v>
      </c>
    </row>
    <row r="12" spans="1:16" ht="12.75">
      <c r="A12" s="243">
        <v>9</v>
      </c>
      <c r="B12" s="7" t="s">
        <v>374</v>
      </c>
      <c r="C12" s="9"/>
      <c r="D12" s="9"/>
      <c r="E12" s="9"/>
      <c r="F12" s="9"/>
      <c r="G12" s="7"/>
      <c r="H12" s="43"/>
      <c r="I12" s="193"/>
      <c r="J12" s="513"/>
      <c r="K12" s="9"/>
      <c r="L12" s="104"/>
      <c r="M12" s="567"/>
      <c r="N12" s="104"/>
      <c r="O12" s="104"/>
      <c r="P12" s="300">
        <f t="shared" si="0"/>
        <v>0</v>
      </c>
    </row>
    <row r="13" spans="1:16" ht="12.75">
      <c r="A13" s="243">
        <v>11</v>
      </c>
      <c r="B13" s="7" t="s">
        <v>255</v>
      </c>
      <c r="C13" s="9"/>
      <c r="D13" s="9"/>
      <c r="E13" s="9"/>
      <c r="F13" s="9"/>
      <c r="G13" s="7"/>
      <c r="H13" s="43"/>
      <c r="I13" s="193"/>
      <c r="J13" s="513"/>
      <c r="K13" s="9"/>
      <c r="L13" s="104"/>
      <c r="M13" s="567"/>
      <c r="N13" s="104"/>
      <c r="O13" s="104"/>
      <c r="P13" s="300">
        <f t="shared" si="0"/>
        <v>0</v>
      </c>
    </row>
    <row r="14" spans="1:16" ht="12.75">
      <c r="A14" s="368">
        <v>230</v>
      </c>
      <c r="B14" s="320" t="s">
        <v>257</v>
      </c>
      <c r="C14" s="217"/>
      <c r="D14" s="217"/>
      <c r="E14" s="217"/>
      <c r="F14" s="217"/>
      <c r="G14" s="320"/>
      <c r="H14" s="321"/>
      <c r="I14" s="217">
        <f>SUM(I15:I16)</f>
        <v>0</v>
      </c>
      <c r="J14" s="300">
        <f>SUM(J15:J16)</f>
        <v>0</v>
      </c>
      <c r="K14" s="217"/>
      <c r="L14" s="300">
        <f>SUM(L15:L16)</f>
        <v>0</v>
      </c>
      <c r="M14" s="565"/>
      <c r="N14" s="245"/>
      <c r="O14" s="300">
        <f>SUM(O15:O16)</f>
        <v>0</v>
      </c>
      <c r="P14" s="300">
        <f t="shared" si="0"/>
        <v>0</v>
      </c>
    </row>
    <row r="15" spans="1:16" ht="12.75">
      <c r="A15" s="369">
        <v>231</v>
      </c>
      <c r="B15" s="347" t="s">
        <v>304</v>
      </c>
      <c r="C15" s="242"/>
      <c r="D15" s="242"/>
      <c r="E15" s="242"/>
      <c r="F15" s="242"/>
      <c r="G15" s="347"/>
      <c r="H15" s="356"/>
      <c r="I15" s="196"/>
      <c r="J15" s="195"/>
      <c r="K15" s="196"/>
      <c r="L15" s="195"/>
      <c r="M15" s="568"/>
      <c r="N15" s="513"/>
      <c r="O15" s="195"/>
      <c r="P15" s="300"/>
    </row>
    <row r="16" spans="1:19" ht="12.75">
      <c r="A16" s="369">
        <v>233</v>
      </c>
      <c r="B16" s="347" t="s">
        <v>394</v>
      </c>
      <c r="C16" s="242"/>
      <c r="D16" s="242"/>
      <c r="E16" s="242"/>
      <c r="F16" s="242"/>
      <c r="G16" s="347"/>
      <c r="H16" s="356"/>
      <c r="I16" s="196"/>
      <c r="J16" s="195"/>
      <c r="K16" s="196"/>
      <c r="L16" s="195"/>
      <c r="M16" s="568"/>
      <c r="N16" s="513"/>
      <c r="O16" s="195"/>
      <c r="P16" s="300"/>
      <c r="Q16" s="35"/>
      <c r="R16" s="35"/>
      <c r="S16" s="35"/>
    </row>
    <row r="17" spans="1:16" ht="12.75">
      <c r="A17" s="310">
        <v>240</v>
      </c>
      <c r="B17" s="320" t="s">
        <v>505</v>
      </c>
      <c r="C17" s="217"/>
      <c r="D17" s="217"/>
      <c r="E17" s="217"/>
      <c r="F17" s="217"/>
      <c r="G17" s="320"/>
      <c r="H17" s="321"/>
      <c r="I17" s="217">
        <f>I18</f>
        <v>0</v>
      </c>
      <c r="J17" s="300">
        <f>J18</f>
        <v>0</v>
      </c>
      <c r="K17" s="217"/>
      <c r="L17" s="300">
        <f>SUM(L18)</f>
        <v>0</v>
      </c>
      <c r="M17" s="565"/>
      <c r="N17" s="300"/>
      <c r="O17" s="300">
        <f>SUM(O18)</f>
        <v>0</v>
      </c>
      <c r="P17" s="300">
        <f t="shared" si="0"/>
        <v>0</v>
      </c>
    </row>
    <row r="18" spans="1:16" ht="12.75">
      <c r="A18" s="365">
        <v>243</v>
      </c>
      <c r="B18" s="7" t="s">
        <v>296</v>
      </c>
      <c r="C18" s="9"/>
      <c r="D18" s="9"/>
      <c r="E18" s="9"/>
      <c r="F18" s="9"/>
      <c r="G18" s="7"/>
      <c r="H18" s="43"/>
      <c r="I18" s="193"/>
      <c r="J18" s="513"/>
      <c r="K18" s="9"/>
      <c r="L18" s="104"/>
      <c r="M18" s="567"/>
      <c r="N18" s="104"/>
      <c r="O18" s="104"/>
      <c r="P18" s="300"/>
    </row>
    <row r="19" spans="1:16" ht="12.75">
      <c r="A19" s="310">
        <v>290</v>
      </c>
      <c r="B19" s="320" t="s">
        <v>253</v>
      </c>
      <c r="C19" s="217"/>
      <c r="D19" s="217"/>
      <c r="E19" s="217"/>
      <c r="F19" s="217"/>
      <c r="G19" s="320"/>
      <c r="H19" s="321"/>
      <c r="I19" s="217">
        <f>SUM(I20,I24)</f>
        <v>179</v>
      </c>
      <c r="J19" s="300">
        <f>SUM(J20,J24)</f>
        <v>179</v>
      </c>
      <c r="K19" s="217"/>
      <c r="L19" s="300">
        <f>SUM(L25:L28)</f>
        <v>180.89999999999998</v>
      </c>
      <c r="M19" s="565">
        <f>L19/J19</f>
        <v>1.0106145251396648</v>
      </c>
      <c r="N19" s="300">
        <f>J19-L19</f>
        <v>-1.8999999999999773</v>
      </c>
      <c r="O19" s="300">
        <f>SUM(O25:O28)</f>
        <v>175</v>
      </c>
      <c r="P19" s="300">
        <f t="shared" si="0"/>
        <v>5.899999999999977</v>
      </c>
    </row>
    <row r="20" spans="1:16" ht="12.75">
      <c r="A20" s="365">
        <v>291</v>
      </c>
      <c r="B20" s="244" t="s">
        <v>297</v>
      </c>
      <c r="C20" s="164"/>
      <c r="D20" s="164"/>
      <c r="E20" s="164"/>
      <c r="F20" s="164"/>
      <c r="G20" s="244"/>
      <c r="H20" s="367"/>
      <c r="I20" s="317">
        <f>SUM(I21:I23)</f>
        <v>0</v>
      </c>
      <c r="J20" s="374">
        <f>SUM(J21:J23)</f>
        <v>0</v>
      </c>
      <c r="K20" s="317"/>
      <c r="L20" s="374">
        <f>SUM(L21:L23)</f>
        <v>0</v>
      </c>
      <c r="M20" s="535"/>
      <c r="N20" s="195"/>
      <c r="O20" s="374">
        <f>SUM(O21:O23)</f>
        <v>0</v>
      </c>
      <c r="P20" s="300">
        <f t="shared" si="0"/>
        <v>0</v>
      </c>
    </row>
    <row r="21" spans="1:19" ht="12.75">
      <c r="A21" s="318">
        <v>2</v>
      </c>
      <c r="B21" s="7" t="s">
        <v>306</v>
      </c>
      <c r="C21" s="9"/>
      <c r="D21" s="9"/>
      <c r="E21" s="9"/>
      <c r="F21" s="9"/>
      <c r="G21" s="7"/>
      <c r="H21" s="43"/>
      <c r="I21" s="196"/>
      <c r="J21" s="195"/>
      <c r="K21" s="317"/>
      <c r="L21" s="374"/>
      <c r="M21" s="535"/>
      <c r="N21" s="374"/>
      <c r="O21" s="374"/>
      <c r="P21" s="300"/>
      <c r="Q21" s="35"/>
      <c r="R21" s="35"/>
      <c r="S21" s="35"/>
    </row>
    <row r="22" spans="1:33" ht="12.75">
      <c r="A22" s="318">
        <v>4</v>
      </c>
      <c r="B22" s="7" t="s">
        <v>506</v>
      </c>
      <c r="C22" s="63"/>
      <c r="D22" s="63"/>
      <c r="E22" s="63"/>
      <c r="F22" s="9"/>
      <c r="G22" s="55"/>
      <c r="H22" s="44"/>
      <c r="I22" s="196"/>
      <c r="J22" s="195"/>
      <c r="K22" s="242"/>
      <c r="L22" s="366"/>
      <c r="M22" s="566"/>
      <c r="N22" s="366"/>
      <c r="O22" s="366"/>
      <c r="P22" s="300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ht="12.75">
      <c r="A23" s="318">
        <v>5</v>
      </c>
      <c r="B23" s="7" t="s">
        <v>507</v>
      </c>
      <c r="C23" s="9"/>
      <c r="D23" s="9"/>
      <c r="E23" s="9"/>
      <c r="F23" s="9"/>
      <c r="G23" s="7"/>
      <c r="H23" s="43"/>
      <c r="I23" s="196"/>
      <c r="J23" s="195"/>
      <c r="K23" s="242"/>
      <c r="L23" s="366"/>
      <c r="M23" s="566"/>
      <c r="N23" s="366"/>
      <c r="O23" s="366"/>
      <c r="P23" s="300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6" ht="12.75">
      <c r="A24" s="309">
        <v>292</v>
      </c>
      <c r="B24" s="373" t="s">
        <v>25</v>
      </c>
      <c r="C24" s="372">
        <f>SUM(C25:C29)</f>
        <v>0</v>
      </c>
      <c r="D24" s="317"/>
      <c r="E24" s="372">
        <f>SUM(E25:E29)</f>
        <v>0</v>
      </c>
      <c r="F24" s="317"/>
      <c r="G24" s="375"/>
      <c r="H24" s="376"/>
      <c r="I24" s="317">
        <f>SUM(I25:I28)</f>
        <v>179</v>
      </c>
      <c r="J24" s="374">
        <f>SUM(J25:J28)</f>
        <v>179</v>
      </c>
      <c r="K24" s="317"/>
      <c r="L24" s="374">
        <f>SUM(L25:L28)</f>
        <v>180.89999999999998</v>
      </c>
      <c r="M24" s="535">
        <f>L24/J24</f>
        <v>1.0106145251396648</v>
      </c>
      <c r="N24" s="374">
        <f>J24-L24</f>
        <v>-1.8999999999999773</v>
      </c>
      <c r="O24" s="374">
        <f>SUM(O25:O28)</f>
        <v>175</v>
      </c>
      <c r="P24" s="300">
        <f t="shared" si="0"/>
        <v>5.899999999999977</v>
      </c>
    </row>
    <row r="25" spans="1:16" ht="12.75">
      <c r="A25" s="243">
        <v>6</v>
      </c>
      <c r="B25" s="7" t="s">
        <v>27</v>
      </c>
      <c r="C25" s="9"/>
      <c r="D25" s="9"/>
      <c r="E25" s="9"/>
      <c r="F25" s="9"/>
      <c r="G25" s="55"/>
      <c r="H25" s="43"/>
      <c r="I25" s="196">
        <v>70</v>
      </c>
      <c r="J25" s="195">
        <v>70</v>
      </c>
      <c r="K25" s="242"/>
      <c r="L25" s="366">
        <v>6.8</v>
      </c>
      <c r="M25" s="566"/>
      <c r="N25" s="366">
        <f>J25-L25</f>
        <v>63.2</v>
      </c>
      <c r="O25" s="366">
        <v>6.8</v>
      </c>
      <c r="P25" s="300">
        <f t="shared" si="0"/>
        <v>0</v>
      </c>
    </row>
    <row r="26" spans="1:16" ht="12.75">
      <c r="A26" s="243">
        <v>12</v>
      </c>
      <c r="B26" s="7" t="s">
        <v>26</v>
      </c>
      <c r="C26" s="9"/>
      <c r="D26" s="9"/>
      <c r="E26" s="9"/>
      <c r="F26" s="9"/>
      <c r="G26" s="7"/>
      <c r="H26" s="43"/>
      <c r="I26" s="196">
        <v>49</v>
      </c>
      <c r="J26" s="195">
        <v>49</v>
      </c>
      <c r="K26" s="242"/>
      <c r="L26" s="366">
        <v>70.2</v>
      </c>
      <c r="M26" s="566">
        <f>L26/J26</f>
        <v>1.4326530612244899</v>
      </c>
      <c r="N26" s="366">
        <f>J26-L26</f>
        <v>-21.200000000000003</v>
      </c>
      <c r="O26" s="366">
        <v>70.2</v>
      </c>
      <c r="P26" s="300">
        <f t="shared" si="0"/>
        <v>0</v>
      </c>
    </row>
    <row r="27" spans="1:16" ht="12.75">
      <c r="A27" s="243">
        <v>17</v>
      </c>
      <c r="B27" s="7" t="s">
        <v>260</v>
      </c>
      <c r="C27" s="9"/>
      <c r="D27" s="9"/>
      <c r="E27" s="9"/>
      <c r="F27" s="9"/>
      <c r="G27" s="7"/>
      <c r="H27" s="43"/>
      <c r="I27" s="196"/>
      <c r="J27" s="195"/>
      <c r="K27" s="242"/>
      <c r="L27" s="366">
        <v>34.8</v>
      </c>
      <c r="M27" s="566"/>
      <c r="N27" s="366">
        <f>J27-L27</f>
        <v>-34.8</v>
      </c>
      <c r="O27" s="366">
        <v>34.8</v>
      </c>
      <c r="P27" s="300">
        <f t="shared" si="0"/>
        <v>0</v>
      </c>
    </row>
    <row r="28" spans="1:16" ht="12.75">
      <c r="A28" s="243">
        <v>27</v>
      </c>
      <c r="B28" s="7" t="s">
        <v>396</v>
      </c>
      <c r="C28" s="9"/>
      <c r="D28" s="9"/>
      <c r="E28" s="9"/>
      <c r="F28" s="9"/>
      <c r="G28" s="7"/>
      <c r="H28" s="43"/>
      <c r="I28" s="196">
        <v>60</v>
      </c>
      <c r="J28" s="195">
        <v>60</v>
      </c>
      <c r="K28" s="242"/>
      <c r="L28" s="366">
        <v>69.1</v>
      </c>
      <c r="M28" s="566"/>
      <c r="N28" s="366">
        <f>J28-L28</f>
        <v>-9.099999999999994</v>
      </c>
      <c r="O28" s="366">
        <v>63.2</v>
      </c>
      <c r="P28" s="300">
        <f t="shared" si="0"/>
        <v>5.8999999999999915</v>
      </c>
    </row>
    <row r="29" spans="1:16" ht="12.75">
      <c r="A29" s="663"/>
      <c r="B29" s="320"/>
      <c r="C29" s="217"/>
      <c r="D29" s="217"/>
      <c r="E29" s="217"/>
      <c r="F29" s="217"/>
      <c r="G29" s="320"/>
      <c r="H29" s="321"/>
      <c r="I29" s="217"/>
      <c r="J29" s="300"/>
      <c r="K29" s="217"/>
      <c r="L29" s="300"/>
      <c r="M29" s="587"/>
      <c r="N29" s="553"/>
      <c r="O29" s="300"/>
      <c r="P29" s="300">
        <f t="shared" si="0"/>
        <v>0</v>
      </c>
    </row>
    <row r="30" spans="1:16" ht="12.75" customHeight="1">
      <c r="A30" s="662"/>
      <c r="B30" s="222"/>
      <c r="C30" s="216"/>
      <c r="D30" s="216"/>
      <c r="E30" s="216"/>
      <c r="F30" s="216"/>
      <c r="G30" s="223"/>
      <c r="H30" s="224"/>
      <c r="I30" s="241"/>
      <c r="J30" s="553"/>
      <c r="K30" s="241"/>
      <c r="L30" s="212"/>
      <c r="M30" s="587"/>
      <c r="N30" s="553"/>
      <c r="O30" s="212"/>
      <c r="P30" s="300">
        <f t="shared" si="0"/>
        <v>0</v>
      </c>
    </row>
    <row r="31" spans="1:16" ht="12.75" customHeight="1">
      <c r="A31" s="664"/>
      <c r="B31" s="384"/>
      <c r="C31" s="193"/>
      <c r="D31" s="193"/>
      <c r="E31" s="193"/>
      <c r="F31" s="193"/>
      <c r="G31" s="383"/>
      <c r="H31" s="286"/>
      <c r="I31" s="196"/>
      <c r="J31" s="195"/>
      <c r="K31" s="196"/>
      <c r="L31" s="314"/>
      <c r="M31" s="568"/>
      <c r="N31" s="195"/>
      <c r="O31" s="314"/>
      <c r="P31" s="374"/>
    </row>
    <row r="32" spans="1:16" ht="15.75" customHeight="1">
      <c r="A32" s="243"/>
      <c r="B32" s="222" t="s">
        <v>30</v>
      </c>
      <c r="C32" s="9"/>
      <c r="D32" s="9"/>
      <c r="E32" s="9"/>
      <c r="F32" s="9"/>
      <c r="G32" s="7"/>
      <c r="H32" s="43"/>
      <c r="I32" s="217">
        <f>I19+I17+I14+I7+I5</f>
        <v>310</v>
      </c>
      <c r="J32" s="300">
        <f>SUM(J19,J17,J14,J7,J5)</f>
        <v>310</v>
      </c>
      <c r="K32" s="241"/>
      <c r="L32" s="300">
        <f>SUM(L19,L17,L14,L7,L5)</f>
        <v>254.49999999999997</v>
      </c>
      <c r="M32" s="587">
        <f>L32/J32</f>
        <v>0.8209677419354838</v>
      </c>
      <c r="N32" s="553">
        <f>J32-L32</f>
        <v>55.50000000000003</v>
      </c>
      <c r="O32" s="300">
        <f>SUM(O19,O17,O14,O7,O5)</f>
        <v>238.8</v>
      </c>
      <c r="P32" s="300">
        <f t="shared" si="0"/>
        <v>15.69999999999996</v>
      </c>
    </row>
    <row r="33" spans="1:16" ht="18" customHeight="1">
      <c r="A33" s="223"/>
      <c r="B33" s="222"/>
      <c r="C33" s="213">
        <f>SUM(C1,C9,C15,C17,C19,C24)</f>
        <v>0</v>
      </c>
      <c r="D33" s="213"/>
      <c r="E33" s="213">
        <f>SUM(E1,E9,E15,E17,E19,E24)</f>
        <v>0</v>
      </c>
      <c r="F33" s="213"/>
      <c r="G33" s="223"/>
      <c r="H33" s="224"/>
      <c r="I33" s="217"/>
      <c r="J33" s="300"/>
      <c r="K33" s="217"/>
      <c r="L33" s="300"/>
      <c r="M33" s="587"/>
      <c r="N33" s="553"/>
      <c r="O33" s="300"/>
      <c r="P33" s="300"/>
    </row>
    <row r="34" spans="1:16" ht="18" customHeight="1">
      <c r="A34" s="383"/>
      <c r="B34" s="384"/>
      <c r="C34" s="316"/>
      <c r="D34" s="316"/>
      <c r="E34" s="316"/>
      <c r="F34" s="316"/>
      <c r="G34" s="383"/>
      <c r="H34" s="286"/>
      <c r="I34" s="316"/>
      <c r="J34" s="314"/>
      <c r="K34" s="316"/>
      <c r="L34" s="314"/>
      <c r="M34" s="536"/>
      <c r="N34" s="314"/>
      <c r="O34" s="314"/>
      <c r="P34" s="300"/>
    </row>
    <row r="35" spans="1:16" ht="2.25" customHeight="1" hidden="1">
      <c r="A35" s="243"/>
      <c r="B35" s="7"/>
      <c r="C35" s="9"/>
      <c r="D35" s="9"/>
      <c r="E35" s="9"/>
      <c r="F35" s="9"/>
      <c r="G35" s="7"/>
      <c r="H35" s="43"/>
      <c r="I35" s="216"/>
      <c r="J35" s="245"/>
      <c r="K35" s="9"/>
      <c r="L35" s="104"/>
      <c r="M35" s="567"/>
      <c r="N35" s="104"/>
      <c r="O35" s="104"/>
      <c r="P35" s="300"/>
    </row>
    <row r="36" spans="1:16" ht="12.75" hidden="1">
      <c r="A36" s="223"/>
      <c r="B36" s="222" t="s">
        <v>30</v>
      </c>
      <c r="C36" s="213" t="e">
        <f>SUM(C4,C12,C18,C20,C22,#REF!)</f>
        <v>#REF!</v>
      </c>
      <c r="D36" s="213"/>
      <c r="E36" s="213" t="e">
        <f>SUM(E4,E12,E18,E20,E22,#REF!)</f>
        <v>#REF!</v>
      </c>
      <c r="F36" s="213"/>
      <c r="G36" s="223"/>
      <c r="H36" s="224"/>
      <c r="I36" s="213" t="e">
        <f>SUM(I4,I12,I18,I20,I22,#REF!)</f>
        <v>#REF!</v>
      </c>
      <c r="J36" s="212" t="e">
        <f>SUM(J4,J12,J18,J20,J22,#REF!)</f>
        <v>#REF!</v>
      </c>
      <c r="K36" s="213"/>
      <c r="L36" s="212"/>
      <c r="M36" s="570"/>
      <c r="N36" s="212"/>
      <c r="O36" s="212"/>
      <c r="P36" s="300"/>
    </row>
    <row r="37" spans="1:16" ht="19.5" customHeight="1">
      <c r="A37" s="122" t="s">
        <v>32</v>
      </c>
      <c r="B37" s="122" t="s">
        <v>261</v>
      </c>
      <c r="I37" s="27"/>
      <c r="J37" s="114"/>
      <c r="K37" s="27"/>
      <c r="L37" s="114" t="s">
        <v>33</v>
      </c>
      <c r="M37" s="571"/>
      <c r="N37" s="114"/>
      <c r="O37" s="114" t="s">
        <v>33</v>
      </c>
      <c r="P37" s="300"/>
    </row>
    <row r="38" spans="3:16" ht="1.5" customHeight="1" hidden="1">
      <c r="C38" s="27"/>
      <c r="D38" s="27"/>
      <c r="E38" s="27"/>
      <c r="F38" s="27"/>
      <c r="H38" s="14"/>
      <c r="I38" s="27"/>
      <c r="J38" s="114"/>
      <c r="K38" s="27"/>
      <c r="L38" s="169"/>
      <c r="M38" s="572"/>
      <c r="N38" s="125"/>
      <c r="O38" s="169"/>
      <c r="P38" s="300">
        <f t="shared" si="0"/>
        <v>0</v>
      </c>
    </row>
    <row r="39" spans="3:16" ht="12.75" customHeight="1" hidden="1">
      <c r="C39" s="27"/>
      <c r="D39" s="27"/>
      <c r="E39" s="27"/>
      <c r="F39" s="27"/>
      <c r="H39" s="14"/>
      <c r="I39" s="27"/>
      <c r="J39" s="114"/>
      <c r="K39" s="27"/>
      <c r="L39" s="107"/>
      <c r="M39" s="572"/>
      <c r="N39" s="125"/>
      <c r="O39" s="107"/>
      <c r="P39" s="300">
        <f t="shared" si="0"/>
        <v>0</v>
      </c>
    </row>
    <row r="40" spans="3:16" ht="7.5" customHeight="1" hidden="1">
      <c r="C40" s="27"/>
      <c r="D40" s="27"/>
      <c r="E40" s="27"/>
      <c r="F40" s="27"/>
      <c r="H40" s="14"/>
      <c r="I40" s="27"/>
      <c r="J40" s="114"/>
      <c r="K40" s="27"/>
      <c r="L40" s="107"/>
      <c r="M40" s="572"/>
      <c r="N40" s="125"/>
      <c r="O40" s="107"/>
      <c r="P40" s="300">
        <f t="shared" si="0"/>
        <v>0</v>
      </c>
    </row>
    <row r="41" spans="1:16" ht="51">
      <c r="A41" s="202" t="s">
        <v>34</v>
      </c>
      <c r="B41" s="207" t="s">
        <v>3</v>
      </c>
      <c r="C41" s="203" t="s">
        <v>270</v>
      </c>
      <c r="D41" s="203"/>
      <c r="E41" s="203"/>
      <c r="F41" s="203"/>
      <c r="G41" s="219"/>
      <c r="H41" s="220"/>
      <c r="I41" s="206" t="s">
        <v>508</v>
      </c>
      <c r="J41" s="632" t="s">
        <v>509</v>
      </c>
      <c r="K41" s="221" t="s">
        <v>269</v>
      </c>
      <c r="L41" s="207" t="s">
        <v>523</v>
      </c>
      <c r="M41" s="207" t="s">
        <v>494</v>
      </c>
      <c r="N41" s="541" t="s">
        <v>438</v>
      </c>
      <c r="O41" s="207" t="s">
        <v>521</v>
      </c>
      <c r="P41" s="300"/>
    </row>
    <row r="42" spans="1:16" ht="17.25" customHeight="1">
      <c r="A42" s="309">
        <v>610</v>
      </c>
      <c r="B42" s="208" t="s">
        <v>35</v>
      </c>
      <c r="C42" s="210">
        <f>SUM(C44:C45,C54:C55)</f>
        <v>0</v>
      </c>
      <c r="D42" s="209"/>
      <c r="E42" s="209"/>
      <c r="F42" s="209"/>
      <c r="G42" s="211"/>
      <c r="H42" s="212"/>
      <c r="I42" s="213">
        <f>SUM(I44:I48)</f>
        <v>90233</v>
      </c>
      <c r="J42" s="697">
        <f>SUM(J44:J50)</f>
        <v>88898.23199999999</v>
      </c>
      <c r="K42" s="213"/>
      <c r="L42" s="300">
        <f>SUM(L44:L48)</f>
        <v>81256.40000000001</v>
      </c>
      <c r="M42" s="565">
        <f>L42/J42</f>
        <v>0.9140384254211043</v>
      </c>
      <c r="N42" s="300">
        <f>J42-L42</f>
        <v>7641.83199999998</v>
      </c>
      <c r="O42" s="300">
        <f>SUM(O44:O48)</f>
        <v>67087.9</v>
      </c>
      <c r="P42" s="300">
        <f t="shared" si="0"/>
        <v>14168.500000000015</v>
      </c>
    </row>
    <row r="43" spans="1:16" ht="0.75" customHeight="1">
      <c r="A43" s="253"/>
      <c r="B43" s="254"/>
      <c r="C43" s="257"/>
      <c r="D43" s="258"/>
      <c r="E43" s="258"/>
      <c r="F43" s="258"/>
      <c r="G43" s="259"/>
      <c r="H43" s="258"/>
      <c r="I43" s="260"/>
      <c r="J43" s="684"/>
      <c r="K43" s="260"/>
      <c r="L43" s="261"/>
      <c r="M43" s="573"/>
      <c r="N43" s="153"/>
      <c r="O43" s="261"/>
      <c r="P43" s="300">
        <f t="shared" si="0"/>
        <v>0</v>
      </c>
    </row>
    <row r="44" spans="1:16" ht="25.5">
      <c r="A44" s="215">
        <v>611</v>
      </c>
      <c r="B44" s="246" t="s">
        <v>280</v>
      </c>
      <c r="C44" s="239"/>
      <c r="D44" s="103"/>
      <c r="E44" s="103"/>
      <c r="F44" s="103"/>
      <c r="G44" s="121"/>
      <c r="H44" s="104"/>
      <c r="I44" s="533">
        <v>65870</v>
      </c>
      <c r="J44" s="696">
        <v>56344.18</v>
      </c>
      <c r="K44" s="9"/>
      <c r="L44" s="443">
        <v>51343.4</v>
      </c>
      <c r="M44" s="596">
        <f>L44/J44</f>
        <v>0.9112458465097903</v>
      </c>
      <c r="N44" s="443">
        <f>J44-L44</f>
        <v>5000.779999999999</v>
      </c>
      <c r="O44" s="443">
        <v>46314.6</v>
      </c>
      <c r="P44" s="699">
        <f t="shared" si="0"/>
        <v>5028.800000000003</v>
      </c>
    </row>
    <row r="45" spans="1:16" ht="12.75" customHeight="1">
      <c r="A45" s="208">
        <v>612</v>
      </c>
      <c r="B45" s="18" t="s">
        <v>370</v>
      </c>
      <c r="C45" s="213"/>
      <c r="D45" s="103"/>
      <c r="E45" s="103"/>
      <c r="F45" s="103"/>
      <c r="G45" s="121"/>
      <c r="H45" s="104"/>
      <c r="I45" s="316">
        <v>22558</v>
      </c>
      <c r="J45" s="702">
        <v>15158</v>
      </c>
      <c r="K45" s="9"/>
      <c r="L45" s="366">
        <v>12769.4</v>
      </c>
      <c r="M45" s="566">
        <f>L45/J45</f>
        <v>0.8424198443066367</v>
      </c>
      <c r="N45" s="366">
        <f>J45-L45</f>
        <v>2388.6000000000004</v>
      </c>
      <c r="O45" s="366">
        <v>11482.1</v>
      </c>
      <c r="P45" s="300">
        <f t="shared" si="0"/>
        <v>1287.2999999999993</v>
      </c>
    </row>
    <row r="46" spans="1:16" ht="10.5" customHeight="1">
      <c r="A46" s="215">
        <v>613</v>
      </c>
      <c r="B46" s="246" t="s">
        <v>281</v>
      </c>
      <c r="C46" s="239"/>
      <c r="D46" s="103"/>
      <c r="E46" s="103"/>
      <c r="F46" s="103"/>
      <c r="G46" s="121"/>
      <c r="H46" s="104"/>
      <c r="I46" s="534">
        <v>10</v>
      </c>
      <c r="J46" s="686">
        <v>10</v>
      </c>
      <c r="K46" s="9"/>
      <c r="L46" s="366">
        <v>1.1</v>
      </c>
      <c r="M46" s="566">
        <f>L46/J46</f>
        <v>0.11000000000000001</v>
      </c>
      <c r="N46" s="366">
        <f>J46-L46</f>
        <v>8.9</v>
      </c>
      <c r="O46" s="366">
        <v>1.1</v>
      </c>
      <c r="P46" s="300">
        <f t="shared" si="0"/>
        <v>0</v>
      </c>
    </row>
    <row r="47" spans="1:16" ht="12.75" customHeight="1">
      <c r="A47" s="208">
        <v>614</v>
      </c>
      <c r="B47" s="18" t="s">
        <v>47</v>
      </c>
      <c r="C47" s="217"/>
      <c r="D47" s="108"/>
      <c r="E47" s="108"/>
      <c r="F47" s="108"/>
      <c r="G47" s="121"/>
      <c r="H47" s="113"/>
      <c r="I47" s="317">
        <v>250</v>
      </c>
      <c r="J47" s="687">
        <v>15707.3</v>
      </c>
      <c r="K47" s="9"/>
      <c r="L47" s="366">
        <v>15696.4</v>
      </c>
      <c r="M47" s="566">
        <f>L47/J47</f>
        <v>0.9993060551463333</v>
      </c>
      <c r="N47" s="366">
        <f>J47-L47</f>
        <v>10.899999999999636</v>
      </c>
      <c r="O47" s="366">
        <v>7975.4</v>
      </c>
      <c r="P47" s="300">
        <f t="shared" si="0"/>
        <v>7721</v>
      </c>
    </row>
    <row r="48" spans="1:16" ht="12.75" customHeight="1">
      <c r="A48" s="348">
        <v>615</v>
      </c>
      <c r="B48" s="349" t="s">
        <v>282</v>
      </c>
      <c r="C48" s="217"/>
      <c r="D48" s="352"/>
      <c r="E48" s="352"/>
      <c r="F48" s="352"/>
      <c r="G48" s="353"/>
      <c r="H48" s="352"/>
      <c r="I48" s="317">
        <v>1545</v>
      </c>
      <c r="J48" s="687">
        <v>1678.752</v>
      </c>
      <c r="K48" s="9"/>
      <c r="L48" s="366">
        <v>1446.1</v>
      </c>
      <c r="M48" s="566">
        <f>L48/J48</f>
        <v>0.8614137168563314</v>
      </c>
      <c r="N48" s="366">
        <f>J48-L48</f>
        <v>232.65200000000004</v>
      </c>
      <c r="O48" s="366">
        <v>1314.7</v>
      </c>
      <c r="P48" s="300">
        <f t="shared" si="0"/>
        <v>131.39999999999986</v>
      </c>
    </row>
    <row r="49" spans="1:16" ht="12.75" customHeight="1">
      <c r="A49" s="348">
        <v>616</v>
      </c>
      <c r="B49" s="349" t="s">
        <v>313</v>
      </c>
      <c r="C49" s="217"/>
      <c r="D49" s="352"/>
      <c r="E49" s="352"/>
      <c r="F49" s="352"/>
      <c r="G49" s="353"/>
      <c r="H49" s="352"/>
      <c r="I49" s="317"/>
      <c r="J49" s="607"/>
      <c r="K49" s="9"/>
      <c r="L49" s="113"/>
      <c r="M49" s="569"/>
      <c r="N49" s="113"/>
      <c r="O49" s="113"/>
      <c r="P49" s="300"/>
    </row>
    <row r="50" spans="1:16" ht="12.75" customHeight="1">
      <c r="A50" s="247"/>
      <c r="B50" s="23"/>
      <c r="C50" s="216"/>
      <c r="D50" s="104"/>
      <c r="E50" s="104"/>
      <c r="F50" s="104"/>
      <c r="G50" s="121"/>
      <c r="H50" s="104"/>
      <c r="I50" s="193"/>
      <c r="J50" s="513"/>
      <c r="K50" s="9"/>
      <c r="L50" s="113"/>
      <c r="M50" s="569"/>
      <c r="N50" s="113"/>
      <c r="O50" s="113"/>
      <c r="P50" s="300"/>
    </row>
    <row r="51" spans="1:16" ht="12.75" customHeight="1">
      <c r="A51" s="247"/>
      <c r="B51" s="23"/>
      <c r="C51" s="216"/>
      <c r="D51" s="104"/>
      <c r="E51" s="104"/>
      <c r="F51" s="104"/>
      <c r="G51" s="121"/>
      <c r="H51" s="104"/>
      <c r="I51" s="193"/>
      <c r="J51" s="513"/>
      <c r="K51" s="9"/>
      <c r="L51" s="113"/>
      <c r="M51" s="569"/>
      <c r="N51" s="113"/>
      <c r="O51" s="113"/>
      <c r="P51" s="300"/>
    </row>
    <row r="52" spans="1:16" ht="12.75" customHeight="1">
      <c r="A52" s="247"/>
      <c r="B52" s="23"/>
      <c r="C52" s="216"/>
      <c r="D52" s="104"/>
      <c r="E52" s="104"/>
      <c r="F52" s="104"/>
      <c r="G52" s="121"/>
      <c r="H52" s="104"/>
      <c r="I52" s="193"/>
      <c r="J52" s="513"/>
      <c r="K52" s="9"/>
      <c r="L52" s="113"/>
      <c r="M52" s="569"/>
      <c r="N52" s="113"/>
      <c r="O52" s="113"/>
      <c r="P52" s="300"/>
    </row>
    <row r="53" spans="1:16" ht="12.75" customHeight="1">
      <c r="A53" s="247"/>
      <c r="B53" s="23"/>
      <c r="C53" s="216"/>
      <c r="D53" s="104"/>
      <c r="E53" s="104"/>
      <c r="F53" s="104"/>
      <c r="G53" s="121"/>
      <c r="H53" s="104"/>
      <c r="I53" s="193"/>
      <c r="J53" s="513"/>
      <c r="K53" s="9"/>
      <c r="L53" s="113"/>
      <c r="M53" s="569"/>
      <c r="N53" s="113"/>
      <c r="O53" s="113"/>
      <c r="P53" s="300"/>
    </row>
    <row r="54" spans="1:16" ht="12.75">
      <c r="A54" s="215"/>
      <c r="B54" s="246"/>
      <c r="C54" s="239"/>
      <c r="D54" s="103"/>
      <c r="E54" s="103"/>
      <c r="F54" s="103"/>
      <c r="G54" s="121"/>
      <c r="H54" s="104"/>
      <c r="I54" s="534"/>
      <c r="J54" s="634"/>
      <c r="K54" s="9"/>
      <c r="L54" s="113"/>
      <c r="M54" s="569"/>
      <c r="N54" s="113"/>
      <c r="O54" s="113"/>
      <c r="P54" s="300"/>
    </row>
    <row r="55" spans="1:16" ht="10.5" customHeight="1">
      <c r="A55" s="208"/>
      <c r="B55" s="18"/>
      <c r="C55" s="217"/>
      <c r="D55" s="108"/>
      <c r="E55" s="108"/>
      <c r="F55" s="108"/>
      <c r="G55" s="121"/>
      <c r="H55" s="113"/>
      <c r="I55" s="317"/>
      <c r="J55" s="374"/>
      <c r="K55" s="63"/>
      <c r="L55" s="113"/>
      <c r="M55" s="569"/>
      <c r="N55" s="113"/>
      <c r="O55" s="113"/>
      <c r="P55" s="300"/>
    </row>
    <row r="56" spans="1:16" ht="12.75" customHeight="1">
      <c r="A56" s="247"/>
      <c r="B56" s="23"/>
      <c r="C56" s="216"/>
      <c r="D56" s="104"/>
      <c r="E56" s="104"/>
      <c r="F56" s="104"/>
      <c r="G56" s="121"/>
      <c r="H56" s="104"/>
      <c r="I56" s="193"/>
      <c r="J56" s="513"/>
      <c r="K56" s="9"/>
      <c r="L56" s="113"/>
      <c r="M56" s="569"/>
      <c r="N56" s="113"/>
      <c r="O56" s="113"/>
      <c r="P56" s="300"/>
    </row>
    <row r="57" spans="1:16" ht="12.75" customHeight="1">
      <c r="A57" s="247"/>
      <c r="B57" s="23"/>
      <c r="C57" s="216"/>
      <c r="D57" s="104"/>
      <c r="E57" s="104"/>
      <c r="F57" s="104"/>
      <c r="G57" s="121"/>
      <c r="H57" s="104"/>
      <c r="I57" s="193"/>
      <c r="J57" s="513"/>
      <c r="K57" s="9"/>
      <c r="L57" s="113"/>
      <c r="M57" s="569"/>
      <c r="N57" s="113"/>
      <c r="O57" s="113"/>
      <c r="P57" s="300"/>
    </row>
    <row r="58" spans="1:16" ht="12.75" customHeight="1">
      <c r="A58" s="247"/>
      <c r="B58" s="23"/>
      <c r="C58" s="216"/>
      <c r="D58" s="104"/>
      <c r="E58" s="104"/>
      <c r="F58" s="104"/>
      <c r="G58" s="121"/>
      <c r="H58" s="104"/>
      <c r="I58" s="193"/>
      <c r="J58" s="513"/>
      <c r="K58" s="9"/>
      <c r="L58" s="113"/>
      <c r="M58" s="569"/>
      <c r="N58" s="113"/>
      <c r="O58" s="113"/>
      <c r="P58" s="300"/>
    </row>
    <row r="59" spans="1:16" ht="12.75" customHeight="1">
      <c r="A59" s="247"/>
      <c r="B59" s="23"/>
      <c r="C59" s="216"/>
      <c r="D59" s="104"/>
      <c r="E59" s="104"/>
      <c r="F59" s="104"/>
      <c r="G59" s="121"/>
      <c r="H59" s="104"/>
      <c r="I59" s="193"/>
      <c r="J59" s="513"/>
      <c r="K59" s="9"/>
      <c r="L59" s="113"/>
      <c r="M59" s="569"/>
      <c r="N59" s="113"/>
      <c r="O59" s="113"/>
      <c r="P59" s="300"/>
    </row>
    <row r="60" spans="1:16" ht="12.75" customHeight="1">
      <c r="A60" s="348"/>
      <c r="B60" s="349"/>
      <c r="C60" s="217"/>
      <c r="D60" s="352"/>
      <c r="E60" s="352"/>
      <c r="F60" s="352"/>
      <c r="G60" s="353"/>
      <c r="H60" s="352"/>
      <c r="I60" s="317"/>
      <c r="J60" s="374"/>
      <c r="K60" s="9"/>
      <c r="L60" s="113"/>
      <c r="M60" s="569"/>
      <c r="N60" s="113"/>
      <c r="O60" s="113"/>
      <c r="P60" s="300"/>
    </row>
    <row r="61" spans="1:16" ht="12.75" customHeight="1">
      <c r="A61" s="348"/>
      <c r="B61" s="349"/>
      <c r="C61" s="217"/>
      <c r="D61" s="352"/>
      <c r="E61" s="352"/>
      <c r="F61" s="352"/>
      <c r="G61" s="353"/>
      <c r="H61" s="352"/>
      <c r="I61" s="317"/>
      <c r="J61" s="374"/>
      <c r="K61" s="9"/>
      <c r="L61" s="113"/>
      <c r="M61" s="569"/>
      <c r="N61" s="113"/>
      <c r="O61" s="113"/>
      <c r="P61" s="300"/>
    </row>
    <row r="62" spans="1:16" ht="25.5" customHeight="1">
      <c r="A62" s="311">
        <v>620</v>
      </c>
      <c r="B62" s="218" t="s">
        <v>371</v>
      </c>
      <c r="C62" s="213">
        <f>SUM(C63:C66,C70)</f>
        <v>0</v>
      </c>
      <c r="D62" s="212"/>
      <c r="E62" s="212"/>
      <c r="F62" s="212"/>
      <c r="G62" s="211"/>
      <c r="H62" s="212"/>
      <c r="I62" s="213">
        <f>SUM(I63:I66)</f>
        <v>31053</v>
      </c>
      <c r="J62" s="212">
        <f>SUM(J67:J73,J63:J65)</f>
        <v>28669</v>
      </c>
      <c r="K62" s="213"/>
      <c r="L62" s="300">
        <f>SUM(L63:L66)</f>
        <v>25182.100000000002</v>
      </c>
      <c r="M62" s="565">
        <f>L62/J62</f>
        <v>0.8783738532910113</v>
      </c>
      <c r="N62" s="300">
        <f>J62-L62</f>
        <v>3486.899999999998</v>
      </c>
      <c r="O62" s="300">
        <f>SUM(O63:O66)</f>
        <v>21640</v>
      </c>
      <c r="P62" s="300">
        <f t="shared" si="0"/>
        <v>3542.100000000002</v>
      </c>
    </row>
    <row r="63" spans="1:16" ht="12.75" customHeight="1">
      <c r="A63" s="208">
        <v>621</v>
      </c>
      <c r="B63" s="18" t="s">
        <v>53</v>
      </c>
      <c r="C63" s="213"/>
      <c r="D63" s="103"/>
      <c r="E63" s="103"/>
      <c r="F63" s="103"/>
      <c r="G63" s="121"/>
      <c r="H63" s="104"/>
      <c r="I63" s="316">
        <v>1796</v>
      </c>
      <c r="J63" s="316">
        <v>1847</v>
      </c>
      <c r="K63" s="9"/>
      <c r="L63" s="352">
        <v>1448.1</v>
      </c>
      <c r="M63" s="594">
        <f>L63/J63</f>
        <v>0.7840281537628586</v>
      </c>
      <c r="N63" s="352">
        <f>J63--L63</f>
        <v>3295.1</v>
      </c>
      <c r="O63" s="352">
        <v>1246.5</v>
      </c>
      <c r="P63" s="300">
        <f>L63-O63</f>
        <v>201.5999999999999</v>
      </c>
    </row>
    <row r="64" spans="1:16" ht="12.75" customHeight="1">
      <c r="A64" s="208">
        <v>622</v>
      </c>
      <c r="B64" s="18" t="s">
        <v>54</v>
      </c>
      <c r="C64" s="213"/>
      <c r="D64" s="103"/>
      <c r="E64" s="103"/>
      <c r="F64" s="103"/>
      <c r="G64" s="121"/>
      <c r="H64" s="104"/>
      <c r="I64" s="316">
        <v>6591</v>
      </c>
      <c r="J64" s="316">
        <v>5999</v>
      </c>
      <c r="K64" s="9"/>
      <c r="L64" s="352">
        <v>5638.6</v>
      </c>
      <c r="M64" s="594">
        <f aca="true" t="shared" si="1" ref="M64:M72">L64/J64</f>
        <v>0.9399233205534256</v>
      </c>
      <c r="N64" s="352">
        <f>J64--L64</f>
        <v>11637.6</v>
      </c>
      <c r="O64" s="352">
        <v>4918.1</v>
      </c>
      <c r="P64" s="300">
        <f>L64-O64</f>
        <v>720.5</v>
      </c>
    </row>
    <row r="65" spans="1:16" ht="12.75" customHeight="1">
      <c r="A65" s="208">
        <v>623</v>
      </c>
      <c r="B65" s="18" t="s">
        <v>55</v>
      </c>
      <c r="C65" s="213"/>
      <c r="D65" s="103"/>
      <c r="E65" s="103"/>
      <c r="F65" s="103"/>
      <c r="G65" s="121"/>
      <c r="H65" s="104"/>
      <c r="I65" s="316">
        <v>599</v>
      </c>
      <c r="J65" s="316">
        <v>616</v>
      </c>
      <c r="K65" s="9"/>
      <c r="L65" s="352">
        <v>504.8</v>
      </c>
      <c r="M65" s="594">
        <f t="shared" si="1"/>
        <v>0.8194805194805195</v>
      </c>
      <c r="N65" s="352">
        <f aca="true" t="shared" si="2" ref="N65:N72">J65--L65</f>
        <v>1120.8</v>
      </c>
      <c r="O65" s="352">
        <v>424.1</v>
      </c>
      <c r="P65" s="300">
        <f>L65-O65</f>
        <v>80.69999999999999</v>
      </c>
    </row>
    <row r="66" spans="1:16" ht="12.75" customHeight="1">
      <c r="A66" s="208">
        <v>625</v>
      </c>
      <c r="B66" s="18" t="s">
        <v>56</v>
      </c>
      <c r="C66" s="213">
        <f>SUM(C67:C68)</f>
        <v>0</v>
      </c>
      <c r="D66" s="103"/>
      <c r="E66" s="103"/>
      <c r="F66" s="103"/>
      <c r="G66" s="121"/>
      <c r="H66" s="104"/>
      <c r="I66" s="316">
        <f>SUM(I67:I73)</f>
        <v>22067</v>
      </c>
      <c r="J66" s="316">
        <f>SUM(J67:J73)</f>
        <v>20207</v>
      </c>
      <c r="K66" s="9"/>
      <c r="L66" s="352">
        <f>SUM(L67:L72)</f>
        <v>17590.600000000002</v>
      </c>
      <c r="M66" s="594">
        <f t="shared" si="1"/>
        <v>0.8705201167912111</v>
      </c>
      <c r="N66" s="352">
        <f t="shared" si="2"/>
        <v>37797.600000000006</v>
      </c>
      <c r="O66" s="352">
        <f>SUM(O67:O72)</f>
        <v>15051.3</v>
      </c>
      <c r="P66" s="300">
        <f t="shared" si="0"/>
        <v>2539.300000000003</v>
      </c>
    </row>
    <row r="67" spans="1:16" ht="12.75" customHeight="1">
      <c r="A67" s="247">
        <v>1</v>
      </c>
      <c r="B67" s="23" t="s">
        <v>57</v>
      </c>
      <c r="C67" s="216"/>
      <c r="D67" s="104"/>
      <c r="E67" s="104"/>
      <c r="F67" s="104"/>
      <c r="G67" s="121"/>
      <c r="H67" s="104"/>
      <c r="I67" s="193">
        <v>1262</v>
      </c>
      <c r="J67" s="193">
        <v>1298</v>
      </c>
      <c r="K67" s="9"/>
      <c r="L67" s="366">
        <v>743.7</v>
      </c>
      <c r="M67" s="566">
        <f t="shared" si="1"/>
        <v>0.5729583975346687</v>
      </c>
      <c r="N67" s="366">
        <f t="shared" si="2"/>
        <v>2041.7</v>
      </c>
      <c r="O67" s="366">
        <v>671.9</v>
      </c>
      <c r="P67" s="300">
        <f t="shared" si="0"/>
        <v>71.80000000000007</v>
      </c>
    </row>
    <row r="68" spans="1:16" ht="12.75" customHeight="1">
      <c r="A68" s="247">
        <v>2</v>
      </c>
      <c r="B68" s="23" t="s">
        <v>355</v>
      </c>
      <c r="C68" s="216"/>
      <c r="D68" s="104"/>
      <c r="E68" s="104"/>
      <c r="F68" s="104"/>
      <c r="G68" s="121"/>
      <c r="H68" s="104"/>
      <c r="I68" s="193">
        <v>12344</v>
      </c>
      <c r="J68" s="193">
        <v>11003</v>
      </c>
      <c r="K68" s="9"/>
      <c r="L68" s="366">
        <v>10317.1</v>
      </c>
      <c r="M68" s="566">
        <f t="shared" si="1"/>
        <v>0.9376624556939017</v>
      </c>
      <c r="N68" s="366">
        <f t="shared" si="2"/>
        <v>21320.1</v>
      </c>
      <c r="O68" s="366">
        <v>8826.1</v>
      </c>
      <c r="P68" s="300">
        <f t="shared" si="0"/>
        <v>1491</v>
      </c>
    </row>
    <row r="69" spans="1:16" ht="12.75" customHeight="1">
      <c r="A69" s="247">
        <v>3</v>
      </c>
      <c r="B69" s="23" t="s">
        <v>359</v>
      </c>
      <c r="C69" s="216"/>
      <c r="D69" s="104"/>
      <c r="E69" s="104"/>
      <c r="F69" s="104"/>
      <c r="G69" s="121"/>
      <c r="H69" s="104"/>
      <c r="I69" s="193">
        <v>721</v>
      </c>
      <c r="J69" s="193">
        <v>741</v>
      </c>
      <c r="K69" s="9"/>
      <c r="L69" s="366">
        <v>638.1</v>
      </c>
      <c r="M69" s="566">
        <f t="shared" si="1"/>
        <v>0.8611336032388665</v>
      </c>
      <c r="N69" s="366">
        <f t="shared" si="2"/>
        <v>1379.1</v>
      </c>
      <c r="O69" s="366">
        <v>525.9</v>
      </c>
      <c r="P69" s="300">
        <f aca="true" t="shared" si="3" ref="P69:P133">L69-O69</f>
        <v>112.20000000000005</v>
      </c>
    </row>
    <row r="70" spans="1:16" ht="12.75" customHeight="1">
      <c r="A70" s="400">
        <v>4</v>
      </c>
      <c r="B70" s="354" t="s">
        <v>358</v>
      </c>
      <c r="C70" s="241"/>
      <c r="D70" s="366"/>
      <c r="E70" s="366"/>
      <c r="F70" s="366"/>
      <c r="G70" s="121"/>
      <c r="H70" s="366"/>
      <c r="I70" s="196">
        <v>2651</v>
      </c>
      <c r="J70" s="196">
        <v>1928</v>
      </c>
      <c r="K70" s="9"/>
      <c r="L70" s="366">
        <v>1794.2</v>
      </c>
      <c r="M70" s="566">
        <f t="shared" si="1"/>
        <v>0.9306016597510374</v>
      </c>
      <c r="N70" s="366">
        <f t="shared" si="2"/>
        <v>3722.2</v>
      </c>
      <c r="O70" s="366">
        <v>1525.8</v>
      </c>
      <c r="P70" s="300">
        <f t="shared" si="3"/>
        <v>268.4000000000001</v>
      </c>
    </row>
    <row r="71" spans="1:16" ht="12.75" customHeight="1">
      <c r="A71" s="400">
        <v>5</v>
      </c>
      <c r="B71" s="354" t="s">
        <v>356</v>
      </c>
      <c r="C71" s="241"/>
      <c r="D71" s="366"/>
      <c r="E71" s="366"/>
      <c r="F71" s="366"/>
      <c r="G71" s="121"/>
      <c r="H71" s="366"/>
      <c r="I71" s="196">
        <v>901</v>
      </c>
      <c r="J71" s="196">
        <v>927</v>
      </c>
      <c r="K71" s="9"/>
      <c r="L71" s="366">
        <v>596.2</v>
      </c>
      <c r="M71" s="566">
        <f t="shared" si="1"/>
        <v>0.6431499460625675</v>
      </c>
      <c r="N71" s="366">
        <f t="shared" si="2"/>
        <v>1523.2</v>
      </c>
      <c r="O71" s="366">
        <v>506.2</v>
      </c>
      <c r="P71" s="300">
        <f t="shared" si="3"/>
        <v>90.00000000000006</v>
      </c>
    </row>
    <row r="72" spans="1:16" ht="12.75" customHeight="1">
      <c r="A72" s="400">
        <v>7</v>
      </c>
      <c r="B72" s="354" t="s">
        <v>357</v>
      </c>
      <c r="C72" s="241"/>
      <c r="D72" s="366"/>
      <c r="E72" s="366"/>
      <c r="F72" s="366"/>
      <c r="G72" s="121"/>
      <c r="H72" s="366"/>
      <c r="I72" s="196">
        <v>4188</v>
      </c>
      <c r="J72" s="196">
        <v>4310</v>
      </c>
      <c r="K72" s="9"/>
      <c r="L72" s="366">
        <v>3501.3</v>
      </c>
      <c r="M72" s="566">
        <f t="shared" si="1"/>
        <v>0.8123665893271462</v>
      </c>
      <c r="N72" s="366">
        <f t="shared" si="2"/>
        <v>7811.3</v>
      </c>
      <c r="O72" s="366">
        <v>2995.4</v>
      </c>
      <c r="P72" s="300">
        <f t="shared" si="3"/>
        <v>505.9000000000001</v>
      </c>
    </row>
    <row r="73" spans="1:16" ht="19.5" customHeight="1">
      <c r="A73" s="400"/>
      <c r="B73" s="354"/>
      <c r="C73" s="213"/>
      <c r="D73" s="103"/>
      <c r="E73" s="103"/>
      <c r="F73" s="103"/>
      <c r="G73" s="121"/>
      <c r="H73" s="104"/>
      <c r="I73" s="196"/>
      <c r="J73" s="195"/>
      <c r="K73" s="9"/>
      <c r="L73" s="617"/>
      <c r="M73" s="569" t="s">
        <v>496</v>
      </c>
      <c r="N73" s="113"/>
      <c r="O73" s="617"/>
      <c r="P73" s="300"/>
    </row>
    <row r="74" spans="1:16" ht="24" customHeight="1">
      <c r="A74" s="278"/>
      <c r="B74" s="36"/>
      <c r="C74" s="277"/>
      <c r="D74" s="58"/>
      <c r="E74" s="58"/>
      <c r="F74" s="58"/>
      <c r="G74" s="40"/>
      <c r="H74" s="87"/>
      <c r="I74" s="58"/>
      <c r="J74" s="512"/>
      <c r="K74" s="58"/>
      <c r="L74" s="264"/>
      <c r="M74" s="574"/>
      <c r="N74" s="264"/>
      <c r="O74" s="264"/>
      <c r="P74" s="300"/>
    </row>
    <row r="75" spans="1:16" ht="12.75" hidden="1">
      <c r="A75" s="278"/>
      <c r="B75" s="36"/>
      <c r="C75" s="277"/>
      <c r="D75" s="58"/>
      <c r="E75" s="58"/>
      <c r="F75" s="58"/>
      <c r="G75" s="40"/>
      <c r="H75" s="87"/>
      <c r="I75" s="58"/>
      <c r="J75" s="512"/>
      <c r="K75" s="58"/>
      <c r="L75" s="264"/>
      <c r="M75" s="574"/>
      <c r="N75" s="264"/>
      <c r="O75" s="264"/>
      <c r="P75" s="300">
        <f t="shared" si="3"/>
        <v>0</v>
      </c>
    </row>
    <row r="76" spans="1:16" ht="3" customHeight="1" hidden="1">
      <c r="A76" s="279"/>
      <c r="B76" s="274"/>
      <c r="C76" s="277"/>
      <c r="D76" s="58"/>
      <c r="E76" s="58"/>
      <c r="F76" s="58"/>
      <c r="G76" s="40"/>
      <c r="H76" s="87"/>
      <c r="I76" s="58"/>
      <c r="J76" s="512"/>
      <c r="K76" s="58"/>
      <c r="L76" s="264"/>
      <c r="M76" s="574"/>
      <c r="N76" s="264"/>
      <c r="O76" s="264"/>
      <c r="P76" s="300">
        <f t="shared" si="3"/>
        <v>0</v>
      </c>
    </row>
    <row r="77" spans="1:16" ht="12.75" hidden="1">
      <c r="A77" s="75"/>
      <c r="B77" s="36"/>
      <c r="C77" s="277"/>
      <c r="D77" s="58"/>
      <c r="E77" s="58"/>
      <c r="F77" s="58"/>
      <c r="G77" s="40"/>
      <c r="H77" s="87"/>
      <c r="I77" s="58"/>
      <c r="J77" s="512"/>
      <c r="K77" s="58"/>
      <c r="L77" s="264"/>
      <c r="M77" s="574"/>
      <c r="N77" s="264"/>
      <c r="O77" s="264"/>
      <c r="P77" s="300">
        <f t="shared" si="3"/>
        <v>0</v>
      </c>
    </row>
    <row r="78" spans="1:16" ht="12.75" hidden="1">
      <c r="A78" s="75"/>
      <c r="B78" s="36"/>
      <c r="C78" s="58"/>
      <c r="D78" s="58"/>
      <c r="E78" s="58"/>
      <c r="F78" s="58"/>
      <c r="G78" s="40"/>
      <c r="H78" s="87"/>
      <c r="I78" s="58"/>
      <c r="J78" s="512"/>
      <c r="K78" s="58"/>
      <c r="L78" s="264"/>
      <c r="M78" s="574"/>
      <c r="N78" s="264"/>
      <c r="O78" s="264"/>
      <c r="P78" s="300">
        <f t="shared" si="3"/>
        <v>0</v>
      </c>
    </row>
    <row r="79" spans="3:16" ht="12.75" hidden="1">
      <c r="C79" s="27"/>
      <c r="D79" s="27"/>
      <c r="E79" s="27"/>
      <c r="F79" s="27"/>
      <c r="G79" s="28"/>
      <c r="H79" s="46"/>
      <c r="I79" s="177"/>
      <c r="J79" s="509"/>
      <c r="K79" s="177"/>
      <c r="L79" s="542"/>
      <c r="M79" s="575"/>
      <c r="N79" s="542"/>
      <c r="O79" s="542"/>
      <c r="P79" s="300">
        <f t="shared" si="3"/>
        <v>0</v>
      </c>
    </row>
    <row r="80" spans="3:16" ht="12.75" hidden="1">
      <c r="C80" s="27" t="s">
        <v>60</v>
      </c>
      <c r="D80" s="27"/>
      <c r="E80" s="27"/>
      <c r="F80" s="27"/>
      <c r="G80" s="28"/>
      <c r="H80" s="46"/>
      <c r="I80" s="177"/>
      <c r="J80" s="509"/>
      <c r="K80" s="177"/>
      <c r="L80" s="542"/>
      <c r="M80" s="575"/>
      <c r="N80" s="542"/>
      <c r="O80" s="542"/>
      <c r="P80" s="300">
        <f t="shared" si="3"/>
        <v>0</v>
      </c>
    </row>
    <row r="81" spans="3:16" ht="4.5" customHeight="1" hidden="1">
      <c r="C81" s="27"/>
      <c r="D81" s="27"/>
      <c r="E81" s="27"/>
      <c r="F81" s="27"/>
      <c r="G81" s="28"/>
      <c r="H81" s="46"/>
      <c r="I81" s="177"/>
      <c r="J81" s="509"/>
      <c r="K81" s="177"/>
      <c r="L81" s="542"/>
      <c r="M81" s="575"/>
      <c r="N81" s="542"/>
      <c r="O81" s="542"/>
      <c r="P81" s="300">
        <f t="shared" si="3"/>
        <v>0</v>
      </c>
    </row>
    <row r="82" spans="3:16" ht="12.75" hidden="1">
      <c r="C82" s="27"/>
      <c r="D82" s="27"/>
      <c r="E82" s="27"/>
      <c r="F82" s="27"/>
      <c r="G82" s="28"/>
      <c r="H82" s="46"/>
      <c r="I82" s="177"/>
      <c r="J82" s="509"/>
      <c r="K82" s="177"/>
      <c r="L82" s="542"/>
      <c r="M82" s="575"/>
      <c r="N82" s="542"/>
      <c r="O82" s="542"/>
      <c r="P82" s="300">
        <f t="shared" si="3"/>
        <v>0</v>
      </c>
    </row>
    <row r="83" spans="1:16" ht="12.75">
      <c r="A83" s="56" t="s">
        <v>32</v>
      </c>
      <c r="B83" s="56"/>
      <c r="C83" s="27"/>
      <c r="D83" s="27"/>
      <c r="E83" s="27"/>
      <c r="F83" s="27"/>
      <c r="G83" t="s">
        <v>61</v>
      </c>
      <c r="H83" s="46"/>
      <c r="I83" s="177"/>
      <c r="J83" s="509"/>
      <c r="K83" s="177"/>
      <c r="L83" s="543" t="s">
        <v>62</v>
      </c>
      <c r="M83" s="575"/>
      <c r="N83" s="542"/>
      <c r="O83" s="543" t="s">
        <v>62</v>
      </c>
      <c r="P83" s="300"/>
    </row>
    <row r="84" spans="1:16" ht="51">
      <c r="A84" s="202" t="s">
        <v>34</v>
      </c>
      <c r="B84" s="207" t="s">
        <v>3</v>
      </c>
      <c r="C84" s="203" t="s">
        <v>270</v>
      </c>
      <c r="D84" s="203"/>
      <c r="E84" s="203"/>
      <c r="F84" s="203"/>
      <c r="G84" s="219"/>
      <c r="H84" s="220"/>
      <c r="I84" s="206" t="s">
        <v>508</v>
      </c>
      <c r="J84" s="632" t="s">
        <v>509</v>
      </c>
      <c r="K84" s="221" t="s">
        <v>269</v>
      </c>
      <c r="L84" s="207" t="s">
        <v>523</v>
      </c>
      <c r="M84" s="207" t="s">
        <v>494</v>
      </c>
      <c r="N84" s="541" t="s">
        <v>438</v>
      </c>
      <c r="O84" s="207" t="s">
        <v>521</v>
      </c>
      <c r="P84" s="300"/>
    </row>
    <row r="85" spans="1:16" ht="12.75">
      <c r="A85" s="208">
        <v>631</v>
      </c>
      <c r="B85" s="208" t="s">
        <v>284</v>
      </c>
      <c r="C85" s="210">
        <f>SUM(C86,C91)</f>
        <v>6</v>
      </c>
      <c r="D85" s="229"/>
      <c r="E85" s="213"/>
      <c r="F85" s="213"/>
      <c r="G85" s="230"/>
      <c r="H85" s="231"/>
      <c r="I85" s="210">
        <f>SUM(I86:I88)</f>
        <v>9134</v>
      </c>
      <c r="J85" s="209">
        <f>SUM(J86:J88)</f>
        <v>4082</v>
      </c>
      <c r="K85" s="213"/>
      <c r="L85" s="544">
        <f>SUM(L86:L88)</f>
        <v>3344.1</v>
      </c>
      <c r="M85" s="576">
        <f>L85/J85</f>
        <v>0.8192307692307692</v>
      </c>
      <c r="N85" s="300">
        <f>J85-L85</f>
        <v>737.9000000000001</v>
      </c>
      <c r="O85" s="544">
        <f>SUM(O86:O88)</f>
        <v>2991.3</v>
      </c>
      <c r="P85" s="300">
        <f t="shared" si="3"/>
        <v>352.7999999999997</v>
      </c>
    </row>
    <row r="86" spans="1:16" ht="12.75">
      <c r="A86" s="247">
        <v>1</v>
      </c>
      <c r="B86" s="23" t="s">
        <v>285</v>
      </c>
      <c r="C86" s="333"/>
      <c r="D86" s="302"/>
      <c r="E86" s="242"/>
      <c r="F86" s="242"/>
      <c r="G86" s="21"/>
      <c r="H86" s="356"/>
      <c r="I86" s="332">
        <v>6634</v>
      </c>
      <c r="J86" s="332">
        <v>2496</v>
      </c>
      <c r="K86" s="6"/>
      <c r="L86" s="545">
        <v>2223.7</v>
      </c>
      <c r="M86" s="577">
        <f>L86/J86</f>
        <v>0.8909054487179486</v>
      </c>
      <c r="N86" s="366">
        <f>J86-L86</f>
        <v>272.3000000000002</v>
      </c>
      <c r="O86" s="545">
        <v>1980.6</v>
      </c>
      <c r="P86" s="300">
        <f t="shared" si="3"/>
        <v>243.0999999999999</v>
      </c>
    </row>
    <row r="87" spans="1:16" ht="12.75">
      <c r="A87" s="247">
        <v>2</v>
      </c>
      <c r="B87" s="354" t="s">
        <v>286</v>
      </c>
      <c r="C87" s="333"/>
      <c r="D87" s="302"/>
      <c r="E87" s="242"/>
      <c r="F87" s="242"/>
      <c r="G87" s="21"/>
      <c r="H87" s="356"/>
      <c r="I87" s="332">
        <v>2500</v>
      </c>
      <c r="J87" s="332">
        <v>1586</v>
      </c>
      <c r="K87" s="9"/>
      <c r="L87" s="545">
        <v>1120.4</v>
      </c>
      <c r="M87" s="577">
        <f>L87/J87</f>
        <v>0.7064312736443884</v>
      </c>
      <c r="N87" s="366">
        <f>J87-L87</f>
        <v>465.5999999999999</v>
      </c>
      <c r="O87" s="545">
        <v>1010.7</v>
      </c>
      <c r="P87" s="300">
        <f t="shared" si="3"/>
        <v>109.70000000000005</v>
      </c>
    </row>
    <row r="88" spans="1:16" ht="12.75">
      <c r="A88" s="247">
        <v>3</v>
      </c>
      <c r="B88" s="23" t="s">
        <v>287</v>
      </c>
      <c r="C88" s="216"/>
      <c r="D88" s="82"/>
      <c r="E88" s="9"/>
      <c r="F88" s="9"/>
      <c r="G88" s="21"/>
      <c r="H88" s="43"/>
      <c r="I88" s="193"/>
      <c r="J88" s="513"/>
      <c r="K88" s="9"/>
      <c r="L88" s="545"/>
      <c r="M88" s="578"/>
      <c r="N88" s="366"/>
      <c r="O88" s="545"/>
      <c r="P88" s="300">
        <f t="shared" si="3"/>
        <v>0</v>
      </c>
    </row>
    <row r="89" spans="1:16" ht="12.75">
      <c r="A89" s="247"/>
      <c r="B89" s="23"/>
      <c r="C89" s="216"/>
      <c r="D89" s="82"/>
      <c r="E89" s="9"/>
      <c r="F89" s="9"/>
      <c r="G89" s="21"/>
      <c r="H89" s="43"/>
      <c r="I89" s="193"/>
      <c r="J89" s="513"/>
      <c r="K89" s="9"/>
      <c r="L89" s="545"/>
      <c r="M89" s="577"/>
      <c r="N89" s="366"/>
      <c r="O89" s="545"/>
      <c r="P89" s="300"/>
    </row>
    <row r="90" spans="1:16" ht="12.75">
      <c r="A90" s="247"/>
      <c r="B90" s="23"/>
      <c r="C90" s="216"/>
      <c r="D90" s="82"/>
      <c r="E90" s="9"/>
      <c r="F90" s="9"/>
      <c r="G90" s="21"/>
      <c r="H90" s="43"/>
      <c r="I90" s="193"/>
      <c r="J90" s="513"/>
      <c r="K90" s="9"/>
      <c r="L90" s="545"/>
      <c r="M90" s="577"/>
      <c r="N90" s="366"/>
      <c r="O90" s="545"/>
      <c r="P90" s="300"/>
    </row>
    <row r="91" spans="1:16" ht="12.75">
      <c r="A91" s="208">
        <v>632</v>
      </c>
      <c r="B91" s="208" t="s">
        <v>75</v>
      </c>
      <c r="C91" s="210">
        <f>SUM(C92:C105)</f>
        <v>6</v>
      </c>
      <c r="D91" s="233"/>
      <c r="E91" s="234"/>
      <c r="F91" s="234"/>
      <c r="G91" s="230"/>
      <c r="H91" s="235"/>
      <c r="I91" s="217">
        <f>SUM(I92:I94)</f>
        <v>5429</v>
      </c>
      <c r="J91" s="300">
        <f>SUM(J92:J94)</f>
        <v>3924</v>
      </c>
      <c r="K91" s="217"/>
      <c r="L91" s="544">
        <f>SUM(L92:L94)</f>
        <v>3202.8</v>
      </c>
      <c r="M91" s="576">
        <f>L91/J91</f>
        <v>0.8162079510703364</v>
      </c>
      <c r="N91" s="300">
        <f>J91-L91</f>
        <v>721.1999999999998</v>
      </c>
      <c r="O91" s="544">
        <f>SUM(O92:O94)</f>
        <v>2860.7</v>
      </c>
      <c r="P91" s="300">
        <f t="shared" si="3"/>
        <v>342.10000000000036</v>
      </c>
    </row>
    <row r="92" spans="1:17" ht="12.75">
      <c r="A92" s="247">
        <v>1</v>
      </c>
      <c r="B92" s="23" t="s">
        <v>314</v>
      </c>
      <c r="C92" s="232"/>
      <c r="D92" s="86"/>
      <c r="E92" s="24"/>
      <c r="F92" s="24"/>
      <c r="G92" s="21"/>
      <c r="H92" s="25"/>
      <c r="I92" s="361">
        <v>2975</v>
      </c>
      <c r="J92" s="361">
        <v>2633</v>
      </c>
      <c r="K92" s="24"/>
      <c r="L92" s="546">
        <v>2165.3</v>
      </c>
      <c r="M92" s="579">
        <f>L92/J92</f>
        <v>0.8223699202430688</v>
      </c>
      <c r="N92" s="355">
        <f>J92-L92</f>
        <v>467.6999999999998</v>
      </c>
      <c r="O92" s="546">
        <v>1908.2</v>
      </c>
      <c r="P92" s="300">
        <f t="shared" si="3"/>
        <v>257.10000000000014</v>
      </c>
      <c r="Q92">
        <v>180</v>
      </c>
    </row>
    <row r="93" spans="1:16" ht="12.75">
      <c r="A93" s="247">
        <v>2</v>
      </c>
      <c r="B93" s="23" t="s">
        <v>79</v>
      </c>
      <c r="C93" s="232"/>
      <c r="D93" s="86"/>
      <c r="E93" s="24"/>
      <c r="F93" s="24"/>
      <c r="G93" s="21"/>
      <c r="H93" s="25"/>
      <c r="I93" s="361">
        <v>337</v>
      </c>
      <c r="J93" s="361">
        <v>197</v>
      </c>
      <c r="K93" s="24"/>
      <c r="L93" s="546">
        <v>115.9</v>
      </c>
      <c r="M93" s="579">
        <f>L93/J93</f>
        <v>0.5883248730964468</v>
      </c>
      <c r="N93" s="355">
        <f>J93-L93</f>
        <v>81.1</v>
      </c>
      <c r="O93" s="546">
        <v>113</v>
      </c>
      <c r="P93" s="300">
        <f t="shared" si="3"/>
        <v>2.9000000000000057</v>
      </c>
    </row>
    <row r="94" spans="1:17" ht="12.75">
      <c r="A94" s="247">
        <v>3</v>
      </c>
      <c r="B94" s="23" t="s">
        <v>315</v>
      </c>
      <c r="C94" s="232"/>
      <c r="D94" s="86"/>
      <c r="E94" s="24"/>
      <c r="F94" s="24"/>
      <c r="G94" s="21"/>
      <c r="H94" s="25"/>
      <c r="I94" s="361">
        <v>2117</v>
      </c>
      <c r="J94" s="361">
        <v>1094</v>
      </c>
      <c r="K94" s="24"/>
      <c r="L94" s="546">
        <v>921.6</v>
      </c>
      <c r="M94" s="579">
        <f>L94/J94</f>
        <v>0.8424131627056674</v>
      </c>
      <c r="N94" s="355">
        <f>J94-L94</f>
        <v>172.39999999999998</v>
      </c>
      <c r="O94" s="546">
        <v>839.5</v>
      </c>
      <c r="P94" s="300">
        <f t="shared" si="3"/>
        <v>82.10000000000002</v>
      </c>
      <c r="Q94">
        <v>1.4</v>
      </c>
    </row>
    <row r="95" spans="1:16" ht="12.75">
      <c r="A95" s="247"/>
      <c r="B95" s="23"/>
      <c r="C95" s="232"/>
      <c r="D95" s="86"/>
      <c r="E95" s="24"/>
      <c r="F95" s="24"/>
      <c r="G95" s="21"/>
      <c r="H95" s="25"/>
      <c r="I95" s="361"/>
      <c r="J95" s="362"/>
      <c r="K95" s="24"/>
      <c r="L95" s="546"/>
      <c r="M95" s="579"/>
      <c r="N95" s="355"/>
      <c r="O95" s="546"/>
      <c r="P95" s="300"/>
    </row>
    <row r="96" spans="1:16" ht="12.75">
      <c r="A96" s="247"/>
      <c r="B96" s="23"/>
      <c r="C96" s="216"/>
      <c r="D96" s="82"/>
      <c r="E96" s="9"/>
      <c r="F96" s="9"/>
      <c r="G96" s="21"/>
      <c r="H96" s="43"/>
      <c r="I96" s="193"/>
      <c r="J96" s="513"/>
      <c r="K96" s="9"/>
      <c r="L96" s="545"/>
      <c r="M96" s="577"/>
      <c r="N96" s="366"/>
      <c r="O96" s="545"/>
      <c r="P96" s="300"/>
    </row>
    <row r="97" spans="1:16" ht="12.75">
      <c r="A97" s="208">
        <v>633</v>
      </c>
      <c r="B97" s="208" t="s">
        <v>88</v>
      </c>
      <c r="C97" s="210">
        <f>SUM(C98:C136)</f>
        <v>6</v>
      </c>
      <c r="D97" s="213"/>
      <c r="E97" s="213"/>
      <c r="F97" s="213"/>
      <c r="G97" s="230"/>
      <c r="H97" s="231"/>
      <c r="I97" s="213">
        <f>SUM(I98:I110)</f>
        <v>7210</v>
      </c>
      <c r="J97" s="679">
        <f>SUM(J98:J109)</f>
        <v>5985.018</v>
      </c>
      <c r="K97" s="213"/>
      <c r="L97" s="544">
        <f>SUM(L98:L110)</f>
        <v>3307.8</v>
      </c>
      <c r="M97" s="576">
        <f>L97/J97</f>
        <v>0.5526800420650364</v>
      </c>
      <c r="N97" s="300">
        <f>J97-L97</f>
        <v>2677.218</v>
      </c>
      <c r="O97" s="544">
        <f>SUM(O98:O110)</f>
        <v>3118.4</v>
      </c>
      <c r="P97" s="300">
        <f t="shared" si="3"/>
        <v>189.4000000000001</v>
      </c>
    </row>
    <row r="98" spans="1:17" ht="12.75">
      <c r="A98" s="247">
        <v>1</v>
      </c>
      <c r="B98" s="23" t="s">
        <v>316</v>
      </c>
      <c r="C98" s="216"/>
      <c r="D98" s="9"/>
      <c r="E98" s="9"/>
      <c r="F98" s="9"/>
      <c r="G98" s="21"/>
      <c r="H98" s="43"/>
      <c r="I98" s="193">
        <v>1955</v>
      </c>
      <c r="J98" s="680">
        <v>1830.196</v>
      </c>
      <c r="K98" s="9"/>
      <c r="L98" s="545">
        <v>655.8</v>
      </c>
      <c r="M98" s="577">
        <f>L98/J98</f>
        <v>0.35832227805109396</v>
      </c>
      <c r="N98" s="366">
        <f>J98-L98</f>
        <v>1174.396</v>
      </c>
      <c r="O98" s="545">
        <v>626.8</v>
      </c>
      <c r="P98" s="300">
        <f t="shared" si="3"/>
        <v>29</v>
      </c>
      <c r="Q98">
        <v>50.6</v>
      </c>
    </row>
    <row r="99" spans="1:16" ht="12.75">
      <c r="A99" s="247">
        <v>2</v>
      </c>
      <c r="B99" s="23" t="s">
        <v>90</v>
      </c>
      <c r="C99" s="232"/>
      <c r="D99" s="24"/>
      <c r="E99" s="24"/>
      <c r="F99" s="24"/>
      <c r="G99" s="21"/>
      <c r="H99" s="25"/>
      <c r="I99" s="361">
        <v>650</v>
      </c>
      <c r="J99" s="681">
        <v>199.822</v>
      </c>
      <c r="K99" s="24"/>
      <c r="L99" s="546">
        <v>77</v>
      </c>
      <c r="M99" s="577">
        <f aca="true" t="shared" si="4" ref="M99:M109">L99/J99</f>
        <v>0.3853429552301548</v>
      </c>
      <c r="N99" s="366">
        <f aca="true" t="shared" si="5" ref="N99:N109">J99-L99</f>
        <v>122.822</v>
      </c>
      <c r="O99" s="546">
        <v>71.5</v>
      </c>
      <c r="P99" s="300">
        <f t="shared" si="3"/>
        <v>5.5</v>
      </c>
    </row>
    <row r="100" spans="1:16" ht="12.75">
      <c r="A100" s="247">
        <v>3</v>
      </c>
      <c r="B100" s="23" t="s">
        <v>262</v>
      </c>
      <c r="C100" s="232"/>
      <c r="D100" s="24"/>
      <c r="E100" s="24"/>
      <c r="F100" s="24"/>
      <c r="G100" s="21"/>
      <c r="H100" s="25"/>
      <c r="I100" s="361">
        <v>110</v>
      </c>
      <c r="J100" s="361">
        <v>110</v>
      </c>
      <c r="K100" s="24"/>
      <c r="L100" s="546">
        <v>38.6</v>
      </c>
      <c r="M100" s="577">
        <f t="shared" si="4"/>
        <v>0.35090909090909095</v>
      </c>
      <c r="N100" s="366">
        <f t="shared" si="5"/>
        <v>71.4</v>
      </c>
      <c r="O100" s="546">
        <v>38.6</v>
      </c>
      <c r="P100" s="300">
        <f t="shared" si="3"/>
        <v>0</v>
      </c>
    </row>
    <row r="101" spans="1:16" ht="12.75">
      <c r="A101" s="247">
        <v>4</v>
      </c>
      <c r="B101" s="23" t="s">
        <v>317</v>
      </c>
      <c r="C101" s="232"/>
      <c r="D101" s="24"/>
      <c r="E101" s="24"/>
      <c r="F101" s="24"/>
      <c r="G101" s="21"/>
      <c r="H101" s="25"/>
      <c r="I101" s="361">
        <v>130</v>
      </c>
      <c r="J101" s="361">
        <v>180</v>
      </c>
      <c r="K101" s="24"/>
      <c r="L101" s="546">
        <v>164.7</v>
      </c>
      <c r="M101" s="577">
        <f t="shared" si="4"/>
        <v>0.9149999999999999</v>
      </c>
      <c r="N101" s="366">
        <f t="shared" si="5"/>
        <v>15.300000000000011</v>
      </c>
      <c r="O101" s="546">
        <v>161.5</v>
      </c>
      <c r="P101" s="300">
        <f t="shared" si="3"/>
        <v>3.1999999999999886</v>
      </c>
    </row>
    <row r="102" spans="1:16" ht="12.75">
      <c r="A102" s="247">
        <v>5</v>
      </c>
      <c r="B102" s="23" t="s">
        <v>318</v>
      </c>
      <c r="C102" s="232"/>
      <c r="D102" s="24"/>
      <c r="E102" s="24"/>
      <c r="F102" s="24"/>
      <c r="G102" s="21"/>
      <c r="H102" s="25"/>
      <c r="I102" s="361">
        <v>30</v>
      </c>
      <c r="J102" s="361">
        <v>30</v>
      </c>
      <c r="K102" s="24"/>
      <c r="L102" s="546"/>
      <c r="M102" s="577"/>
      <c r="N102" s="366">
        <f t="shared" si="5"/>
        <v>30</v>
      </c>
      <c r="O102" s="546"/>
      <c r="P102" s="300">
        <f t="shared" si="3"/>
        <v>0</v>
      </c>
    </row>
    <row r="103" spans="1:17" ht="12.75">
      <c r="A103" s="247">
        <v>6</v>
      </c>
      <c r="B103" s="23" t="s">
        <v>319</v>
      </c>
      <c r="C103" s="232"/>
      <c r="D103" s="24"/>
      <c r="E103" s="24"/>
      <c r="F103" s="24"/>
      <c r="G103" s="21"/>
      <c r="H103" s="25"/>
      <c r="I103" s="361">
        <v>2600</v>
      </c>
      <c r="J103" s="361">
        <v>2000</v>
      </c>
      <c r="K103" s="24"/>
      <c r="L103" s="546">
        <v>1318.1</v>
      </c>
      <c r="M103" s="577">
        <f t="shared" si="4"/>
        <v>0.6590499999999999</v>
      </c>
      <c r="N103" s="366">
        <f t="shared" si="5"/>
        <v>681.9000000000001</v>
      </c>
      <c r="O103" s="546">
        <v>1276.2</v>
      </c>
      <c r="P103" s="300">
        <f t="shared" si="3"/>
        <v>41.899999999999864</v>
      </c>
      <c r="Q103">
        <v>13.3</v>
      </c>
    </row>
    <row r="104" spans="1:16" ht="12.75">
      <c r="A104" s="247">
        <v>7</v>
      </c>
      <c r="B104" s="23" t="s">
        <v>320</v>
      </c>
      <c r="C104" s="216"/>
      <c r="D104" s="9"/>
      <c r="E104" s="9"/>
      <c r="F104" s="9"/>
      <c r="G104" s="21"/>
      <c r="H104" s="43"/>
      <c r="I104" s="193">
        <v>13</v>
      </c>
      <c r="J104" s="193">
        <v>13</v>
      </c>
      <c r="K104" s="24"/>
      <c r="L104" s="546"/>
      <c r="M104" s="577">
        <f t="shared" si="4"/>
        <v>0</v>
      </c>
      <c r="N104" s="366">
        <f t="shared" si="5"/>
        <v>13</v>
      </c>
      <c r="O104" s="546"/>
      <c r="P104" s="300">
        <f t="shared" si="3"/>
        <v>0</v>
      </c>
    </row>
    <row r="105" spans="1:16" ht="12.75">
      <c r="A105" s="247">
        <v>9</v>
      </c>
      <c r="B105" s="23" t="s">
        <v>321</v>
      </c>
      <c r="C105" s="232"/>
      <c r="D105" s="24"/>
      <c r="E105" s="24"/>
      <c r="F105" s="24"/>
      <c r="G105" s="21"/>
      <c r="H105" s="25"/>
      <c r="I105" s="361">
        <v>450</v>
      </c>
      <c r="J105" s="361">
        <v>450</v>
      </c>
      <c r="K105" s="24"/>
      <c r="L105" s="546">
        <v>159.5</v>
      </c>
      <c r="M105" s="577">
        <f t="shared" si="4"/>
        <v>0.35444444444444445</v>
      </c>
      <c r="N105" s="366">
        <f t="shared" si="5"/>
        <v>290.5</v>
      </c>
      <c r="O105" s="546">
        <v>140.9</v>
      </c>
      <c r="P105" s="300">
        <f t="shared" si="3"/>
        <v>18.599999999999994</v>
      </c>
    </row>
    <row r="106" spans="1:16" ht="12.75">
      <c r="A106" s="247">
        <v>10</v>
      </c>
      <c r="B106" s="23" t="s">
        <v>322</v>
      </c>
      <c r="C106" s="232"/>
      <c r="D106" s="24"/>
      <c r="E106" s="24"/>
      <c r="F106" s="24"/>
      <c r="G106" s="21"/>
      <c r="H106" s="25"/>
      <c r="I106" s="361">
        <v>30</v>
      </c>
      <c r="J106" s="361">
        <v>30</v>
      </c>
      <c r="K106" s="9"/>
      <c r="L106" s="545">
        <v>14.2</v>
      </c>
      <c r="M106" s="577">
        <f t="shared" si="4"/>
        <v>0.47333333333333333</v>
      </c>
      <c r="N106" s="366">
        <f t="shared" si="5"/>
        <v>15.8</v>
      </c>
      <c r="O106" s="545">
        <v>9.1</v>
      </c>
      <c r="P106" s="300">
        <f t="shared" si="3"/>
        <v>5.1</v>
      </c>
    </row>
    <row r="107" spans="1:16" ht="12.75">
      <c r="A107" s="247">
        <v>13</v>
      </c>
      <c r="B107" s="23" t="s">
        <v>110</v>
      </c>
      <c r="C107" s="232"/>
      <c r="D107" s="24"/>
      <c r="E107" s="24"/>
      <c r="F107" s="24"/>
      <c r="G107" s="21"/>
      <c r="H107" s="25"/>
      <c r="I107" s="361">
        <v>432</v>
      </c>
      <c r="J107" s="361">
        <v>232</v>
      </c>
      <c r="K107" s="24"/>
      <c r="L107" s="546">
        <v>17.9</v>
      </c>
      <c r="M107" s="577">
        <f t="shared" si="4"/>
        <v>0.07715517241379309</v>
      </c>
      <c r="N107" s="366">
        <f t="shared" si="5"/>
        <v>214.1</v>
      </c>
      <c r="O107" s="546">
        <v>17.9</v>
      </c>
      <c r="P107" s="300">
        <f t="shared" si="3"/>
        <v>0</v>
      </c>
    </row>
    <row r="108" spans="1:16" ht="12.75">
      <c r="A108" s="247">
        <v>15</v>
      </c>
      <c r="B108" s="23" t="s">
        <v>263</v>
      </c>
      <c r="C108" s="232"/>
      <c r="D108" s="24"/>
      <c r="E108" s="24"/>
      <c r="F108" s="24"/>
      <c r="G108" s="21"/>
      <c r="H108" s="25"/>
      <c r="I108" s="361">
        <v>10</v>
      </c>
      <c r="J108" s="361">
        <v>10</v>
      </c>
      <c r="K108" s="316"/>
      <c r="L108" s="613">
        <v>2.8</v>
      </c>
      <c r="M108" s="577">
        <f t="shared" si="4"/>
        <v>0.27999999999999997</v>
      </c>
      <c r="N108" s="366">
        <f t="shared" si="5"/>
        <v>7.2</v>
      </c>
      <c r="O108" s="613">
        <v>2.8</v>
      </c>
      <c r="P108" s="300">
        <f t="shared" si="3"/>
        <v>0</v>
      </c>
    </row>
    <row r="109" spans="1:17" ht="12.75">
      <c r="A109" s="250">
        <v>16</v>
      </c>
      <c r="B109" s="68" t="s">
        <v>323</v>
      </c>
      <c r="C109" s="236"/>
      <c r="D109" s="67"/>
      <c r="E109" s="67"/>
      <c r="F109" s="67"/>
      <c r="G109" s="66"/>
      <c r="H109" s="25"/>
      <c r="I109" s="361">
        <v>800</v>
      </c>
      <c r="J109" s="361">
        <v>900</v>
      </c>
      <c r="K109" s="9"/>
      <c r="L109" s="545">
        <v>859.2</v>
      </c>
      <c r="M109" s="577">
        <f t="shared" si="4"/>
        <v>0.9546666666666667</v>
      </c>
      <c r="N109" s="366">
        <f t="shared" si="5"/>
        <v>40.799999999999955</v>
      </c>
      <c r="O109" s="545">
        <v>773.1</v>
      </c>
      <c r="P109" s="300">
        <f t="shared" si="3"/>
        <v>86.10000000000002</v>
      </c>
      <c r="Q109">
        <v>4</v>
      </c>
    </row>
    <row r="110" spans="1:16" ht="12.75">
      <c r="A110" s="247">
        <v>200</v>
      </c>
      <c r="B110" s="37" t="s">
        <v>333</v>
      </c>
      <c r="C110" s="237"/>
      <c r="D110" s="73"/>
      <c r="E110" s="73"/>
      <c r="F110" s="73"/>
      <c r="G110" s="74"/>
      <c r="H110" s="30"/>
      <c r="I110" s="539"/>
      <c r="J110" s="539"/>
      <c r="K110" s="24"/>
      <c r="L110" s="546"/>
      <c r="M110" s="579"/>
      <c r="N110" s="366"/>
      <c r="O110" s="546"/>
      <c r="P110" s="300">
        <f t="shared" si="3"/>
        <v>0</v>
      </c>
    </row>
    <row r="111" spans="1:16" ht="12.75">
      <c r="A111" s="247"/>
      <c r="B111" s="37"/>
      <c r="C111" s="237"/>
      <c r="D111" s="73"/>
      <c r="E111" s="73"/>
      <c r="F111" s="73"/>
      <c r="G111" s="74"/>
      <c r="H111" s="30"/>
      <c r="I111" s="539"/>
      <c r="J111" s="635"/>
      <c r="K111" s="24"/>
      <c r="L111" s="546"/>
      <c r="M111" s="579"/>
      <c r="N111" s="366"/>
      <c r="O111" s="546"/>
      <c r="P111" s="300"/>
    </row>
    <row r="112" spans="1:16" ht="12.75">
      <c r="A112" s="247"/>
      <c r="B112" s="192"/>
      <c r="C112" s="361"/>
      <c r="D112" s="361"/>
      <c r="E112" s="361"/>
      <c r="F112" s="361"/>
      <c r="G112" s="284"/>
      <c r="H112" s="666"/>
      <c r="I112" s="361"/>
      <c r="J112" s="362"/>
      <c r="K112" s="361"/>
      <c r="L112" s="550"/>
      <c r="M112" s="667"/>
      <c r="N112" s="668"/>
      <c r="O112" s="550"/>
      <c r="P112" s="300"/>
    </row>
    <row r="113" spans="1:16" ht="12.75">
      <c r="A113" s="208">
        <v>634</v>
      </c>
      <c r="B113" s="208" t="s">
        <v>122</v>
      </c>
      <c r="C113" s="210">
        <f>SUM(C114:C126)</f>
        <v>3</v>
      </c>
      <c r="D113" s="213"/>
      <c r="E113" s="213"/>
      <c r="F113" s="213"/>
      <c r="G113" s="230"/>
      <c r="H113" s="231"/>
      <c r="I113" s="210">
        <f>SUM(I114:I120)</f>
        <v>4932</v>
      </c>
      <c r="J113" s="209">
        <f>SUM(J114:J119)</f>
        <v>4332</v>
      </c>
      <c r="K113" s="334"/>
      <c r="L113" s="547">
        <f>SUM(L114:L119)</f>
        <v>3292.2999999999997</v>
      </c>
      <c r="M113" s="580">
        <f aca="true" t="shared" si="6" ref="M113:M118">L113/J113</f>
        <v>0.7599953831948291</v>
      </c>
      <c r="N113" s="300">
        <f aca="true" t="shared" si="7" ref="N113:N118">J113-L113</f>
        <v>1039.7000000000003</v>
      </c>
      <c r="O113" s="547">
        <f>SUM(O114:O119)</f>
        <v>3058.4000000000005</v>
      </c>
      <c r="P113" s="300">
        <f t="shared" si="3"/>
        <v>233.89999999999918</v>
      </c>
    </row>
    <row r="114" spans="1:16" ht="12.75">
      <c r="A114" s="247">
        <v>1</v>
      </c>
      <c r="B114" s="23" t="s">
        <v>324</v>
      </c>
      <c r="C114" s="216"/>
      <c r="D114" s="9"/>
      <c r="E114" s="9"/>
      <c r="F114" s="9"/>
      <c r="G114" s="21"/>
      <c r="H114" s="43"/>
      <c r="I114" s="193">
        <v>2100</v>
      </c>
      <c r="J114" s="193">
        <v>1700</v>
      </c>
      <c r="K114" s="24"/>
      <c r="L114" s="546">
        <v>1271.4</v>
      </c>
      <c r="M114" s="579">
        <f t="shared" si="6"/>
        <v>0.7478823529411766</v>
      </c>
      <c r="N114" s="366">
        <f t="shared" si="7"/>
        <v>428.5999999999999</v>
      </c>
      <c r="O114" s="546">
        <v>1184.5</v>
      </c>
      <c r="P114" s="300">
        <f t="shared" si="3"/>
        <v>86.90000000000009</v>
      </c>
    </row>
    <row r="115" spans="1:16" ht="12.75">
      <c r="A115" s="247">
        <v>2</v>
      </c>
      <c r="B115" s="23" t="s">
        <v>248</v>
      </c>
      <c r="C115" s="232"/>
      <c r="D115" s="24"/>
      <c r="E115" s="24"/>
      <c r="F115" s="24"/>
      <c r="G115" s="21"/>
      <c r="H115" s="25"/>
      <c r="I115" s="361">
        <v>1362</v>
      </c>
      <c r="J115" s="361">
        <v>1162</v>
      </c>
      <c r="K115" s="24"/>
      <c r="L115" s="355">
        <v>1042.3</v>
      </c>
      <c r="M115" s="579">
        <f t="shared" si="6"/>
        <v>0.8969879518072289</v>
      </c>
      <c r="N115" s="366">
        <f t="shared" si="7"/>
        <v>119.70000000000005</v>
      </c>
      <c r="O115" s="355">
        <v>898.9</v>
      </c>
      <c r="P115" s="300">
        <f t="shared" si="3"/>
        <v>143.39999999999998</v>
      </c>
    </row>
    <row r="116" spans="1:16" ht="12.75">
      <c r="A116" s="247">
        <v>3</v>
      </c>
      <c r="B116" s="23" t="s">
        <v>325</v>
      </c>
      <c r="C116" s="232"/>
      <c r="D116" s="24"/>
      <c r="E116" s="24"/>
      <c r="F116" s="24"/>
      <c r="G116" s="21"/>
      <c r="H116" s="25"/>
      <c r="I116" s="361">
        <v>1360</v>
      </c>
      <c r="J116" s="361">
        <v>1360</v>
      </c>
      <c r="K116" s="341"/>
      <c r="L116" s="355">
        <v>945.7</v>
      </c>
      <c r="M116" s="579">
        <f t="shared" si="6"/>
        <v>0.6953676470588236</v>
      </c>
      <c r="N116" s="366">
        <f t="shared" si="7"/>
        <v>414.29999999999995</v>
      </c>
      <c r="O116" s="355">
        <v>945.7</v>
      </c>
      <c r="P116" s="300">
        <f t="shared" si="3"/>
        <v>0</v>
      </c>
    </row>
    <row r="117" spans="1:16" ht="12.75">
      <c r="A117" s="247">
        <v>4</v>
      </c>
      <c r="B117" s="23" t="s">
        <v>326</v>
      </c>
      <c r="C117" s="232"/>
      <c r="D117" s="24"/>
      <c r="E117" s="24"/>
      <c r="F117" s="24"/>
      <c r="G117" s="21"/>
      <c r="H117" s="25"/>
      <c r="I117" s="361">
        <v>60</v>
      </c>
      <c r="J117" s="361">
        <v>60</v>
      </c>
      <c r="K117" s="341"/>
      <c r="L117" s="355">
        <v>27.5</v>
      </c>
      <c r="M117" s="579">
        <f t="shared" si="6"/>
        <v>0.4583333333333333</v>
      </c>
      <c r="N117" s="366">
        <f t="shared" si="7"/>
        <v>32.5</v>
      </c>
      <c r="O117" s="355">
        <v>27.5</v>
      </c>
      <c r="P117" s="300">
        <f t="shared" si="3"/>
        <v>0</v>
      </c>
    </row>
    <row r="118" spans="1:16" ht="12.75">
      <c r="A118" s="247">
        <v>5</v>
      </c>
      <c r="B118" s="23" t="s">
        <v>327</v>
      </c>
      <c r="C118" s="232"/>
      <c r="D118" s="24"/>
      <c r="E118" s="24"/>
      <c r="F118" s="24"/>
      <c r="G118" s="21"/>
      <c r="H118" s="25"/>
      <c r="I118" s="361">
        <v>40</v>
      </c>
      <c r="J118" s="361">
        <v>40</v>
      </c>
      <c r="K118" s="341"/>
      <c r="L118" s="355">
        <v>1.8</v>
      </c>
      <c r="M118" s="579">
        <f t="shared" si="6"/>
        <v>0.045</v>
      </c>
      <c r="N118" s="366">
        <f t="shared" si="7"/>
        <v>38.2</v>
      </c>
      <c r="O118" s="355">
        <v>1.8</v>
      </c>
      <c r="P118" s="300">
        <f t="shared" si="3"/>
        <v>0</v>
      </c>
    </row>
    <row r="119" spans="1:16" ht="12.75">
      <c r="A119" s="247">
        <v>6</v>
      </c>
      <c r="B119" s="23" t="s">
        <v>328</v>
      </c>
      <c r="C119" s="232"/>
      <c r="D119" s="24"/>
      <c r="E119" s="24"/>
      <c r="F119" s="24"/>
      <c r="G119" s="21"/>
      <c r="H119" s="25"/>
      <c r="I119" s="361">
        <v>10</v>
      </c>
      <c r="J119" s="361">
        <v>10</v>
      </c>
      <c r="K119" s="341"/>
      <c r="L119" s="355">
        <v>3.6</v>
      </c>
      <c r="M119" s="579">
        <f>L119/J119</f>
        <v>0.36</v>
      </c>
      <c r="N119" s="366">
        <f>J119-L119</f>
        <v>6.4</v>
      </c>
      <c r="O119" s="355"/>
      <c r="P119" s="300">
        <f>L119-O119</f>
        <v>3.6</v>
      </c>
    </row>
    <row r="120" spans="1:16" ht="15" customHeight="1">
      <c r="A120" s="641"/>
      <c r="B120" s="642"/>
      <c r="C120" s="643"/>
      <c r="D120" s="644"/>
      <c r="E120" s="644"/>
      <c r="F120" s="644"/>
      <c r="G120" s="645"/>
      <c r="H120" s="646"/>
      <c r="I120" s="647"/>
      <c r="J120" s="648"/>
      <c r="K120" s="649"/>
      <c r="L120" s="650"/>
      <c r="M120" s="651"/>
      <c r="N120" s="652"/>
      <c r="O120" s="650"/>
      <c r="P120" s="653"/>
    </row>
    <row r="121" spans="3:16" ht="29.25" customHeight="1" hidden="1">
      <c r="C121" s="27" t="s">
        <v>86</v>
      </c>
      <c r="D121" s="27"/>
      <c r="E121" s="27"/>
      <c r="F121" s="27"/>
      <c r="G121" s="28"/>
      <c r="H121" s="46"/>
      <c r="I121" s="177"/>
      <c r="J121" s="509"/>
      <c r="K121" s="177"/>
      <c r="L121" s="548"/>
      <c r="M121" s="581"/>
      <c r="N121" s="542"/>
      <c r="O121" s="548"/>
      <c r="P121" s="300">
        <f t="shared" si="3"/>
        <v>0</v>
      </c>
    </row>
    <row r="122" spans="3:16" ht="9" customHeight="1">
      <c r="C122" s="27"/>
      <c r="D122" s="27"/>
      <c r="E122" s="27"/>
      <c r="F122" s="27"/>
      <c r="G122" s="28"/>
      <c r="H122" s="46"/>
      <c r="I122" s="177"/>
      <c r="J122" s="509"/>
      <c r="K122" s="177"/>
      <c r="L122" s="509"/>
      <c r="M122" s="582"/>
      <c r="N122" s="516"/>
      <c r="O122" s="509"/>
      <c r="P122" s="300">
        <f t="shared" si="3"/>
        <v>0</v>
      </c>
    </row>
    <row r="123" spans="1:16" ht="12.75">
      <c r="A123" s="56" t="s">
        <v>32</v>
      </c>
      <c r="B123" s="56"/>
      <c r="C123" s="27"/>
      <c r="D123" s="27"/>
      <c r="E123" s="27"/>
      <c r="F123" s="27"/>
      <c r="H123" s="46"/>
      <c r="I123" s="177"/>
      <c r="J123" s="509"/>
      <c r="K123" s="177"/>
      <c r="L123" s="549" t="s">
        <v>87</v>
      </c>
      <c r="M123" s="583"/>
      <c r="N123" s="559"/>
      <c r="O123" s="549" t="s">
        <v>87</v>
      </c>
      <c r="P123" s="300" t="e">
        <f t="shared" si="3"/>
        <v>#VALUE!</v>
      </c>
    </row>
    <row r="124" spans="1:16" ht="51">
      <c r="A124" s="202" t="s">
        <v>34</v>
      </c>
      <c r="B124" s="207" t="s">
        <v>3</v>
      </c>
      <c r="C124" s="203" t="s">
        <v>270</v>
      </c>
      <c r="D124" s="203"/>
      <c r="E124" s="203"/>
      <c r="F124" s="203"/>
      <c r="G124" s="219"/>
      <c r="H124" s="220"/>
      <c r="I124" s="206" t="s">
        <v>508</v>
      </c>
      <c r="J124" s="632" t="s">
        <v>509</v>
      </c>
      <c r="K124" s="221" t="s">
        <v>269</v>
      </c>
      <c r="L124" s="207" t="s">
        <v>523</v>
      </c>
      <c r="M124" s="207" t="s">
        <v>494</v>
      </c>
      <c r="N124" s="541" t="s">
        <v>438</v>
      </c>
      <c r="O124" s="207" t="s">
        <v>521</v>
      </c>
      <c r="P124" s="300" t="e">
        <f t="shared" si="3"/>
        <v>#VALUE!</v>
      </c>
    </row>
    <row r="125" spans="1:16" ht="12.75">
      <c r="A125" s="208">
        <v>635</v>
      </c>
      <c r="B125" s="208" t="s">
        <v>135</v>
      </c>
      <c r="C125" s="232">
        <v>3</v>
      </c>
      <c r="D125" s="24"/>
      <c r="E125" s="24"/>
      <c r="F125" s="24"/>
      <c r="G125" s="21"/>
      <c r="H125" s="25"/>
      <c r="I125" s="334">
        <f>SUM(I126:I133)</f>
        <v>1636</v>
      </c>
      <c r="J125" s="552">
        <f>SUM(J126:J133)</f>
        <v>2136</v>
      </c>
      <c r="K125" s="334"/>
      <c r="L125" s="547">
        <f>SUM(L126:L133)</f>
        <v>1431.4</v>
      </c>
      <c r="M125" s="580">
        <f aca="true" t="shared" si="8" ref="M125:M131">L125/J125</f>
        <v>0.6701310861423221</v>
      </c>
      <c r="N125" s="552">
        <f aca="true" t="shared" si="9" ref="N125:N131">J125-L125</f>
        <v>704.5999999999999</v>
      </c>
      <c r="O125" s="547">
        <f>SUM(O126:O133)</f>
        <v>1318.7</v>
      </c>
      <c r="P125" s="300">
        <f t="shared" si="3"/>
        <v>112.70000000000005</v>
      </c>
    </row>
    <row r="126" spans="1:16" ht="11.25" customHeight="1">
      <c r="A126" s="247">
        <v>1</v>
      </c>
      <c r="B126" s="23" t="s">
        <v>329</v>
      </c>
      <c r="C126" s="232"/>
      <c r="D126" s="24"/>
      <c r="E126" s="24"/>
      <c r="F126" s="24"/>
      <c r="G126" s="21"/>
      <c r="H126" s="25"/>
      <c r="I126" s="361">
        <v>40</v>
      </c>
      <c r="J126" s="361">
        <v>40</v>
      </c>
      <c r="K126" s="24"/>
      <c r="L126" s="546">
        <v>13.7</v>
      </c>
      <c r="M126" s="579">
        <f t="shared" si="8"/>
        <v>0.34249999999999997</v>
      </c>
      <c r="N126" s="355">
        <f t="shared" si="9"/>
        <v>26.3</v>
      </c>
      <c r="O126" s="546">
        <v>13.7</v>
      </c>
      <c r="P126" s="300">
        <f t="shared" si="3"/>
        <v>0</v>
      </c>
    </row>
    <row r="127" spans="1:16" ht="11.25" customHeight="1">
      <c r="A127" s="247">
        <v>2</v>
      </c>
      <c r="B127" s="23" t="s">
        <v>288</v>
      </c>
      <c r="C127" s="232"/>
      <c r="D127" s="24"/>
      <c r="E127" s="24"/>
      <c r="F127" s="24"/>
      <c r="G127" s="21"/>
      <c r="H127" s="25"/>
      <c r="I127" s="361">
        <v>556</v>
      </c>
      <c r="J127" s="361">
        <v>556</v>
      </c>
      <c r="K127" s="24"/>
      <c r="L127" s="546">
        <v>260.2</v>
      </c>
      <c r="M127" s="579">
        <f t="shared" si="8"/>
        <v>0.4679856115107913</v>
      </c>
      <c r="N127" s="355">
        <f t="shared" si="9"/>
        <v>295.8</v>
      </c>
      <c r="O127" s="546">
        <v>207.9</v>
      </c>
      <c r="P127" s="300">
        <f t="shared" si="3"/>
        <v>52.29999999999998</v>
      </c>
    </row>
    <row r="128" spans="1:16" ht="11.25" customHeight="1">
      <c r="A128" s="247">
        <v>3</v>
      </c>
      <c r="B128" s="23" t="s">
        <v>264</v>
      </c>
      <c r="C128" s="232"/>
      <c r="D128" s="24"/>
      <c r="E128" s="24"/>
      <c r="F128" s="24"/>
      <c r="G128" s="21"/>
      <c r="H128" s="25"/>
      <c r="I128" s="361">
        <v>45</v>
      </c>
      <c r="J128" s="361">
        <v>45</v>
      </c>
      <c r="K128" s="24"/>
      <c r="L128" s="546">
        <v>9.1</v>
      </c>
      <c r="M128" s="579">
        <f t="shared" si="8"/>
        <v>0.20222222222222222</v>
      </c>
      <c r="N128" s="355">
        <f t="shared" si="9"/>
        <v>35.9</v>
      </c>
      <c r="O128" s="546">
        <v>6.3</v>
      </c>
      <c r="P128" s="300">
        <f t="shared" si="3"/>
        <v>2.8</v>
      </c>
    </row>
    <row r="129" spans="1:16" ht="11.25" customHeight="1">
      <c r="A129" s="247">
        <v>4</v>
      </c>
      <c r="B129" s="23" t="s">
        <v>330</v>
      </c>
      <c r="C129" s="232"/>
      <c r="D129" s="24"/>
      <c r="E129" s="24"/>
      <c r="F129" s="24"/>
      <c r="G129" s="21"/>
      <c r="H129" s="25"/>
      <c r="I129" s="361">
        <v>250</v>
      </c>
      <c r="J129" s="361">
        <v>250</v>
      </c>
      <c r="K129" s="24"/>
      <c r="L129" s="546">
        <v>146.1</v>
      </c>
      <c r="M129" s="579">
        <f t="shared" si="8"/>
        <v>0.5844</v>
      </c>
      <c r="N129" s="355">
        <f t="shared" si="9"/>
        <v>103.9</v>
      </c>
      <c r="O129" s="546">
        <v>146.4</v>
      </c>
      <c r="P129" s="300">
        <f t="shared" si="3"/>
        <v>-0.30000000000001137</v>
      </c>
    </row>
    <row r="130" spans="1:16" ht="11.25" customHeight="1">
      <c r="A130" s="247">
        <v>5</v>
      </c>
      <c r="B130" s="23" t="s">
        <v>331</v>
      </c>
      <c r="C130" s="232"/>
      <c r="D130" s="24"/>
      <c r="E130" s="24"/>
      <c r="F130" s="24"/>
      <c r="G130" s="21"/>
      <c r="H130" s="25"/>
      <c r="I130" s="361">
        <v>10</v>
      </c>
      <c r="J130" s="361">
        <v>10</v>
      </c>
      <c r="K130" s="24"/>
      <c r="L130" s="546"/>
      <c r="M130" s="579">
        <f t="shared" si="8"/>
        <v>0</v>
      </c>
      <c r="N130" s="355">
        <f t="shared" si="9"/>
        <v>10</v>
      </c>
      <c r="O130" s="546"/>
      <c r="P130" s="300">
        <f t="shared" si="3"/>
        <v>0</v>
      </c>
    </row>
    <row r="131" spans="1:16" ht="11.25" customHeight="1">
      <c r="A131" s="247">
        <v>6</v>
      </c>
      <c r="B131" s="23" t="s">
        <v>332</v>
      </c>
      <c r="C131" s="232"/>
      <c r="D131" s="24"/>
      <c r="E131" s="24"/>
      <c r="F131" s="24"/>
      <c r="G131" s="21"/>
      <c r="H131" s="25"/>
      <c r="I131" s="361">
        <v>735</v>
      </c>
      <c r="J131" s="361">
        <v>1235</v>
      </c>
      <c r="K131" s="9"/>
      <c r="L131" s="545">
        <v>1002.3</v>
      </c>
      <c r="M131" s="579">
        <f t="shared" si="8"/>
        <v>0.8115789473684211</v>
      </c>
      <c r="N131" s="355">
        <f t="shared" si="9"/>
        <v>232.70000000000005</v>
      </c>
      <c r="O131" s="545">
        <v>944.4</v>
      </c>
      <c r="P131" s="300">
        <f t="shared" si="3"/>
        <v>57.89999999999998</v>
      </c>
    </row>
    <row r="132" spans="1:16" ht="11.25" customHeight="1">
      <c r="A132" s="247">
        <v>7</v>
      </c>
      <c r="B132" s="23" t="s">
        <v>372</v>
      </c>
      <c r="C132" s="232"/>
      <c r="D132" s="24"/>
      <c r="E132" s="24"/>
      <c r="F132" s="24"/>
      <c r="G132" s="21"/>
      <c r="H132" s="25"/>
      <c r="I132" s="361"/>
      <c r="J132" s="361"/>
      <c r="K132" s="24"/>
      <c r="L132" s="546"/>
      <c r="M132" s="579"/>
      <c r="N132" s="355"/>
      <c r="O132" s="546"/>
      <c r="P132" s="300">
        <f t="shared" si="3"/>
        <v>0</v>
      </c>
    </row>
    <row r="133" spans="1:16" ht="11.25" customHeight="1">
      <c r="A133" s="247">
        <v>200</v>
      </c>
      <c r="B133" s="23" t="s">
        <v>119</v>
      </c>
      <c r="C133" s="232"/>
      <c r="D133" s="24"/>
      <c r="E133" s="24"/>
      <c r="F133" s="24"/>
      <c r="G133" s="21"/>
      <c r="H133" s="25"/>
      <c r="I133" s="361"/>
      <c r="J133" s="361"/>
      <c r="K133" s="24"/>
      <c r="L133" s="546"/>
      <c r="M133" s="579"/>
      <c r="N133" s="355"/>
      <c r="O133" s="546"/>
      <c r="P133" s="300">
        <f t="shared" si="3"/>
        <v>0</v>
      </c>
    </row>
    <row r="134" spans="1:16" ht="11.25" customHeight="1">
      <c r="A134" s="247"/>
      <c r="B134" s="23"/>
      <c r="C134" s="232"/>
      <c r="D134" s="24"/>
      <c r="E134" s="24"/>
      <c r="F134" s="24"/>
      <c r="G134" s="21"/>
      <c r="H134" s="25"/>
      <c r="I134" s="361"/>
      <c r="J134" s="362"/>
      <c r="K134" s="24"/>
      <c r="L134" s="546"/>
      <c r="M134" s="579"/>
      <c r="N134" s="355"/>
      <c r="O134" s="546"/>
      <c r="P134" s="300">
        <f aca="true" t="shared" si="10" ref="P134:P197">L134-O134</f>
        <v>0</v>
      </c>
    </row>
    <row r="135" spans="1:16" ht="11.25" customHeight="1">
      <c r="A135" s="208">
        <v>636</v>
      </c>
      <c r="B135" s="208" t="s">
        <v>153</v>
      </c>
      <c r="C135" s="210">
        <f>SUM(C136:C141)</f>
        <v>0</v>
      </c>
      <c r="D135" s="213"/>
      <c r="E135" s="213"/>
      <c r="F135" s="213"/>
      <c r="G135" s="230"/>
      <c r="H135" s="231"/>
      <c r="I135" s="210">
        <f>SUM(I136:I137)</f>
        <v>1544</v>
      </c>
      <c r="J135" s="209">
        <f>SUM(J136:J137)</f>
        <v>573</v>
      </c>
      <c r="K135" s="334"/>
      <c r="L135" s="547">
        <f>SUM(L136:L137)</f>
        <v>557.8000000000001</v>
      </c>
      <c r="M135" s="580">
        <f>L135/J135</f>
        <v>0.9734729493891798</v>
      </c>
      <c r="N135" s="552">
        <f>J135-L135</f>
        <v>15.199999999999932</v>
      </c>
      <c r="O135" s="547">
        <f>SUM(O136:O137)</f>
        <v>454.59999999999997</v>
      </c>
      <c r="P135" s="300">
        <f t="shared" si="10"/>
        <v>103.2000000000001</v>
      </c>
    </row>
    <row r="136" spans="1:16" ht="11.25" customHeight="1">
      <c r="A136" s="247">
        <v>1</v>
      </c>
      <c r="B136" s="23" t="s">
        <v>332</v>
      </c>
      <c r="C136" s="238"/>
      <c r="D136" s="24"/>
      <c r="E136" s="24"/>
      <c r="F136" s="24"/>
      <c r="G136" s="21"/>
      <c r="H136" s="25"/>
      <c r="I136" s="285">
        <v>1542</v>
      </c>
      <c r="J136" s="285">
        <v>571</v>
      </c>
      <c r="K136" s="24"/>
      <c r="L136" s="546">
        <v>556.6</v>
      </c>
      <c r="M136" s="579">
        <f>L136/J136</f>
        <v>0.9747810858143608</v>
      </c>
      <c r="N136" s="355">
        <f>J136-L136</f>
        <v>14.399999999999977</v>
      </c>
      <c r="O136" s="546">
        <v>453.4</v>
      </c>
      <c r="P136" s="300">
        <f t="shared" si="10"/>
        <v>103.20000000000005</v>
      </c>
    </row>
    <row r="137" spans="1:16" ht="11.25" customHeight="1">
      <c r="A137" s="247">
        <v>2</v>
      </c>
      <c r="B137" s="23" t="s">
        <v>334</v>
      </c>
      <c r="C137" s="238"/>
      <c r="D137" s="24"/>
      <c r="E137" s="24"/>
      <c r="F137" s="24"/>
      <c r="G137" s="21"/>
      <c r="H137" s="25"/>
      <c r="I137" s="285">
        <v>2</v>
      </c>
      <c r="J137" s="285">
        <v>2</v>
      </c>
      <c r="K137" s="24"/>
      <c r="L137" s="546">
        <v>1.2</v>
      </c>
      <c r="M137" s="579">
        <f>L137/J137</f>
        <v>0.6</v>
      </c>
      <c r="N137" s="355">
        <f>J137-L137</f>
        <v>0.8</v>
      </c>
      <c r="O137" s="546">
        <v>1.2</v>
      </c>
      <c r="P137" s="300">
        <f t="shared" si="10"/>
        <v>0</v>
      </c>
    </row>
    <row r="138" spans="1:16" ht="11.25" customHeight="1">
      <c r="A138" s="247"/>
      <c r="B138" s="23"/>
      <c r="C138" s="232"/>
      <c r="D138" s="24"/>
      <c r="E138" s="24"/>
      <c r="F138" s="24"/>
      <c r="G138" s="21"/>
      <c r="H138" s="25"/>
      <c r="I138" s="361"/>
      <c r="J138" s="362"/>
      <c r="K138" s="9"/>
      <c r="L138" s="545"/>
      <c r="M138" s="579"/>
      <c r="N138" s="366"/>
      <c r="O138" s="545"/>
      <c r="P138" s="300">
        <f t="shared" si="10"/>
        <v>0</v>
      </c>
    </row>
    <row r="139" spans="1:16" ht="11.25" customHeight="1">
      <c r="A139" s="655"/>
      <c r="B139" s="669"/>
      <c r="C139" s="670"/>
      <c r="D139" s="615"/>
      <c r="E139" s="615"/>
      <c r="F139" s="615"/>
      <c r="G139" s="671"/>
      <c r="H139" s="672"/>
      <c r="I139" s="673"/>
      <c r="J139" s="674"/>
      <c r="K139" s="675"/>
      <c r="L139" s="676"/>
      <c r="M139" s="677"/>
      <c r="N139" s="678"/>
      <c r="O139" s="676"/>
      <c r="P139" s="656"/>
    </row>
    <row r="140" spans="1:16" ht="11.25" customHeight="1">
      <c r="A140" s="208">
        <v>637</v>
      </c>
      <c r="B140" s="208" t="s">
        <v>335</v>
      </c>
      <c r="C140" s="239">
        <f>SUM(C142:C160)</f>
        <v>0</v>
      </c>
      <c r="D140" s="213"/>
      <c r="E140" s="213"/>
      <c r="F140" s="213"/>
      <c r="G140" s="230"/>
      <c r="H140" s="231"/>
      <c r="I140" s="239">
        <f>SUM(I141:I156)</f>
        <v>10502</v>
      </c>
      <c r="J140" s="636">
        <f>SUM(J141:J157)</f>
        <v>6769</v>
      </c>
      <c r="K140" s="334"/>
      <c r="L140" s="547">
        <f>SUM(L141:L157)</f>
        <v>5553.000000000001</v>
      </c>
      <c r="M140" s="580">
        <f>L140/J140</f>
        <v>0.8203575121879156</v>
      </c>
      <c r="N140" s="552">
        <f>J140-L140</f>
        <v>1215.999999999999</v>
      </c>
      <c r="O140" s="547">
        <f>SUM(O141:O157)</f>
        <v>5225.4</v>
      </c>
      <c r="P140" s="300">
        <f t="shared" si="10"/>
        <v>327.6000000000013</v>
      </c>
    </row>
    <row r="141" spans="1:17" ht="11.25" customHeight="1">
      <c r="A141" s="247">
        <v>1</v>
      </c>
      <c r="B141" s="23" t="s">
        <v>289</v>
      </c>
      <c r="C141" s="238"/>
      <c r="D141" s="9"/>
      <c r="E141" s="9"/>
      <c r="F141" s="9"/>
      <c r="G141" s="21"/>
      <c r="H141" s="43"/>
      <c r="I141" s="285">
        <v>413</v>
      </c>
      <c r="J141" s="285">
        <v>356</v>
      </c>
      <c r="K141" s="24"/>
      <c r="L141" s="546">
        <v>197.5</v>
      </c>
      <c r="M141" s="579">
        <f>L141/J141</f>
        <v>0.5547752808988764</v>
      </c>
      <c r="N141" s="355">
        <f>J141-L141</f>
        <v>158.5</v>
      </c>
      <c r="O141" s="546">
        <v>181.6</v>
      </c>
      <c r="P141" s="300">
        <f t="shared" si="10"/>
        <v>15.900000000000006</v>
      </c>
      <c r="Q141">
        <v>10.6</v>
      </c>
    </row>
    <row r="142" spans="1:16" ht="11.25" customHeight="1">
      <c r="A142" s="247">
        <v>3</v>
      </c>
      <c r="B142" s="23" t="s">
        <v>336</v>
      </c>
      <c r="C142" s="238"/>
      <c r="D142" s="9"/>
      <c r="E142" s="9"/>
      <c r="F142" s="9"/>
      <c r="G142" s="21"/>
      <c r="H142" s="43"/>
      <c r="I142" s="285">
        <v>90</v>
      </c>
      <c r="J142" s="285">
        <v>90</v>
      </c>
      <c r="K142" s="24"/>
      <c r="L142" s="546">
        <v>47.3</v>
      </c>
      <c r="M142" s="579">
        <f>L142/J142</f>
        <v>0.5255555555555556</v>
      </c>
      <c r="N142" s="355">
        <f aca="true" t="shared" si="11" ref="N142:N157">J142-L142</f>
        <v>42.7</v>
      </c>
      <c r="O142" s="546">
        <v>37.1</v>
      </c>
      <c r="P142" s="300">
        <f t="shared" si="10"/>
        <v>10.199999999999996</v>
      </c>
    </row>
    <row r="143" spans="1:16" ht="11.25" customHeight="1">
      <c r="A143" s="247">
        <v>4</v>
      </c>
      <c r="B143" s="23" t="s">
        <v>337</v>
      </c>
      <c r="C143" s="238"/>
      <c r="D143" s="9"/>
      <c r="E143" s="9"/>
      <c r="F143" s="9"/>
      <c r="G143" s="21"/>
      <c r="H143" s="43"/>
      <c r="I143" s="285">
        <v>800</v>
      </c>
      <c r="J143" s="285">
        <v>800</v>
      </c>
      <c r="K143" s="24"/>
      <c r="L143" s="546">
        <v>464.1</v>
      </c>
      <c r="M143" s="579">
        <f>L143/J143</f>
        <v>0.580125</v>
      </c>
      <c r="N143" s="355">
        <f t="shared" si="11"/>
        <v>335.9</v>
      </c>
      <c r="O143" s="546">
        <v>406.1</v>
      </c>
      <c r="P143" s="300">
        <f t="shared" si="10"/>
        <v>58</v>
      </c>
    </row>
    <row r="144" spans="1:17" ht="11.25" customHeight="1">
      <c r="A144" s="247">
        <v>5</v>
      </c>
      <c r="B144" s="23" t="s">
        <v>338</v>
      </c>
      <c r="C144" s="238"/>
      <c r="D144" s="24"/>
      <c r="E144" s="24"/>
      <c r="F144" s="24"/>
      <c r="G144" s="21"/>
      <c r="H144" s="25"/>
      <c r="I144" s="285">
        <v>5500</v>
      </c>
      <c r="J144" s="285">
        <v>2000</v>
      </c>
      <c r="K144" s="24"/>
      <c r="L144" s="546">
        <v>1531.8</v>
      </c>
      <c r="M144" s="579">
        <f>L144/J144</f>
        <v>0.7659</v>
      </c>
      <c r="N144" s="355">
        <f t="shared" si="11"/>
        <v>468.20000000000005</v>
      </c>
      <c r="O144" s="546">
        <v>1375.8</v>
      </c>
      <c r="P144" s="300">
        <f t="shared" si="10"/>
        <v>156</v>
      </c>
      <c r="Q144">
        <v>129.8</v>
      </c>
    </row>
    <row r="145" spans="1:16" ht="11.25" customHeight="1">
      <c r="A145" s="247">
        <v>9</v>
      </c>
      <c r="B145" s="23" t="s">
        <v>491</v>
      </c>
      <c r="C145" s="238"/>
      <c r="D145" s="24"/>
      <c r="E145" s="24"/>
      <c r="F145" s="24"/>
      <c r="G145" s="21"/>
      <c r="H145" s="25"/>
      <c r="I145" s="285"/>
      <c r="J145" s="285"/>
      <c r="K145" s="361"/>
      <c r="L145" s="550"/>
      <c r="M145" s="579"/>
      <c r="N145" s="355">
        <f t="shared" si="11"/>
        <v>0</v>
      </c>
      <c r="O145" s="550"/>
      <c r="P145" s="300">
        <f t="shared" si="10"/>
        <v>0</v>
      </c>
    </row>
    <row r="146" spans="1:16" ht="11.25" customHeight="1">
      <c r="A146" s="247">
        <v>11</v>
      </c>
      <c r="B146" s="23" t="s">
        <v>339</v>
      </c>
      <c r="C146" s="238"/>
      <c r="D146" s="24"/>
      <c r="E146" s="24"/>
      <c r="F146" s="24"/>
      <c r="G146" s="21"/>
      <c r="H146" s="25"/>
      <c r="I146" s="285"/>
      <c r="J146" s="285"/>
      <c r="K146" s="24"/>
      <c r="L146" s="546"/>
      <c r="M146" s="579"/>
      <c r="N146" s="355">
        <f t="shared" si="11"/>
        <v>0</v>
      </c>
      <c r="O146" s="546"/>
      <c r="P146" s="300">
        <f t="shared" si="10"/>
        <v>0</v>
      </c>
    </row>
    <row r="147" spans="1:16" ht="11.25" customHeight="1">
      <c r="A147" s="247">
        <v>12</v>
      </c>
      <c r="B147" s="23" t="s">
        <v>340</v>
      </c>
      <c r="C147" s="238"/>
      <c r="D147" s="24"/>
      <c r="E147" s="24"/>
      <c r="F147" s="24"/>
      <c r="G147" s="21"/>
      <c r="H147" s="25"/>
      <c r="I147" s="285">
        <v>200</v>
      </c>
      <c r="J147" s="285">
        <v>150</v>
      </c>
      <c r="K147" s="24"/>
      <c r="L147" s="546">
        <v>107.3</v>
      </c>
      <c r="M147" s="579">
        <f aca="true" t="shared" si="12" ref="M147:M152">L147/J147</f>
        <v>0.7153333333333333</v>
      </c>
      <c r="N147" s="355">
        <f aca="true" t="shared" si="13" ref="N147:N152">J147-L147</f>
        <v>42.7</v>
      </c>
      <c r="O147" s="546">
        <v>107.1</v>
      </c>
      <c r="P147" s="300">
        <f aca="true" t="shared" si="14" ref="P147:P157">L147-O147</f>
        <v>0.20000000000000284</v>
      </c>
    </row>
    <row r="148" spans="1:17" ht="11.25" customHeight="1">
      <c r="A148" s="247">
        <v>14</v>
      </c>
      <c r="B148" s="23" t="s">
        <v>111</v>
      </c>
      <c r="C148" s="238"/>
      <c r="D148" s="24"/>
      <c r="E148" s="24"/>
      <c r="F148" s="24"/>
      <c r="G148" s="21"/>
      <c r="H148" s="25"/>
      <c r="I148" s="285">
        <v>1790</v>
      </c>
      <c r="J148" s="285">
        <v>1070</v>
      </c>
      <c r="K148" s="24"/>
      <c r="L148" s="546">
        <v>770</v>
      </c>
      <c r="M148" s="579">
        <f t="shared" si="12"/>
        <v>0.719626168224299</v>
      </c>
      <c r="N148" s="355">
        <f t="shared" si="13"/>
        <v>300</v>
      </c>
      <c r="O148" s="546">
        <v>788.2</v>
      </c>
      <c r="P148" s="300">
        <f t="shared" si="14"/>
        <v>-18.200000000000045</v>
      </c>
      <c r="Q148">
        <v>138.8</v>
      </c>
    </row>
    <row r="149" spans="1:16" ht="11.25" customHeight="1">
      <c r="A149" s="247">
        <v>15</v>
      </c>
      <c r="B149" s="23" t="s">
        <v>167</v>
      </c>
      <c r="C149" s="238"/>
      <c r="D149" s="24"/>
      <c r="E149" s="24"/>
      <c r="F149" s="24"/>
      <c r="G149" s="21"/>
      <c r="H149" s="25"/>
      <c r="I149" s="285">
        <v>300</v>
      </c>
      <c r="J149" s="285">
        <v>300</v>
      </c>
      <c r="K149" s="24"/>
      <c r="L149" s="546">
        <v>274.8</v>
      </c>
      <c r="M149" s="579">
        <f t="shared" si="12"/>
        <v>0.916</v>
      </c>
      <c r="N149" s="355">
        <f t="shared" si="13"/>
        <v>25.19999999999999</v>
      </c>
      <c r="O149" s="546">
        <v>206.6</v>
      </c>
      <c r="P149" s="300">
        <f t="shared" si="14"/>
        <v>68.20000000000002</v>
      </c>
    </row>
    <row r="150" spans="1:16" ht="11.25" customHeight="1">
      <c r="A150" s="247">
        <v>16</v>
      </c>
      <c r="B150" s="23" t="s">
        <v>169</v>
      </c>
      <c r="C150" s="238"/>
      <c r="D150" s="24"/>
      <c r="E150" s="24"/>
      <c r="F150" s="24"/>
      <c r="G150" s="21"/>
      <c r="H150" s="25"/>
      <c r="I150" s="285">
        <v>959</v>
      </c>
      <c r="J150" s="285">
        <v>858</v>
      </c>
      <c r="K150" s="24"/>
      <c r="L150" s="546">
        <v>660</v>
      </c>
      <c r="M150" s="579">
        <f t="shared" si="12"/>
        <v>0.7692307692307693</v>
      </c>
      <c r="N150" s="355">
        <f t="shared" si="13"/>
        <v>198</v>
      </c>
      <c r="O150" s="546">
        <v>593.3</v>
      </c>
      <c r="P150" s="300">
        <f t="shared" si="14"/>
        <v>66.70000000000005</v>
      </c>
    </row>
    <row r="151" spans="1:16" ht="11.25" customHeight="1">
      <c r="A151" s="247">
        <v>23</v>
      </c>
      <c r="B151" s="23" t="s">
        <v>341</v>
      </c>
      <c r="C151" s="238"/>
      <c r="D151" s="9"/>
      <c r="E151" s="9"/>
      <c r="F151" s="9"/>
      <c r="G151" s="21"/>
      <c r="H151" s="43"/>
      <c r="I151" s="285"/>
      <c r="J151" s="285">
        <v>1</v>
      </c>
      <c r="K151" s="24"/>
      <c r="L151" s="355">
        <v>0.8</v>
      </c>
      <c r="M151" s="579">
        <f t="shared" si="12"/>
        <v>0.8</v>
      </c>
      <c r="N151" s="355">
        <f t="shared" si="13"/>
        <v>0.19999999999999996</v>
      </c>
      <c r="O151" s="355">
        <v>0.5</v>
      </c>
      <c r="P151" s="300">
        <f t="shared" si="14"/>
        <v>0.30000000000000004</v>
      </c>
    </row>
    <row r="152" spans="1:16" ht="11.25" customHeight="1">
      <c r="A152" s="247">
        <v>27</v>
      </c>
      <c r="B152" s="23" t="s">
        <v>416</v>
      </c>
      <c r="C152" s="238"/>
      <c r="D152" s="9"/>
      <c r="E152" s="9"/>
      <c r="F152" s="9"/>
      <c r="G152" s="21"/>
      <c r="H152" s="43"/>
      <c r="I152" s="285">
        <v>200</v>
      </c>
      <c r="J152" s="285">
        <v>100</v>
      </c>
      <c r="K152" s="24"/>
      <c r="L152" s="546">
        <v>20.1</v>
      </c>
      <c r="M152" s="579">
        <f t="shared" si="12"/>
        <v>0.201</v>
      </c>
      <c r="N152" s="355">
        <f t="shared" si="13"/>
        <v>79.9</v>
      </c>
      <c r="O152" s="546"/>
      <c r="P152" s="300">
        <f t="shared" si="14"/>
        <v>20.1</v>
      </c>
    </row>
    <row r="153" spans="1:16" ht="14.25" customHeight="1">
      <c r="A153" s="247">
        <v>29</v>
      </c>
      <c r="B153" s="23" t="s">
        <v>343</v>
      </c>
      <c r="C153" s="238"/>
      <c r="D153" s="9"/>
      <c r="E153" s="9"/>
      <c r="F153" s="9"/>
      <c r="G153" s="21"/>
      <c r="H153" s="43"/>
      <c r="I153" s="285"/>
      <c r="J153" s="285"/>
      <c r="K153" s="24"/>
      <c r="L153" s="546"/>
      <c r="M153" s="579"/>
      <c r="N153" s="355"/>
      <c r="O153" s="546"/>
      <c r="P153" s="300">
        <f t="shared" si="14"/>
        <v>0</v>
      </c>
    </row>
    <row r="154" spans="1:17" ht="14.25" customHeight="1">
      <c r="A154" s="247">
        <v>30</v>
      </c>
      <c r="B154" s="23" t="s">
        <v>344</v>
      </c>
      <c r="C154" s="238"/>
      <c r="D154" s="9"/>
      <c r="E154" s="9"/>
      <c r="F154" s="9"/>
      <c r="G154" s="21"/>
      <c r="H154" s="43"/>
      <c r="I154" s="285"/>
      <c r="J154" s="285"/>
      <c r="K154" s="24"/>
      <c r="L154" s="546">
        <v>491</v>
      </c>
      <c r="M154" s="579"/>
      <c r="N154" s="355">
        <f>J154-L154</f>
        <v>-491</v>
      </c>
      <c r="O154" s="546">
        <v>581</v>
      </c>
      <c r="P154" s="300">
        <f t="shared" si="14"/>
        <v>-90</v>
      </c>
      <c r="Q154">
        <v>-1.4</v>
      </c>
    </row>
    <row r="155" spans="1:16" ht="11.25" customHeight="1">
      <c r="A155" s="247">
        <v>32</v>
      </c>
      <c r="B155" s="23" t="s">
        <v>346</v>
      </c>
      <c r="C155" s="238"/>
      <c r="D155" s="9"/>
      <c r="E155" s="9"/>
      <c r="F155" s="9"/>
      <c r="G155" s="21"/>
      <c r="H155" s="43"/>
      <c r="I155" s="285"/>
      <c r="J155" s="285"/>
      <c r="K155" s="24"/>
      <c r="L155" s="546">
        <v>0.4</v>
      </c>
      <c r="M155" s="579"/>
      <c r="N155" s="355">
        <f t="shared" si="11"/>
        <v>-0.4</v>
      </c>
      <c r="O155" s="546">
        <v>-0.1</v>
      </c>
      <c r="P155" s="300">
        <f t="shared" si="14"/>
        <v>0.5</v>
      </c>
    </row>
    <row r="156" spans="1:16" ht="11.25" customHeight="1">
      <c r="A156" s="247">
        <v>35</v>
      </c>
      <c r="B156" s="23" t="s">
        <v>490</v>
      </c>
      <c r="C156" s="238"/>
      <c r="D156" s="9"/>
      <c r="E156" s="9"/>
      <c r="F156" s="9"/>
      <c r="G156" s="21"/>
      <c r="H156" s="43"/>
      <c r="I156" s="285">
        <v>250</v>
      </c>
      <c r="J156" s="285">
        <v>250</v>
      </c>
      <c r="K156" s="24"/>
      <c r="L156" s="546">
        <v>206.3</v>
      </c>
      <c r="M156" s="579">
        <f>L156/J156</f>
        <v>0.8252</v>
      </c>
      <c r="N156" s="355">
        <f t="shared" si="11"/>
        <v>43.69999999999999</v>
      </c>
      <c r="O156" s="546">
        <v>166.6</v>
      </c>
      <c r="P156" s="300">
        <f t="shared" si="14"/>
        <v>39.70000000000002</v>
      </c>
    </row>
    <row r="157" spans="1:16" ht="17.25" customHeight="1">
      <c r="A157" s="688">
        <v>33</v>
      </c>
      <c r="B157" s="689" t="s">
        <v>516</v>
      </c>
      <c r="C157" s="690"/>
      <c r="D157" s="183"/>
      <c r="E157" s="183"/>
      <c r="F157" s="183"/>
      <c r="G157" s="691"/>
      <c r="H157" s="692"/>
      <c r="I157" s="673"/>
      <c r="J157" s="695">
        <v>794</v>
      </c>
      <c r="K157" s="351"/>
      <c r="L157" s="693">
        <v>781.6</v>
      </c>
      <c r="M157" s="579">
        <f>L157/J157</f>
        <v>0.9843828715365239</v>
      </c>
      <c r="N157" s="694">
        <f t="shared" si="11"/>
        <v>12.399999999999977</v>
      </c>
      <c r="O157" s="693">
        <v>781.6</v>
      </c>
      <c r="P157" s="300">
        <f t="shared" si="14"/>
        <v>0</v>
      </c>
    </row>
    <row r="158" spans="1:16" ht="3" customHeight="1" hidden="1">
      <c r="A158" s="247">
        <v>32</v>
      </c>
      <c r="B158" s="23" t="s">
        <v>346</v>
      </c>
      <c r="C158" s="238"/>
      <c r="D158" s="9"/>
      <c r="E158" s="9"/>
      <c r="F158" s="9"/>
      <c r="G158" s="21"/>
      <c r="H158" s="43"/>
      <c r="I158" s="238"/>
      <c r="J158" s="637"/>
      <c r="K158" s="78"/>
      <c r="L158" s="542"/>
      <c r="M158" s="575"/>
      <c r="N158" s="542"/>
      <c r="O158" s="542"/>
      <c r="P158" s="300">
        <f t="shared" si="10"/>
        <v>0</v>
      </c>
    </row>
    <row r="159" spans="1:16" ht="12.75" hidden="1">
      <c r="A159" s="247">
        <v>200</v>
      </c>
      <c r="B159" s="23" t="s">
        <v>119</v>
      </c>
      <c r="C159" s="238"/>
      <c r="D159" s="9"/>
      <c r="E159" s="9"/>
      <c r="F159" s="9"/>
      <c r="G159" s="21"/>
      <c r="H159" s="43"/>
      <c r="I159" s="238"/>
      <c r="J159" s="637"/>
      <c r="K159" s="78"/>
      <c r="L159" s="542"/>
      <c r="M159" s="575"/>
      <c r="N159" s="542"/>
      <c r="O159" s="542"/>
      <c r="P159" s="300">
        <f t="shared" si="10"/>
        <v>0</v>
      </c>
    </row>
    <row r="160" spans="1:16" ht="12.75" hidden="1">
      <c r="A160" s="280"/>
      <c r="B160" s="36"/>
      <c r="C160" s="281"/>
      <c r="D160" s="58"/>
      <c r="E160" s="58"/>
      <c r="F160" s="58"/>
      <c r="G160" s="40"/>
      <c r="H160" s="87"/>
      <c r="I160" s="58"/>
      <c r="J160" s="512"/>
      <c r="K160" s="58"/>
      <c r="L160" s="264"/>
      <c r="M160" s="574"/>
      <c r="N160" s="264"/>
      <c r="O160" s="264"/>
      <c r="P160" s="300">
        <f t="shared" si="10"/>
        <v>0</v>
      </c>
    </row>
    <row r="161" spans="3:16" ht="4.5" customHeight="1" hidden="1">
      <c r="C161" s="27"/>
      <c r="D161" s="27"/>
      <c r="E161" s="27"/>
      <c r="F161" s="27"/>
      <c r="G161" s="28"/>
      <c r="H161" s="46"/>
      <c r="I161" s="177"/>
      <c r="J161" s="509"/>
      <c r="K161" s="177"/>
      <c r="L161" s="509"/>
      <c r="M161" s="582"/>
      <c r="N161" s="516"/>
      <c r="O161" s="509"/>
      <c r="P161" s="300">
        <f t="shared" si="10"/>
        <v>0</v>
      </c>
    </row>
    <row r="162" spans="3:16" ht="57.75" customHeight="1">
      <c r="C162" s="27"/>
      <c r="D162" s="27"/>
      <c r="E162" s="27"/>
      <c r="F162" s="27"/>
      <c r="G162" s="28"/>
      <c r="H162" s="46"/>
      <c r="I162" s="177"/>
      <c r="J162" s="509"/>
      <c r="K162" s="177"/>
      <c r="L162" s="549"/>
      <c r="M162" s="583"/>
      <c r="N162" s="559"/>
      <c r="O162" s="549"/>
      <c r="P162" s="300">
        <f t="shared" si="10"/>
        <v>0</v>
      </c>
    </row>
    <row r="163" spans="1:16" ht="39.75" customHeight="1">
      <c r="A163" s="56" t="s">
        <v>439</v>
      </c>
      <c r="B163" s="56"/>
      <c r="C163" s="32"/>
      <c r="D163" s="32"/>
      <c r="E163" s="32"/>
      <c r="F163" s="32"/>
      <c r="H163" s="47"/>
      <c r="I163" s="179"/>
      <c r="J163" s="638"/>
      <c r="K163" s="179"/>
      <c r="L163" s="551"/>
      <c r="M163" s="584"/>
      <c r="N163" s="560"/>
      <c r="O163" s="551"/>
      <c r="P163" s="300">
        <f t="shared" si="10"/>
        <v>0</v>
      </c>
    </row>
    <row r="164" spans="1:17" ht="51">
      <c r="A164" s="202" t="s">
        <v>34</v>
      </c>
      <c r="B164" s="207" t="s">
        <v>3</v>
      </c>
      <c r="C164" s="203" t="s">
        <v>270</v>
      </c>
      <c r="D164" s="203"/>
      <c r="E164" s="203"/>
      <c r="F164" s="203"/>
      <c r="G164" s="219"/>
      <c r="H164" s="220"/>
      <c r="I164" s="206" t="s">
        <v>508</v>
      </c>
      <c r="J164" s="632" t="s">
        <v>509</v>
      </c>
      <c r="K164" s="221" t="s">
        <v>269</v>
      </c>
      <c r="L164" s="207" t="s">
        <v>523</v>
      </c>
      <c r="M164" s="207" t="s">
        <v>494</v>
      </c>
      <c r="N164" s="541" t="s">
        <v>438</v>
      </c>
      <c r="O164" s="207" t="s">
        <v>521</v>
      </c>
      <c r="P164" s="300" t="e">
        <f t="shared" si="10"/>
        <v>#VALUE!</v>
      </c>
      <c r="Q164" s="630" t="s">
        <v>495</v>
      </c>
    </row>
    <row r="165" spans="1:16" ht="12.75">
      <c r="A165" s="208">
        <v>640</v>
      </c>
      <c r="B165" s="208" t="s">
        <v>181</v>
      </c>
      <c r="C165" s="239">
        <f>SUM(C166)</f>
        <v>0</v>
      </c>
      <c r="D165" s="213"/>
      <c r="E165" s="213"/>
      <c r="F165" s="213"/>
      <c r="G165" s="230"/>
      <c r="H165" s="231"/>
      <c r="I165" s="239">
        <f>SUM(I166:I170)</f>
        <v>354</v>
      </c>
      <c r="J165" s="636">
        <f>SUM(J166:J172)</f>
        <v>521</v>
      </c>
      <c r="K165" s="213"/>
      <c r="L165" s="300">
        <f>SUM(L166:L172)</f>
        <v>394.20000000000005</v>
      </c>
      <c r="M165" s="565">
        <f>L165/J165</f>
        <v>0.7566218809980807</v>
      </c>
      <c r="N165" s="300">
        <f aca="true" t="shared" si="15" ref="N165:N170">J165-L165</f>
        <v>126.79999999999995</v>
      </c>
      <c r="O165" s="300">
        <f>SUM(O166:O172)</f>
        <v>380.3</v>
      </c>
      <c r="P165" s="300">
        <f t="shared" si="10"/>
        <v>13.900000000000034</v>
      </c>
    </row>
    <row r="166" spans="1:16" ht="11.25" customHeight="1">
      <c r="A166" s="389">
        <v>649003</v>
      </c>
      <c r="B166" s="23" t="s">
        <v>266</v>
      </c>
      <c r="C166" s="285"/>
      <c r="D166" s="193"/>
      <c r="E166" s="193"/>
      <c r="F166" s="193"/>
      <c r="G166" s="284"/>
      <c r="H166" s="286"/>
      <c r="I166" s="285">
        <v>50</v>
      </c>
      <c r="J166" s="285">
        <v>78</v>
      </c>
      <c r="K166" s="9"/>
      <c r="L166" s="366">
        <v>76.5</v>
      </c>
      <c r="M166" s="566">
        <f>L166/J166</f>
        <v>0.9807692307692307</v>
      </c>
      <c r="N166" s="366">
        <f t="shared" si="15"/>
        <v>1.5</v>
      </c>
      <c r="O166" s="366">
        <v>76.5</v>
      </c>
      <c r="P166" s="300">
        <f t="shared" si="10"/>
        <v>0</v>
      </c>
    </row>
    <row r="167" spans="1:16" ht="11.25" customHeight="1">
      <c r="A167" s="390">
        <v>642012</v>
      </c>
      <c r="B167" s="330" t="s">
        <v>502</v>
      </c>
      <c r="C167" s="358"/>
      <c r="D167" s="316"/>
      <c r="E167" s="316"/>
      <c r="F167" s="316"/>
      <c r="G167" s="284"/>
      <c r="H167" s="359"/>
      <c r="I167" s="358"/>
      <c r="J167" s="358"/>
      <c r="K167" s="24"/>
      <c r="L167" s="355"/>
      <c r="M167" s="566"/>
      <c r="N167" s="366">
        <f t="shared" si="15"/>
        <v>0</v>
      </c>
      <c r="O167" s="355"/>
      <c r="P167" s="300">
        <f aca="true" t="shared" si="16" ref="P167:P172">L167-O167</f>
        <v>0</v>
      </c>
    </row>
    <row r="168" spans="1:16" ht="11.25" customHeight="1">
      <c r="A168" s="390">
        <v>642013</v>
      </c>
      <c r="B168" s="330" t="s">
        <v>489</v>
      </c>
      <c r="C168" s="358"/>
      <c r="D168" s="316"/>
      <c r="E168" s="316"/>
      <c r="F168" s="316"/>
      <c r="G168" s="284"/>
      <c r="H168" s="359"/>
      <c r="I168" s="616">
        <v>54</v>
      </c>
      <c r="J168" s="616">
        <v>191</v>
      </c>
      <c r="K168" s="24"/>
      <c r="L168" s="355">
        <v>189.8</v>
      </c>
      <c r="M168" s="566"/>
      <c r="N168" s="366">
        <f t="shared" si="15"/>
        <v>1.1999999999999886</v>
      </c>
      <c r="O168" s="355">
        <v>189.8</v>
      </c>
      <c r="P168" s="300">
        <f t="shared" si="16"/>
        <v>0</v>
      </c>
    </row>
    <row r="169" spans="1:16" ht="11.25" customHeight="1">
      <c r="A169" s="390">
        <v>642014</v>
      </c>
      <c r="B169" s="330" t="s">
        <v>409</v>
      </c>
      <c r="C169" s="358"/>
      <c r="D169" s="316"/>
      <c r="E169" s="316"/>
      <c r="F169" s="316"/>
      <c r="G169" s="284"/>
      <c r="H169" s="359"/>
      <c r="I169" s="332"/>
      <c r="J169" s="332"/>
      <c r="K169" s="24"/>
      <c r="L169" s="355"/>
      <c r="M169" s="566"/>
      <c r="N169" s="366">
        <f t="shared" si="15"/>
        <v>0</v>
      </c>
      <c r="O169" s="355"/>
      <c r="P169" s="300">
        <f t="shared" si="16"/>
        <v>0</v>
      </c>
    </row>
    <row r="170" spans="1:16" ht="11.25" customHeight="1">
      <c r="A170" s="390">
        <v>642015</v>
      </c>
      <c r="B170" s="330" t="s">
        <v>348</v>
      </c>
      <c r="C170" s="358"/>
      <c r="D170" s="316"/>
      <c r="E170" s="316"/>
      <c r="F170" s="316"/>
      <c r="G170" s="284"/>
      <c r="H170" s="359"/>
      <c r="I170" s="332">
        <v>250</v>
      </c>
      <c r="J170" s="332">
        <v>250</v>
      </c>
      <c r="K170" s="24"/>
      <c r="L170" s="355">
        <v>125.9</v>
      </c>
      <c r="M170" s="566">
        <f>L170/J170</f>
        <v>0.5036</v>
      </c>
      <c r="N170" s="366">
        <f t="shared" si="15"/>
        <v>124.1</v>
      </c>
      <c r="O170" s="355">
        <v>112</v>
      </c>
      <c r="P170" s="300">
        <f t="shared" si="16"/>
        <v>13.900000000000006</v>
      </c>
    </row>
    <row r="171" spans="1:16" ht="11.25" customHeight="1">
      <c r="A171" s="390">
        <v>642030</v>
      </c>
      <c r="B171" s="330" t="s">
        <v>347</v>
      </c>
      <c r="C171" s="358"/>
      <c r="D171" s="316"/>
      <c r="E171" s="316"/>
      <c r="F171" s="316"/>
      <c r="G171" s="284"/>
      <c r="H171" s="359"/>
      <c r="I171" s="332"/>
      <c r="J171" s="332"/>
      <c r="K171" s="24"/>
      <c r="L171" s="355"/>
      <c r="M171" s="585"/>
      <c r="N171" s="355"/>
      <c r="O171" s="355"/>
      <c r="P171" s="300">
        <f t="shared" si="16"/>
        <v>0</v>
      </c>
    </row>
    <row r="172" spans="1:16" ht="11.25" customHeight="1">
      <c r="A172" s="390">
        <v>642006</v>
      </c>
      <c r="B172" s="23" t="s">
        <v>408</v>
      </c>
      <c r="C172" s="238"/>
      <c r="D172" s="24"/>
      <c r="E172" s="24"/>
      <c r="F172" s="24"/>
      <c r="G172" s="21"/>
      <c r="H172" s="25"/>
      <c r="I172" s="285"/>
      <c r="J172" s="285">
        <v>2</v>
      </c>
      <c r="K172" s="24"/>
      <c r="L172" s="355">
        <v>2</v>
      </c>
      <c r="M172" s="585"/>
      <c r="N172" s="355"/>
      <c r="O172" s="355">
        <v>2</v>
      </c>
      <c r="P172" s="300">
        <f t="shared" si="16"/>
        <v>0</v>
      </c>
    </row>
    <row r="173" spans="1:16" ht="11.25" customHeight="1">
      <c r="A173" s="214"/>
      <c r="B173" s="23"/>
      <c r="C173" s="216"/>
      <c r="D173" s="9"/>
      <c r="E173" s="9"/>
      <c r="F173" s="9"/>
      <c r="G173" s="21"/>
      <c r="H173" s="43"/>
      <c r="I173" s="193"/>
      <c r="J173" s="513"/>
      <c r="K173" s="24"/>
      <c r="L173" s="355"/>
      <c r="M173" s="585"/>
      <c r="N173" s="355"/>
      <c r="O173" s="355"/>
      <c r="P173" s="300">
        <f t="shared" si="10"/>
        <v>0</v>
      </c>
    </row>
    <row r="174" spans="1:16" ht="11.25" customHeight="1">
      <c r="A174" s="208">
        <v>710</v>
      </c>
      <c r="B174" s="208" t="s">
        <v>183</v>
      </c>
      <c r="C174" s="210">
        <f>SUM(C176,C179,C182,C188,C191,C201,C203,C208,C213)</f>
        <v>0</v>
      </c>
      <c r="D174" s="213"/>
      <c r="E174" s="213"/>
      <c r="F174" s="213"/>
      <c r="G174" s="230"/>
      <c r="H174" s="231"/>
      <c r="I174" s="210">
        <f>SUM(I176,I179,I182,I188,I204,I206,I211,I216)</f>
        <v>16412</v>
      </c>
      <c r="J174" s="682">
        <f>J176+J179+J182+J188+J204+J206+J211+J216</f>
        <v>28123.801</v>
      </c>
      <c r="K174" s="334"/>
      <c r="L174" s="552">
        <f>L176+L179+L182+L188+L204+L206+L211+L216</f>
        <v>15265.199999999999</v>
      </c>
      <c r="M174" s="586">
        <f>L174/J174</f>
        <v>0.5427858062286816</v>
      </c>
      <c r="N174" s="554">
        <f>J174-L174</f>
        <v>12858.601</v>
      </c>
      <c r="O174" s="552">
        <f>O176+O179+O182+O188+O204+O206+O211+O216</f>
        <v>12034.2</v>
      </c>
      <c r="P174" s="300">
        <f t="shared" si="10"/>
        <v>3230.999999999998</v>
      </c>
    </row>
    <row r="175" spans="1:16" ht="11.25" customHeight="1">
      <c r="A175" s="214"/>
      <c r="B175" s="23"/>
      <c r="C175" s="216"/>
      <c r="D175" s="9"/>
      <c r="E175" s="9"/>
      <c r="F175" s="9"/>
      <c r="G175" s="21"/>
      <c r="H175" s="43"/>
      <c r="I175" s="193"/>
      <c r="J175" s="513"/>
      <c r="K175" s="9"/>
      <c r="L175" s="366"/>
      <c r="M175" s="566"/>
      <c r="N175" s="366"/>
      <c r="O175" s="366"/>
      <c r="P175" s="300">
        <f t="shared" si="10"/>
        <v>0</v>
      </c>
    </row>
    <row r="176" spans="1:16" ht="11.25" customHeight="1">
      <c r="A176" s="208">
        <v>711</v>
      </c>
      <c r="B176" s="208" t="s">
        <v>184</v>
      </c>
      <c r="C176" s="210">
        <f>SUM(C177:C178)</f>
        <v>0</v>
      </c>
      <c r="D176" s="213"/>
      <c r="E176" s="213"/>
      <c r="F176" s="213"/>
      <c r="G176" s="230"/>
      <c r="H176" s="231"/>
      <c r="I176" s="210">
        <f>SUM(I177:I178)</f>
        <v>750</v>
      </c>
      <c r="J176" s="700">
        <f>SUM(J177:J178)</f>
        <v>200</v>
      </c>
      <c r="K176" s="334"/>
      <c r="L176" s="552">
        <f>SUM(L177:L178)</f>
        <v>0</v>
      </c>
      <c r="M176" s="586">
        <v>0</v>
      </c>
      <c r="N176" s="554">
        <f>J176-L176</f>
        <v>200</v>
      </c>
      <c r="O176" s="552">
        <f>SUM(O177:O178)</f>
        <v>0</v>
      </c>
      <c r="P176" s="300">
        <f t="shared" si="10"/>
        <v>0</v>
      </c>
    </row>
    <row r="177" spans="1:16" ht="11.25" customHeight="1">
      <c r="A177" s="247">
        <v>3</v>
      </c>
      <c r="B177" s="23" t="s">
        <v>265</v>
      </c>
      <c r="C177" s="216"/>
      <c r="D177" s="9"/>
      <c r="E177" s="9"/>
      <c r="F177" s="9"/>
      <c r="G177" s="21"/>
      <c r="H177" s="43"/>
      <c r="I177" s="193">
        <v>750</v>
      </c>
      <c r="J177" s="286">
        <v>200</v>
      </c>
      <c r="K177" s="24"/>
      <c r="L177" s="355"/>
      <c r="M177" s="665"/>
      <c r="N177" s="355"/>
      <c r="O177" s="355"/>
      <c r="P177" s="300">
        <f t="shared" si="10"/>
        <v>0</v>
      </c>
    </row>
    <row r="178" spans="1:16" ht="11.25" customHeight="1">
      <c r="A178" s="247">
        <v>4</v>
      </c>
      <c r="B178" s="23" t="s">
        <v>187</v>
      </c>
      <c r="C178" s="216"/>
      <c r="D178" s="9"/>
      <c r="E178" s="9"/>
      <c r="F178" s="9"/>
      <c r="G178" s="21"/>
      <c r="H178" s="43"/>
      <c r="I178" s="193"/>
      <c r="J178" s="286"/>
      <c r="K178" s="24"/>
      <c r="L178" s="355"/>
      <c r="M178" s="665"/>
      <c r="N178" s="355"/>
      <c r="O178" s="355"/>
      <c r="P178" s="300">
        <f t="shared" si="10"/>
        <v>0</v>
      </c>
    </row>
    <row r="179" spans="1:21" ht="11.25" customHeight="1">
      <c r="A179" s="208">
        <v>712</v>
      </c>
      <c r="B179" s="208" t="s">
        <v>350</v>
      </c>
      <c r="C179" s="216"/>
      <c r="D179" s="216"/>
      <c r="E179" s="216"/>
      <c r="F179" s="216"/>
      <c r="G179" s="230"/>
      <c r="H179" s="224"/>
      <c r="I179" s="216"/>
      <c r="J179" s="224">
        <f>J180</f>
        <v>0</v>
      </c>
      <c r="K179" s="241"/>
      <c r="L179" s="553"/>
      <c r="M179" s="587"/>
      <c r="N179" s="553"/>
      <c r="O179" s="553"/>
      <c r="P179" s="300">
        <f t="shared" si="10"/>
        <v>0</v>
      </c>
      <c r="Q179" s="35"/>
      <c r="R179" s="35"/>
      <c r="S179" s="35"/>
      <c r="T179" s="35"/>
      <c r="U179" s="35"/>
    </row>
    <row r="180" spans="1:21" ht="11.25" customHeight="1">
      <c r="A180" s="247">
        <v>1</v>
      </c>
      <c r="B180" s="23" t="s">
        <v>332</v>
      </c>
      <c r="C180" s="216"/>
      <c r="D180" s="9"/>
      <c r="E180" s="9"/>
      <c r="F180" s="9"/>
      <c r="G180" s="21"/>
      <c r="H180" s="43"/>
      <c r="I180" s="193"/>
      <c r="J180" s="286">
        <v>0</v>
      </c>
      <c r="K180" s="361"/>
      <c r="L180" s="331"/>
      <c r="M180" s="588"/>
      <c r="N180" s="331"/>
      <c r="O180" s="331"/>
      <c r="P180" s="300">
        <f t="shared" si="10"/>
        <v>0</v>
      </c>
      <c r="Q180" s="35"/>
      <c r="R180" s="35"/>
      <c r="S180" s="35"/>
      <c r="T180" s="35"/>
      <c r="U180" s="35"/>
    </row>
    <row r="181" spans="1:21" ht="11.25" customHeight="1">
      <c r="A181" s="214"/>
      <c r="B181" s="23"/>
      <c r="C181" s="216"/>
      <c r="D181" s="9"/>
      <c r="E181" s="9"/>
      <c r="F181" s="9"/>
      <c r="G181" s="21"/>
      <c r="H181" s="43"/>
      <c r="I181" s="193"/>
      <c r="J181" s="286"/>
      <c r="K181" s="24"/>
      <c r="L181" s="355"/>
      <c r="M181" s="585"/>
      <c r="N181" s="355"/>
      <c r="O181" s="355"/>
      <c r="P181" s="300">
        <f t="shared" si="10"/>
        <v>0</v>
      </c>
      <c r="U181" s="35"/>
    </row>
    <row r="182" spans="1:16" ht="11.25" customHeight="1">
      <c r="A182" s="215">
        <v>713</v>
      </c>
      <c r="B182" s="218" t="s">
        <v>267</v>
      </c>
      <c r="C182" s="210">
        <f>SUM(C183:C186)</f>
        <v>0</v>
      </c>
      <c r="D182" s="213"/>
      <c r="E182" s="213"/>
      <c r="F182" s="213"/>
      <c r="G182" s="230"/>
      <c r="H182" s="231"/>
      <c r="I182" s="210">
        <f>SUM(I183:I187)</f>
        <v>4700</v>
      </c>
      <c r="J182" s="682">
        <f>SUM(J183:J187)</f>
        <v>1181.44</v>
      </c>
      <c r="K182" s="334"/>
      <c r="L182" s="552">
        <f>SUM(L183:L187)</f>
        <v>142.6</v>
      </c>
      <c r="M182" s="586">
        <f>L182/J182</f>
        <v>0.12070016251354279</v>
      </c>
      <c r="N182" s="554">
        <f>J182--L182</f>
        <v>1324.04</v>
      </c>
      <c r="O182" s="552">
        <f>SUM(O183:O187)</f>
        <v>142.6</v>
      </c>
      <c r="P182" s="300">
        <f t="shared" si="10"/>
        <v>0</v>
      </c>
    </row>
    <row r="183" spans="1:16" ht="11.25" customHeight="1">
      <c r="A183" s="247">
        <v>1</v>
      </c>
      <c r="B183" s="23" t="s">
        <v>329</v>
      </c>
      <c r="C183" s="232"/>
      <c r="D183" s="9"/>
      <c r="E183" s="9"/>
      <c r="F183" s="9"/>
      <c r="G183" s="21"/>
      <c r="H183" s="43"/>
      <c r="I183" s="361"/>
      <c r="J183" s="701"/>
      <c r="K183" s="24"/>
      <c r="L183" s="355"/>
      <c r="M183" s="585"/>
      <c r="N183" s="355"/>
      <c r="O183" s="355"/>
      <c r="P183" s="300">
        <f t="shared" si="10"/>
        <v>0</v>
      </c>
    </row>
    <row r="184" spans="1:16" ht="11.25" customHeight="1">
      <c r="A184" s="247">
        <v>2</v>
      </c>
      <c r="B184" s="23" t="s">
        <v>138</v>
      </c>
      <c r="C184" s="216"/>
      <c r="D184" s="9"/>
      <c r="E184" s="9"/>
      <c r="F184" s="9"/>
      <c r="G184" s="21"/>
      <c r="H184" s="43"/>
      <c r="I184" s="193">
        <v>4100</v>
      </c>
      <c r="J184" s="680">
        <v>480.515</v>
      </c>
      <c r="K184" s="24"/>
      <c r="L184" s="355">
        <v>142.6</v>
      </c>
      <c r="M184" s="585">
        <f>L184/J184</f>
        <v>0.296764929294611</v>
      </c>
      <c r="N184" s="355">
        <f>J184-L184</f>
        <v>337.91499999999996</v>
      </c>
      <c r="O184" s="355">
        <v>142.6</v>
      </c>
      <c r="P184" s="300">
        <f t="shared" si="10"/>
        <v>0</v>
      </c>
    </row>
    <row r="185" spans="1:16" ht="11.25" customHeight="1">
      <c r="A185" s="247">
        <v>3</v>
      </c>
      <c r="B185" s="23" t="s">
        <v>264</v>
      </c>
      <c r="C185" s="216"/>
      <c r="D185" s="9"/>
      <c r="E185" s="9"/>
      <c r="F185" s="9"/>
      <c r="G185" s="21"/>
      <c r="H185" s="43"/>
      <c r="I185" s="193"/>
      <c r="J185" s="286"/>
      <c r="K185" s="24"/>
      <c r="L185" s="355"/>
      <c r="M185" s="585"/>
      <c r="N185" s="355">
        <f>J185-L185</f>
        <v>0</v>
      </c>
      <c r="O185" s="355"/>
      <c r="P185" s="300">
        <f t="shared" si="10"/>
        <v>0</v>
      </c>
    </row>
    <row r="186" spans="1:16" ht="11.25" customHeight="1">
      <c r="A186" s="247">
        <v>4</v>
      </c>
      <c r="B186" s="23" t="s">
        <v>351</v>
      </c>
      <c r="C186" s="241"/>
      <c r="D186" s="63"/>
      <c r="E186" s="63"/>
      <c r="F186" s="63"/>
      <c r="G186" s="21"/>
      <c r="H186" s="44"/>
      <c r="I186" s="196">
        <v>600</v>
      </c>
      <c r="J186" s="608">
        <v>700.925</v>
      </c>
      <c r="K186" s="24"/>
      <c r="L186" s="355">
        <v>0</v>
      </c>
      <c r="M186" s="585"/>
      <c r="N186" s="355">
        <f>J186-L186</f>
        <v>700.925</v>
      </c>
      <c r="O186" s="355">
        <v>0</v>
      </c>
      <c r="P186" s="300">
        <f t="shared" si="10"/>
        <v>0</v>
      </c>
    </row>
    <row r="187" spans="1:16" ht="11.25" customHeight="1">
      <c r="A187" s="247">
        <v>5</v>
      </c>
      <c r="B187" s="23" t="s">
        <v>352</v>
      </c>
      <c r="C187" s="216"/>
      <c r="D187" s="9"/>
      <c r="E187" s="9"/>
      <c r="F187" s="9"/>
      <c r="G187" s="21"/>
      <c r="H187" s="43"/>
      <c r="I187" s="193"/>
      <c r="J187" s="286"/>
      <c r="K187" s="24"/>
      <c r="L187" s="355"/>
      <c r="M187" s="585"/>
      <c r="N187" s="355"/>
      <c r="O187" s="355"/>
      <c r="P187" s="300">
        <f t="shared" si="10"/>
        <v>0</v>
      </c>
    </row>
    <row r="188" spans="1:16" ht="11.25" customHeight="1">
      <c r="A188" s="208">
        <v>714</v>
      </c>
      <c r="B188" s="208" t="s">
        <v>193</v>
      </c>
      <c r="C188" s="210">
        <f>SUM(C189:C190)</f>
        <v>0</v>
      </c>
      <c r="D188" s="213"/>
      <c r="E188" s="213"/>
      <c r="F188" s="213"/>
      <c r="G188" s="230"/>
      <c r="H188" s="231"/>
      <c r="I188" s="210">
        <f>SUM(I189:I189)</f>
        <v>4900</v>
      </c>
      <c r="J188" s="700">
        <f>SUM(J189:J189)</f>
        <v>8682.33</v>
      </c>
      <c r="K188" s="232"/>
      <c r="L188" s="552">
        <f>SUM(L189)</f>
        <v>1995.1</v>
      </c>
      <c r="M188" s="589">
        <f>L188/J188</f>
        <v>0.22978854754426517</v>
      </c>
      <c r="N188" s="554">
        <f>J188-L188</f>
        <v>6687.23</v>
      </c>
      <c r="O188" s="552">
        <f>SUM(O189)</f>
        <v>1951.1</v>
      </c>
      <c r="P188" s="300">
        <f t="shared" si="10"/>
        <v>44</v>
      </c>
    </row>
    <row r="189" spans="1:16" ht="11.25" customHeight="1">
      <c r="A189" s="247">
        <v>1</v>
      </c>
      <c r="B189" s="23" t="s">
        <v>194</v>
      </c>
      <c r="C189" s="216"/>
      <c r="D189" s="9"/>
      <c r="E189" s="9"/>
      <c r="F189" s="9"/>
      <c r="G189" s="21"/>
      <c r="H189" s="43"/>
      <c r="I189" s="193">
        <v>4900</v>
      </c>
      <c r="J189" s="286">
        <v>8682.33</v>
      </c>
      <c r="K189" s="24"/>
      <c r="L189" s="355">
        <v>1995.1</v>
      </c>
      <c r="M189" s="585">
        <f>L189/J189</f>
        <v>0.22978854754426517</v>
      </c>
      <c r="N189" s="355">
        <f>J189-L189</f>
        <v>6687.23</v>
      </c>
      <c r="O189" s="355">
        <v>1951.1</v>
      </c>
      <c r="P189" s="300">
        <f t="shared" si="10"/>
        <v>44</v>
      </c>
    </row>
    <row r="190" spans="1:16" ht="11.25" customHeight="1">
      <c r="A190" s="390"/>
      <c r="B190" s="330"/>
      <c r="C190" s="358"/>
      <c r="D190" s="316"/>
      <c r="E190" s="316"/>
      <c r="F190" s="316"/>
      <c r="G190" s="284"/>
      <c r="H190" s="359"/>
      <c r="I190" s="332"/>
      <c r="J190" s="331"/>
      <c r="K190" s="24"/>
      <c r="L190" s="355"/>
      <c r="M190" s="585"/>
      <c r="N190" s="355"/>
      <c r="O190" s="355"/>
      <c r="P190" s="300">
        <f t="shared" si="10"/>
        <v>0</v>
      </c>
    </row>
    <row r="191" spans="1:16" ht="11.25" customHeight="1">
      <c r="A191" s="247"/>
      <c r="B191" s="23"/>
      <c r="C191" s="232"/>
      <c r="D191" s="24"/>
      <c r="E191" s="24"/>
      <c r="F191" s="24"/>
      <c r="G191" s="21"/>
      <c r="H191" s="25"/>
      <c r="I191" s="361"/>
      <c r="J191" s="362"/>
      <c r="K191" s="24"/>
      <c r="L191" s="355"/>
      <c r="M191" s="585"/>
      <c r="N191" s="355"/>
      <c r="O191" s="355"/>
      <c r="P191" s="300">
        <f t="shared" si="10"/>
        <v>0</v>
      </c>
    </row>
    <row r="192" spans="1:16" ht="11.25" customHeight="1">
      <c r="A192" s="247"/>
      <c r="B192" s="23"/>
      <c r="C192" s="232"/>
      <c r="D192" s="24"/>
      <c r="E192" s="24"/>
      <c r="F192" s="24"/>
      <c r="G192" s="21"/>
      <c r="H192" s="25"/>
      <c r="I192" s="361"/>
      <c r="J192" s="362"/>
      <c r="K192" s="24"/>
      <c r="L192" s="355"/>
      <c r="M192" s="585"/>
      <c r="N192" s="355"/>
      <c r="O192" s="355"/>
      <c r="P192" s="300">
        <f t="shared" si="10"/>
        <v>0</v>
      </c>
    </row>
    <row r="193" spans="1:16" ht="11.25" customHeight="1">
      <c r="A193" s="247"/>
      <c r="B193" s="23"/>
      <c r="C193" s="232"/>
      <c r="D193" s="24"/>
      <c r="E193" s="24"/>
      <c r="F193" s="24"/>
      <c r="G193" s="21"/>
      <c r="H193" s="25"/>
      <c r="I193" s="361"/>
      <c r="J193" s="362"/>
      <c r="K193" s="24"/>
      <c r="L193" s="355"/>
      <c r="M193" s="585"/>
      <c r="N193" s="355"/>
      <c r="O193" s="355"/>
      <c r="P193" s="300">
        <f t="shared" si="10"/>
        <v>0</v>
      </c>
    </row>
    <row r="194" spans="1:16" ht="11.25" customHeight="1">
      <c r="A194" s="247"/>
      <c r="B194" s="23"/>
      <c r="C194" s="232"/>
      <c r="D194" s="24"/>
      <c r="E194" s="24"/>
      <c r="F194" s="24"/>
      <c r="G194" s="21"/>
      <c r="H194" s="25"/>
      <c r="I194" s="361"/>
      <c r="J194" s="362"/>
      <c r="K194" s="24"/>
      <c r="L194" s="355"/>
      <c r="M194" s="585"/>
      <c r="N194" s="355"/>
      <c r="O194" s="355"/>
      <c r="P194" s="300">
        <f t="shared" si="10"/>
        <v>0</v>
      </c>
    </row>
    <row r="195" spans="1:16" ht="11.25" customHeight="1">
      <c r="A195" s="247"/>
      <c r="B195" s="23"/>
      <c r="C195" s="237"/>
      <c r="D195" s="174"/>
      <c r="E195" s="174"/>
      <c r="F195" s="174"/>
      <c r="G195" s="175"/>
      <c r="H195" s="72"/>
      <c r="I195" s="540"/>
      <c r="J195" s="639"/>
      <c r="K195" s="24"/>
      <c r="L195" s="355"/>
      <c r="M195" s="585"/>
      <c r="N195" s="355"/>
      <c r="O195" s="355"/>
      <c r="P195" s="300">
        <f t="shared" si="10"/>
        <v>0</v>
      </c>
    </row>
    <row r="196" spans="1:16" ht="11.25" customHeight="1">
      <c r="A196" s="247"/>
      <c r="B196" s="23"/>
      <c r="C196" s="237"/>
      <c r="D196" s="174"/>
      <c r="E196" s="174"/>
      <c r="F196" s="174"/>
      <c r="G196" s="175"/>
      <c r="H196" s="72"/>
      <c r="I196" s="540"/>
      <c r="J196" s="639"/>
      <c r="K196" s="24"/>
      <c r="L196" s="355"/>
      <c r="M196" s="585"/>
      <c r="N196" s="355"/>
      <c r="O196" s="355"/>
      <c r="P196" s="300">
        <f t="shared" si="10"/>
        <v>0</v>
      </c>
    </row>
    <row r="197" spans="1:16" ht="11.25" customHeight="1">
      <c r="A197" s="247"/>
      <c r="B197" s="23"/>
      <c r="C197" s="237"/>
      <c r="D197" s="174"/>
      <c r="E197" s="174"/>
      <c r="F197" s="174"/>
      <c r="G197" s="175"/>
      <c r="H197" s="72"/>
      <c r="I197" s="540"/>
      <c r="J197" s="639"/>
      <c r="K197" s="24"/>
      <c r="L197" s="355"/>
      <c r="M197" s="585"/>
      <c r="N197" s="355"/>
      <c r="O197" s="355"/>
      <c r="P197" s="300">
        <f t="shared" si="10"/>
        <v>0</v>
      </c>
    </row>
    <row r="198" spans="1:16" ht="20.25" customHeight="1">
      <c r="A198" s="282"/>
      <c r="B198" s="36"/>
      <c r="C198" s="197"/>
      <c r="D198" s="78"/>
      <c r="E198" s="78"/>
      <c r="F198" s="78"/>
      <c r="G198" s="40"/>
      <c r="H198" s="57"/>
      <c r="I198" s="78"/>
      <c r="J198" s="125"/>
      <c r="K198" s="78"/>
      <c r="L198" s="542"/>
      <c r="M198" s="575"/>
      <c r="N198" s="542"/>
      <c r="O198" s="542"/>
      <c r="P198" s="300">
        <f aca="true" t="shared" si="17" ref="P198:P262">L198-O198</f>
        <v>0</v>
      </c>
    </row>
    <row r="199" spans="1:16" ht="12.75" hidden="1">
      <c r="A199" s="282"/>
      <c r="B199" s="36"/>
      <c r="C199" s="197"/>
      <c r="D199" s="78"/>
      <c r="E199" s="78"/>
      <c r="F199" s="78"/>
      <c r="G199" s="40"/>
      <c r="H199" s="57"/>
      <c r="I199" s="78"/>
      <c r="J199" s="125"/>
      <c r="K199" s="78"/>
      <c r="L199" s="542"/>
      <c r="M199" s="575"/>
      <c r="N199" s="561"/>
      <c r="O199" s="542"/>
      <c r="P199" s="300">
        <f t="shared" si="17"/>
        <v>0</v>
      </c>
    </row>
    <row r="200" spans="3:16" ht="27.75" customHeight="1" hidden="1">
      <c r="C200" s="27"/>
      <c r="D200" s="27"/>
      <c r="E200" s="27"/>
      <c r="F200" s="27"/>
      <c r="G200" s="28"/>
      <c r="H200" s="46"/>
      <c r="I200" s="177"/>
      <c r="J200" s="509"/>
      <c r="K200" s="177"/>
      <c r="L200" s="509"/>
      <c r="M200" s="582"/>
      <c r="N200" s="121"/>
      <c r="O200" s="509"/>
      <c r="P200" s="300">
        <f t="shared" si="17"/>
        <v>0</v>
      </c>
    </row>
    <row r="201" spans="3:16" ht="12.75" hidden="1">
      <c r="C201" s="27"/>
      <c r="D201" s="27"/>
      <c r="E201" s="27"/>
      <c r="F201" s="27"/>
      <c r="G201" s="28"/>
      <c r="H201" s="46"/>
      <c r="I201" s="177"/>
      <c r="J201" s="509"/>
      <c r="K201" s="177"/>
      <c r="L201" s="509"/>
      <c r="M201" s="582"/>
      <c r="N201" s="562"/>
      <c r="O201" s="509"/>
      <c r="P201" s="300">
        <f t="shared" si="17"/>
        <v>0</v>
      </c>
    </row>
    <row r="202" spans="1:16" ht="33.75" customHeight="1">
      <c r="A202" s="56" t="s">
        <v>440</v>
      </c>
      <c r="B202" s="56"/>
      <c r="C202" s="27"/>
      <c r="D202" s="27"/>
      <c r="E202" s="27"/>
      <c r="F202" s="27"/>
      <c r="H202" s="46"/>
      <c r="I202" s="177"/>
      <c r="J202" s="509"/>
      <c r="K202" s="177"/>
      <c r="L202" s="549" t="s">
        <v>152</v>
      </c>
      <c r="M202" s="583"/>
      <c r="N202" s="559"/>
      <c r="O202" s="549" t="s">
        <v>152</v>
      </c>
      <c r="P202" s="300" t="e">
        <f t="shared" si="17"/>
        <v>#VALUE!</v>
      </c>
    </row>
    <row r="203" spans="1:16" ht="51">
      <c r="A203" s="202" t="s">
        <v>34</v>
      </c>
      <c r="B203" s="207" t="s">
        <v>3</v>
      </c>
      <c r="C203" s="203" t="s">
        <v>270</v>
      </c>
      <c r="D203" s="203"/>
      <c r="E203" s="203"/>
      <c r="F203" s="203"/>
      <c r="G203" s="219"/>
      <c r="H203" s="220"/>
      <c r="I203" s="206" t="s">
        <v>508</v>
      </c>
      <c r="J203" s="632" t="s">
        <v>509</v>
      </c>
      <c r="K203" s="221" t="s">
        <v>269</v>
      </c>
      <c r="L203" s="207" t="s">
        <v>523</v>
      </c>
      <c r="M203" s="207" t="s">
        <v>494</v>
      </c>
      <c r="N203" s="541" t="s">
        <v>438</v>
      </c>
      <c r="O203" s="207" t="s">
        <v>521</v>
      </c>
      <c r="P203" s="300" t="e">
        <f t="shared" si="17"/>
        <v>#VALUE!</v>
      </c>
    </row>
    <row r="204" spans="1:16" ht="12.75">
      <c r="A204" s="208">
        <v>716</v>
      </c>
      <c r="B204" s="208" t="s">
        <v>207</v>
      </c>
      <c r="C204" s="213">
        <f>SUM(C205)</f>
        <v>0</v>
      </c>
      <c r="D204" s="213"/>
      <c r="E204" s="213"/>
      <c r="F204" s="213"/>
      <c r="G204" s="230"/>
      <c r="H204" s="231"/>
      <c r="I204" s="213">
        <v>50</v>
      </c>
      <c r="J204" s="679">
        <v>431.8</v>
      </c>
      <c r="K204" s="24"/>
      <c r="L204" s="209">
        <v>410.1</v>
      </c>
      <c r="M204" s="698">
        <f>L204/J204</f>
        <v>0.9497452524316814</v>
      </c>
      <c r="N204" s="554"/>
      <c r="O204" s="209">
        <v>188.8</v>
      </c>
      <c r="P204" s="300">
        <f t="shared" si="17"/>
        <v>221.3</v>
      </c>
    </row>
    <row r="205" spans="1:16" ht="14.25">
      <c r="A205" s="214"/>
      <c r="B205" s="23"/>
      <c r="C205" s="193"/>
      <c r="D205" s="9"/>
      <c r="E205" s="9"/>
      <c r="F205" s="9"/>
      <c r="G205" s="21"/>
      <c r="H205" s="43"/>
      <c r="I205" s="193"/>
      <c r="J205" s="513"/>
      <c r="K205" s="24"/>
      <c r="L205" s="355"/>
      <c r="M205" s="585"/>
      <c r="N205" s="631"/>
      <c r="O205" s="355"/>
      <c r="P205" s="300">
        <f t="shared" si="17"/>
        <v>0</v>
      </c>
    </row>
    <row r="206" spans="1:16" ht="12.75">
      <c r="A206" s="208">
        <v>717</v>
      </c>
      <c r="B206" s="208" t="s">
        <v>208</v>
      </c>
      <c r="C206" s="210">
        <f>SUM(C207:C209)</f>
        <v>0</v>
      </c>
      <c r="D206" s="213"/>
      <c r="E206" s="213"/>
      <c r="F206" s="213"/>
      <c r="G206" s="230"/>
      <c r="H206" s="231"/>
      <c r="I206" s="210">
        <f>SUM(I207:I210)</f>
        <v>6012</v>
      </c>
      <c r="J206" s="682">
        <f>SUM(J207:J210)</f>
        <v>17628.231</v>
      </c>
      <c r="K206" s="24"/>
      <c r="L206" s="552">
        <f>SUM(L207:L209)</f>
        <v>12717.4</v>
      </c>
      <c r="M206" s="586">
        <f>L206/J206</f>
        <v>0.72142235939613</v>
      </c>
      <c r="N206" s="554">
        <f>J206-L206</f>
        <v>4910.831</v>
      </c>
      <c r="O206" s="552">
        <f>SUM(O207:O209)</f>
        <v>9751.7</v>
      </c>
      <c r="P206" s="300">
        <f t="shared" si="17"/>
        <v>2965.699999999999</v>
      </c>
    </row>
    <row r="207" spans="1:16" ht="12.75">
      <c r="A207" s="247">
        <v>1</v>
      </c>
      <c r="B207" s="23" t="s">
        <v>209</v>
      </c>
      <c r="C207" s="216"/>
      <c r="D207" s="9"/>
      <c r="E207" s="9"/>
      <c r="F207" s="9"/>
      <c r="G207" s="21"/>
      <c r="H207" s="43"/>
      <c r="I207" s="193"/>
      <c r="J207" s="680"/>
      <c r="K207" s="213"/>
      <c r="L207" s="374"/>
      <c r="M207" s="585"/>
      <c r="N207" s="331"/>
      <c r="O207" s="374"/>
      <c r="P207" s="300">
        <f t="shared" si="17"/>
        <v>0</v>
      </c>
    </row>
    <row r="208" spans="1:16" ht="12.75">
      <c r="A208" s="247">
        <v>2</v>
      </c>
      <c r="B208" s="23" t="s">
        <v>210</v>
      </c>
      <c r="C208" s="216"/>
      <c r="D208" s="9"/>
      <c r="E208" s="9"/>
      <c r="F208" s="9"/>
      <c r="G208" s="21"/>
      <c r="H208" s="43"/>
      <c r="I208" s="193">
        <v>6012</v>
      </c>
      <c r="J208" s="680">
        <v>17628.231</v>
      </c>
      <c r="K208" s="24"/>
      <c r="L208" s="355">
        <v>12717.4</v>
      </c>
      <c r="M208" s="585">
        <f>L208/J208</f>
        <v>0.72142235939613</v>
      </c>
      <c r="N208" s="331">
        <f>J208-L208</f>
        <v>4910.831</v>
      </c>
      <c r="O208" s="355">
        <v>9751.7</v>
      </c>
      <c r="P208" s="300">
        <f t="shared" si="17"/>
        <v>2965.699999999999</v>
      </c>
    </row>
    <row r="209" spans="1:16" ht="12.75">
      <c r="A209" s="247">
        <v>3</v>
      </c>
      <c r="B209" s="23" t="s">
        <v>211</v>
      </c>
      <c r="C209" s="216"/>
      <c r="D209" s="9"/>
      <c r="E209" s="9"/>
      <c r="F209" s="9"/>
      <c r="G209" s="21"/>
      <c r="H209" s="43"/>
      <c r="I209" s="193"/>
      <c r="J209" s="680"/>
      <c r="K209" s="24"/>
      <c r="L209" s="355"/>
      <c r="M209" s="585"/>
      <c r="N209" s="355"/>
      <c r="O209" s="355"/>
      <c r="P209" s="300">
        <f t="shared" si="17"/>
        <v>0</v>
      </c>
    </row>
    <row r="210" spans="1:16" ht="12.75">
      <c r="A210" s="214"/>
      <c r="B210" s="23"/>
      <c r="C210" s="216"/>
      <c r="D210" s="9"/>
      <c r="E210" s="9"/>
      <c r="F210" s="9"/>
      <c r="G210" s="21"/>
      <c r="H210" s="43"/>
      <c r="I210" s="193"/>
      <c r="J210" s="680"/>
      <c r="K210" s="213"/>
      <c r="L210" s="374"/>
      <c r="M210" s="535"/>
      <c r="N210" s="374"/>
      <c r="O210" s="374"/>
      <c r="P210" s="300">
        <f t="shared" si="17"/>
        <v>0</v>
      </c>
    </row>
    <row r="211" spans="1:16" ht="12.75">
      <c r="A211" s="208">
        <v>718</v>
      </c>
      <c r="B211" s="208" t="s">
        <v>212</v>
      </c>
      <c r="C211" s="210">
        <f>SUM(C212:C214)</f>
        <v>400</v>
      </c>
      <c r="D211" s="213"/>
      <c r="E211" s="213"/>
      <c r="F211" s="213"/>
      <c r="G211" s="230"/>
      <c r="H211" s="231"/>
      <c r="I211" s="210">
        <f>SUM(I212:I215)</f>
        <v>0</v>
      </c>
      <c r="J211" s="209">
        <f>SUM(J212:J215)</f>
        <v>0</v>
      </c>
      <c r="K211" s="9"/>
      <c r="L211" s="553"/>
      <c r="M211" s="587"/>
      <c r="N211" s="553"/>
      <c r="O211" s="553"/>
      <c r="P211" s="300">
        <f t="shared" si="17"/>
        <v>0</v>
      </c>
    </row>
    <row r="212" spans="1:16" ht="12.75">
      <c r="A212" s="247">
        <v>2</v>
      </c>
      <c r="B212" s="23" t="s">
        <v>138</v>
      </c>
      <c r="C212" s="216"/>
      <c r="D212" s="9"/>
      <c r="E212" s="9"/>
      <c r="F212" s="9"/>
      <c r="G212" s="21"/>
      <c r="H212" s="43"/>
      <c r="I212" s="193"/>
      <c r="J212" s="513"/>
      <c r="K212" s="9"/>
      <c r="L212" s="366"/>
      <c r="M212" s="566"/>
      <c r="N212" s="398"/>
      <c r="O212" s="366"/>
      <c r="P212" s="300">
        <f t="shared" si="17"/>
        <v>0</v>
      </c>
    </row>
    <row r="213" spans="1:16" ht="12.75">
      <c r="A213" s="247">
        <v>3</v>
      </c>
      <c r="B213" s="23" t="s">
        <v>264</v>
      </c>
      <c r="C213" s="216"/>
      <c r="D213" s="9"/>
      <c r="E213" s="9"/>
      <c r="F213" s="9"/>
      <c r="G213" s="21"/>
      <c r="H213" s="43"/>
      <c r="I213" s="193"/>
      <c r="J213" s="513"/>
      <c r="K213" s="9"/>
      <c r="L213" s="366"/>
      <c r="M213" s="566"/>
      <c r="N213" s="366"/>
      <c r="O213" s="366"/>
      <c r="P213" s="300">
        <f t="shared" si="17"/>
        <v>0</v>
      </c>
    </row>
    <row r="214" spans="1:16" ht="12.75">
      <c r="A214" s="247">
        <v>4</v>
      </c>
      <c r="B214" s="23" t="s">
        <v>351</v>
      </c>
      <c r="C214" s="216">
        <v>400</v>
      </c>
      <c r="D214" s="9"/>
      <c r="E214" s="9"/>
      <c r="F214" s="9"/>
      <c r="G214" s="21"/>
      <c r="H214" s="43"/>
      <c r="I214" s="193"/>
      <c r="J214" s="513"/>
      <c r="K214" s="24"/>
      <c r="L214" s="355"/>
      <c r="M214" s="585"/>
      <c r="N214" s="355"/>
      <c r="O214" s="355"/>
      <c r="P214" s="300">
        <f t="shared" si="17"/>
        <v>0</v>
      </c>
    </row>
    <row r="215" spans="1:16" ht="12.75">
      <c r="A215" s="247">
        <v>5</v>
      </c>
      <c r="B215" s="23" t="s">
        <v>352</v>
      </c>
      <c r="C215" s="216"/>
      <c r="D215" s="9"/>
      <c r="E215" s="9"/>
      <c r="F215" s="9"/>
      <c r="G215" s="21"/>
      <c r="H215" s="43"/>
      <c r="I215" s="193"/>
      <c r="J215" s="513"/>
      <c r="K215" s="24"/>
      <c r="L215" s="355"/>
      <c r="M215" s="585"/>
      <c r="N215" s="355"/>
      <c r="O215" s="355"/>
      <c r="P215" s="300">
        <f t="shared" si="17"/>
        <v>0</v>
      </c>
    </row>
    <row r="216" spans="1:16" ht="12.75">
      <c r="A216" s="208">
        <v>719</v>
      </c>
      <c r="B216" s="208" t="s">
        <v>216</v>
      </c>
      <c r="C216" s="210">
        <f>SUM(C217:C218)</f>
        <v>0</v>
      </c>
      <c r="D216" s="229"/>
      <c r="E216" s="213"/>
      <c r="F216" s="213"/>
      <c r="G216" s="230"/>
      <c r="H216" s="231">
        <v>250</v>
      </c>
      <c r="I216" s="210">
        <f>SUM(I217:I220)</f>
        <v>0</v>
      </c>
      <c r="J216" s="209">
        <f>SUM(J217:J220)</f>
        <v>0</v>
      </c>
      <c r="K216" s="24"/>
      <c r="L216" s="554"/>
      <c r="M216" s="589"/>
      <c r="N216" s="554"/>
      <c r="O216" s="554"/>
      <c r="P216" s="300">
        <f t="shared" si="17"/>
        <v>0</v>
      </c>
    </row>
    <row r="217" spans="1:16" ht="12.75">
      <c r="A217" s="247">
        <v>1</v>
      </c>
      <c r="B217" s="23" t="s">
        <v>353</v>
      </c>
      <c r="C217" s="216"/>
      <c r="D217" s="82"/>
      <c r="E217" s="9"/>
      <c r="F217" s="9"/>
      <c r="G217" s="21"/>
      <c r="H217" s="43"/>
      <c r="I217" s="193"/>
      <c r="J217" s="513"/>
      <c r="K217" s="24"/>
      <c r="L217" s="355"/>
      <c r="M217" s="585"/>
      <c r="N217" s="355"/>
      <c r="O217" s="355"/>
      <c r="P217" s="300">
        <f t="shared" si="17"/>
        <v>0</v>
      </c>
    </row>
    <row r="218" spans="1:16" ht="12.75">
      <c r="A218" s="247">
        <v>2</v>
      </c>
      <c r="B218" s="23" t="s">
        <v>354</v>
      </c>
      <c r="C218" s="216"/>
      <c r="D218" s="82"/>
      <c r="E218" s="9"/>
      <c r="F218" s="9"/>
      <c r="G218" s="21"/>
      <c r="H218" s="43"/>
      <c r="I218" s="193"/>
      <c r="J218" s="513"/>
      <c r="K218" s="24"/>
      <c r="L218" s="355"/>
      <c r="M218" s="585"/>
      <c r="N218" s="355"/>
      <c r="O218" s="355"/>
      <c r="P218" s="300">
        <f t="shared" si="17"/>
        <v>0</v>
      </c>
    </row>
    <row r="219" spans="1:16" ht="12.75">
      <c r="A219" s="214"/>
      <c r="B219" s="23"/>
      <c r="C219" s="216"/>
      <c r="D219" s="82"/>
      <c r="E219" s="9"/>
      <c r="F219" s="9"/>
      <c r="G219" s="21"/>
      <c r="H219" s="43"/>
      <c r="I219" s="193"/>
      <c r="J219" s="513"/>
      <c r="K219" s="24"/>
      <c r="L219" s="355"/>
      <c r="M219" s="585"/>
      <c r="N219" s="121"/>
      <c r="O219" s="355"/>
      <c r="P219" s="300">
        <f t="shared" si="17"/>
        <v>0</v>
      </c>
    </row>
    <row r="220" spans="1:16" ht="12.75">
      <c r="A220" s="214"/>
      <c r="B220" s="23"/>
      <c r="C220" s="216"/>
      <c r="D220" s="82"/>
      <c r="E220" s="9"/>
      <c r="F220" s="9"/>
      <c r="G220" s="21"/>
      <c r="H220" s="43"/>
      <c r="I220" s="193"/>
      <c r="J220" s="513"/>
      <c r="K220" s="9"/>
      <c r="L220" s="366"/>
      <c r="M220" s="566"/>
      <c r="N220" s="398"/>
      <c r="O220" s="366"/>
      <c r="P220" s="300">
        <f t="shared" si="17"/>
        <v>0</v>
      </c>
    </row>
    <row r="221" spans="1:16" ht="14.25" customHeight="1">
      <c r="A221" s="214"/>
      <c r="B221" s="208" t="s">
        <v>510</v>
      </c>
      <c r="C221" s="210" t="e">
        <f>SUM(#REF!,C146,C139,C113,C99,C59,#REF!,C24,C2,#REF!)</f>
        <v>#REF!</v>
      </c>
      <c r="D221" s="229"/>
      <c r="E221" s="213"/>
      <c r="F221" s="213"/>
      <c r="G221" s="230"/>
      <c r="H221" s="231" t="e">
        <f>SUM(H146,H121,H113,#REF!,H79,H36,H14,#REF!,#REF!,#REF!,#REF!)</f>
        <v>#REF!</v>
      </c>
      <c r="I221" s="210">
        <f>I165+I140+I135+I125+I113+I97+I91+I85+I62+I42</f>
        <v>162027</v>
      </c>
      <c r="J221" s="682">
        <f>J165+J140+J135+J125+J113+J97+J85+J62+J42+J91</f>
        <v>145889.25</v>
      </c>
      <c r="K221" s="9"/>
      <c r="L221" s="300">
        <f>L165+L140+L135+L125+L113+L97+L91+L85+L62+L42</f>
        <v>127521.90000000001</v>
      </c>
      <c r="M221" s="565">
        <f>L221/J221</f>
        <v>0.8741007305198979</v>
      </c>
      <c r="N221" s="300">
        <f>J221-L221</f>
        <v>18367.34999999999</v>
      </c>
      <c r="O221" s="300">
        <f>O165+O140+O135+O125+O113+O97+O91+O85+O62+O42</f>
        <v>108135.7</v>
      </c>
      <c r="P221" s="300">
        <f t="shared" si="17"/>
        <v>19386.20000000001</v>
      </c>
    </row>
    <row r="222" spans="1:16" ht="14.25" customHeight="1">
      <c r="A222" s="214"/>
      <c r="B222" s="622"/>
      <c r="C222" s="619"/>
      <c r="D222" s="620"/>
      <c r="E222" s="619"/>
      <c r="F222" s="619"/>
      <c r="G222" s="327"/>
      <c r="H222" s="621"/>
      <c r="I222" s="619"/>
      <c r="J222" s="640"/>
      <c r="K222" s="623"/>
      <c r="L222" s="624"/>
      <c r="M222" s="565"/>
      <c r="N222" s="300"/>
      <c r="O222" s="624"/>
      <c r="P222" s="300">
        <f t="shared" si="17"/>
        <v>0</v>
      </c>
    </row>
    <row r="223" spans="1:16" ht="14.25" customHeight="1">
      <c r="A223" s="214"/>
      <c r="B223" s="622"/>
      <c r="C223" s="619"/>
      <c r="D223" s="620"/>
      <c r="E223" s="619"/>
      <c r="F223" s="619"/>
      <c r="G223" s="327"/>
      <c r="H223" s="621"/>
      <c r="I223" s="619"/>
      <c r="J223" s="640"/>
      <c r="K223" s="623"/>
      <c r="L223" s="624"/>
      <c r="M223" s="565"/>
      <c r="N223" s="300"/>
      <c r="O223" s="624"/>
      <c r="P223" s="300"/>
    </row>
    <row r="224" spans="1:16" ht="12.75">
      <c r="A224" s="214"/>
      <c r="B224" s="208" t="s">
        <v>220</v>
      </c>
      <c r="C224" s="210">
        <f>SUM(C216,C211,C206,C204,C195,C191,C185,C182,C177)</f>
        <v>400</v>
      </c>
      <c r="D224" s="229"/>
      <c r="E224" s="213"/>
      <c r="F224" s="213"/>
      <c r="G224" s="230"/>
      <c r="H224" s="231">
        <v>10000</v>
      </c>
      <c r="I224" s="210">
        <f>SUM(I174)</f>
        <v>16412</v>
      </c>
      <c r="J224" s="682">
        <f>SUM(J174)</f>
        <v>28123.801</v>
      </c>
      <c r="K224" s="9"/>
      <c r="L224" s="300">
        <f>L174</f>
        <v>15265.199999999999</v>
      </c>
      <c r="M224" s="565">
        <f>L224/J224</f>
        <v>0.5427858062286816</v>
      </c>
      <c r="N224" s="300">
        <f>J224-L224</f>
        <v>12858.601</v>
      </c>
      <c r="O224" s="300">
        <f>O174</f>
        <v>12034.2</v>
      </c>
      <c r="P224" s="300">
        <f t="shared" si="17"/>
        <v>3230.999999999998</v>
      </c>
    </row>
    <row r="225" spans="1:16" ht="12.75">
      <c r="A225" s="192"/>
      <c r="B225" s="192"/>
      <c r="C225" s="316"/>
      <c r="D225" s="363"/>
      <c r="E225" s="316"/>
      <c r="F225" s="316"/>
      <c r="G225" s="284"/>
      <c r="H225" s="359"/>
      <c r="I225" s="196"/>
      <c r="J225" s="195"/>
      <c r="K225" s="9"/>
      <c r="L225" s="366"/>
      <c r="M225" s="535"/>
      <c r="N225" s="374"/>
      <c r="O225" s="366"/>
      <c r="P225" s="300">
        <f t="shared" si="17"/>
        <v>0</v>
      </c>
    </row>
    <row r="226" spans="1:16" ht="12.75">
      <c r="A226" s="214"/>
      <c r="B226" s="208" t="s">
        <v>511</v>
      </c>
      <c r="C226" s="213" t="e">
        <f>SUM(C221,C224)</f>
        <v>#REF!</v>
      </c>
      <c r="D226" s="229"/>
      <c r="E226" s="213"/>
      <c r="F226" s="213"/>
      <c r="G226" s="230"/>
      <c r="H226" s="231">
        <v>101605</v>
      </c>
      <c r="I226" s="213">
        <f>I221+I224</f>
        <v>178439</v>
      </c>
      <c r="J226" s="679">
        <f>J221+J224</f>
        <v>174013.051</v>
      </c>
      <c r="K226" s="9"/>
      <c r="L226" s="300">
        <f>L221+L224</f>
        <v>142787.1</v>
      </c>
      <c r="M226" s="565">
        <f>L226/J226</f>
        <v>0.8205539709777285</v>
      </c>
      <c r="N226" s="300">
        <f>J226-L226</f>
        <v>31225.951</v>
      </c>
      <c r="O226" s="300">
        <f>O221+O224</f>
        <v>120169.9</v>
      </c>
      <c r="P226" s="300">
        <f t="shared" si="17"/>
        <v>22617.20000000001</v>
      </c>
    </row>
    <row r="227" spans="1:16" ht="12.75">
      <c r="A227" s="214"/>
      <c r="B227" s="622"/>
      <c r="C227" s="619"/>
      <c r="D227" s="620"/>
      <c r="E227" s="619"/>
      <c r="F227" s="619"/>
      <c r="G227" s="327"/>
      <c r="H227" s="621"/>
      <c r="I227" s="619"/>
      <c r="J227" s="640"/>
      <c r="K227" s="623"/>
      <c r="L227" s="624"/>
      <c r="M227" s="565"/>
      <c r="N227" s="300"/>
      <c r="O227" s="624"/>
      <c r="P227" s="300">
        <f t="shared" si="17"/>
        <v>0</v>
      </c>
    </row>
    <row r="228" spans="1:16" ht="12.75">
      <c r="A228" s="214"/>
      <c r="B228" s="622"/>
      <c r="C228" s="619"/>
      <c r="D228" s="620"/>
      <c r="E228" s="619"/>
      <c r="F228" s="619"/>
      <c r="G228" s="327"/>
      <c r="H228" s="621"/>
      <c r="I228" s="619"/>
      <c r="J228" s="640"/>
      <c r="K228" s="623"/>
      <c r="L228" s="624"/>
      <c r="M228" s="565"/>
      <c r="N228" s="300"/>
      <c r="O228" s="624"/>
      <c r="P228" s="300"/>
    </row>
    <row r="229" spans="1:16" ht="12.75">
      <c r="A229" s="214"/>
      <c r="B229" s="208" t="s">
        <v>512</v>
      </c>
      <c r="C229" s="213" t="e">
        <f>#REF!</f>
        <v>#REF!</v>
      </c>
      <c r="D229" s="229"/>
      <c r="E229" s="213"/>
      <c r="F229" s="213"/>
      <c r="G229" s="230"/>
      <c r="H229" s="231"/>
      <c r="I229" s="213">
        <f>I32</f>
        <v>310</v>
      </c>
      <c r="J229" s="212">
        <f>J32</f>
        <v>310</v>
      </c>
      <c r="K229" s="9"/>
      <c r="L229" s="300">
        <f>L32</f>
        <v>254.49999999999997</v>
      </c>
      <c r="M229" s="565">
        <f>L229/J229</f>
        <v>0.8209677419354838</v>
      </c>
      <c r="N229" s="300">
        <f>J229-L229</f>
        <v>55.50000000000003</v>
      </c>
      <c r="O229" s="300">
        <f>O32</f>
        <v>238.8</v>
      </c>
      <c r="P229" s="300">
        <f t="shared" si="17"/>
        <v>15.69999999999996</v>
      </c>
    </row>
    <row r="230" spans="1:16" ht="12.75">
      <c r="A230" s="252"/>
      <c r="B230" s="657"/>
      <c r="C230" s="626"/>
      <c r="D230" s="623"/>
      <c r="E230" s="623"/>
      <c r="F230" s="623"/>
      <c r="G230" s="625"/>
      <c r="H230" s="627"/>
      <c r="I230" s="628"/>
      <c r="J230" s="628"/>
      <c r="K230" s="623"/>
      <c r="L230" s="629"/>
      <c r="M230" s="566"/>
      <c r="N230" s="366"/>
      <c r="O230" s="629"/>
      <c r="P230" s="300">
        <f t="shared" si="17"/>
        <v>0</v>
      </c>
    </row>
    <row r="231" spans="1:16" ht="12.75">
      <c r="A231" s="252"/>
      <c r="B231" s="657"/>
      <c r="C231" s="238"/>
      <c r="D231" s="9"/>
      <c r="E231" s="9"/>
      <c r="F231" s="9"/>
      <c r="G231" s="21"/>
      <c r="H231" s="43"/>
      <c r="I231" s="285"/>
      <c r="J231" s="285"/>
      <c r="K231" s="9"/>
      <c r="L231" s="398"/>
      <c r="M231" s="566"/>
      <c r="N231" s="366"/>
      <c r="O231" s="398"/>
      <c r="P231" s="300">
        <f t="shared" si="17"/>
        <v>0</v>
      </c>
    </row>
    <row r="232" spans="1:16" ht="12.75">
      <c r="A232" s="252"/>
      <c r="B232" s="251"/>
      <c r="C232" s="238"/>
      <c r="D232" s="9"/>
      <c r="E232" s="9"/>
      <c r="F232" s="9"/>
      <c r="G232" s="21"/>
      <c r="H232" s="43"/>
      <c r="I232" s="285"/>
      <c r="J232" s="285"/>
      <c r="K232" s="9"/>
      <c r="L232" s="366" t="s">
        <v>276</v>
      </c>
      <c r="M232" s="566"/>
      <c r="N232" s="366"/>
      <c r="O232" s="366" t="s">
        <v>276</v>
      </c>
      <c r="P232" s="300" t="e">
        <f t="shared" si="17"/>
        <v>#VALUE!</v>
      </c>
    </row>
    <row r="233" spans="1:16" ht="12.75">
      <c r="A233" s="252"/>
      <c r="B233" s="251"/>
      <c r="C233" s="238"/>
      <c r="D233" s="9"/>
      <c r="E233" s="9"/>
      <c r="F233" s="9"/>
      <c r="G233" s="21"/>
      <c r="H233" s="43"/>
      <c r="I233" s="285"/>
      <c r="J233" s="285"/>
      <c r="K233" s="9"/>
      <c r="L233" s="366"/>
      <c r="M233" s="566"/>
      <c r="N233" s="366"/>
      <c r="O233" s="366"/>
      <c r="P233" s="300">
        <f t="shared" si="17"/>
        <v>0</v>
      </c>
    </row>
    <row r="234" spans="1:16" ht="19.5" customHeight="1">
      <c r="A234" s="279"/>
      <c r="B234" s="279"/>
      <c r="C234" s="289"/>
      <c r="D234" s="290"/>
      <c r="E234" s="290"/>
      <c r="F234" s="290"/>
      <c r="G234" s="291"/>
      <c r="H234" s="292"/>
      <c r="I234" s="290"/>
      <c r="J234" s="290"/>
      <c r="K234" s="290"/>
      <c r="L234" s="555"/>
      <c r="M234" s="590"/>
      <c r="N234" s="555"/>
      <c r="O234" s="555"/>
      <c r="P234" s="300">
        <f t="shared" si="17"/>
        <v>0</v>
      </c>
    </row>
    <row r="235" spans="1:16" ht="30.75" customHeight="1" hidden="1">
      <c r="A235" s="75"/>
      <c r="B235" s="36"/>
      <c r="C235" s="78"/>
      <c r="D235" s="78"/>
      <c r="E235" s="78"/>
      <c r="F235" s="78"/>
      <c r="G235" s="40"/>
      <c r="H235" s="90"/>
      <c r="I235" s="180"/>
      <c r="J235" s="180"/>
      <c r="K235" s="180"/>
      <c r="L235" s="516"/>
      <c r="M235" s="591"/>
      <c r="N235" s="516"/>
      <c r="O235" s="516"/>
      <c r="P235" s="300">
        <f t="shared" si="17"/>
        <v>0</v>
      </c>
    </row>
    <row r="236" spans="12:16" ht="12.75">
      <c r="L236" s="114"/>
      <c r="M236" s="571"/>
      <c r="N236" s="114"/>
      <c r="O236" s="114"/>
      <c r="P236" s="300">
        <f t="shared" si="17"/>
        <v>0</v>
      </c>
    </row>
    <row r="237" spans="2:16" ht="18">
      <c r="B237" t="s">
        <v>524</v>
      </c>
      <c r="L237" s="114"/>
      <c r="M237" s="571"/>
      <c r="N237" s="114"/>
      <c r="O237" s="114"/>
      <c r="P237" s="300">
        <f t="shared" si="17"/>
        <v>0</v>
      </c>
    </row>
    <row r="238" spans="12:16" ht="12.75">
      <c r="L238" s="114"/>
      <c r="M238" s="571"/>
      <c r="N238" s="114"/>
      <c r="O238" s="114"/>
      <c r="P238" s="300">
        <f t="shared" si="17"/>
        <v>0</v>
      </c>
    </row>
    <row r="239" spans="12:16" ht="1.5" customHeight="1">
      <c r="L239" s="114"/>
      <c r="M239" s="571"/>
      <c r="N239" s="114"/>
      <c r="O239" s="114"/>
      <c r="P239" s="300">
        <f t="shared" si="17"/>
        <v>0</v>
      </c>
    </row>
    <row r="240" spans="12:16" ht="12.75" hidden="1">
      <c r="L240" s="114"/>
      <c r="M240" s="571"/>
      <c r="N240" s="114"/>
      <c r="O240" s="114"/>
      <c r="P240" s="300">
        <f t="shared" si="17"/>
        <v>0</v>
      </c>
    </row>
    <row r="241" spans="12:16" ht="12.75" hidden="1">
      <c r="L241" s="114"/>
      <c r="M241" s="571"/>
      <c r="N241" s="114"/>
      <c r="O241" s="114"/>
      <c r="P241" s="300">
        <f t="shared" si="17"/>
        <v>0</v>
      </c>
    </row>
    <row r="242" spans="1:16" ht="12.75">
      <c r="A242" s="51" t="s">
        <v>433</v>
      </c>
      <c r="B242" s="51"/>
      <c r="C242" s="166"/>
      <c r="D242" s="52"/>
      <c r="E242" s="52"/>
      <c r="F242" s="52"/>
      <c r="G242" s="52"/>
      <c r="H242" s="52"/>
      <c r="I242" s="166"/>
      <c r="J242" s="166"/>
      <c r="K242" s="166"/>
      <c r="L242" s="556"/>
      <c r="M242" s="592"/>
      <c r="N242" s="556"/>
      <c r="O242" s="556"/>
      <c r="P242" s="300">
        <f t="shared" si="17"/>
        <v>0</v>
      </c>
    </row>
    <row r="243" spans="1:16" ht="12.75">
      <c r="A243" s="51"/>
      <c r="B243" s="51"/>
      <c r="C243" s="166"/>
      <c r="D243" s="52"/>
      <c r="E243" s="52"/>
      <c r="F243" s="52"/>
      <c r="G243" s="52" t="s">
        <v>1</v>
      </c>
      <c r="H243" s="52"/>
      <c r="I243" s="166"/>
      <c r="J243" s="166"/>
      <c r="K243" s="166"/>
      <c r="L243" s="557"/>
      <c r="M243" s="593"/>
      <c r="N243" s="557"/>
      <c r="O243" s="557"/>
      <c r="P243" s="300">
        <f t="shared" si="17"/>
        <v>0</v>
      </c>
    </row>
    <row r="244" spans="1:16" ht="18">
      <c r="A244" s="52"/>
      <c r="B244" s="59"/>
      <c r="C244" s="167"/>
      <c r="D244" s="59"/>
      <c r="E244" s="59"/>
      <c r="F244" s="59"/>
      <c r="G244" s="60"/>
      <c r="H244" s="52"/>
      <c r="I244" s="166"/>
      <c r="J244" s="166"/>
      <c r="K244" s="166"/>
      <c r="L244" s="557"/>
      <c r="M244" s="593"/>
      <c r="N244" s="557"/>
      <c r="O244" s="557"/>
      <c r="P244" s="300">
        <f t="shared" si="17"/>
        <v>0</v>
      </c>
    </row>
    <row r="245" spans="1:16" ht="51">
      <c r="A245" s="202" t="s">
        <v>34</v>
      </c>
      <c r="B245" s="207" t="s">
        <v>3</v>
      </c>
      <c r="C245" s="203" t="s">
        <v>270</v>
      </c>
      <c r="D245" s="203"/>
      <c r="E245" s="203"/>
      <c r="F245" s="203"/>
      <c r="G245" s="219"/>
      <c r="H245" s="220"/>
      <c r="I245" s="221" t="s">
        <v>508</v>
      </c>
      <c r="J245" s="703" t="s">
        <v>509</v>
      </c>
      <c r="K245" s="221" t="s">
        <v>269</v>
      </c>
      <c r="L245" s="207" t="s">
        <v>525</v>
      </c>
      <c r="M245" s="207" t="s">
        <v>494</v>
      </c>
      <c r="N245" s="541" t="s">
        <v>438</v>
      </c>
      <c r="O245" s="207" t="s">
        <v>521</v>
      </c>
      <c r="P245" s="300" t="e">
        <f t="shared" si="17"/>
        <v>#VALUE!</v>
      </c>
    </row>
    <row r="246" spans="1:16" ht="13.5" customHeight="1">
      <c r="A246" s="222">
        <v>610</v>
      </c>
      <c r="B246" s="5" t="s">
        <v>225</v>
      </c>
      <c r="C246" s="213" t="e">
        <f>#REF!</f>
        <v>#REF!</v>
      </c>
      <c r="D246" s="6"/>
      <c r="E246" s="6"/>
      <c r="F246" s="6"/>
      <c r="G246" s="7"/>
      <c r="H246" s="43"/>
      <c r="I246" s="316">
        <f>I42</f>
        <v>90233</v>
      </c>
      <c r="J246" s="683">
        <f>J42</f>
        <v>88898.23199999999</v>
      </c>
      <c r="K246" s="6"/>
      <c r="L246" s="352">
        <f>L42</f>
        <v>81256.40000000001</v>
      </c>
      <c r="M246" s="594">
        <f>L246/J246</f>
        <v>0.9140384254211043</v>
      </c>
      <c r="N246" s="563">
        <f>J246-L246</f>
        <v>7641.83199999998</v>
      </c>
      <c r="O246" s="352">
        <f>O42</f>
        <v>67087.9</v>
      </c>
      <c r="P246" s="300">
        <f t="shared" si="17"/>
        <v>14168.500000000015</v>
      </c>
    </row>
    <row r="247" spans="1:16" ht="13.5" customHeight="1">
      <c r="A247" s="222">
        <v>620</v>
      </c>
      <c r="B247" s="5" t="s">
        <v>226</v>
      </c>
      <c r="C247" s="213">
        <f>C7</f>
        <v>0</v>
      </c>
      <c r="D247" s="6"/>
      <c r="E247" s="6"/>
      <c r="F247" s="6"/>
      <c r="G247" s="7"/>
      <c r="H247" s="43"/>
      <c r="I247" s="316">
        <f>I62</f>
        <v>31053</v>
      </c>
      <c r="J247" s="316">
        <f>J62</f>
        <v>28669</v>
      </c>
      <c r="K247" s="6"/>
      <c r="L247" s="352">
        <f>L62</f>
        <v>25182.100000000002</v>
      </c>
      <c r="M247" s="594">
        <f aca="true" t="shared" si="18" ref="M247:M262">L247/J247</f>
        <v>0.8783738532910113</v>
      </c>
      <c r="N247" s="563">
        <f aca="true" t="shared" si="19" ref="N247:N262">J247-L247</f>
        <v>3486.899999999998</v>
      </c>
      <c r="O247" s="352">
        <f>O62</f>
        <v>21640</v>
      </c>
      <c r="P247" s="300">
        <f t="shared" si="17"/>
        <v>3542.100000000002</v>
      </c>
    </row>
    <row r="248" spans="1:16" ht="13.5" customHeight="1">
      <c r="A248" s="222">
        <v>631</v>
      </c>
      <c r="B248" s="5" t="s">
        <v>290</v>
      </c>
      <c r="C248" s="213">
        <f>C28</f>
        <v>0</v>
      </c>
      <c r="D248" s="9"/>
      <c r="E248" s="9"/>
      <c r="F248" s="9"/>
      <c r="G248" s="7"/>
      <c r="H248" s="43"/>
      <c r="I248" s="316">
        <f aca="true" t="shared" si="20" ref="I248:J250">I85</f>
        <v>9134</v>
      </c>
      <c r="J248" s="316">
        <f t="shared" si="20"/>
        <v>4082</v>
      </c>
      <c r="K248" s="6"/>
      <c r="L248" s="352">
        <f>L85</f>
        <v>3344.1</v>
      </c>
      <c r="M248" s="594">
        <f t="shared" si="18"/>
        <v>0.8192307692307692</v>
      </c>
      <c r="N248" s="563">
        <f t="shared" si="19"/>
        <v>737.9000000000001</v>
      </c>
      <c r="O248" s="352">
        <f>O85</f>
        <v>2991.3</v>
      </c>
      <c r="P248" s="300">
        <f t="shared" si="17"/>
        <v>352.7999999999997</v>
      </c>
    </row>
    <row r="249" spans="1:16" ht="13.5" customHeight="1">
      <c r="A249" s="222"/>
      <c r="B249" s="124" t="s">
        <v>291</v>
      </c>
      <c r="C249" s="216">
        <f>C29</f>
        <v>0</v>
      </c>
      <c r="D249" s="9"/>
      <c r="E249" s="9"/>
      <c r="F249" s="9"/>
      <c r="G249" s="7"/>
      <c r="H249" s="43"/>
      <c r="I249" s="193">
        <f t="shared" si="20"/>
        <v>6634</v>
      </c>
      <c r="J249" s="193">
        <f t="shared" si="20"/>
        <v>2496</v>
      </c>
      <c r="K249" s="9"/>
      <c r="L249" s="366">
        <f>L86</f>
        <v>2223.7</v>
      </c>
      <c r="M249" s="566">
        <f t="shared" si="18"/>
        <v>0.8909054487179486</v>
      </c>
      <c r="N249" s="558">
        <f t="shared" si="19"/>
        <v>272.3000000000002</v>
      </c>
      <c r="O249" s="366">
        <f>O86</f>
        <v>1980.6</v>
      </c>
      <c r="P249" s="300">
        <f t="shared" si="17"/>
        <v>243.0999999999999</v>
      </c>
    </row>
    <row r="250" spans="1:16" ht="13.5" customHeight="1">
      <c r="A250" s="222"/>
      <c r="B250" s="124" t="s">
        <v>292</v>
      </c>
      <c r="C250" s="216">
        <f>C35</f>
        <v>0</v>
      </c>
      <c r="D250" s="9"/>
      <c r="E250" s="9"/>
      <c r="F250" s="9"/>
      <c r="G250" s="7"/>
      <c r="H250" s="43"/>
      <c r="I250" s="193">
        <f t="shared" si="20"/>
        <v>2500</v>
      </c>
      <c r="J250" s="193">
        <f t="shared" si="20"/>
        <v>1586</v>
      </c>
      <c r="K250" s="9"/>
      <c r="L250" s="366">
        <f>L87</f>
        <v>1120.4</v>
      </c>
      <c r="M250" s="566">
        <f t="shared" si="18"/>
        <v>0.7064312736443884</v>
      </c>
      <c r="N250" s="558">
        <f t="shared" si="19"/>
        <v>465.5999999999999</v>
      </c>
      <c r="O250" s="366">
        <f>O87</f>
        <v>1010.7</v>
      </c>
      <c r="P250" s="300">
        <f t="shared" si="17"/>
        <v>109.70000000000005</v>
      </c>
    </row>
    <row r="251" spans="1:17" ht="13.5" customHeight="1">
      <c r="A251" s="222">
        <v>632</v>
      </c>
      <c r="B251" s="5" t="s">
        <v>230</v>
      </c>
      <c r="C251" s="213">
        <f>C39</f>
        <v>0</v>
      </c>
      <c r="D251" s="9"/>
      <c r="E251" s="9"/>
      <c r="F251" s="9"/>
      <c r="G251" s="7"/>
      <c r="H251" s="43"/>
      <c r="I251" s="316">
        <f>I91</f>
        <v>5429</v>
      </c>
      <c r="J251" s="316">
        <f>J91</f>
        <v>3924</v>
      </c>
      <c r="K251" s="6"/>
      <c r="L251" s="352">
        <f>L91</f>
        <v>3202.8</v>
      </c>
      <c r="M251" s="594">
        <f t="shared" si="18"/>
        <v>0.8162079510703364</v>
      </c>
      <c r="N251" s="563">
        <f t="shared" si="19"/>
        <v>721.1999999999998</v>
      </c>
      <c r="O251" s="352">
        <f>O91</f>
        <v>2860.7</v>
      </c>
      <c r="P251" s="300">
        <f t="shared" si="17"/>
        <v>342.10000000000036</v>
      </c>
      <c r="Q251">
        <v>180</v>
      </c>
    </row>
    <row r="252" spans="1:17" ht="13.5" customHeight="1">
      <c r="A252" s="222">
        <v>633</v>
      </c>
      <c r="B252" s="5" t="s">
        <v>231</v>
      </c>
      <c r="C252" s="213">
        <f>C64</f>
        <v>0</v>
      </c>
      <c r="D252" s="9"/>
      <c r="E252" s="9"/>
      <c r="F252" s="9"/>
      <c r="G252" s="7"/>
      <c r="H252" s="43"/>
      <c r="I252" s="316">
        <f>I97</f>
        <v>7210</v>
      </c>
      <c r="J252" s="683">
        <f>J97</f>
        <v>5985.018</v>
      </c>
      <c r="K252" s="6"/>
      <c r="L252" s="352">
        <f>L97</f>
        <v>3307.8</v>
      </c>
      <c r="M252" s="594">
        <f t="shared" si="18"/>
        <v>0.5526800420650364</v>
      </c>
      <c r="N252" s="563">
        <f t="shared" si="19"/>
        <v>2677.218</v>
      </c>
      <c r="O252" s="352">
        <f>O97</f>
        <v>3118.4</v>
      </c>
      <c r="P252" s="300">
        <f t="shared" si="17"/>
        <v>189.4000000000001</v>
      </c>
      <c r="Q252">
        <v>67.9</v>
      </c>
    </row>
    <row r="253" spans="1:16" ht="13.5" customHeight="1">
      <c r="A253" s="222">
        <v>634</v>
      </c>
      <c r="B253" s="5" t="s">
        <v>232</v>
      </c>
      <c r="C253" s="213">
        <f>C104</f>
        <v>0</v>
      </c>
      <c r="D253" s="9"/>
      <c r="E253" s="9"/>
      <c r="F253" s="9"/>
      <c r="G253" s="7"/>
      <c r="H253" s="43"/>
      <c r="I253" s="316">
        <f>I113</f>
        <v>4932</v>
      </c>
      <c r="J253" s="316">
        <f>J113</f>
        <v>4332</v>
      </c>
      <c r="K253" s="6"/>
      <c r="L253" s="352">
        <f>L113</f>
        <v>3292.2999999999997</v>
      </c>
      <c r="M253" s="594">
        <f t="shared" si="18"/>
        <v>0.7599953831948291</v>
      </c>
      <c r="N253" s="563">
        <f t="shared" si="19"/>
        <v>1039.7000000000003</v>
      </c>
      <c r="O253" s="352">
        <f>O113</f>
        <v>3058.4000000000005</v>
      </c>
      <c r="P253" s="300">
        <f t="shared" si="17"/>
        <v>233.89999999999918</v>
      </c>
    </row>
    <row r="254" spans="1:16" ht="13.5" customHeight="1">
      <c r="A254" s="240">
        <v>635</v>
      </c>
      <c r="B254" s="5" t="s">
        <v>233</v>
      </c>
      <c r="C254" s="213">
        <f>C118</f>
        <v>0</v>
      </c>
      <c r="D254" s="9"/>
      <c r="E254" s="9"/>
      <c r="F254" s="9"/>
      <c r="G254" s="7"/>
      <c r="H254" s="43"/>
      <c r="I254" s="316">
        <f>I125</f>
        <v>1636</v>
      </c>
      <c r="J254" s="316">
        <f>J125</f>
        <v>2136</v>
      </c>
      <c r="K254" s="6"/>
      <c r="L254" s="352">
        <f>L125</f>
        <v>1431.4</v>
      </c>
      <c r="M254" s="594">
        <f t="shared" si="18"/>
        <v>0.6701310861423221</v>
      </c>
      <c r="N254" s="563">
        <f t="shared" si="19"/>
        <v>704.5999999999999</v>
      </c>
      <c r="O254" s="352">
        <f>O125</f>
        <v>1318.7</v>
      </c>
      <c r="P254" s="300">
        <f t="shared" si="17"/>
        <v>112.70000000000005</v>
      </c>
    </row>
    <row r="255" spans="1:16" ht="13.5" customHeight="1">
      <c r="A255" s="240">
        <v>636</v>
      </c>
      <c r="B255" s="5" t="s">
        <v>234</v>
      </c>
      <c r="C255" s="213">
        <f>C145</f>
        <v>0</v>
      </c>
      <c r="D255" s="9"/>
      <c r="E255" s="9"/>
      <c r="F255" s="9"/>
      <c r="G255" s="7"/>
      <c r="H255" s="43"/>
      <c r="I255" s="316">
        <f>I135</f>
        <v>1544</v>
      </c>
      <c r="J255" s="316">
        <f>J135</f>
        <v>573</v>
      </c>
      <c r="K255" s="6"/>
      <c r="L255" s="352">
        <f>L135</f>
        <v>557.8000000000001</v>
      </c>
      <c r="M255" s="594">
        <f t="shared" si="18"/>
        <v>0.9734729493891798</v>
      </c>
      <c r="N255" s="563">
        <f t="shared" si="19"/>
        <v>15.199999999999932</v>
      </c>
      <c r="O255" s="352">
        <f>O135</f>
        <v>454.59999999999997</v>
      </c>
      <c r="P255" s="300">
        <f t="shared" si="17"/>
        <v>103.2000000000001</v>
      </c>
    </row>
    <row r="256" spans="1:17" ht="13.5" customHeight="1">
      <c r="A256" s="240">
        <v>637</v>
      </c>
      <c r="B256" s="5" t="s">
        <v>235</v>
      </c>
      <c r="C256" s="213">
        <f>C151</f>
        <v>0</v>
      </c>
      <c r="D256" s="6"/>
      <c r="E256" s="6"/>
      <c r="F256" s="6"/>
      <c r="G256" s="55"/>
      <c r="H256" s="43"/>
      <c r="I256" s="316">
        <f>I140</f>
        <v>10502</v>
      </c>
      <c r="J256" s="316">
        <f>J140</f>
        <v>6769</v>
      </c>
      <c r="K256" s="6"/>
      <c r="L256" s="352">
        <f>L140</f>
        <v>5553.000000000001</v>
      </c>
      <c r="M256" s="594">
        <f t="shared" si="18"/>
        <v>0.8203575121879156</v>
      </c>
      <c r="N256" s="563">
        <f t="shared" si="19"/>
        <v>1215.999999999999</v>
      </c>
      <c r="O256" s="352">
        <f>O140</f>
        <v>5225.4</v>
      </c>
      <c r="P256" s="300">
        <f t="shared" si="17"/>
        <v>327.6000000000013</v>
      </c>
      <c r="Q256">
        <v>279.2</v>
      </c>
    </row>
    <row r="257" spans="1:16" ht="13.5" customHeight="1">
      <c r="A257" s="226">
        <v>648</v>
      </c>
      <c r="B257" s="13" t="s">
        <v>236</v>
      </c>
      <c r="C257" s="213" t="e">
        <f>SUM(#REF!)</f>
        <v>#REF!</v>
      </c>
      <c r="D257" s="6"/>
      <c r="E257" s="6"/>
      <c r="F257" s="6"/>
      <c r="G257" s="7"/>
      <c r="H257" s="43"/>
      <c r="I257" s="316">
        <f>I165</f>
        <v>354</v>
      </c>
      <c r="J257" s="316">
        <f>J165</f>
        <v>521</v>
      </c>
      <c r="K257" s="6"/>
      <c r="L257" s="352">
        <f>L165</f>
        <v>394.20000000000005</v>
      </c>
      <c r="M257" s="594">
        <f t="shared" si="18"/>
        <v>0.7566218809980807</v>
      </c>
      <c r="N257" s="563">
        <f t="shared" si="19"/>
        <v>126.79999999999995</v>
      </c>
      <c r="O257" s="352">
        <f>O165</f>
        <v>380.3</v>
      </c>
      <c r="P257" s="300">
        <f t="shared" si="17"/>
        <v>13.900000000000034</v>
      </c>
    </row>
    <row r="258" spans="1:16" ht="13.5" customHeight="1">
      <c r="A258" s="213"/>
      <c r="B258" s="5"/>
      <c r="C258" s="213"/>
      <c r="D258" s="6"/>
      <c r="E258" s="6"/>
      <c r="F258" s="6"/>
      <c r="G258" s="7"/>
      <c r="H258" s="43"/>
      <c r="I258" s="193"/>
      <c r="J258" s="193"/>
      <c r="K258" s="9"/>
      <c r="L258" s="352"/>
      <c r="M258" s="594"/>
      <c r="N258" s="563"/>
      <c r="O258" s="352"/>
      <c r="P258" s="300">
        <f t="shared" si="17"/>
        <v>0</v>
      </c>
    </row>
    <row r="259" spans="1:16" ht="13.5" customHeight="1">
      <c r="A259" s="222">
        <v>700</v>
      </c>
      <c r="B259" s="5" t="s">
        <v>237</v>
      </c>
      <c r="C259" s="213">
        <f>C180</f>
        <v>0</v>
      </c>
      <c r="D259" s="9"/>
      <c r="E259" s="9"/>
      <c r="F259" s="9"/>
      <c r="G259" s="55"/>
      <c r="H259" s="44"/>
      <c r="I259" s="316">
        <f>I174</f>
        <v>16412</v>
      </c>
      <c r="J259" s="683">
        <f>J174</f>
        <v>28123.801</v>
      </c>
      <c r="K259" s="6"/>
      <c r="L259" s="352">
        <f>L174</f>
        <v>15265.199999999999</v>
      </c>
      <c r="M259" s="594">
        <f t="shared" si="18"/>
        <v>0.5427858062286816</v>
      </c>
      <c r="N259" s="563">
        <f t="shared" si="19"/>
        <v>12858.601</v>
      </c>
      <c r="O259" s="352">
        <f>O174</f>
        <v>12034.2</v>
      </c>
      <c r="P259" s="300">
        <f t="shared" si="17"/>
        <v>3230.999999999998</v>
      </c>
    </row>
    <row r="260" spans="1:16" ht="13.5" customHeight="1">
      <c r="A260" s="225"/>
      <c r="B260" s="7"/>
      <c r="C260" s="216"/>
      <c r="D260" s="9"/>
      <c r="E260" s="9"/>
      <c r="F260" s="9"/>
      <c r="G260" s="7"/>
      <c r="H260" s="43"/>
      <c r="I260" s="193"/>
      <c r="J260" s="193"/>
      <c r="K260" s="9"/>
      <c r="L260" s="352"/>
      <c r="M260" s="594"/>
      <c r="N260" s="563"/>
      <c r="O260" s="352"/>
      <c r="P260" s="300">
        <f t="shared" si="17"/>
        <v>0</v>
      </c>
    </row>
    <row r="261" spans="1:17" ht="13.5" customHeight="1">
      <c r="A261" s="240">
        <v>600</v>
      </c>
      <c r="B261" s="5" t="s">
        <v>238</v>
      </c>
      <c r="C261" s="213">
        <f>C227</f>
        <v>0</v>
      </c>
      <c r="D261" s="9"/>
      <c r="E261" s="9"/>
      <c r="F261" s="9"/>
      <c r="G261" s="7"/>
      <c r="H261" s="43"/>
      <c r="I261" s="316">
        <f>SUM(I246:I248,I251:I257)</f>
        <v>162027</v>
      </c>
      <c r="J261" s="683">
        <f>SUM(J246:J248,J251:J257)</f>
        <v>145889.25</v>
      </c>
      <c r="K261" s="6"/>
      <c r="L261" s="352">
        <f>SUM(L246:L248,L251:L257)</f>
        <v>127521.90000000002</v>
      </c>
      <c r="M261" s="594">
        <f t="shared" si="18"/>
        <v>0.874100730519898</v>
      </c>
      <c r="N261" s="558">
        <f t="shared" si="19"/>
        <v>18367.349999999977</v>
      </c>
      <c r="O261" s="352">
        <f>SUM(O246:O248,O251:O257)</f>
        <v>108135.69999999998</v>
      </c>
      <c r="P261" s="300">
        <f t="shared" si="17"/>
        <v>19386.20000000004</v>
      </c>
      <c r="Q261">
        <f>SUM(Q251:Q259)</f>
        <v>527.1</v>
      </c>
    </row>
    <row r="262" spans="1:17" ht="13.5" customHeight="1">
      <c r="A262" s="225"/>
      <c r="B262" s="7" t="s">
        <v>239</v>
      </c>
      <c r="C262" s="216">
        <f>SUM(C28,C39,C64,C104,C118,C145,C151)</f>
        <v>0</v>
      </c>
      <c r="D262" s="9"/>
      <c r="E262" s="9"/>
      <c r="F262" s="9"/>
      <c r="G262" s="7"/>
      <c r="H262" s="43"/>
      <c r="I262" s="193">
        <f>SUM(I248,I251:I256)</f>
        <v>40387</v>
      </c>
      <c r="J262" s="680">
        <f>SUM(J248,J251:J256)</f>
        <v>27801.018</v>
      </c>
      <c r="K262" s="9"/>
      <c r="L262" s="366">
        <f>SUM(L249:L256)</f>
        <v>20689.2</v>
      </c>
      <c r="M262" s="594">
        <f t="shared" si="18"/>
        <v>0.7441885761161696</v>
      </c>
      <c r="N262" s="558">
        <f t="shared" si="19"/>
        <v>7111.817999999999</v>
      </c>
      <c r="O262" s="366">
        <f>SUM(O249:O256)</f>
        <v>19027.5</v>
      </c>
      <c r="P262" s="300">
        <f t="shared" si="17"/>
        <v>1661.7000000000007</v>
      </c>
      <c r="Q262" t="s">
        <v>276</v>
      </c>
    </row>
    <row r="263" spans="1:16" ht="13.5" customHeight="1">
      <c r="A263" s="225"/>
      <c r="B263" s="7"/>
      <c r="C263" s="216"/>
      <c r="D263" s="9"/>
      <c r="E263" s="9"/>
      <c r="F263" s="9"/>
      <c r="G263" s="7"/>
      <c r="H263" s="43"/>
      <c r="I263" s="193"/>
      <c r="J263" s="193"/>
      <c r="K263" s="9"/>
      <c r="L263" s="366"/>
      <c r="M263" s="594"/>
      <c r="N263" s="558"/>
      <c r="O263" s="366"/>
      <c r="P263" s="300"/>
    </row>
    <row r="264" spans="1:16" ht="13.5" customHeight="1">
      <c r="A264" s="225"/>
      <c r="B264" s="654"/>
      <c r="C264" s="216"/>
      <c r="D264" s="9"/>
      <c r="E264" s="9"/>
      <c r="F264" s="9"/>
      <c r="G264" s="7"/>
      <c r="H264" s="43"/>
      <c r="I264" s="193"/>
      <c r="J264" s="193"/>
      <c r="K264" s="9"/>
      <c r="L264" s="366"/>
      <c r="M264" s="594"/>
      <c r="N264" s="558"/>
      <c r="O264" s="366"/>
      <c r="P264" s="300"/>
    </row>
    <row r="265" spans="1:16" ht="22.5" customHeight="1">
      <c r="A265" s="225"/>
      <c r="B265" s="222" t="s">
        <v>240</v>
      </c>
      <c r="C265" s="213">
        <f>SUM(C232)</f>
        <v>0</v>
      </c>
      <c r="D265" s="216"/>
      <c r="E265" s="216"/>
      <c r="F265" s="216"/>
      <c r="G265" s="223"/>
      <c r="H265" s="224"/>
      <c r="I265" s="213">
        <f>SUM(I259,I261)</f>
        <v>178439</v>
      </c>
      <c r="J265" s="679">
        <f>SUM(J261,J259)</f>
        <v>174013.051</v>
      </c>
      <c r="K265" s="213"/>
      <c r="L265" s="300">
        <f>SUM(L261,L259)</f>
        <v>142787.10000000003</v>
      </c>
      <c r="M265" s="565">
        <f>L265/J265</f>
        <v>0.8205539709777288</v>
      </c>
      <c r="N265" s="564">
        <f>J265-L265</f>
        <v>31225.950999999972</v>
      </c>
      <c r="O265" s="300">
        <f>SUM(O261,O259)</f>
        <v>120169.89999999998</v>
      </c>
      <c r="P265" s="300">
        <f>L265-O265</f>
        <v>22617.200000000055</v>
      </c>
    </row>
    <row r="266" spans="1:16" ht="18" customHeight="1">
      <c r="A266" s="658"/>
      <c r="B266" s="384"/>
      <c r="C266" s="193"/>
      <c r="D266" s="193"/>
      <c r="E266" s="193"/>
      <c r="F266" s="193"/>
      <c r="G266" s="383"/>
      <c r="H266" s="286"/>
      <c r="I266" s="316"/>
      <c r="J266" s="317"/>
      <c r="K266" s="193"/>
      <c r="L266" s="374"/>
      <c r="M266" s="535"/>
      <c r="N266" s="659"/>
      <c r="O266" s="374"/>
      <c r="P266" s="374"/>
    </row>
    <row r="267" spans="1:16" ht="12.75">
      <c r="A267" s="223"/>
      <c r="B267" s="222" t="s">
        <v>241</v>
      </c>
      <c r="C267" s="213" t="e">
        <f>#REF!</f>
        <v>#REF!</v>
      </c>
      <c r="D267" s="213"/>
      <c r="E267" s="213"/>
      <c r="F267" s="213"/>
      <c r="G267" s="223"/>
      <c r="H267" s="224"/>
      <c r="I267" s="213">
        <f>I229</f>
        <v>310</v>
      </c>
      <c r="J267" s="213">
        <f>J229</f>
        <v>310</v>
      </c>
      <c r="K267" s="213"/>
      <c r="L267" s="300">
        <f>L32</f>
        <v>254.49999999999997</v>
      </c>
      <c r="M267" s="565">
        <f>L267/J267</f>
        <v>0.8209677419354838</v>
      </c>
      <c r="N267" s="564">
        <f>J267-L267</f>
        <v>55.50000000000003</v>
      </c>
      <c r="O267" s="300">
        <f>O32</f>
        <v>238.8</v>
      </c>
      <c r="P267" s="300">
        <f>L267-O267</f>
        <v>15.69999999999996</v>
      </c>
    </row>
    <row r="268" spans="1:16" ht="12.75">
      <c r="A268" s="223"/>
      <c r="B268" s="222"/>
      <c r="C268" s="193"/>
      <c r="D268" s="9"/>
      <c r="E268" s="9"/>
      <c r="F268" s="9"/>
      <c r="G268" s="7"/>
      <c r="H268" s="43"/>
      <c r="I268" s="217"/>
      <c r="J268" s="213"/>
      <c r="K268" s="217"/>
      <c r="L268" s="610"/>
      <c r="M268" s="565"/>
      <c r="N268" s="564"/>
      <c r="O268" s="610"/>
      <c r="P268" s="300"/>
    </row>
    <row r="269" spans="1:16" ht="12.75">
      <c r="A269" s="383"/>
      <c r="B269" s="7"/>
      <c r="C269" s="344"/>
      <c r="D269" s="198"/>
      <c r="E269" s="198"/>
      <c r="F269" s="198"/>
      <c r="G269" s="345"/>
      <c r="H269" s="200"/>
      <c r="I269" s="344"/>
      <c r="J269" s="344"/>
      <c r="K269" s="299"/>
      <c r="L269" s="558"/>
      <c r="M269" s="595"/>
      <c r="N269" s="563"/>
      <c r="O269" s="558"/>
      <c r="P269" s="374">
        <f>L269-O269</f>
        <v>0</v>
      </c>
    </row>
    <row r="270" spans="1:16" ht="12.75">
      <c r="A270" t="s">
        <v>522</v>
      </c>
      <c r="L270" s="114"/>
      <c r="M270" s="571"/>
      <c r="N270" s="114"/>
      <c r="O270" s="40"/>
      <c r="P270" s="40" t="s">
        <v>276</v>
      </c>
    </row>
    <row r="271" spans="12:16" ht="12.75">
      <c r="L271" s="114"/>
      <c r="M271" s="571"/>
      <c r="N271" s="114"/>
      <c r="O271" s="40"/>
      <c r="P271" s="40"/>
    </row>
    <row r="272" spans="1:16" ht="12.75">
      <c r="A272" t="s">
        <v>437</v>
      </c>
      <c r="J272" t="s">
        <v>442</v>
      </c>
      <c r="K272" t="s">
        <v>441</v>
      </c>
      <c r="M272" s="114"/>
      <c r="N272" s="40"/>
      <c r="O272" s="40"/>
      <c r="P272" s="40"/>
    </row>
    <row r="273" spans="1:14" ht="12.75">
      <c r="A273" s="51" t="s">
        <v>496</v>
      </c>
      <c r="B273" s="51"/>
      <c r="C273" s="52"/>
      <c r="D273" s="52"/>
      <c r="E273" s="52"/>
      <c r="F273" s="52"/>
      <c r="G273" s="52"/>
      <c r="H273" s="52"/>
      <c r="I273" s="52"/>
      <c r="J273" s="118"/>
      <c r="K273" s="52"/>
      <c r="L273" s="52"/>
      <c r="M273" s="52"/>
      <c r="N273" s="52"/>
    </row>
    <row r="274" spans="1:16" ht="15.75">
      <c r="A274" s="51"/>
      <c r="B274" s="51"/>
      <c r="C274" s="52"/>
      <c r="D274" s="52"/>
      <c r="E274" s="52"/>
      <c r="F274" s="52"/>
      <c r="G274" s="52" t="s">
        <v>1</v>
      </c>
      <c r="H274" s="52"/>
      <c r="I274" s="52"/>
      <c r="J274" s="118"/>
      <c r="K274" s="52"/>
      <c r="L274" s="88"/>
      <c r="M274" s="88"/>
      <c r="N274" s="88"/>
      <c r="O274" s="79" t="s">
        <v>276</v>
      </c>
      <c r="P274" s="79"/>
    </row>
    <row r="275" spans="1:16" ht="18">
      <c r="A275" s="52"/>
      <c r="B275" s="59"/>
      <c r="C275" s="59"/>
      <c r="D275" s="59"/>
      <c r="E275" s="59"/>
      <c r="F275" s="59"/>
      <c r="G275" s="60"/>
      <c r="H275" s="52"/>
      <c r="I275" s="52"/>
      <c r="J275" s="118"/>
      <c r="K275" s="52"/>
      <c r="L275" s="88"/>
      <c r="M275" s="88"/>
      <c r="N275" s="88"/>
      <c r="O275" s="76"/>
      <c r="P275" s="76"/>
    </row>
    <row r="276" spans="1:16" ht="51">
      <c r="A276" s="202"/>
      <c r="B276" s="207" t="s">
        <v>3</v>
      </c>
      <c r="C276" s="203" t="s">
        <v>270</v>
      </c>
      <c r="D276" s="203"/>
      <c r="E276" s="203"/>
      <c r="F276" s="203"/>
      <c r="G276" s="219"/>
      <c r="H276" s="220"/>
      <c r="I276" s="206" t="s">
        <v>508</v>
      </c>
      <c r="J276" s="632" t="s">
        <v>509</v>
      </c>
      <c r="K276" s="221" t="s">
        <v>269</v>
      </c>
      <c r="L276" s="207" t="s">
        <v>518</v>
      </c>
      <c r="M276" s="207" t="s">
        <v>494</v>
      </c>
      <c r="N276" s="541" t="s">
        <v>438</v>
      </c>
      <c r="O276" s="207" t="s">
        <v>517</v>
      </c>
      <c r="P276" s="98" t="s">
        <v>276</v>
      </c>
    </row>
    <row r="277" spans="1:16" ht="12.75">
      <c r="A277" s="309">
        <v>210</v>
      </c>
      <c r="B277" s="222" t="s">
        <v>293</v>
      </c>
      <c r="C277" s="213">
        <f>SUM(C278,C285)</f>
        <v>0</v>
      </c>
      <c r="D277" s="213"/>
      <c r="E277" s="213"/>
      <c r="F277" s="213"/>
      <c r="G277" s="223"/>
      <c r="H277" s="224"/>
      <c r="I277" s="213">
        <f>SUM(I278)</f>
        <v>70</v>
      </c>
      <c r="J277" s="212">
        <f>SUM(J278)</f>
        <v>70</v>
      </c>
      <c r="K277" s="216"/>
      <c r="L277" s="300">
        <f>SUM(L278)</f>
        <v>36.2</v>
      </c>
      <c r="M277" s="565">
        <f>L277/J277</f>
        <v>0.5171428571428572</v>
      </c>
      <c r="N277" s="300">
        <f>J277-L277</f>
        <v>33.8</v>
      </c>
      <c r="O277" s="300">
        <f>SUM(O278)</f>
        <v>32</v>
      </c>
      <c r="P277" s="300">
        <f>L277-O277</f>
        <v>4.200000000000003</v>
      </c>
    </row>
    <row r="278" spans="1:16" ht="12.75">
      <c r="A278" s="365" t="s">
        <v>294</v>
      </c>
      <c r="B278" s="347" t="s">
        <v>310</v>
      </c>
      <c r="C278" s="242"/>
      <c r="D278" s="242"/>
      <c r="E278" s="242"/>
      <c r="F278" s="242"/>
      <c r="G278" s="347"/>
      <c r="H278" s="356"/>
      <c r="I278" s="196">
        <v>70</v>
      </c>
      <c r="J278" s="195">
        <v>70</v>
      </c>
      <c r="K278" s="164"/>
      <c r="L278" s="366">
        <v>36.2</v>
      </c>
      <c r="M278" s="568">
        <f>L278/J278</f>
        <v>0.5171428571428572</v>
      </c>
      <c r="N278" s="195">
        <f>J278-L278</f>
        <v>33.8</v>
      </c>
      <c r="O278" s="366">
        <v>32</v>
      </c>
      <c r="P278" s="300">
        <f aca="true" t="shared" si="21" ref="P278:P286">L278-O278</f>
        <v>4.200000000000003</v>
      </c>
    </row>
    <row r="279" spans="1:16" ht="12.75">
      <c r="A279" s="309">
        <v>220</v>
      </c>
      <c r="B279" s="222" t="s">
        <v>503</v>
      </c>
      <c r="C279" s="217">
        <f>SUM(C281)</f>
        <v>0</v>
      </c>
      <c r="D279" s="216"/>
      <c r="E279" s="217">
        <f>SUM(E281)</f>
        <v>0</v>
      </c>
      <c r="F279" s="213"/>
      <c r="G279" s="223"/>
      <c r="H279" s="224"/>
      <c r="I279" s="217">
        <f>SUM(I281)</f>
        <v>61</v>
      </c>
      <c r="J279" s="300">
        <f>SUM(J280:J281)</f>
        <v>61</v>
      </c>
      <c r="K279" s="216"/>
      <c r="L279" s="300">
        <f>SUM(L280:L281)</f>
        <v>22</v>
      </c>
      <c r="M279" s="565">
        <f>L279/J279</f>
        <v>0.36065573770491804</v>
      </c>
      <c r="N279" s="300">
        <f>J279--L279</f>
        <v>83</v>
      </c>
      <c r="O279" s="300">
        <f>SUM(O280:O281)</f>
        <v>20.6</v>
      </c>
      <c r="P279" s="300">
        <f t="shared" si="21"/>
        <v>1.3999999999999986</v>
      </c>
    </row>
    <row r="280" spans="1:16" ht="12.75">
      <c r="A280" s="369">
        <v>222003</v>
      </c>
      <c r="B280" s="194" t="s">
        <v>504</v>
      </c>
      <c r="C280" s="317"/>
      <c r="D280" s="193"/>
      <c r="E280" s="317"/>
      <c r="F280" s="316"/>
      <c r="G280" s="383"/>
      <c r="H280" s="286"/>
      <c r="I280" s="317"/>
      <c r="J280" s="374"/>
      <c r="K280" s="193"/>
      <c r="L280" s="195"/>
      <c r="M280" s="535"/>
      <c r="N280" s="195">
        <f>J280-L280</f>
        <v>0</v>
      </c>
      <c r="O280" s="195"/>
      <c r="P280" s="300">
        <f t="shared" si="21"/>
        <v>0</v>
      </c>
    </row>
    <row r="281" spans="1:16" ht="12.75">
      <c r="A281" s="365">
        <v>223</v>
      </c>
      <c r="B281" s="244" t="s">
        <v>258</v>
      </c>
      <c r="C281" s="164">
        <f>SUM(C283:C287)</f>
        <v>0</v>
      </c>
      <c r="D281" s="164"/>
      <c r="E281" s="164">
        <f>SUM(E283:E287)</f>
        <v>0</v>
      </c>
      <c r="F281" s="164"/>
      <c r="G281" s="244"/>
      <c r="H281" s="367"/>
      <c r="I281" s="317">
        <f>SUM(I282:I284)</f>
        <v>61</v>
      </c>
      <c r="J281" s="374">
        <f>SUM(J282:J284)</f>
        <v>61</v>
      </c>
      <c r="K281" s="317"/>
      <c r="L281" s="374">
        <f>SUM(L282)</f>
        <v>22</v>
      </c>
      <c r="M281" s="535">
        <f>L281/J281</f>
        <v>0.36065573770491804</v>
      </c>
      <c r="N281" s="195">
        <f>J281-L281</f>
        <v>39</v>
      </c>
      <c r="O281" s="374">
        <f>SUM(O282)</f>
        <v>20.6</v>
      </c>
      <c r="P281" s="300">
        <f t="shared" si="21"/>
        <v>1.3999999999999986</v>
      </c>
    </row>
    <row r="282" spans="1:16" ht="12.75">
      <c r="A282" s="313">
        <v>1</v>
      </c>
      <c r="B282" s="347" t="s">
        <v>311</v>
      </c>
      <c r="C282" s="9"/>
      <c r="D282" s="9"/>
      <c r="E282" s="9"/>
      <c r="F282" s="6"/>
      <c r="G282" s="7"/>
      <c r="H282" s="43"/>
      <c r="I282" s="193">
        <v>61</v>
      </c>
      <c r="J282" s="513">
        <v>61</v>
      </c>
      <c r="K282" s="9"/>
      <c r="L282" s="104">
        <v>22</v>
      </c>
      <c r="M282" s="567">
        <f>L282/J282</f>
        <v>0.36065573770491804</v>
      </c>
      <c r="N282" s="195">
        <f>J282-L282</f>
        <v>39</v>
      </c>
      <c r="O282" s="104">
        <v>20.6</v>
      </c>
      <c r="P282" s="300">
        <f t="shared" si="21"/>
        <v>1.3999999999999986</v>
      </c>
    </row>
    <row r="283" spans="1:16" ht="12.75">
      <c r="A283" s="243">
        <v>8</v>
      </c>
      <c r="B283" s="7" t="s">
        <v>373</v>
      </c>
      <c r="C283" s="9"/>
      <c r="D283" s="9"/>
      <c r="E283" s="9"/>
      <c r="F283" s="9"/>
      <c r="G283" s="7"/>
      <c r="H283" s="43"/>
      <c r="I283" s="193"/>
      <c r="J283" s="513"/>
      <c r="K283" s="9"/>
      <c r="L283" s="104"/>
      <c r="M283" s="567"/>
      <c r="N283" s="104"/>
      <c r="O283" s="104"/>
      <c r="P283" s="300">
        <f t="shared" si="21"/>
        <v>0</v>
      </c>
    </row>
    <row r="284" spans="1:16" ht="12.75">
      <c r="A284" s="243">
        <v>9</v>
      </c>
      <c r="B284" s="7" t="s">
        <v>374</v>
      </c>
      <c r="C284" s="9"/>
      <c r="D284" s="9"/>
      <c r="E284" s="9"/>
      <c r="F284" s="9"/>
      <c r="G284" s="7"/>
      <c r="H284" s="43"/>
      <c r="I284" s="193"/>
      <c r="J284" s="513"/>
      <c r="K284" s="9"/>
      <c r="L284" s="104"/>
      <c r="M284" s="567"/>
      <c r="N284" s="104"/>
      <c r="O284" s="104"/>
      <c r="P284" s="300">
        <f t="shared" si="21"/>
        <v>0</v>
      </c>
    </row>
    <row r="285" spans="1:16" ht="12.75">
      <c r="A285" s="243">
        <v>11</v>
      </c>
      <c r="B285" s="7" t="s">
        <v>255</v>
      </c>
      <c r="C285" s="9"/>
      <c r="D285" s="9"/>
      <c r="E285" s="9"/>
      <c r="F285" s="9"/>
      <c r="G285" s="7"/>
      <c r="H285" s="43"/>
      <c r="I285" s="193"/>
      <c r="J285" s="513"/>
      <c r="K285" s="9"/>
      <c r="L285" s="104"/>
      <c r="M285" s="567"/>
      <c r="N285" s="104"/>
      <c r="O285" s="104"/>
      <c r="P285" s="300">
        <f t="shared" si="21"/>
        <v>0</v>
      </c>
    </row>
    <row r="286" spans="1:16" ht="12.75">
      <c r="A286" s="368">
        <v>230</v>
      </c>
      <c r="B286" s="320" t="s">
        <v>257</v>
      </c>
      <c r="C286" s="217"/>
      <c r="D286" s="217"/>
      <c r="E286" s="217"/>
      <c r="F286" s="217"/>
      <c r="G286" s="320"/>
      <c r="H286" s="321"/>
      <c r="I286" s="217">
        <f>SUM(I287:I288)</f>
        <v>0</v>
      </c>
      <c r="J286" s="300">
        <f>SUM(J287:J288)</f>
        <v>0</v>
      </c>
      <c r="K286" s="217"/>
      <c r="L286" s="300">
        <f>SUM(L287:L288)</f>
        <v>0</v>
      </c>
      <c r="M286" s="565"/>
      <c r="N286" s="245"/>
      <c r="O286" s="300">
        <f>SUM(O287:O288)</f>
        <v>0</v>
      </c>
      <c r="P286" s="300">
        <f t="shared" si="21"/>
        <v>0</v>
      </c>
    </row>
    <row r="287" spans="1:16" ht="12.75">
      <c r="A287" s="369">
        <v>231</v>
      </c>
      <c r="B287" s="347" t="s">
        <v>304</v>
      </c>
      <c r="C287" s="242"/>
      <c r="D287" s="242"/>
      <c r="E287" s="242"/>
      <c r="F287" s="242"/>
      <c r="G287" s="347"/>
      <c r="H287" s="356"/>
      <c r="I287" s="196"/>
      <c r="J287" s="195"/>
      <c r="K287" s="196"/>
      <c r="L287" s="195"/>
      <c r="M287" s="568"/>
      <c r="N287" s="513"/>
      <c r="O287" s="195"/>
      <c r="P287" s="300"/>
    </row>
    <row r="288" spans="1:16" ht="12.75">
      <c r="A288" s="369">
        <v>233</v>
      </c>
      <c r="B288" s="347" t="s">
        <v>394</v>
      </c>
      <c r="C288" s="242"/>
      <c r="D288" s="242"/>
      <c r="E288" s="242"/>
      <c r="F288" s="242"/>
      <c r="G288" s="347"/>
      <c r="H288" s="356"/>
      <c r="I288" s="196"/>
      <c r="J288" s="195"/>
      <c r="K288" s="196"/>
      <c r="L288" s="195"/>
      <c r="M288" s="568"/>
      <c r="N288" s="513"/>
      <c r="O288" s="195"/>
      <c r="P288" s="300"/>
    </row>
    <row r="289" spans="1:16" ht="12.75">
      <c r="A289" s="310">
        <v>240</v>
      </c>
      <c r="B289" s="320" t="s">
        <v>505</v>
      </c>
      <c r="C289" s="217"/>
      <c r="D289" s="217"/>
      <c r="E289" s="217"/>
      <c r="F289" s="217"/>
      <c r="G289" s="320"/>
      <c r="H289" s="321"/>
      <c r="I289" s="217">
        <f>I290</f>
        <v>0</v>
      </c>
      <c r="J289" s="300">
        <f>J290</f>
        <v>0</v>
      </c>
      <c r="K289" s="217"/>
      <c r="L289" s="300">
        <f>SUM(L290)</f>
        <v>0</v>
      </c>
      <c r="M289" s="565"/>
      <c r="N289" s="300"/>
      <c r="O289" s="300">
        <f>SUM(O290)</f>
        <v>0</v>
      </c>
      <c r="P289" s="300">
        <f>L289-O289</f>
        <v>0</v>
      </c>
    </row>
    <row r="290" spans="1:16" ht="12.75">
      <c r="A290" s="365">
        <v>243</v>
      </c>
      <c r="B290" s="7" t="s">
        <v>296</v>
      </c>
      <c r="C290" s="9"/>
      <c r="D290" s="9"/>
      <c r="E290" s="9"/>
      <c r="F290" s="9"/>
      <c r="G290" s="7"/>
      <c r="H290" s="43"/>
      <c r="I290" s="193"/>
      <c r="J290" s="513"/>
      <c r="K290" s="9"/>
      <c r="L290" s="104"/>
      <c r="M290" s="567"/>
      <c r="N290" s="104"/>
      <c r="O290" s="104"/>
      <c r="P290" s="300"/>
    </row>
    <row r="291" spans="1:16" ht="12.75">
      <c r="A291" s="310">
        <v>290</v>
      </c>
      <c r="B291" s="320" t="s">
        <v>253</v>
      </c>
      <c r="C291" s="217"/>
      <c r="D291" s="217"/>
      <c r="E291" s="217"/>
      <c r="F291" s="217"/>
      <c r="G291" s="320"/>
      <c r="H291" s="321"/>
      <c r="I291" s="217">
        <f>SUM(I292,I296)</f>
        <v>179</v>
      </c>
      <c r="J291" s="300">
        <f>SUM(J292,J296)</f>
        <v>179</v>
      </c>
      <c r="K291" s="217"/>
      <c r="L291" s="300">
        <f>SUM(L297:L300)</f>
        <v>169.3</v>
      </c>
      <c r="M291" s="565">
        <f>L291/J291</f>
        <v>0.9458100558659218</v>
      </c>
      <c r="N291" s="300">
        <f>J291-L291</f>
        <v>9.699999999999989</v>
      </c>
      <c r="O291" s="300">
        <f>SUM(O297:O300)</f>
        <v>153.3</v>
      </c>
      <c r="P291" s="300">
        <f>L291-O291</f>
        <v>16</v>
      </c>
    </row>
    <row r="292" spans="1:16" ht="12.75">
      <c r="A292" s="365">
        <v>291</v>
      </c>
      <c r="B292" s="244" t="s">
        <v>297</v>
      </c>
      <c r="C292" s="164"/>
      <c r="D292" s="164"/>
      <c r="E292" s="164"/>
      <c r="F292" s="164"/>
      <c r="G292" s="244"/>
      <c r="H292" s="367"/>
      <c r="I292" s="317">
        <f>SUM(I293:I295)</f>
        <v>0</v>
      </c>
      <c r="J292" s="374">
        <f>SUM(J293:J295)</f>
        <v>0</v>
      </c>
      <c r="K292" s="317"/>
      <c r="L292" s="374">
        <f>SUM(L293:L295)</f>
        <v>0</v>
      </c>
      <c r="M292" s="535"/>
      <c r="N292" s="195"/>
      <c r="O292" s="374">
        <f>SUM(O293:O295)</f>
        <v>0</v>
      </c>
      <c r="P292" s="300">
        <f>L292-O292</f>
        <v>0</v>
      </c>
    </row>
    <row r="293" spans="1:16" ht="12.75">
      <c r="A293" s="318">
        <v>2</v>
      </c>
      <c r="B293" s="7" t="s">
        <v>306</v>
      </c>
      <c r="C293" s="9"/>
      <c r="D293" s="9"/>
      <c r="E293" s="9"/>
      <c r="F293" s="9"/>
      <c r="G293" s="7"/>
      <c r="H293" s="43"/>
      <c r="I293" s="196"/>
      <c r="J293" s="195"/>
      <c r="K293" s="317"/>
      <c r="L293" s="374"/>
      <c r="M293" s="535"/>
      <c r="N293" s="374"/>
      <c r="O293" s="374"/>
      <c r="P293" s="300"/>
    </row>
    <row r="294" spans="1:16" ht="12.75">
      <c r="A294" s="318">
        <v>4</v>
      </c>
      <c r="B294" s="7" t="s">
        <v>506</v>
      </c>
      <c r="C294" s="63"/>
      <c r="D294" s="63"/>
      <c r="E294" s="63"/>
      <c r="F294" s="9"/>
      <c r="G294" s="55"/>
      <c r="H294" s="44"/>
      <c r="I294" s="196"/>
      <c r="J294" s="195"/>
      <c r="K294" s="242"/>
      <c r="L294" s="366"/>
      <c r="M294" s="566"/>
      <c r="N294" s="366"/>
      <c r="O294" s="366"/>
      <c r="P294" s="300"/>
    </row>
    <row r="295" spans="1:16" ht="12.75">
      <c r="A295" s="318">
        <v>5</v>
      </c>
      <c r="B295" s="7" t="s">
        <v>507</v>
      </c>
      <c r="C295" s="9"/>
      <c r="D295" s="9"/>
      <c r="E295" s="9"/>
      <c r="F295" s="9"/>
      <c r="G295" s="7"/>
      <c r="H295" s="43"/>
      <c r="I295" s="196"/>
      <c r="J295" s="195"/>
      <c r="K295" s="242"/>
      <c r="L295" s="366"/>
      <c r="M295" s="566"/>
      <c r="N295" s="366"/>
      <c r="O295" s="366"/>
      <c r="P295" s="300"/>
    </row>
    <row r="296" spans="1:16" ht="12.75">
      <c r="A296" s="309">
        <v>292</v>
      </c>
      <c r="B296" s="373" t="s">
        <v>25</v>
      </c>
      <c r="C296" s="372">
        <f>SUM(C297:C301)</f>
        <v>0</v>
      </c>
      <c r="D296" s="317"/>
      <c r="E296" s="372">
        <f>SUM(E297:E301)</f>
        <v>0</v>
      </c>
      <c r="F296" s="317"/>
      <c r="G296" s="375"/>
      <c r="H296" s="376"/>
      <c r="I296" s="317">
        <f>SUM(I297:I300)</f>
        <v>179</v>
      </c>
      <c r="J296" s="374">
        <f>SUM(J297:J300)</f>
        <v>179</v>
      </c>
      <c r="K296" s="317"/>
      <c r="L296" s="374">
        <f>SUM(L297:L300)</f>
        <v>169.3</v>
      </c>
      <c r="M296" s="535">
        <f>L296/J296</f>
        <v>0.9458100558659218</v>
      </c>
      <c r="N296" s="374">
        <f>J296-L296</f>
        <v>9.699999999999989</v>
      </c>
      <c r="O296" s="374">
        <f>SUM(O297:O300)</f>
        <v>153.3</v>
      </c>
      <c r="P296" s="300">
        <f aca="true" t="shared" si="22" ref="P296:P302">L296-O296</f>
        <v>16</v>
      </c>
    </row>
    <row r="297" spans="1:16" ht="12.75">
      <c r="A297" s="243">
        <v>6</v>
      </c>
      <c r="B297" s="7" t="s">
        <v>27</v>
      </c>
      <c r="C297" s="9"/>
      <c r="D297" s="9"/>
      <c r="E297" s="9"/>
      <c r="F297" s="9"/>
      <c r="G297" s="55"/>
      <c r="H297" s="43"/>
      <c r="I297" s="196">
        <v>70</v>
      </c>
      <c r="J297" s="195">
        <v>70</v>
      </c>
      <c r="K297" s="242"/>
      <c r="L297" s="366">
        <v>6.8</v>
      </c>
      <c r="M297" s="566"/>
      <c r="N297" s="366">
        <f>J297-L297</f>
        <v>63.2</v>
      </c>
      <c r="O297" s="366">
        <v>6.8</v>
      </c>
      <c r="P297" s="300">
        <f t="shared" si="22"/>
        <v>0</v>
      </c>
    </row>
    <row r="298" spans="1:16" ht="12.75">
      <c r="A298" s="243">
        <v>12</v>
      </c>
      <c r="B298" s="7" t="s">
        <v>26</v>
      </c>
      <c r="C298" s="9"/>
      <c r="D298" s="9"/>
      <c r="E298" s="9"/>
      <c r="F298" s="9"/>
      <c r="G298" s="7"/>
      <c r="H298" s="43"/>
      <c r="I298" s="196">
        <v>49</v>
      </c>
      <c r="J298" s="195">
        <v>49</v>
      </c>
      <c r="K298" s="242"/>
      <c r="L298" s="366">
        <v>70.2</v>
      </c>
      <c r="M298" s="566">
        <f>L298/J298</f>
        <v>1.4326530612244899</v>
      </c>
      <c r="N298" s="366">
        <f>J298-L298</f>
        <v>-21.200000000000003</v>
      </c>
      <c r="O298" s="366">
        <v>70.2</v>
      </c>
      <c r="P298" s="300">
        <f t="shared" si="22"/>
        <v>0</v>
      </c>
    </row>
    <row r="299" spans="1:16" ht="12.75">
      <c r="A299" s="243">
        <v>17</v>
      </c>
      <c r="B299" s="7" t="s">
        <v>260</v>
      </c>
      <c r="C299" s="9"/>
      <c r="D299" s="9"/>
      <c r="E299" s="9"/>
      <c r="F299" s="9"/>
      <c r="G299" s="7"/>
      <c r="H299" s="43"/>
      <c r="I299" s="196"/>
      <c r="J299" s="195"/>
      <c r="K299" s="242"/>
      <c r="L299" s="366">
        <v>34.8</v>
      </c>
      <c r="M299" s="566"/>
      <c r="N299" s="366">
        <f>J299-L299</f>
        <v>-34.8</v>
      </c>
      <c r="O299" s="366">
        <v>21.3</v>
      </c>
      <c r="P299" s="300">
        <f t="shared" si="22"/>
        <v>13.499999999999996</v>
      </c>
    </row>
    <row r="300" spans="1:16" ht="12.75">
      <c r="A300" s="243">
        <v>27</v>
      </c>
      <c r="B300" s="7" t="s">
        <v>396</v>
      </c>
      <c r="C300" s="9"/>
      <c r="D300" s="9"/>
      <c r="E300" s="9"/>
      <c r="F300" s="9"/>
      <c r="G300" s="7"/>
      <c r="H300" s="43"/>
      <c r="I300" s="196">
        <v>60</v>
      </c>
      <c r="J300" s="195">
        <v>60</v>
      </c>
      <c r="K300" s="242"/>
      <c r="L300" s="366">
        <v>57.5</v>
      </c>
      <c r="M300" s="566"/>
      <c r="N300" s="366">
        <f>J300-L300</f>
        <v>2.5</v>
      </c>
      <c r="O300" s="366">
        <v>55</v>
      </c>
      <c r="P300" s="300">
        <f t="shared" si="22"/>
        <v>2.5</v>
      </c>
    </row>
    <row r="301" spans="1:16" ht="12.75">
      <c r="A301" s="663"/>
      <c r="B301" s="320"/>
      <c r="C301" s="217"/>
      <c r="D301" s="217"/>
      <c r="E301" s="217"/>
      <c r="F301" s="217"/>
      <c r="G301" s="320"/>
      <c r="H301" s="321"/>
      <c r="I301" s="217"/>
      <c r="J301" s="300"/>
      <c r="K301" s="217"/>
      <c r="L301" s="300"/>
      <c r="M301" s="587"/>
      <c r="N301" s="553"/>
      <c r="O301" s="300"/>
      <c r="P301" s="300">
        <f t="shared" si="22"/>
        <v>0</v>
      </c>
    </row>
    <row r="302" spans="1:16" ht="12.75">
      <c r="A302" s="662"/>
      <c r="B302" s="222"/>
      <c r="C302" s="216"/>
      <c r="D302" s="216"/>
      <c r="E302" s="216"/>
      <c r="F302" s="216"/>
      <c r="G302" s="223"/>
      <c r="H302" s="224"/>
      <c r="I302" s="241"/>
      <c r="J302" s="553"/>
      <c r="K302" s="241"/>
      <c r="L302" s="212"/>
      <c r="M302" s="587"/>
      <c r="N302" s="553"/>
      <c r="O302" s="212"/>
      <c r="P302" s="300">
        <f t="shared" si="22"/>
        <v>0</v>
      </c>
    </row>
    <row r="303" spans="1:16" ht="12.75">
      <c r="A303" s="664"/>
      <c r="B303" s="384"/>
      <c r="C303" s="193"/>
      <c r="D303" s="193"/>
      <c r="E303" s="193"/>
      <c r="F303" s="193"/>
      <c r="G303" s="383"/>
      <c r="H303" s="286"/>
      <c r="I303" s="196"/>
      <c r="J303" s="195"/>
      <c r="K303" s="196"/>
      <c r="L303" s="314"/>
      <c r="M303" s="568"/>
      <c r="N303" s="195"/>
      <c r="O303" s="314"/>
      <c r="P303" s="374"/>
    </row>
    <row r="304" spans="1:16" ht="12.75">
      <c r="A304" s="243"/>
      <c r="B304" s="222" t="s">
        <v>30</v>
      </c>
      <c r="C304" s="9"/>
      <c r="D304" s="9"/>
      <c r="E304" s="9"/>
      <c r="F304" s="9"/>
      <c r="G304" s="7"/>
      <c r="H304" s="43"/>
      <c r="I304" s="217">
        <f>I291+I289+I286+I279+I277</f>
        <v>310</v>
      </c>
      <c r="J304" s="300">
        <f>SUM(J291,J289,J286,J279,J277)</f>
        <v>310</v>
      </c>
      <c r="K304" s="241"/>
      <c r="L304" s="300">
        <f>SUM(L291,L289,L286,L279,L277)</f>
        <v>227.5</v>
      </c>
      <c r="M304" s="587">
        <f>L304/J304</f>
        <v>0.7338709677419355</v>
      </c>
      <c r="N304" s="553">
        <f>J304-L304</f>
        <v>82.5</v>
      </c>
      <c r="O304" s="300">
        <f>SUM(O291,O289,O286,O279,O277)</f>
        <v>205.9</v>
      </c>
      <c r="P304" s="300">
        <f>L304-O304</f>
        <v>21.599999999999994</v>
      </c>
    </row>
    <row r="305" spans="1:16" ht="12.75">
      <c r="A305" s="223"/>
      <c r="B305" s="222"/>
      <c r="C305" s="213">
        <f>SUM(C273,C281,C287,C289,C291,C296)</f>
        <v>0</v>
      </c>
      <c r="D305" s="213"/>
      <c r="E305" s="213">
        <f>SUM(E273,E281,E287,E289,E291,E296)</f>
        <v>0</v>
      </c>
      <c r="F305" s="213"/>
      <c r="G305" s="223"/>
      <c r="H305" s="224"/>
      <c r="I305" s="217"/>
      <c r="J305" s="300"/>
      <c r="K305" s="217"/>
      <c r="L305" s="300"/>
      <c r="M305" s="587"/>
      <c r="N305" s="553"/>
      <c r="O305" s="300"/>
      <c r="P305" s="300"/>
    </row>
    <row r="306" spans="1:16" ht="12.75">
      <c r="A306" s="383"/>
      <c r="B306" s="384"/>
      <c r="C306" s="316"/>
      <c r="D306" s="316"/>
      <c r="E306" s="316"/>
      <c r="F306" s="316"/>
      <c r="G306" s="383"/>
      <c r="H306" s="286"/>
      <c r="I306" s="316"/>
      <c r="J306" s="314"/>
      <c r="K306" s="316"/>
      <c r="L306" s="314"/>
      <c r="M306" s="536"/>
      <c r="N306" s="314"/>
      <c r="O306" s="314"/>
      <c r="P306" s="300"/>
    </row>
    <row r="307" spans="1:16" ht="12.75">
      <c r="A307" s="243"/>
      <c r="B307" s="7"/>
      <c r="C307" s="9"/>
      <c r="D307" s="9"/>
      <c r="E307" s="9"/>
      <c r="F307" s="9"/>
      <c r="G307" s="7"/>
      <c r="H307" s="43"/>
      <c r="I307" s="216"/>
      <c r="J307" s="245"/>
      <c r="K307" s="9"/>
      <c r="L307" s="104"/>
      <c r="M307" s="567"/>
      <c r="N307" s="104"/>
      <c r="O307" s="104"/>
      <c r="P307" s="300"/>
    </row>
    <row r="308" spans="1:16" ht="12.75">
      <c r="A308" s="223"/>
      <c r="B308" s="222" t="s">
        <v>30</v>
      </c>
      <c r="C308" s="213" t="e">
        <f>SUM(C276,C284,C290,C292,C294,#REF!)</f>
        <v>#REF!</v>
      </c>
      <c r="D308" s="213"/>
      <c r="E308" s="213" t="e">
        <f>SUM(E276,E284,E290,E292,E294,#REF!)</f>
        <v>#REF!</v>
      </c>
      <c r="F308" s="213"/>
      <c r="G308" s="223"/>
      <c r="H308" s="224"/>
      <c r="I308" s="213" t="e">
        <f>SUM(I276,I284,I290,I292,I294,#REF!)</f>
        <v>#REF!</v>
      </c>
      <c r="J308" s="212" t="e">
        <f>SUM(J276,J284,J290,J292,J294,#REF!)</f>
        <v>#REF!</v>
      </c>
      <c r="K308" s="213"/>
      <c r="L308" s="212"/>
      <c r="M308" s="570"/>
      <c r="N308" s="212"/>
      <c r="O308" s="212"/>
      <c r="P308" s="300"/>
    </row>
    <row r="309" spans="1:16" ht="12.75">
      <c r="A309" s="122" t="s">
        <v>32</v>
      </c>
      <c r="B309" s="122" t="s">
        <v>261</v>
      </c>
      <c r="I309" s="27"/>
      <c r="J309" s="114"/>
      <c r="K309" s="27"/>
      <c r="L309" s="114" t="s">
        <v>33</v>
      </c>
      <c r="M309" s="571"/>
      <c r="N309" s="114"/>
      <c r="O309" s="114" t="s">
        <v>33</v>
      </c>
      <c r="P309" s="300"/>
    </row>
    <row r="310" spans="3:16" ht="52.5" customHeight="1">
      <c r="C310" s="27"/>
      <c r="D310" s="27"/>
      <c r="E310" s="27"/>
      <c r="F310" s="27"/>
      <c r="H310" s="14"/>
      <c r="I310" s="27"/>
      <c r="J310" s="114"/>
      <c r="K310" s="27"/>
      <c r="L310" s="169"/>
      <c r="M310" s="572"/>
      <c r="N310" s="125"/>
      <c r="O310" s="169"/>
      <c r="P310" s="300">
        <f>L310-O310</f>
        <v>0</v>
      </c>
    </row>
    <row r="311" spans="3:16" ht="12.75">
      <c r="C311" s="27"/>
      <c r="D311" s="27"/>
      <c r="E311" s="27"/>
      <c r="F311" s="27"/>
      <c r="H311" s="14"/>
      <c r="I311" s="27"/>
      <c r="J311" s="114"/>
      <c r="K311" s="27"/>
      <c r="L311" s="107"/>
      <c r="M311" s="572"/>
      <c r="N311" s="125"/>
      <c r="O311" s="107"/>
      <c r="P311" s="300">
        <f>L311-O311</f>
        <v>0</v>
      </c>
    </row>
    <row r="312" spans="3:16" ht="12.75">
      <c r="C312" s="27"/>
      <c r="D312" s="27"/>
      <c r="E312" s="27"/>
      <c r="F312" s="27"/>
      <c r="H312" s="14"/>
      <c r="I312" s="27"/>
      <c r="J312" s="114"/>
      <c r="K312" s="27"/>
      <c r="L312" s="107"/>
      <c r="M312" s="572"/>
      <c r="N312" s="125"/>
      <c r="O312" s="107"/>
      <c r="P312" s="300">
        <f>L312-O312</f>
        <v>0</v>
      </c>
    </row>
    <row r="313" spans="1:16" ht="51">
      <c r="A313" s="202" t="s">
        <v>34</v>
      </c>
      <c r="B313" s="207" t="s">
        <v>3</v>
      </c>
      <c r="C313" s="203" t="s">
        <v>270</v>
      </c>
      <c r="D313" s="203"/>
      <c r="E313" s="203"/>
      <c r="F313" s="203"/>
      <c r="G313" s="219"/>
      <c r="H313" s="220"/>
      <c r="I313" s="206" t="s">
        <v>508</v>
      </c>
      <c r="J313" s="632" t="s">
        <v>509</v>
      </c>
      <c r="K313" s="221" t="s">
        <v>269</v>
      </c>
      <c r="L313" s="207" t="s">
        <v>518</v>
      </c>
      <c r="M313" s="207" t="s">
        <v>494</v>
      </c>
      <c r="N313" s="541" t="s">
        <v>438</v>
      </c>
      <c r="O313" s="207" t="s">
        <v>517</v>
      </c>
      <c r="P313" s="300"/>
    </row>
    <row r="314" spans="1:16" ht="12.75">
      <c r="A314" s="309">
        <v>610</v>
      </c>
      <c r="B314" s="208" t="s">
        <v>35</v>
      </c>
      <c r="C314" s="210">
        <f>SUM(C316:C317,C326:C327)</f>
        <v>0</v>
      </c>
      <c r="D314" s="209"/>
      <c r="E314" s="209"/>
      <c r="F314" s="209"/>
      <c r="G314" s="211"/>
      <c r="H314" s="212"/>
      <c r="I314" s="213">
        <f>SUM(I316:I320)</f>
        <v>90233</v>
      </c>
      <c r="J314" s="697">
        <f>SUM(J316:J322)</f>
        <v>93148.232</v>
      </c>
      <c r="K314" s="213"/>
      <c r="L314" s="300">
        <f>SUM(L316:L320)</f>
        <v>59210.5</v>
      </c>
      <c r="M314" s="565">
        <f>L314/J314</f>
        <v>0.6356588711206027</v>
      </c>
      <c r="N314" s="300">
        <f>J314-L314</f>
        <v>33937.732</v>
      </c>
      <c r="O314" s="300">
        <f>SUM(O316:O320)</f>
        <v>50518</v>
      </c>
      <c r="P314" s="300">
        <f aca="true" t="shared" si="23" ref="P314:P320">L314-O314</f>
        <v>8692.5</v>
      </c>
    </row>
    <row r="315" spans="1:16" ht="12.75">
      <c r="A315" s="253"/>
      <c r="B315" s="254"/>
      <c r="C315" s="257"/>
      <c r="D315" s="258"/>
      <c r="E315" s="258"/>
      <c r="F315" s="258"/>
      <c r="G315" s="259"/>
      <c r="H315" s="258"/>
      <c r="I315" s="260"/>
      <c r="J315" s="684"/>
      <c r="K315" s="260"/>
      <c r="L315" s="261"/>
      <c r="M315" s="573"/>
      <c r="N315" s="153"/>
      <c r="O315" s="261"/>
      <c r="P315" s="300">
        <f t="shared" si="23"/>
        <v>0</v>
      </c>
    </row>
    <row r="316" spans="1:16" ht="25.5">
      <c r="A316" s="215">
        <v>611</v>
      </c>
      <c r="B316" s="246" t="s">
        <v>280</v>
      </c>
      <c r="C316" s="239"/>
      <c r="D316" s="103"/>
      <c r="E316" s="103"/>
      <c r="F316" s="103"/>
      <c r="G316" s="121"/>
      <c r="H316" s="104"/>
      <c r="I316" s="533">
        <v>65870</v>
      </c>
      <c r="J316" s="696">
        <v>62261.48</v>
      </c>
      <c r="K316" s="9"/>
      <c r="L316" s="443">
        <v>41366.1</v>
      </c>
      <c r="M316" s="596">
        <f>L316/J316</f>
        <v>0.6643931368158932</v>
      </c>
      <c r="N316" s="443">
        <f>J316-L316</f>
        <v>20895.380000000005</v>
      </c>
      <c r="O316" s="443">
        <v>36428.6</v>
      </c>
      <c r="P316" s="300">
        <f t="shared" si="23"/>
        <v>4937.5</v>
      </c>
    </row>
    <row r="317" spans="1:16" ht="12.75">
      <c r="A317" s="208">
        <v>612</v>
      </c>
      <c r="B317" s="18" t="s">
        <v>370</v>
      </c>
      <c r="C317" s="213"/>
      <c r="D317" s="103"/>
      <c r="E317" s="103"/>
      <c r="F317" s="103"/>
      <c r="G317" s="121"/>
      <c r="H317" s="104"/>
      <c r="I317" s="316">
        <v>22558</v>
      </c>
      <c r="J317" s="683">
        <v>22558</v>
      </c>
      <c r="K317" s="9"/>
      <c r="L317" s="366">
        <v>10212.2</v>
      </c>
      <c r="M317" s="566">
        <f>L317/J317</f>
        <v>0.4527085734550936</v>
      </c>
      <c r="N317" s="366">
        <f>J317-L317</f>
        <v>12345.8</v>
      </c>
      <c r="O317" s="366">
        <v>8948.1</v>
      </c>
      <c r="P317" s="300">
        <f t="shared" si="23"/>
        <v>1264.1000000000004</v>
      </c>
    </row>
    <row r="318" spans="1:16" ht="25.5">
      <c r="A318" s="215">
        <v>613</v>
      </c>
      <c r="B318" s="246" t="s">
        <v>281</v>
      </c>
      <c r="C318" s="239"/>
      <c r="D318" s="103"/>
      <c r="E318" s="103"/>
      <c r="F318" s="103"/>
      <c r="G318" s="121"/>
      <c r="H318" s="104"/>
      <c r="I318" s="534">
        <v>10</v>
      </c>
      <c r="J318" s="686">
        <v>10</v>
      </c>
      <c r="K318" s="9"/>
      <c r="L318" s="366">
        <v>0.7</v>
      </c>
      <c r="M318" s="566">
        <f>L318/J318</f>
        <v>0.06999999999999999</v>
      </c>
      <c r="N318" s="366">
        <f>J318-L318</f>
        <v>9.3</v>
      </c>
      <c r="O318" s="366">
        <v>0.4</v>
      </c>
      <c r="P318" s="300">
        <f t="shared" si="23"/>
        <v>0.29999999999999993</v>
      </c>
    </row>
    <row r="319" spans="1:16" ht="12.75">
      <c r="A319" s="208">
        <v>614</v>
      </c>
      <c r="B319" s="18" t="s">
        <v>47</v>
      </c>
      <c r="C319" s="217"/>
      <c r="D319" s="108"/>
      <c r="E319" s="108"/>
      <c r="F319" s="108"/>
      <c r="G319" s="121"/>
      <c r="H319" s="113"/>
      <c r="I319" s="317">
        <v>250</v>
      </c>
      <c r="J319" s="687">
        <v>6640</v>
      </c>
      <c r="K319" s="9"/>
      <c r="L319" s="366">
        <v>6448.3</v>
      </c>
      <c r="M319" s="566">
        <f>L319/J319</f>
        <v>0.9711295180722892</v>
      </c>
      <c r="N319" s="366">
        <f>J319-L319</f>
        <v>191.69999999999982</v>
      </c>
      <c r="O319" s="366">
        <v>4089.1</v>
      </c>
      <c r="P319" s="300">
        <f t="shared" si="23"/>
        <v>2359.2000000000003</v>
      </c>
    </row>
    <row r="320" spans="1:16" ht="12.75">
      <c r="A320" s="348">
        <v>615</v>
      </c>
      <c r="B320" s="349" t="s">
        <v>282</v>
      </c>
      <c r="C320" s="217"/>
      <c r="D320" s="352"/>
      <c r="E320" s="352"/>
      <c r="F320" s="352"/>
      <c r="G320" s="353"/>
      <c r="H320" s="352"/>
      <c r="I320" s="317">
        <v>1545</v>
      </c>
      <c r="J320" s="687">
        <v>1678.752</v>
      </c>
      <c r="K320" s="9"/>
      <c r="L320" s="366">
        <v>1183.2</v>
      </c>
      <c r="M320" s="566">
        <f>L320/J320</f>
        <v>0.7048092868988391</v>
      </c>
      <c r="N320" s="366">
        <f>J320-L320</f>
        <v>495.5519999999999</v>
      </c>
      <c r="O320" s="366">
        <v>1051.8</v>
      </c>
      <c r="P320" s="300">
        <f t="shared" si="23"/>
        <v>131.4000000000001</v>
      </c>
    </row>
    <row r="321" spans="1:16" ht="12.75">
      <c r="A321" s="348">
        <v>616</v>
      </c>
      <c r="B321" s="349" t="s">
        <v>313</v>
      </c>
      <c r="C321" s="217"/>
      <c r="D321" s="352"/>
      <c r="E321" s="352"/>
      <c r="F321" s="352"/>
      <c r="G321" s="353"/>
      <c r="H321" s="352"/>
      <c r="I321" s="317"/>
      <c r="J321" s="607"/>
      <c r="K321" s="9"/>
      <c r="L321" s="113"/>
      <c r="M321" s="569"/>
      <c r="N321" s="113"/>
      <c r="O321" s="113"/>
      <c r="P321" s="300"/>
    </row>
    <row r="322" spans="1:16" ht="12.75">
      <c r="A322" s="247"/>
      <c r="B322" s="23"/>
      <c r="C322" s="216"/>
      <c r="D322" s="104"/>
      <c r="E322" s="104"/>
      <c r="F322" s="104"/>
      <c r="G322" s="121"/>
      <c r="H322" s="104"/>
      <c r="I322" s="193"/>
      <c r="J322" s="513"/>
      <c r="K322" s="9"/>
      <c r="L322" s="113"/>
      <c r="M322" s="569"/>
      <c r="N322" s="113"/>
      <c r="O322" s="113"/>
      <c r="P322" s="300"/>
    </row>
    <row r="323" spans="1:16" ht="12.75">
      <c r="A323" s="247"/>
      <c r="B323" s="23"/>
      <c r="C323" s="216"/>
      <c r="D323" s="104"/>
      <c r="E323" s="104"/>
      <c r="F323" s="104"/>
      <c r="G323" s="121"/>
      <c r="H323" s="104"/>
      <c r="I323" s="193"/>
      <c r="J323" s="513"/>
      <c r="K323" s="9"/>
      <c r="L323" s="113"/>
      <c r="M323" s="569"/>
      <c r="N323" s="113"/>
      <c r="O323" s="113"/>
      <c r="P323" s="300"/>
    </row>
    <row r="324" spans="1:16" ht="12.75">
      <c r="A324" s="247"/>
      <c r="B324" s="23"/>
      <c r="C324" s="216"/>
      <c r="D324" s="104"/>
      <c r="E324" s="104"/>
      <c r="F324" s="104"/>
      <c r="G324" s="121"/>
      <c r="H324" s="104"/>
      <c r="I324" s="193"/>
      <c r="J324" s="513"/>
      <c r="K324" s="9"/>
      <c r="L324" s="113"/>
      <c r="M324" s="569"/>
      <c r="N324" s="113"/>
      <c r="O324" s="113"/>
      <c r="P324" s="300"/>
    </row>
    <row r="325" spans="1:16" ht="12.75">
      <c r="A325" s="247"/>
      <c r="B325" s="23"/>
      <c r="C325" s="216"/>
      <c r="D325" s="104"/>
      <c r="E325" s="104"/>
      <c r="F325" s="104"/>
      <c r="G325" s="121"/>
      <c r="H325" s="104"/>
      <c r="I325" s="193"/>
      <c r="J325" s="513"/>
      <c r="K325" s="9"/>
      <c r="L325" s="113"/>
      <c r="M325" s="569"/>
      <c r="N325" s="113"/>
      <c r="O325" s="113"/>
      <c r="P325" s="300"/>
    </row>
    <row r="326" spans="1:16" ht="12.75">
      <c r="A326" s="215"/>
      <c r="B326" s="246"/>
      <c r="C326" s="239"/>
      <c r="D326" s="103"/>
      <c r="E326" s="103"/>
      <c r="F326" s="103"/>
      <c r="G326" s="121"/>
      <c r="H326" s="104"/>
      <c r="I326" s="534"/>
      <c r="J326" s="634"/>
      <c r="K326" s="9"/>
      <c r="L326" s="113"/>
      <c r="M326" s="569"/>
      <c r="N326" s="113"/>
      <c r="O326" s="113"/>
      <c r="P326" s="300"/>
    </row>
    <row r="327" spans="1:16" ht="12.75">
      <c r="A327" s="208"/>
      <c r="B327" s="18"/>
      <c r="C327" s="217"/>
      <c r="D327" s="108"/>
      <c r="E327" s="108"/>
      <c r="F327" s="108"/>
      <c r="G327" s="121"/>
      <c r="H327" s="113"/>
      <c r="I327" s="317"/>
      <c r="J327" s="374"/>
      <c r="K327" s="63"/>
      <c r="L327" s="113"/>
      <c r="M327" s="569"/>
      <c r="N327" s="113"/>
      <c r="O327" s="113"/>
      <c r="P327" s="300"/>
    </row>
    <row r="328" spans="1:16" ht="12.75">
      <c r="A328" s="247"/>
      <c r="B328" s="23"/>
      <c r="C328" s="216"/>
      <c r="D328" s="104"/>
      <c r="E328" s="104"/>
      <c r="F328" s="104"/>
      <c r="G328" s="121"/>
      <c r="H328" s="104"/>
      <c r="I328" s="193"/>
      <c r="J328" s="513"/>
      <c r="K328" s="9"/>
      <c r="L328" s="113"/>
      <c r="M328" s="569"/>
      <c r="N328" s="113"/>
      <c r="O328" s="113"/>
      <c r="P328" s="300"/>
    </row>
    <row r="329" spans="1:16" ht="12.75">
      <c r="A329" s="247"/>
      <c r="B329" s="23"/>
      <c r="C329" s="216"/>
      <c r="D329" s="104"/>
      <c r="E329" s="104"/>
      <c r="F329" s="104"/>
      <c r="G329" s="121"/>
      <c r="H329" s="104"/>
      <c r="I329" s="193"/>
      <c r="J329" s="513"/>
      <c r="K329" s="9"/>
      <c r="L329" s="113"/>
      <c r="M329" s="569"/>
      <c r="N329" s="113"/>
      <c r="O329" s="113"/>
      <c r="P329" s="300"/>
    </row>
    <row r="330" spans="1:16" ht="12.75">
      <c r="A330" s="247"/>
      <c r="B330" s="23"/>
      <c r="C330" s="216"/>
      <c r="D330" s="104"/>
      <c r="E330" s="104"/>
      <c r="F330" s="104"/>
      <c r="G330" s="121"/>
      <c r="H330" s="104"/>
      <c r="I330" s="193"/>
      <c r="J330" s="513"/>
      <c r="K330" s="9"/>
      <c r="L330" s="113"/>
      <c r="M330" s="569"/>
      <c r="N330" s="113"/>
      <c r="O330" s="113"/>
      <c r="P330" s="300"/>
    </row>
    <row r="331" spans="1:16" ht="12.75">
      <c r="A331" s="247"/>
      <c r="B331" s="23"/>
      <c r="C331" s="216"/>
      <c r="D331" s="104"/>
      <c r="E331" s="104"/>
      <c r="F331" s="104"/>
      <c r="G331" s="121"/>
      <c r="H331" s="104"/>
      <c r="I331" s="193"/>
      <c r="J331" s="513"/>
      <c r="K331" s="9"/>
      <c r="L331" s="113"/>
      <c r="M331" s="569"/>
      <c r="N331" s="113"/>
      <c r="O331" s="113"/>
      <c r="P331" s="300"/>
    </row>
    <row r="332" spans="1:16" ht="12.75">
      <c r="A332" s="348"/>
      <c r="B332" s="349"/>
      <c r="C332" s="217"/>
      <c r="D332" s="352"/>
      <c r="E332" s="352"/>
      <c r="F332" s="352"/>
      <c r="G332" s="353"/>
      <c r="H332" s="352"/>
      <c r="I332" s="317"/>
      <c r="J332" s="374"/>
      <c r="K332" s="9"/>
      <c r="L332" s="113"/>
      <c r="M332" s="569"/>
      <c r="N332" s="113"/>
      <c r="O332" s="113"/>
      <c r="P332" s="300"/>
    </row>
    <row r="333" spans="1:16" ht="12.75">
      <c r="A333" s="348"/>
      <c r="B333" s="349"/>
      <c r="C333" s="217"/>
      <c r="D333" s="352"/>
      <c r="E333" s="352"/>
      <c r="F333" s="352"/>
      <c r="G333" s="353"/>
      <c r="H333" s="352"/>
      <c r="I333" s="317"/>
      <c r="J333" s="374"/>
      <c r="K333" s="9"/>
      <c r="L333" s="113"/>
      <c r="M333" s="569"/>
      <c r="N333" s="113"/>
      <c r="O333" s="113"/>
      <c r="P333" s="300"/>
    </row>
    <row r="334" spans="1:16" ht="25.5">
      <c r="A334" s="311">
        <v>620</v>
      </c>
      <c r="B334" s="218" t="s">
        <v>371</v>
      </c>
      <c r="C334" s="213">
        <f>SUM(C335:C338,C342)</f>
        <v>0</v>
      </c>
      <c r="D334" s="212"/>
      <c r="E334" s="212"/>
      <c r="F334" s="212"/>
      <c r="G334" s="211"/>
      <c r="H334" s="212"/>
      <c r="I334" s="213">
        <f>SUM(I335:I338)</f>
        <v>31053</v>
      </c>
      <c r="J334" s="212">
        <f>SUM(J339:J345,J335:J337)</f>
        <v>31869</v>
      </c>
      <c r="K334" s="213"/>
      <c r="L334" s="300">
        <f>SUM(L335:L338)</f>
        <v>19266.5</v>
      </c>
      <c r="M334" s="565">
        <f>L334/J334</f>
        <v>0.6045530139006559</v>
      </c>
      <c r="N334" s="300">
        <f>J334-L334</f>
        <v>12602.5</v>
      </c>
      <c r="O334" s="300">
        <f>SUM(O335:O338)</f>
        <v>16649.5</v>
      </c>
      <c r="P334" s="300">
        <f>L334-O334</f>
        <v>2617</v>
      </c>
    </row>
    <row r="335" spans="1:16" ht="12.75">
      <c r="A335" s="208">
        <v>621</v>
      </c>
      <c r="B335" s="18" t="s">
        <v>53</v>
      </c>
      <c r="C335" s="213"/>
      <c r="D335" s="103"/>
      <c r="E335" s="103"/>
      <c r="F335" s="103"/>
      <c r="G335" s="121"/>
      <c r="H335" s="104"/>
      <c r="I335" s="316">
        <v>1796</v>
      </c>
      <c r="J335" s="316">
        <v>1847</v>
      </c>
      <c r="K335" s="9"/>
      <c r="L335" s="352">
        <v>1119.7</v>
      </c>
      <c r="M335" s="594">
        <f>L335/J335</f>
        <v>0.6062263129399026</v>
      </c>
      <c r="N335" s="352">
        <f>J335--L335</f>
        <v>2966.7</v>
      </c>
      <c r="O335" s="352">
        <v>965.7</v>
      </c>
      <c r="P335" s="300">
        <v>154</v>
      </c>
    </row>
    <row r="336" spans="1:16" ht="12.75">
      <c r="A336" s="208">
        <v>622</v>
      </c>
      <c r="B336" s="18" t="s">
        <v>54</v>
      </c>
      <c r="C336" s="213"/>
      <c r="D336" s="103"/>
      <c r="E336" s="103"/>
      <c r="F336" s="103"/>
      <c r="G336" s="121"/>
      <c r="H336" s="104"/>
      <c r="I336" s="316">
        <v>6591</v>
      </c>
      <c r="J336" s="316">
        <v>6699</v>
      </c>
      <c r="K336" s="9"/>
      <c r="L336" s="352">
        <v>4488.3</v>
      </c>
      <c r="M336" s="594">
        <f aca="true" t="shared" si="24" ref="M336:M344">L336/J336</f>
        <v>0.6699955217196597</v>
      </c>
      <c r="N336" s="352">
        <f>J336--L336</f>
        <v>11187.3</v>
      </c>
      <c r="O336" s="352">
        <v>3940</v>
      </c>
      <c r="P336" s="300">
        <v>548.3</v>
      </c>
    </row>
    <row r="337" spans="1:16" ht="12.75">
      <c r="A337" s="208">
        <v>623</v>
      </c>
      <c r="B337" s="18" t="s">
        <v>55</v>
      </c>
      <c r="C337" s="213"/>
      <c r="D337" s="103"/>
      <c r="E337" s="103"/>
      <c r="F337" s="103"/>
      <c r="G337" s="121"/>
      <c r="H337" s="104"/>
      <c r="I337" s="316">
        <v>599</v>
      </c>
      <c r="J337" s="316">
        <v>616</v>
      </c>
      <c r="K337" s="9"/>
      <c r="L337" s="352">
        <v>371.9</v>
      </c>
      <c r="M337" s="594">
        <f t="shared" si="24"/>
        <v>0.6037337662337662</v>
      </c>
      <c r="N337" s="352">
        <f aca="true" t="shared" si="25" ref="N337:N344">J337--L337</f>
        <v>987.9</v>
      </c>
      <c r="O337" s="352">
        <v>316</v>
      </c>
      <c r="P337" s="300">
        <v>55.9</v>
      </c>
    </row>
    <row r="338" spans="1:16" ht="12.75">
      <c r="A338" s="208">
        <v>625</v>
      </c>
      <c r="B338" s="18" t="s">
        <v>56</v>
      </c>
      <c r="C338" s="213">
        <f>SUM(C339:C340)</f>
        <v>0</v>
      </c>
      <c r="D338" s="103"/>
      <c r="E338" s="103"/>
      <c r="F338" s="103"/>
      <c r="G338" s="121"/>
      <c r="H338" s="104"/>
      <c r="I338" s="316">
        <f>SUM(I339:I345)</f>
        <v>22067</v>
      </c>
      <c r="J338" s="316">
        <f>SUM(J339:J345)</f>
        <v>22707</v>
      </c>
      <c r="K338" s="9"/>
      <c r="L338" s="352">
        <f>SUM(L339:L344)</f>
        <v>13286.599999999999</v>
      </c>
      <c r="M338" s="594">
        <f t="shared" si="24"/>
        <v>0.5851323380455365</v>
      </c>
      <c r="N338" s="352">
        <f t="shared" si="25"/>
        <v>35993.6</v>
      </c>
      <c r="O338" s="352">
        <f>SUM(O339:O344)</f>
        <v>11427.8</v>
      </c>
      <c r="P338" s="300">
        <f aca="true" t="shared" si="26" ref="P338:P344">L338-O338</f>
        <v>1858.7999999999993</v>
      </c>
    </row>
    <row r="339" spans="1:16" ht="12.75">
      <c r="A339" s="247">
        <v>1</v>
      </c>
      <c r="B339" s="23" t="s">
        <v>57</v>
      </c>
      <c r="C339" s="216"/>
      <c r="D339" s="104"/>
      <c r="E339" s="104"/>
      <c r="F339" s="104"/>
      <c r="G339" s="121"/>
      <c r="H339" s="104"/>
      <c r="I339" s="193">
        <v>1262</v>
      </c>
      <c r="J339" s="193">
        <v>1298</v>
      </c>
      <c r="K339" s="9"/>
      <c r="L339" s="366">
        <v>605.3</v>
      </c>
      <c r="M339" s="566">
        <f t="shared" si="24"/>
        <v>0.46633281972265017</v>
      </c>
      <c r="N339" s="366">
        <f t="shared" si="25"/>
        <v>1903.3</v>
      </c>
      <c r="O339" s="366">
        <v>539.2</v>
      </c>
      <c r="P339" s="300">
        <f t="shared" si="26"/>
        <v>66.09999999999991</v>
      </c>
    </row>
    <row r="340" spans="1:16" ht="12.75">
      <c r="A340" s="247">
        <v>2</v>
      </c>
      <c r="B340" s="23" t="s">
        <v>355</v>
      </c>
      <c r="C340" s="216"/>
      <c r="D340" s="104"/>
      <c r="E340" s="104"/>
      <c r="F340" s="104"/>
      <c r="G340" s="121"/>
      <c r="H340" s="104"/>
      <c r="I340" s="193">
        <v>12344</v>
      </c>
      <c r="J340" s="193">
        <v>12703</v>
      </c>
      <c r="K340" s="9"/>
      <c r="L340" s="366">
        <v>7789.8</v>
      </c>
      <c r="M340" s="566">
        <f t="shared" si="24"/>
        <v>0.6132252223884122</v>
      </c>
      <c r="N340" s="366">
        <f t="shared" si="25"/>
        <v>20492.8</v>
      </c>
      <c r="O340" s="366">
        <v>6696.9</v>
      </c>
      <c r="P340" s="300">
        <f t="shared" si="26"/>
        <v>1092.9000000000005</v>
      </c>
    </row>
    <row r="341" spans="1:16" ht="12.75">
      <c r="A341" s="247">
        <v>3</v>
      </c>
      <c r="B341" s="23" t="s">
        <v>359</v>
      </c>
      <c r="C341" s="216"/>
      <c r="D341" s="104"/>
      <c r="E341" s="104"/>
      <c r="F341" s="104"/>
      <c r="G341" s="121"/>
      <c r="H341" s="104"/>
      <c r="I341" s="193">
        <v>721</v>
      </c>
      <c r="J341" s="193">
        <v>741</v>
      </c>
      <c r="K341" s="9"/>
      <c r="L341" s="366">
        <v>464.2</v>
      </c>
      <c r="M341" s="566">
        <f t="shared" si="24"/>
        <v>0.6264507422402159</v>
      </c>
      <c r="N341" s="366">
        <f t="shared" si="25"/>
        <v>1205.2</v>
      </c>
      <c r="O341" s="366">
        <v>395.9</v>
      </c>
      <c r="P341" s="300">
        <f t="shared" si="26"/>
        <v>68.30000000000001</v>
      </c>
    </row>
    <row r="342" spans="1:16" ht="12.75">
      <c r="A342" s="400">
        <v>4</v>
      </c>
      <c r="B342" s="354" t="s">
        <v>358</v>
      </c>
      <c r="C342" s="241"/>
      <c r="D342" s="366"/>
      <c r="E342" s="366"/>
      <c r="F342" s="366"/>
      <c r="G342" s="121"/>
      <c r="H342" s="366"/>
      <c r="I342" s="196">
        <v>2651</v>
      </c>
      <c r="J342" s="196">
        <v>2728</v>
      </c>
      <c r="K342" s="9"/>
      <c r="L342" s="366">
        <v>1339.8</v>
      </c>
      <c r="M342" s="566">
        <f t="shared" si="24"/>
        <v>0.4911290322580645</v>
      </c>
      <c r="N342" s="366">
        <f t="shared" si="25"/>
        <v>4067.8</v>
      </c>
      <c r="O342" s="366">
        <v>1144.5</v>
      </c>
      <c r="P342" s="300">
        <f t="shared" si="26"/>
        <v>195.29999999999995</v>
      </c>
    </row>
    <row r="343" spans="1:16" ht="12.75">
      <c r="A343" s="400">
        <v>5</v>
      </c>
      <c r="B343" s="354" t="s">
        <v>356</v>
      </c>
      <c r="C343" s="241"/>
      <c r="D343" s="366"/>
      <c r="E343" s="366"/>
      <c r="F343" s="366"/>
      <c r="G343" s="121"/>
      <c r="H343" s="366"/>
      <c r="I343" s="196">
        <v>901</v>
      </c>
      <c r="J343" s="196">
        <v>927</v>
      </c>
      <c r="K343" s="9"/>
      <c r="L343" s="366">
        <v>443.8</v>
      </c>
      <c r="M343" s="566">
        <f t="shared" si="24"/>
        <v>0.47874865156418556</v>
      </c>
      <c r="N343" s="366">
        <f t="shared" si="25"/>
        <v>1370.8</v>
      </c>
      <c r="O343" s="366">
        <v>378.4</v>
      </c>
      <c r="P343" s="300">
        <f t="shared" si="26"/>
        <v>65.40000000000003</v>
      </c>
    </row>
    <row r="344" spans="1:16" ht="12.75">
      <c r="A344" s="400">
        <v>7</v>
      </c>
      <c r="B344" s="354" t="s">
        <v>357</v>
      </c>
      <c r="C344" s="241"/>
      <c r="D344" s="366"/>
      <c r="E344" s="366"/>
      <c r="F344" s="366"/>
      <c r="G344" s="121"/>
      <c r="H344" s="366"/>
      <c r="I344" s="196">
        <v>4188</v>
      </c>
      <c r="J344" s="196">
        <v>4310</v>
      </c>
      <c r="K344" s="9"/>
      <c r="L344" s="366">
        <v>2643.7</v>
      </c>
      <c r="M344" s="566">
        <f t="shared" si="24"/>
        <v>0.6133874709976798</v>
      </c>
      <c r="N344" s="366">
        <f t="shared" si="25"/>
        <v>6953.7</v>
      </c>
      <c r="O344" s="366">
        <v>2272.9</v>
      </c>
      <c r="P344" s="300">
        <f t="shared" si="26"/>
        <v>370.7999999999997</v>
      </c>
    </row>
    <row r="345" spans="1:16" ht="15.75">
      <c r="A345" s="400"/>
      <c r="B345" s="354"/>
      <c r="C345" s="213"/>
      <c r="D345" s="103"/>
      <c r="E345" s="103"/>
      <c r="F345" s="103"/>
      <c r="G345" s="121"/>
      <c r="H345" s="104"/>
      <c r="I345" s="196"/>
      <c r="J345" s="195"/>
      <c r="K345" s="9"/>
      <c r="L345" s="617"/>
      <c r="M345" s="569" t="s">
        <v>496</v>
      </c>
      <c r="N345" s="113"/>
      <c r="O345" s="617"/>
      <c r="P345" s="300"/>
    </row>
    <row r="346" spans="1:16" ht="12.75">
      <c r="A346" s="278"/>
      <c r="B346" s="36"/>
      <c r="C346" s="277"/>
      <c r="D346" s="58"/>
      <c r="E346" s="58"/>
      <c r="F346" s="58"/>
      <c r="G346" s="40"/>
      <c r="H346" s="87"/>
      <c r="I346" s="58"/>
      <c r="J346" s="512"/>
      <c r="K346" s="58"/>
      <c r="L346" s="264"/>
      <c r="M346" s="574"/>
      <c r="N346" s="264"/>
      <c r="O346" s="264"/>
      <c r="P346" s="300"/>
    </row>
    <row r="347" spans="1:16" ht="12.75">
      <c r="A347" s="278"/>
      <c r="B347" s="36"/>
      <c r="C347" s="277"/>
      <c r="D347" s="58"/>
      <c r="E347" s="58"/>
      <c r="F347" s="58"/>
      <c r="G347" s="40"/>
      <c r="H347" s="87"/>
      <c r="I347" s="58"/>
      <c r="J347" s="512"/>
      <c r="K347" s="58"/>
      <c r="L347" s="264"/>
      <c r="M347" s="574"/>
      <c r="N347" s="264"/>
      <c r="O347" s="264"/>
      <c r="P347" s="300">
        <f aca="true" t="shared" si="27" ref="P347:P354">L347-O347</f>
        <v>0</v>
      </c>
    </row>
    <row r="348" spans="1:16" ht="12.75">
      <c r="A348" s="279"/>
      <c r="B348" s="274"/>
      <c r="C348" s="277"/>
      <c r="D348" s="58"/>
      <c r="E348" s="58"/>
      <c r="F348" s="58"/>
      <c r="G348" s="40"/>
      <c r="H348" s="87"/>
      <c r="I348" s="58"/>
      <c r="J348" s="512"/>
      <c r="K348" s="58"/>
      <c r="L348" s="264"/>
      <c r="M348" s="574"/>
      <c r="N348" s="264"/>
      <c r="O348" s="264"/>
      <c r="P348" s="300">
        <f t="shared" si="27"/>
        <v>0</v>
      </c>
    </row>
    <row r="349" spans="1:16" ht="12.75">
      <c r="A349" s="75"/>
      <c r="B349" s="36"/>
      <c r="C349" s="277"/>
      <c r="D349" s="58"/>
      <c r="E349" s="58"/>
      <c r="F349" s="58"/>
      <c r="G349" s="40"/>
      <c r="H349" s="87"/>
      <c r="I349" s="58"/>
      <c r="J349" s="512"/>
      <c r="K349" s="58"/>
      <c r="L349" s="264"/>
      <c r="M349" s="574"/>
      <c r="N349" s="264"/>
      <c r="O349" s="264"/>
      <c r="P349" s="300">
        <f t="shared" si="27"/>
        <v>0</v>
      </c>
    </row>
    <row r="350" spans="1:16" ht="12.75">
      <c r="A350" s="75"/>
      <c r="B350" s="36"/>
      <c r="C350" s="58"/>
      <c r="D350" s="58"/>
      <c r="E350" s="58"/>
      <c r="F350" s="58"/>
      <c r="G350" s="40"/>
      <c r="H350" s="87"/>
      <c r="I350" s="58"/>
      <c r="J350" s="512"/>
      <c r="K350" s="58"/>
      <c r="L350" s="264"/>
      <c r="M350" s="574"/>
      <c r="N350" s="264"/>
      <c r="O350" s="264"/>
      <c r="P350" s="300">
        <f t="shared" si="27"/>
        <v>0</v>
      </c>
    </row>
    <row r="351" spans="3:16" ht="12.75">
      <c r="C351" s="27"/>
      <c r="D351" s="27"/>
      <c r="E351" s="27"/>
      <c r="F351" s="27"/>
      <c r="G351" s="28"/>
      <c r="H351" s="46"/>
      <c r="I351" s="177"/>
      <c r="J351" s="509"/>
      <c r="K351" s="177"/>
      <c r="L351" s="542"/>
      <c r="M351" s="575"/>
      <c r="N351" s="542"/>
      <c r="O351" s="542"/>
      <c r="P351" s="300">
        <f t="shared" si="27"/>
        <v>0</v>
      </c>
    </row>
    <row r="352" spans="3:16" ht="12.75">
      <c r="C352" s="27" t="s">
        <v>60</v>
      </c>
      <c r="D352" s="27"/>
      <c r="E352" s="27"/>
      <c r="F352" s="27"/>
      <c r="G352" s="28"/>
      <c r="H352" s="46"/>
      <c r="I352" s="177"/>
      <c r="J352" s="509"/>
      <c r="K352" s="177"/>
      <c r="L352" s="542"/>
      <c r="M352" s="575"/>
      <c r="N352" s="542"/>
      <c r="O352" s="542"/>
      <c r="P352" s="300">
        <f t="shared" si="27"/>
        <v>0</v>
      </c>
    </row>
    <row r="353" spans="3:16" ht="12.75">
      <c r="C353" s="27"/>
      <c r="D353" s="27"/>
      <c r="E353" s="27"/>
      <c r="F353" s="27"/>
      <c r="G353" s="28"/>
      <c r="H353" s="46"/>
      <c r="I353" s="177"/>
      <c r="J353" s="509"/>
      <c r="K353" s="177"/>
      <c r="L353" s="542"/>
      <c r="M353" s="575"/>
      <c r="N353" s="542"/>
      <c r="O353" s="542"/>
      <c r="P353" s="300">
        <f t="shared" si="27"/>
        <v>0</v>
      </c>
    </row>
    <row r="354" spans="3:16" ht="12.75">
      <c r="C354" s="27"/>
      <c r="D354" s="27"/>
      <c r="E354" s="27"/>
      <c r="F354" s="27"/>
      <c r="G354" s="28"/>
      <c r="H354" s="46"/>
      <c r="I354" s="177"/>
      <c r="J354" s="509"/>
      <c r="K354" s="177"/>
      <c r="L354" s="542"/>
      <c r="M354" s="575"/>
      <c r="N354" s="542"/>
      <c r="O354" s="542"/>
      <c r="P354" s="300">
        <f t="shared" si="27"/>
        <v>0</v>
      </c>
    </row>
    <row r="355" spans="1:16" ht="12.75">
      <c r="A355" s="56" t="s">
        <v>32</v>
      </c>
      <c r="B355" s="56"/>
      <c r="C355" s="27"/>
      <c r="D355" s="27"/>
      <c r="E355" s="27"/>
      <c r="F355" s="27"/>
      <c r="G355" t="s">
        <v>61</v>
      </c>
      <c r="H355" s="46"/>
      <c r="I355" s="177"/>
      <c r="J355" s="509"/>
      <c r="K355" s="177"/>
      <c r="L355" s="543" t="s">
        <v>62</v>
      </c>
      <c r="M355" s="575"/>
      <c r="N355" s="542"/>
      <c r="O355" s="543" t="s">
        <v>62</v>
      </c>
      <c r="P355" s="300"/>
    </row>
    <row r="356" spans="1:16" ht="51">
      <c r="A356" s="202" t="s">
        <v>34</v>
      </c>
      <c r="B356" s="207" t="s">
        <v>3</v>
      </c>
      <c r="C356" s="203" t="s">
        <v>270</v>
      </c>
      <c r="D356" s="203"/>
      <c r="E356" s="203"/>
      <c r="F356" s="203"/>
      <c r="G356" s="219"/>
      <c r="H356" s="220"/>
      <c r="I356" s="206" t="s">
        <v>508</v>
      </c>
      <c r="J356" s="632" t="s">
        <v>509</v>
      </c>
      <c r="K356" s="221" t="s">
        <v>269</v>
      </c>
      <c r="L356" s="207" t="s">
        <v>518</v>
      </c>
      <c r="M356" s="207" t="s">
        <v>494</v>
      </c>
      <c r="N356" s="541" t="s">
        <v>438</v>
      </c>
      <c r="O356" s="207" t="s">
        <v>517</v>
      </c>
      <c r="P356" s="300"/>
    </row>
    <row r="357" spans="1:16" ht="12.75">
      <c r="A357" s="208">
        <v>631</v>
      </c>
      <c r="B357" s="208" t="s">
        <v>284</v>
      </c>
      <c r="C357" s="210">
        <f>SUM(C358,C363)</f>
        <v>6</v>
      </c>
      <c r="D357" s="229"/>
      <c r="E357" s="213"/>
      <c r="F357" s="213"/>
      <c r="G357" s="230"/>
      <c r="H357" s="231"/>
      <c r="I357" s="210">
        <f>SUM(I358:I360)</f>
        <v>9134</v>
      </c>
      <c r="J357" s="209">
        <f>SUM(J358:J360)</f>
        <v>6529</v>
      </c>
      <c r="K357" s="213"/>
      <c r="L357" s="544">
        <f>SUM(L358:L360)</f>
        <v>2629.4</v>
      </c>
      <c r="M357" s="576">
        <f>L357/J357</f>
        <v>0.4027262980548323</v>
      </c>
      <c r="N357" s="300">
        <f>J357-L357</f>
        <v>3899.6</v>
      </c>
      <c r="O357" s="544">
        <f>SUM(O358:O360)</f>
        <v>2280.7</v>
      </c>
      <c r="P357" s="300">
        <f>L357-O357</f>
        <v>348.7000000000003</v>
      </c>
    </row>
    <row r="358" spans="1:16" ht="12.75">
      <c r="A358" s="247">
        <v>1</v>
      </c>
      <c r="B358" s="23" t="s">
        <v>285</v>
      </c>
      <c r="C358" s="333"/>
      <c r="D358" s="302"/>
      <c r="E358" s="242"/>
      <c r="F358" s="242"/>
      <c r="G358" s="21"/>
      <c r="H358" s="356"/>
      <c r="I358" s="332">
        <v>6634</v>
      </c>
      <c r="J358" s="332">
        <v>4059</v>
      </c>
      <c r="K358" s="6"/>
      <c r="L358" s="545">
        <v>1756.4</v>
      </c>
      <c r="M358" s="577">
        <f>L358/J358</f>
        <v>0.43271741808327174</v>
      </c>
      <c r="N358" s="366">
        <f>J358-L358</f>
        <v>2302.6</v>
      </c>
      <c r="O358" s="545">
        <v>1631</v>
      </c>
      <c r="P358" s="300">
        <f>L358-O358</f>
        <v>125.40000000000009</v>
      </c>
    </row>
    <row r="359" spans="1:16" ht="12.75">
      <c r="A359" s="247">
        <v>2</v>
      </c>
      <c r="B359" s="354" t="s">
        <v>286</v>
      </c>
      <c r="C359" s="333"/>
      <c r="D359" s="302"/>
      <c r="E359" s="242"/>
      <c r="F359" s="242"/>
      <c r="G359" s="21"/>
      <c r="H359" s="356"/>
      <c r="I359" s="332">
        <v>2500</v>
      </c>
      <c r="J359" s="332">
        <v>2470</v>
      </c>
      <c r="K359" s="9"/>
      <c r="L359" s="545">
        <v>873</v>
      </c>
      <c r="M359" s="577">
        <f>L359/J359</f>
        <v>0.35344129554655873</v>
      </c>
      <c r="N359" s="366">
        <f>J359-L359</f>
        <v>1597</v>
      </c>
      <c r="O359" s="545">
        <v>649.7</v>
      </c>
      <c r="P359" s="300">
        <f>L359-O359</f>
        <v>223.29999999999995</v>
      </c>
    </row>
    <row r="360" spans="1:16" ht="12.75">
      <c r="A360" s="247">
        <v>3</v>
      </c>
      <c r="B360" s="23" t="s">
        <v>287</v>
      </c>
      <c r="C360" s="216"/>
      <c r="D360" s="82"/>
      <c r="E360" s="9"/>
      <c r="F360" s="9"/>
      <c r="G360" s="21"/>
      <c r="H360" s="43"/>
      <c r="I360" s="193"/>
      <c r="J360" s="513"/>
      <c r="K360" s="9"/>
      <c r="L360" s="545"/>
      <c r="M360" s="578"/>
      <c r="N360" s="366"/>
      <c r="O360" s="545"/>
      <c r="P360" s="300">
        <f>L360-O360</f>
        <v>0</v>
      </c>
    </row>
    <row r="361" spans="1:16" ht="12.75">
      <c r="A361" s="247"/>
      <c r="B361" s="23"/>
      <c r="C361" s="216"/>
      <c r="D361" s="82"/>
      <c r="E361" s="9"/>
      <c r="F361" s="9"/>
      <c r="G361" s="21"/>
      <c r="H361" s="43"/>
      <c r="I361" s="193"/>
      <c r="J361" s="513"/>
      <c r="K361" s="9"/>
      <c r="L361" s="545"/>
      <c r="M361" s="577"/>
      <c r="N361" s="366"/>
      <c r="O361" s="545"/>
      <c r="P361" s="300"/>
    </row>
    <row r="362" spans="1:16" ht="12.75">
      <c r="A362" s="247"/>
      <c r="B362" s="23"/>
      <c r="C362" s="216"/>
      <c r="D362" s="82"/>
      <c r="E362" s="9"/>
      <c r="F362" s="9"/>
      <c r="G362" s="21"/>
      <c r="H362" s="43"/>
      <c r="I362" s="193"/>
      <c r="J362" s="513"/>
      <c r="K362" s="9"/>
      <c r="L362" s="545"/>
      <c r="M362" s="577"/>
      <c r="N362" s="366"/>
      <c r="O362" s="545"/>
      <c r="P362" s="300"/>
    </row>
    <row r="363" spans="1:16" ht="12.75">
      <c r="A363" s="208">
        <v>632</v>
      </c>
      <c r="B363" s="208" t="s">
        <v>75</v>
      </c>
      <c r="C363" s="210">
        <f>SUM(C364:C377)</f>
        <v>6</v>
      </c>
      <c r="D363" s="233"/>
      <c r="E363" s="234"/>
      <c r="F363" s="234"/>
      <c r="G363" s="230"/>
      <c r="H363" s="235"/>
      <c r="I363" s="217">
        <f>SUM(I364:I366)</f>
        <v>5429</v>
      </c>
      <c r="J363" s="300">
        <f>SUM(J364:J366)</f>
        <v>4424</v>
      </c>
      <c r="K363" s="217"/>
      <c r="L363" s="544">
        <f>SUM(L364:L366)</f>
        <v>2614.5</v>
      </c>
      <c r="M363" s="576">
        <f>L363/J363</f>
        <v>0.5909810126582279</v>
      </c>
      <c r="N363" s="300">
        <f>J363-L363</f>
        <v>1809.5</v>
      </c>
      <c r="O363" s="544">
        <f>SUM(O364:O366)</f>
        <v>2411.2000000000003</v>
      </c>
      <c r="P363" s="300">
        <f>L363-O363</f>
        <v>203.29999999999973</v>
      </c>
    </row>
    <row r="364" spans="1:16" ht="12.75">
      <c r="A364" s="247">
        <v>1</v>
      </c>
      <c r="B364" s="23" t="s">
        <v>314</v>
      </c>
      <c r="C364" s="232"/>
      <c r="D364" s="86"/>
      <c r="E364" s="24"/>
      <c r="F364" s="24"/>
      <c r="G364" s="21"/>
      <c r="H364" s="25"/>
      <c r="I364" s="361">
        <v>2975</v>
      </c>
      <c r="J364" s="361">
        <v>2803</v>
      </c>
      <c r="K364" s="24"/>
      <c r="L364" s="546">
        <v>1745.4</v>
      </c>
      <c r="M364" s="579">
        <f>L364/J364</f>
        <v>0.622689975026757</v>
      </c>
      <c r="N364" s="355">
        <f>J364-L364</f>
        <v>1057.6</v>
      </c>
      <c r="O364" s="546">
        <v>1644.4</v>
      </c>
      <c r="P364" s="300">
        <f>L364-O364</f>
        <v>101</v>
      </c>
    </row>
    <row r="365" spans="1:16" ht="12.75">
      <c r="A365" s="247">
        <v>2</v>
      </c>
      <c r="B365" s="23" t="s">
        <v>79</v>
      </c>
      <c r="C365" s="232"/>
      <c r="D365" s="86"/>
      <c r="E365" s="24"/>
      <c r="F365" s="24"/>
      <c r="G365" s="21"/>
      <c r="H365" s="25"/>
      <c r="I365" s="361">
        <v>337</v>
      </c>
      <c r="J365" s="361">
        <v>207</v>
      </c>
      <c r="K365" s="24"/>
      <c r="L365" s="546">
        <v>105</v>
      </c>
      <c r="M365" s="579">
        <f>L365/J365</f>
        <v>0.5072463768115942</v>
      </c>
      <c r="N365" s="355">
        <f>J365-L365</f>
        <v>102</v>
      </c>
      <c r="O365" s="546">
        <v>86.7</v>
      </c>
      <c r="P365" s="300">
        <f>L365-O365</f>
        <v>18.299999999999997</v>
      </c>
    </row>
    <row r="366" spans="1:16" ht="12.75">
      <c r="A366" s="247">
        <v>3</v>
      </c>
      <c r="B366" s="23" t="s">
        <v>315</v>
      </c>
      <c r="C366" s="232"/>
      <c r="D366" s="86"/>
      <c r="E366" s="24"/>
      <c r="F366" s="24"/>
      <c r="G366" s="21"/>
      <c r="H366" s="25"/>
      <c r="I366" s="361">
        <v>2117</v>
      </c>
      <c r="J366" s="361">
        <v>1414</v>
      </c>
      <c r="K366" s="24"/>
      <c r="L366" s="546">
        <v>764.1</v>
      </c>
      <c r="M366" s="579">
        <f>L366/J366</f>
        <v>0.5403818953323904</v>
      </c>
      <c r="N366" s="355">
        <f>J366-L366</f>
        <v>649.9</v>
      </c>
      <c r="O366" s="546">
        <v>680.1</v>
      </c>
      <c r="P366" s="300">
        <f>L366-O366</f>
        <v>84</v>
      </c>
    </row>
    <row r="367" spans="1:16" ht="12.75">
      <c r="A367" s="247"/>
      <c r="B367" s="23"/>
      <c r="C367" s="232"/>
      <c r="D367" s="86"/>
      <c r="E367" s="24"/>
      <c r="F367" s="24"/>
      <c r="G367" s="21"/>
      <c r="H367" s="25"/>
      <c r="I367" s="361"/>
      <c r="J367" s="362"/>
      <c r="K367" s="24"/>
      <c r="L367" s="546"/>
      <c r="M367" s="579"/>
      <c r="N367" s="355"/>
      <c r="O367" s="546"/>
      <c r="P367" s="300"/>
    </row>
    <row r="368" spans="1:16" ht="12.75">
      <c r="A368" s="247"/>
      <c r="B368" s="23"/>
      <c r="C368" s="216"/>
      <c r="D368" s="82"/>
      <c r="E368" s="9"/>
      <c r="F368" s="9"/>
      <c r="G368" s="21"/>
      <c r="H368" s="43"/>
      <c r="I368" s="193"/>
      <c r="J368" s="513"/>
      <c r="K368" s="9"/>
      <c r="L368" s="545"/>
      <c r="M368" s="577"/>
      <c r="N368" s="366"/>
      <c r="O368" s="545"/>
      <c r="P368" s="300"/>
    </row>
    <row r="369" spans="1:16" ht="12.75">
      <c r="A369" s="208">
        <v>633</v>
      </c>
      <c r="B369" s="208" t="s">
        <v>88</v>
      </c>
      <c r="C369" s="210">
        <f>SUM(C370:C408)</f>
        <v>6</v>
      </c>
      <c r="D369" s="213"/>
      <c r="E369" s="213"/>
      <c r="F369" s="213"/>
      <c r="G369" s="230"/>
      <c r="H369" s="231"/>
      <c r="I369" s="213">
        <f>SUM(I370:I382)</f>
        <v>7210</v>
      </c>
      <c r="J369" s="679">
        <f>SUM(J370:J381)</f>
        <v>6385.018</v>
      </c>
      <c r="K369" s="213"/>
      <c r="L369" s="544">
        <f>SUM(L370:L382)</f>
        <v>2746.9000000000005</v>
      </c>
      <c r="M369" s="576">
        <f>L369/J369</f>
        <v>0.43021022023743716</v>
      </c>
      <c r="N369" s="300">
        <f>J369-L369</f>
        <v>3638.1179999999995</v>
      </c>
      <c r="O369" s="544">
        <f>SUM(O370:O382)</f>
        <v>2470.5</v>
      </c>
      <c r="P369" s="300">
        <f aca="true" t="shared" si="28" ref="P369:P382">L369-O369</f>
        <v>276.40000000000055</v>
      </c>
    </row>
    <row r="370" spans="1:16" ht="12.75">
      <c r="A370" s="247">
        <v>1</v>
      </c>
      <c r="B370" s="23" t="s">
        <v>316</v>
      </c>
      <c r="C370" s="216"/>
      <c r="D370" s="9"/>
      <c r="E370" s="9"/>
      <c r="F370" s="9"/>
      <c r="G370" s="21"/>
      <c r="H370" s="43"/>
      <c r="I370" s="193">
        <v>1955</v>
      </c>
      <c r="J370" s="680">
        <v>1830.196</v>
      </c>
      <c r="K370" s="9"/>
      <c r="L370" s="545">
        <v>589.7</v>
      </c>
      <c r="M370" s="577">
        <f>L370/J370</f>
        <v>0.3222059276711347</v>
      </c>
      <c r="N370" s="366">
        <f>J370-L370</f>
        <v>1240.4959999999999</v>
      </c>
      <c r="O370" s="545">
        <v>573.2</v>
      </c>
      <c r="P370" s="300">
        <f t="shared" si="28"/>
        <v>16.5</v>
      </c>
    </row>
    <row r="371" spans="1:16" ht="12.75">
      <c r="A371" s="247">
        <v>2</v>
      </c>
      <c r="B371" s="23" t="s">
        <v>90</v>
      </c>
      <c r="C371" s="232"/>
      <c r="D371" s="24"/>
      <c r="E371" s="24"/>
      <c r="F371" s="24"/>
      <c r="G371" s="21"/>
      <c r="H371" s="25"/>
      <c r="I371" s="361">
        <v>650</v>
      </c>
      <c r="J371" s="681">
        <v>299.822</v>
      </c>
      <c r="K371" s="24"/>
      <c r="L371" s="546">
        <v>69.8</v>
      </c>
      <c r="M371" s="577">
        <f>L371/J371</f>
        <v>0.23280479751319114</v>
      </c>
      <c r="N371" s="366">
        <f aca="true" t="shared" si="29" ref="N371:N381">J371-L371</f>
        <v>230.022</v>
      </c>
      <c r="O371" s="546">
        <v>66.2</v>
      </c>
      <c r="P371" s="300">
        <f t="shared" si="28"/>
        <v>3.5999999999999943</v>
      </c>
    </row>
    <row r="372" spans="1:16" ht="12.75">
      <c r="A372" s="247">
        <v>3</v>
      </c>
      <c r="B372" s="23" t="s">
        <v>262</v>
      </c>
      <c r="C372" s="232"/>
      <c r="D372" s="24"/>
      <c r="E372" s="24"/>
      <c r="F372" s="24"/>
      <c r="G372" s="21"/>
      <c r="H372" s="25"/>
      <c r="I372" s="361">
        <v>110</v>
      </c>
      <c r="J372" s="361">
        <v>110</v>
      </c>
      <c r="K372" s="24"/>
      <c r="L372" s="546">
        <v>37.9</v>
      </c>
      <c r="M372" s="577">
        <f>L372/J372</f>
        <v>0.34454545454545454</v>
      </c>
      <c r="N372" s="366">
        <f t="shared" si="29"/>
        <v>72.1</v>
      </c>
      <c r="O372" s="546">
        <v>30.4</v>
      </c>
      <c r="P372" s="300">
        <f t="shared" si="28"/>
        <v>7.5</v>
      </c>
    </row>
    <row r="373" spans="1:16" ht="12.75">
      <c r="A373" s="247">
        <v>4</v>
      </c>
      <c r="B373" s="23" t="s">
        <v>317</v>
      </c>
      <c r="C373" s="232"/>
      <c r="D373" s="24"/>
      <c r="E373" s="24"/>
      <c r="F373" s="24"/>
      <c r="G373" s="21"/>
      <c r="H373" s="25"/>
      <c r="I373" s="361">
        <v>130</v>
      </c>
      <c r="J373" s="361">
        <v>180</v>
      </c>
      <c r="K373" s="24"/>
      <c r="L373" s="546">
        <v>98.4</v>
      </c>
      <c r="M373" s="577">
        <f>L373/J373</f>
        <v>0.5466666666666667</v>
      </c>
      <c r="N373" s="366">
        <f t="shared" si="29"/>
        <v>81.6</v>
      </c>
      <c r="O373" s="546">
        <v>73.8</v>
      </c>
      <c r="P373" s="300">
        <f t="shared" si="28"/>
        <v>24.60000000000001</v>
      </c>
    </row>
    <row r="374" spans="1:16" ht="12.75">
      <c r="A374" s="247">
        <v>5</v>
      </c>
      <c r="B374" s="23" t="s">
        <v>318</v>
      </c>
      <c r="C374" s="232"/>
      <c r="D374" s="24"/>
      <c r="E374" s="24"/>
      <c r="F374" s="24"/>
      <c r="G374" s="21"/>
      <c r="H374" s="25"/>
      <c r="I374" s="361">
        <v>30</v>
      </c>
      <c r="J374" s="361">
        <v>30</v>
      </c>
      <c r="K374" s="24"/>
      <c r="L374" s="546"/>
      <c r="M374" s="577"/>
      <c r="N374" s="366">
        <f t="shared" si="29"/>
        <v>30</v>
      </c>
      <c r="O374" s="546"/>
      <c r="P374" s="300">
        <f t="shared" si="28"/>
        <v>0</v>
      </c>
    </row>
    <row r="375" spans="1:16" ht="12.75">
      <c r="A375" s="247">
        <v>6</v>
      </c>
      <c r="B375" s="23" t="s">
        <v>319</v>
      </c>
      <c r="C375" s="232"/>
      <c r="D375" s="24"/>
      <c r="E375" s="24"/>
      <c r="F375" s="24"/>
      <c r="G375" s="21"/>
      <c r="H375" s="25"/>
      <c r="I375" s="361">
        <v>2600</v>
      </c>
      <c r="J375" s="361">
        <v>2200</v>
      </c>
      <c r="K375" s="24"/>
      <c r="L375" s="546">
        <v>1239.8</v>
      </c>
      <c r="M375" s="577">
        <f aca="true" t="shared" si="30" ref="M375:M381">L375/J375</f>
        <v>0.5635454545454546</v>
      </c>
      <c r="N375" s="366">
        <f t="shared" si="29"/>
        <v>960.2</v>
      </c>
      <c r="O375" s="546">
        <v>1088.5</v>
      </c>
      <c r="P375" s="300">
        <f t="shared" si="28"/>
        <v>151.29999999999995</v>
      </c>
    </row>
    <row r="376" spans="1:16" ht="12.75">
      <c r="A376" s="247">
        <v>7</v>
      </c>
      <c r="B376" s="23" t="s">
        <v>320</v>
      </c>
      <c r="C376" s="216"/>
      <c r="D376" s="9"/>
      <c r="E376" s="9"/>
      <c r="F376" s="9"/>
      <c r="G376" s="21"/>
      <c r="H376" s="43"/>
      <c r="I376" s="193">
        <v>13</v>
      </c>
      <c r="J376" s="193">
        <v>13</v>
      </c>
      <c r="K376" s="24"/>
      <c r="L376" s="546"/>
      <c r="M376" s="577">
        <f t="shared" si="30"/>
        <v>0</v>
      </c>
      <c r="N376" s="366">
        <f t="shared" si="29"/>
        <v>13</v>
      </c>
      <c r="O376" s="546"/>
      <c r="P376" s="300">
        <f t="shared" si="28"/>
        <v>0</v>
      </c>
    </row>
    <row r="377" spans="1:16" ht="12.75">
      <c r="A377" s="247">
        <v>9</v>
      </c>
      <c r="B377" s="23" t="s">
        <v>321</v>
      </c>
      <c r="C377" s="232"/>
      <c r="D377" s="24"/>
      <c r="E377" s="24"/>
      <c r="F377" s="24"/>
      <c r="G377" s="21"/>
      <c r="H377" s="25"/>
      <c r="I377" s="361">
        <v>450</v>
      </c>
      <c r="J377" s="361">
        <v>450</v>
      </c>
      <c r="K377" s="24"/>
      <c r="L377" s="546">
        <v>129.3</v>
      </c>
      <c r="M377" s="577">
        <f t="shared" si="30"/>
        <v>0.2873333333333334</v>
      </c>
      <c r="N377" s="366">
        <f t="shared" si="29"/>
        <v>320.7</v>
      </c>
      <c r="O377" s="546">
        <v>129.3</v>
      </c>
      <c r="P377" s="300">
        <f t="shared" si="28"/>
        <v>0</v>
      </c>
    </row>
    <row r="378" spans="1:16" ht="12.75">
      <c r="A378" s="247">
        <v>10</v>
      </c>
      <c r="B378" s="23" t="s">
        <v>322</v>
      </c>
      <c r="C378" s="232"/>
      <c r="D378" s="24"/>
      <c r="E378" s="24"/>
      <c r="F378" s="24"/>
      <c r="G378" s="21"/>
      <c r="H378" s="25"/>
      <c r="I378" s="361">
        <v>30</v>
      </c>
      <c r="J378" s="361">
        <v>30</v>
      </c>
      <c r="K378" s="9"/>
      <c r="L378" s="545">
        <v>9.1</v>
      </c>
      <c r="M378" s="577">
        <f t="shared" si="30"/>
        <v>0.30333333333333334</v>
      </c>
      <c r="N378" s="366">
        <f t="shared" si="29"/>
        <v>20.9</v>
      </c>
      <c r="O378" s="545">
        <v>9.1</v>
      </c>
      <c r="P378" s="300">
        <f t="shared" si="28"/>
        <v>0</v>
      </c>
    </row>
    <row r="379" spans="1:16" ht="12.75">
      <c r="A379" s="247">
        <v>13</v>
      </c>
      <c r="B379" s="23" t="s">
        <v>110</v>
      </c>
      <c r="C379" s="232"/>
      <c r="D379" s="24"/>
      <c r="E379" s="24"/>
      <c r="F379" s="24"/>
      <c r="G379" s="21"/>
      <c r="H379" s="25"/>
      <c r="I379" s="361">
        <v>432</v>
      </c>
      <c r="J379" s="361">
        <v>432</v>
      </c>
      <c r="K379" s="24"/>
      <c r="L379" s="546">
        <v>17.9</v>
      </c>
      <c r="M379" s="577">
        <f t="shared" si="30"/>
        <v>0.04143518518518518</v>
      </c>
      <c r="N379" s="366">
        <f t="shared" si="29"/>
        <v>414.1</v>
      </c>
      <c r="O379" s="546">
        <v>17.9</v>
      </c>
      <c r="P379" s="300">
        <f t="shared" si="28"/>
        <v>0</v>
      </c>
    </row>
    <row r="380" spans="1:16" ht="12.75">
      <c r="A380" s="247">
        <v>15</v>
      </c>
      <c r="B380" s="23" t="s">
        <v>263</v>
      </c>
      <c r="C380" s="232"/>
      <c r="D380" s="24"/>
      <c r="E380" s="24"/>
      <c r="F380" s="24"/>
      <c r="G380" s="21"/>
      <c r="H380" s="25"/>
      <c r="I380" s="361">
        <v>10</v>
      </c>
      <c r="J380" s="361">
        <v>10</v>
      </c>
      <c r="K380" s="316"/>
      <c r="L380" s="613">
        <v>2.3</v>
      </c>
      <c r="M380" s="577">
        <f t="shared" si="30"/>
        <v>0.22999999999999998</v>
      </c>
      <c r="N380" s="366">
        <f t="shared" si="29"/>
        <v>7.7</v>
      </c>
      <c r="O380" s="613">
        <v>1.5</v>
      </c>
      <c r="P380" s="300">
        <f t="shared" si="28"/>
        <v>0.7999999999999998</v>
      </c>
    </row>
    <row r="381" spans="1:16" ht="52.5" customHeight="1">
      <c r="A381" s="250">
        <v>16</v>
      </c>
      <c r="B381" s="68" t="s">
        <v>323</v>
      </c>
      <c r="C381" s="236"/>
      <c r="D381" s="67"/>
      <c r="E381" s="67"/>
      <c r="F381" s="67"/>
      <c r="G381" s="66"/>
      <c r="H381" s="25"/>
      <c r="I381" s="361">
        <v>800</v>
      </c>
      <c r="J381" s="361">
        <v>800</v>
      </c>
      <c r="K381" s="9"/>
      <c r="L381" s="545">
        <v>552.7</v>
      </c>
      <c r="M381" s="577">
        <f t="shared" si="30"/>
        <v>0.690875</v>
      </c>
      <c r="N381" s="366">
        <f t="shared" si="29"/>
        <v>247.29999999999995</v>
      </c>
      <c r="O381" s="545">
        <v>480.6</v>
      </c>
      <c r="P381" s="300">
        <f t="shared" si="28"/>
        <v>72.10000000000002</v>
      </c>
    </row>
    <row r="382" spans="1:16" ht="12.75">
      <c r="A382" s="247">
        <v>200</v>
      </c>
      <c r="B382" s="37" t="s">
        <v>333</v>
      </c>
      <c r="C382" s="237"/>
      <c r="D382" s="73"/>
      <c r="E382" s="73"/>
      <c r="F382" s="73"/>
      <c r="G382" s="74"/>
      <c r="H382" s="30"/>
      <c r="I382" s="539"/>
      <c r="J382" s="539"/>
      <c r="K382" s="24"/>
      <c r="L382" s="546"/>
      <c r="M382" s="579"/>
      <c r="N382" s="366"/>
      <c r="O382" s="546"/>
      <c r="P382" s="300">
        <f t="shared" si="28"/>
        <v>0</v>
      </c>
    </row>
    <row r="383" spans="1:16" ht="12.75">
      <c r="A383" s="247"/>
      <c r="B383" s="37"/>
      <c r="C383" s="237"/>
      <c r="D383" s="73"/>
      <c r="E383" s="73"/>
      <c r="F383" s="73"/>
      <c r="G383" s="74"/>
      <c r="H383" s="30"/>
      <c r="I383" s="539"/>
      <c r="J383" s="635"/>
      <c r="K383" s="24"/>
      <c r="L383" s="546"/>
      <c r="M383" s="579"/>
      <c r="N383" s="366"/>
      <c r="O383" s="546"/>
      <c r="P383" s="300"/>
    </row>
    <row r="384" spans="1:16" ht="12.75">
      <c r="A384" s="247"/>
      <c r="B384" s="192"/>
      <c r="C384" s="361"/>
      <c r="D384" s="361"/>
      <c r="E384" s="361"/>
      <c r="F384" s="361"/>
      <c r="G384" s="284"/>
      <c r="H384" s="666"/>
      <c r="I384" s="361"/>
      <c r="J384" s="362"/>
      <c r="K384" s="361"/>
      <c r="L384" s="550"/>
      <c r="M384" s="667"/>
      <c r="N384" s="668"/>
      <c r="O384" s="550"/>
      <c r="P384" s="300"/>
    </row>
    <row r="385" spans="1:16" ht="12.75">
      <c r="A385" s="208">
        <v>634</v>
      </c>
      <c r="B385" s="208" t="s">
        <v>122</v>
      </c>
      <c r="C385" s="210">
        <f>SUM(C386:C398)</f>
        <v>3</v>
      </c>
      <c r="D385" s="213"/>
      <c r="E385" s="213"/>
      <c r="F385" s="213"/>
      <c r="G385" s="230"/>
      <c r="H385" s="231"/>
      <c r="I385" s="210">
        <f>SUM(I386:I392)</f>
        <v>4932</v>
      </c>
      <c r="J385" s="209">
        <f>SUM(J386:J391)</f>
        <v>4332</v>
      </c>
      <c r="K385" s="334"/>
      <c r="L385" s="547">
        <f>SUM(L386:L391)</f>
        <v>2817.3</v>
      </c>
      <c r="M385" s="580">
        <f aca="true" t="shared" si="31" ref="M385:M390">L385/J385</f>
        <v>0.6503462603878116</v>
      </c>
      <c r="N385" s="300">
        <f aca="true" t="shared" si="32" ref="N385:N390">J385-L385</f>
        <v>1514.6999999999998</v>
      </c>
      <c r="O385" s="547">
        <f>SUM(O386:O391)</f>
        <v>2262.6</v>
      </c>
      <c r="P385" s="300">
        <f aca="true" t="shared" si="33" ref="P385:P390">L385-O385</f>
        <v>554.7000000000003</v>
      </c>
    </row>
    <row r="386" spans="1:16" ht="12.75">
      <c r="A386" s="247">
        <v>1</v>
      </c>
      <c r="B386" s="23" t="s">
        <v>324</v>
      </c>
      <c r="C386" s="216"/>
      <c r="D386" s="9"/>
      <c r="E386" s="9"/>
      <c r="F386" s="9"/>
      <c r="G386" s="21"/>
      <c r="H386" s="43"/>
      <c r="I386" s="193">
        <v>2100</v>
      </c>
      <c r="J386" s="193">
        <v>1700</v>
      </c>
      <c r="K386" s="24"/>
      <c r="L386" s="546">
        <v>1020.9</v>
      </c>
      <c r="M386" s="579">
        <f t="shared" si="31"/>
        <v>0.6005294117647059</v>
      </c>
      <c r="N386" s="366">
        <f t="shared" si="32"/>
        <v>679.1</v>
      </c>
      <c r="O386" s="546">
        <v>911.1</v>
      </c>
      <c r="P386" s="300">
        <f t="shared" si="33"/>
        <v>109.79999999999995</v>
      </c>
    </row>
    <row r="387" spans="1:16" ht="12.75">
      <c r="A387" s="247">
        <v>2</v>
      </c>
      <c r="B387" s="23" t="s">
        <v>248</v>
      </c>
      <c r="C387" s="232"/>
      <c r="D387" s="24"/>
      <c r="E387" s="24"/>
      <c r="F387" s="24"/>
      <c r="G387" s="21"/>
      <c r="H387" s="25"/>
      <c r="I387" s="361">
        <v>1362</v>
      </c>
      <c r="J387" s="361">
        <v>1162</v>
      </c>
      <c r="K387" s="24"/>
      <c r="L387" s="355">
        <v>814.1</v>
      </c>
      <c r="M387" s="579">
        <f t="shared" si="31"/>
        <v>0.7006024096385542</v>
      </c>
      <c r="N387" s="366">
        <f t="shared" si="32"/>
        <v>347.9</v>
      </c>
      <c r="O387" s="355">
        <v>774.6</v>
      </c>
      <c r="P387" s="300">
        <f t="shared" si="33"/>
        <v>39.5</v>
      </c>
    </row>
    <row r="388" spans="1:16" ht="12.75">
      <c r="A388" s="247">
        <v>3</v>
      </c>
      <c r="B388" s="23" t="s">
        <v>325</v>
      </c>
      <c r="C388" s="232"/>
      <c r="D388" s="24"/>
      <c r="E388" s="24"/>
      <c r="F388" s="24"/>
      <c r="G388" s="21"/>
      <c r="H388" s="25"/>
      <c r="I388" s="361">
        <v>1360</v>
      </c>
      <c r="J388" s="361">
        <v>1360</v>
      </c>
      <c r="K388" s="341"/>
      <c r="L388" s="355">
        <v>962.9</v>
      </c>
      <c r="M388" s="579">
        <f t="shared" si="31"/>
        <v>0.7080147058823529</v>
      </c>
      <c r="N388" s="366">
        <f t="shared" si="32"/>
        <v>397.1</v>
      </c>
      <c r="O388" s="355">
        <v>557.5</v>
      </c>
      <c r="P388" s="300">
        <f t="shared" si="33"/>
        <v>405.4</v>
      </c>
    </row>
    <row r="389" spans="1:16" ht="12.75">
      <c r="A389" s="247">
        <v>4</v>
      </c>
      <c r="B389" s="23" t="s">
        <v>326</v>
      </c>
      <c r="C389" s="232"/>
      <c r="D389" s="24"/>
      <c r="E389" s="24"/>
      <c r="F389" s="24"/>
      <c r="G389" s="21"/>
      <c r="H389" s="25"/>
      <c r="I389" s="361">
        <v>60</v>
      </c>
      <c r="J389" s="361">
        <v>60</v>
      </c>
      <c r="K389" s="341"/>
      <c r="L389" s="355">
        <v>17.9</v>
      </c>
      <c r="M389" s="579">
        <f t="shared" si="31"/>
        <v>0.2983333333333333</v>
      </c>
      <c r="N389" s="366">
        <f t="shared" si="32"/>
        <v>42.1</v>
      </c>
      <c r="O389" s="355">
        <v>17.9</v>
      </c>
      <c r="P389" s="300">
        <f t="shared" si="33"/>
        <v>0</v>
      </c>
    </row>
    <row r="390" spans="1:16" ht="12.75">
      <c r="A390" s="247">
        <v>5</v>
      </c>
      <c r="B390" s="23" t="s">
        <v>327</v>
      </c>
      <c r="C390" s="232"/>
      <c r="D390" s="24"/>
      <c r="E390" s="24"/>
      <c r="F390" s="24"/>
      <c r="G390" s="21"/>
      <c r="H390" s="25"/>
      <c r="I390" s="361">
        <v>40</v>
      </c>
      <c r="J390" s="361">
        <v>40</v>
      </c>
      <c r="K390" s="341"/>
      <c r="L390" s="355">
        <v>1.5</v>
      </c>
      <c r="M390" s="579">
        <f t="shared" si="31"/>
        <v>0.0375</v>
      </c>
      <c r="N390" s="366">
        <f t="shared" si="32"/>
        <v>38.5</v>
      </c>
      <c r="O390" s="355">
        <v>1.5</v>
      </c>
      <c r="P390" s="300">
        <f t="shared" si="33"/>
        <v>0</v>
      </c>
    </row>
    <row r="391" spans="1:16" ht="12.75">
      <c r="A391" s="247">
        <v>6</v>
      </c>
      <c r="B391" s="23" t="s">
        <v>328</v>
      </c>
      <c r="C391" s="232"/>
      <c r="D391" s="24"/>
      <c r="E391" s="24"/>
      <c r="F391" s="24"/>
      <c r="G391" s="21"/>
      <c r="H391" s="25"/>
      <c r="I391" s="361">
        <v>10</v>
      </c>
      <c r="J391" s="361">
        <v>10</v>
      </c>
      <c r="K391" s="341"/>
      <c r="L391" s="355"/>
      <c r="M391" s="579">
        <f>L391/J391</f>
        <v>0</v>
      </c>
      <c r="N391" s="366">
        <f>J391-L391</f>
        <v>10</v>
      </c>
      <c r="O391" s="355"/>
      <c r="P391" s="300">
        <f>L391-O391</f>
        <v>0</v>
      </c>
    </row>
    <row r="392" spans="1:16" ht="12.75">
      <c r="A392" s="641"/>
      <c r="B392" s="642"/>
      <c r="C392" s="643"/>
      <c r="D392" s="644"/>
      <c r="E392" s="644"/>
      <c r="F392" s="644"/>
      <c r="G392" s="645"/>
      <c r="H392" s="646"/>
      <c r="I392" s="647"/>
      <c r="J392" s="648"/>
      <c r="K392" s="649"/>
      <c r="L392" s="650"/>
      <c r="M392" s="651"/>
      <c r="N392" s="652"/>
      <c r="O392" s="650"/>
      <c r="P392" s="653"/>
    </row>
    <row r="393" spans="3:16" ht="12.75">
      <c r="C393" s="27" t="s">
        <v>86</v>
      </c>
      <c r="D393" s="27"/>
      <c r="E393" s="27"/>
      <c r="F393" s="27"/>
      <c r="G393" s="28"/>
      <c r="H393" s="46"/>
      <c r="I393" s="177"/>
      <c r="J393" s="509"/>
      <c r="K393" s="177"/>
      <c r="L393" s="548"/>
      <c r="M393" s="581"/>
      <c r="N393" s="542"/>
      <c r="O393" s="548"/>
      <c r="P393" s="300">
        <f aca="true" t="shared" si="34" ref="P393:P410">L393-O393</f>
        <v>0</v>
      </c>
    </row>
    <row r="394" spans="3:16" ht="12.75">
      <c r="C394" s="27"/>
      <c r="D394" s="27"/>
      <c r="E394" s="27"/>
      <c r="F394" s="27"/>
      <c r="G394" s="28"/>
      <c r="H394" s="46"/>
      <c r="I394" s="177"/>
      <c r="J394" s="509"/>
      <c r="K394" s="177"/>
      <c r="L394" s="509"/>
      <c r="M394" s="582"/>
      <c r="N394" s="516"/>
      <c r="O394" s="509"/>
      <c r="P394" s="300">
        <f t="shared" si="34"/>
        <v>0</v>
      </c>
    </row>
    <row r="395" spans="1:16" ht="12.75">
      <c r="A395" s="56" t="s">
        <v>32</v>
      </c>
      <c r="B395" s="56"/>
      <c r="C395" s="27"/>
      <c r="D395" s="27"/>
      <c r="E395" s="27"/>
      <c r="F395" s="27"/>
      <c r="H395" s="46"/>
      <c r="I395" s="177"/>
      <c r="J395" s="509"/>
      <c r="K395" s="177"/>
      <c r="L395" s="549" t="s">
        <v>87</v>
      </c>
      <c r="M395" s="583"/>
      <c r="N395" s="559"/>
      <c r="O395" s="549" t="s">
        <v>87</v>
      </c>
      <c r="P395" s="300" t="e">
        <f t="shared" si="34"/>
        <v>#VALUE!</v>
      </c>
    </row>
    <row r="396" spans="1:16" ht="51">
      <c r="A396" s="202" t="s">
        <v>34</v>
      </c>
      <c r="B396" s="207" t="s">
        <v>3</v>
      </c>
      <c r="C396" s="203" t="s">
        <v>270</v>
      </c>
      <c r="D396" s="203"/>
      <c r="E396" s="203"/>
      <c r="F396" s="203"/>
      <c r="G396" s="219"/>
      <c r="H396" s="220"/>
      <c r="I396" s="206" t="s">
        <v>508</v>
      </c>
      <c r="J396" s="632" t="s">
        <v>509</v>
      </c>
      <c r="K396" s="221" t="s">
        <v>269</v>
      </c>
      <c r="L396" s="207" t="s">
        <v>518</v>
      </c>
      <c r="M396" s="207" t="s">
        <v>494</v>
      </c>
      <c r="N396" s="541" t="s">
        <v>438</v>
      </c>
      <c r="O396" s="207" t="s">
        <v>517</v>
      </c>
      <c r="P396" s="300" t="e">
        <f t="shared" si="34"/>
        <v>#VALUE!</v>
      </c>
    </row>
    <row r="397" spans="1:16" ht="12.75">
      <c r="A397" s="208">
        <v>635</v>
      </c>
      <c r="B397" s="208" t="s">
        <v>135</v>
      </c>
      <c r="C397" s="232">
        <v>3</v>
      </c>
      <c r="D397" s="24"/>
      <c r="E397" s="24"/>
      <c r="F397" s="24"/>
      <c r="G397" s="21"/>
      <c r="H397" s="25"/>
      <c r="I397" s="334">
        <f>SUM(I398:I405)</f>
        <v>1636</v>
      </c>
      <c r="J397" s="552">
        <f>SUM(J398:J405)</f>
        <v>2136</v>
      </c>
      <c r="K397" s="334"/>
      <c r="L397" s="547">
        <f>SUM(L398:L405)</f>
        <v>1082.2</v>
      </c>
      <c r="M397" s="580">
        <f aca="true" t="shared" si="35" ref="M397:M403">L397/J397</f>
        <v>0.5066479400749064</v>
      </c>
      <c r="N397" s="552">
        <f aca="true" t="shared" si="36" ref="N397:N403">J397-L397</f>
        <v>1053.8</v>
      </c>
      <c r="O397" s="547">
        <f>SUM(O398:O405)</f>
        <v>666</v>
      </c>
      <c r="P397" s="300">
        <f t="shared" si="34"/>
        <v>416.20000000000005</v>
      </c>
    </row>
    <row r="398" spans="1:16" ht="12.75">
      <c r="A398" s="247">
        <v>1</v>
      </c>
      <c r="B398" s="23" t="s">
        <v>329</v>
      </c>
      <c r="C398" s="232"/>
      <c r="D398" s="24"/>
      <c r="E398" s="24"/>
      <c r="F398" s="24"/>
      <c r="G398" s="21"/>
      <c r="H398" s="25"/>
      <c r="I398" s="361">
        <v>40</v>
      </c>
      <c r="J398" s="361">
        <v>40</v>
      </c>
      <c r="K398" s="24"/>
      <c r="L398" s="546">
        <v>13.7</v>
      </c>
      <c r="M398" s="579">
        <f t="shared" si="35"/>
        <v>0.34249999999999997</v>
      </c>
      <c r="N398" s="355">
        <f t="shared" si="36"/>
        <v>26.3</v>
      </c>
      <c r="O398" s="546">
        <v>13.6</v>
      </c>
      <c r="P398" s="300">
        <f t="shared" si="34"/>
        <v>0.09999999999999964</v>
      </c>
    </row>
    <row r="399" spans="1:16" ht="12.75">
      <c r="A399" s="247">
        <v>2</v>
      </c>
      <c r="B399" s="23" t="s">
        <v>288</v>
      </c>
      <c r="C399" s="232"/>
      <c r="D399" s="24"/>
      <c r="E399" s="24"/>
      <c r="F399" s="24"/>
      <c r="G399" s="21"/>
      <c r="H399" s="25"/>
      <c r="I399" s="361">
        <v>556</v>
      </c>
      <c r="J399" s="361">
        <v>556</v>
      </c>
      <c r="K399" s="24"/>
      <c r="L399" s="546">
        <v>204.8</v>
      </c>
      <c r="M399" s="579">
        <f t="shared" si="35"/>
        <v>0.3683453237410072</v>
      </c>
      <c r="N399" s="355">
        <f t="shared" si="36"/>
        <v>351.2</v>
      </c>
      <c r="O399" s="546">
        <v>205</v>
      </c>
      <c r="P399" s="300">
        <f t="shared" si="34"/>
        <v>-0.19999999999998863</v>
      </c>
    </row>
    <row r="400" spans="1:16" ht="12.75">
      <c r="A400" s="247">
        <v>3</v>
      </c>
      <c r="B400" s="23" t="s">
        <v>264</v>
      </c>
      <c r="C400" s="232"/>
      <c r="D400" s="24"/>
      <c r="E400" s="24"/>
      <c r="F400" s="24"/>
      <c r="G400" s="21"/>
      <c r="H400" s="25"/>
      <c r="I400" s="361">
        <v>45</v>
      </c>
      <c r="J400" s="361">
        <v>45</v>
      </c>
      <c r="K400" s="24"/>
      <c r="L400" s="546">
        <v>6.3</v>
      </c>
      <c r="M400" s="579">
        <f t="shared" si="35"/>
        <v>0.13999999999999999</v>
      </c>
      <c r="N400" s="355">
        <f t="shared" si="36"/>
        <v>38.7</v>
      </c>
      <c r="O400" s="546">
        <v>5.7</v>
      </c>
      <c r="P400" s="300">
        <f t="shared" si="34"/>
        <v>0.5999999999999996</v>
      </c>
    </row>
    <row r="401" spans="1:16" ht="12.75">
      <c r="A401" s="247">
        <v>4</v>
      </c>
      <c r="B401" s="23" t="s">
        <v>330</v>
      </c>
      <c r="C401" s="232"/>
      <c r="D401" s="24"/>
      <c r="E401" s="24"/>
      <c r="F401" s="24"/>
      <c r="G401" s="21"/>
      <c r="H401" s="25"/>
      <c r="I401" s="361">
        <v>250</v>
      </c>
      <c r="J401" s="361">
        <v>250</v>
      </c>
      <c r="K401" s="24"/>
      <c r="L401" s="546">
        <v>120.8</v>
      </c>
      <c r="M401" s="579">
        <f t="shared" si="35"/>
        <v>0.48319999999999996</v>
      </c>
      <c r="N401" s="355">
        <f t="shared" si="36"/>
        <v>129.2</v>
      </c>
      <c r="O401" s="546">
        <v>111.1</v>
      </c>
      <c r="P401" s="300">
        <f t="shared" si="34"/>
        <v>9.700000000000003</v>
      </c>
    </row>
    <row r="402" spans="1:16" ht="12.75">
      <c r="A402" s="247">
        <v>5</v>
      </c>
      <c r="B402" s="23" t="s">
        <v>331</v>
      </c>
      <c r="C402" s="232"/>
      <c r="D402" s="24"/>
      <c r="E402" s="24"/>
      <c r="F402" s="24"/>
      <c r="G402" s="21"/>
      <c r="H402" s="25"/>
      <c r="I402" s="361">
        <v>10</v>
      </c>
      <c r="J402" s="361">
        <v>10</v>
      </c>
      <c r="K402" s="24"/>
      <c r="L402" s="546"/>
      <c r="M402" s="579">
        <f t="shared" si="35"/>
        <v>0</v>
      </c>
      <c r="N402" s="355">
        <f t="shared" si="36"/>
        <v>10</v>
      </c>
      <c r="O402" s="546"/>
      <c r="P402" s="300">
        <f t="shared" si="34"/>
        <v>0</v>
      </c>
    </row>
    <row r="403" spans="1:16" ht="12.75">
      <c r="A403" s="247">
        <v>6</v>
      </c>
      <c r="B403" s="23" t="s">
        <v>332</v>
      </c>
      <c r="C403" s="232"/>
      <c r="D403" s="24"/>
      <c r="E403" s="24"/>
      <c r="F403" s="24"/>
      <c r="G403" s="21"/>
      <c r="H403" s="25"/>
      <c r="I403" s="361">
        <v>735</v>
      </c>
      <c r="J403" s="361">
        <v>1235</v>
      </c>
      <c r="K403" s="9"/>
      <c r="L403" s="545">
        <v>736.6</v>
      </c>
      <c r="M403" s="579">
        <f t="shared" si="35"/>
        <v>0.5964372469635628</v>
      </c>
      <c r="N403" s="355">
        <f t="shared" si="36"/>
        <v>498.4</v>
      </c>
      <c r="O403" s="545">
        <v>330.6</v>
      </c>
      <c r="P403" s="300">
        <f t="shared" si="34"/>
        <v>406</v>
      </c>
    </row>
    <row r="404" spans="1:16" ht="12.75">
      <c r="A404" s="247">
        <v>7</v>
      </c>
      <c r="B404" s="23" t="s">
        <v>372</v>
      </c>
      <c r="C404" s="232"/>
      <c r="D404" s="24"/>
      <c r="E404" s="24"/>
      <c r="F404" s="24"/>
      <c r="G404" s="21"/>
      <c r="H404" s="25"/>
      <c r="I404" s="361"/>
      <c r="J404" s="361"/>
      <c r="K404" s="24"/>
      <c r="L404" s="546"/>
      <c r="M404" s="579"/>
      <c r="N404" s="355"/>
      <c r="O404" s="546"/>
      <c r="P404" s="300">
        <f t="shared" si="34"/>
        <v>0</v>
      </c>
    </row>
    <row r="405" spans="1:16" ht="12.75">
      <c r="A405" s="247">
        <v>200</v>
      </c>
      <c r="B405" s="23" t="s">
        <v>119</v>
      </c>
      <c r="C405" s="232"/>
      <c r="D405" s="24"/>
      <c r="E405" s="24"/>
      <c r="F405" s="24"/>
      <c r="G405" s="21"/>
      <c r="H405" s="25"/>
      <c r="I405" s="361"/>
      <c r="J405" s="361"/>
      <c r="K405" s="24"/>
      <c r="L405" s="546"/>
      <c r="M405" s="579"/>
      <c r="N405" s="355"/>
      <c r="O405" s="546"/>
      <c r="P405" s="300">
        <f t="shared" si="34"/>
        <v>0</v>
      </c>
    </row>
    <row r="406" spans="1:16" ht="12.75">
      <c r="A406" s="247"/>
      <c r="B406" s="23"/>
      <c r="C406" s="232"/>
      <c r="D406" s="24"/>
      <c r="E406" s="24"/>
      <c r="F406" s="24"/>
      <c r="G406" s="21"/>
      <c r="H406" s="25"/>
      <c r="I406" s="361"/>
      <c r="J406" s="362"/>
      <c r="K406" s="24"/>
      <c r="L406" s="546"/>
      <c r="M406" s="579"/>
      <c r="N406" s="355"/>
      <c r="O406" s="546"/>
      <c r="P406" s="300">
        <f t="shared" si="34"/>
        <v>0</v>
      </c>
    </row>
    <row r="407" spans="1:16" ht="12.75">
      <c r="A407" s="208">
        <v>636</v>
      </c>
      <c r="B407" s="208" t="s">
        <v>153</v>
      </c>
      <c r="C407" s="210">
        <f>SUM(C408:C413)</f>
        <v>0</v>
      </c>
      <c r="D407" s="213"/>
      <c r="E407" s="213"/>
      <c r="F407" s="213"/>
      <c r="G407" s="230"/>
      <c r="H407" s="231"/>
      <c r="I407" s="210">
        <f>SUM(I408:I409)</f>
        <v>1544</v>
      </c>
      <c r="J407" s="209">
        <f>SUM(J408:J409)</f>
        <v>1069</v>
      </c>
      <c r="K407" s="334"/>
      <c r="L407" s="547">
        <f>SUM(L408:L409)</f>
        <v>442.59999999999997</v>
      </c>
      <c r="M407" s="580">
        <f>L407/J407</f>
        <v>0.4140318054256314</v>
      </c>
      <c r="N407" s="552">
        <f>J407-L407</f>
        <v>626.4000000000001</v>
      </c>
      <c r="O407" s="547">
        <f>SUM(O408:O409)</f>
        <v>430.5</v>
      </c>
      <c r="P407" s="300">
        <f t="shared" si="34"/>
        <v>12.099999999999966</v>
      </c>
    </row>
    <row r="408" spans="1:16" ht="12.75">
      <c r="A408" s="247">
        <v>1</v>
      </c>
      <c r="B408" s="23" t="s">
        <v>332</v>
      </c>
      <c r="C408" s="238"/>
      <c r="D408" s="24"/>
      <c r="E408" s="24"/>
      <c r="F408" s="24"/>
      <c r="G408" s="21"/>
      <c r="H408" s="25"/>
      <c r="I408" s="285">
        <v>1542</v>
      </c>
      <c r="J408" s="285">
        <v>1067</v>
      </c>
      <c r="K408" s="24"/>
      <c r="L408" s="546">
        <v>441.4</v>
      </c>
      <c r="M408" s="579">
        <f>L408/J408</f>
        <v>0.41368322399250235</v>
      </c>
      <c r="N408" s="355">
        <f>J408-L408</f>
        <v>625.6</v>
      </c>
      <c r="O408" s="546">
        <v>429.3</v>
      </c>
      <c r="P408" s="300">
        <f t="shared" si="34"/>
        <v>12.099999999999966</v>
      </c>
    </row>
    <row r="409" spans="1:16" ht="12.75">
      <c r="A409" s="247">
        <v>2</v>
      </c>
      <c r="B409" s="23" t="s">
        <v>334</v>
      </c>
      <c r="C409" s="238"/>
      <c r="D409" s="24"/>
      <c r="E409" s="24"/>
      <c r="F409" s="24"/>
      <c r="G409" s="21"/>
      <c r="H409" s="25"/>
      <c r="I409" s="285">
        <v>2</v>
      </c>
      <c r="J409" s="285">
        <v>2</v>
      </c>
      <c r="K409" s="24"/>
      <c r="L409" s="546">
        <v>1.2</v>
      </c>
      <c r="M409" s="579">
        <f>L409/J409</f>
        <v>0.6</v>
      </c>
      <c r="N409" s="355">
        <f>J409-L409</f>
        <v>0.8</v>
      </c>
      <c r="O409" s="546">
        <v>1.2</v>
      </c>
      <c r="P409" s="300">
        <f t="shared" si="34"/>
        <v>0</v>
      </c>
    </row>
    <row r="410" spans="1:16" ht="12.75">
      <c r="A410" s="247"/>
      <c r="B410" s="23"/>
      <c r="C410" s="232"/>
      <c r="D410" s="24"/>
      <c r="E410" s="24"/>
      <c r="F410" s="24"/>
      <c r="G410" s="21"/>
      <c r="H410" s="25"/>
      <c r="I410" s="361"/>
      <c r="J410" s="362"/>
      <c r="K410" s="9"/>
      <c r="L410" s="545"/>
      <c r="M410" s="579"/>
      <c r="N410" s="366"/>
      <c r="O410" s="545"/>
      <c r="P410" s="300">
        <f t="shared" si="34"/>
        <v>0</v>
      </c>
    </row>
    <row r="411" spans="1:16" ht="12.75">
      <c r="A411" s="655"/>
      <c r="B411" s="669"/>
      <c r="C411" s="670"/>
      <c r="D411" s="615"/>
      <c r="E411" s="615"/>
      <c r="F411" s="615"/>
      <c r="G411" s="671"/>
      <c r="H411" s="672"/>
      <c r="I411" s="673"/>
      <c r="J411" s="674"/>
      <c r="K411" s="675"/>
      <c r="L411" s="676"/>
      <c r="M411" s="677"/>
      <c r="N411" s="678"/>
      <c r="O411" s="676"/>
      <c r="P411" s="656"/>
    </row>
    <row r="412" spans="1:16" ht="12.75">
      <c r="A412" s="208">
        <v>637</v>
      </c>
      <c r="B412" s="208" t="s">
        <v>335</v>
      </c>
      <c r="C412" s="239">
        <f>SUM(C414:C432)</f>
        <v>0</v>
      </c>
      <c r="D412" s="213"/>
      <c r="E412" s="213"/>
      <c r="F412" s="213"/>
      <c r="G412" s="230"/>
      <c r="H412" s="231"/>
      <c r="I412" s="239">
        <f>SUM(I413:I428)</f>
        <v>10502</v>
      </c>
      <c r="J412" s="636">
        <f>SUM(J413:J429)</f>
        <v>6869</v>
      </c>
      <c r="K412" s="334"/>
      <c r="L412" s="547">
        <f>SUM(L413:L429)</f>
        <v>4055.8999999999996</v>
      </c>
      <c r="M412" s="580">
        <f>L412/J412</f>
        <v>0.5904644052991701</v>
      </c>
      <c r="N412" s="552">
        <f>J412-L412</f>
        <v>2813.1000000000004</v>
      </c>
      <c r="O412" s="547">
        <f>SUM(O413:O429)</f>
        <v>3144.3999999999996</v>
      </c>
      <c r="P412" s="300">
        <f aca="true" t="shared" si="37" ref="P412:P475">L412-O412</f>
        <v>911.5</v>
      </c>
    </row>
    <row r="413" spans="1:16" ht="12.75">
      <c r="A413" s="247">
        <v>1</v>
      </c>
      <c r="B413" s="23" t="s">
        <v>289</v>
      </c>
      <c r="C413" s="238"/>
      <c r="D413" s="9"/>
      <c r="E413" s="9"/>
      <c r="F413" s="9"/>
      <c r="G413" s="21"/>
      <c r="H413" s="43"/>
      <c r="I413" s="285">
        <v>413</v>
      </c>
      <c r="J413" s="285">
        <v>356</v>
      </c>
      <c r="K413" s="24"/>
      <c r="L413" s="546">
        <v>156.7</v>
      </c>
      <c r="M413" s="579">
        <f>L413/J413</f>
        <v>0.44016853932584266</v>
      </c>
      <c r="N413" s="355">
        <f>J413-L413</f>
        <v>199.3</v>
      </c>
      <c r="O413" s="546">
        <v>121.6</v>
      </c>
      <c r="P413" s="300">
        <f t="shared" si="37"/>
        <v>35.099999999999994</v>
      </c>
    </row>
    <row r="414" spans="1:16" ht="12.75">
      <c r="A414" s="247">
        <v>3</v>
      </c>
      <c r="B414" s="23" t="s">
        <v>336</v>
      </c>
      <c r="C414" s="238"/>
      <c r="D414" s="9"/>
      <c r="E414" s="9"/>
      <c r="F414" s="9"/>
      <c r="G414" s="21"/>
      <c r="H414" s="43"/>
      <c r="I414" s="285">
        <v>90</v>
      </c>
      <c r="J414" s="285">
        <v>90</v>
      </c>
      <c r="K414" s="24"/>
      <c r="L414" s="546">
        <v>33.5</v>
      </c>
      <c r="M414" s="579">
        <f>L414/J414</f>
        <v>0.37222222222222223</v>
      </c>
      <c r="N414" s="355">
        <f aca="true" t="shared" si="38" ref="N414:N424">J414-L414</f>
        <v>56.5</v>
      </c>
      <c r="O414" s="546">
        <v>33.5</v>
      </c>
      <c r="P414" s="300">
        <f t="shared" si="37"/>
        <v>0</v>
      </c>
    </row>
    <row r="415" spans="1:16" ht="12.75">
      <c r="A415" s="247">
        <v>4</v>
      </c>
      <c r="B415" s="23" t="s">
        <v>337</v>
      </c>
      <c r="C415" s="238"/>
      <c r="D415" s="9"/>
      <c r="E415" s="9"/>
      <c r="F415" s="9"/>
      <c r="G415" s="21"/>
      <c r="H415" s="43"/>
      <c r="I415" s="285">
        <v>800</v>
      </c>
      <c r="J415" s="285">
        <v>799</v>
      </c>
      <c r="K415" s="24"/>
      <c r="L415" s="546">
        <v>365.7</v>
      </c>
      <c r="M415" s="579">
        <f>L415/J415</f>
        <v>0.45769712140175217</v>
      </c>
      <c r="N415" s="355">
        <f t="shared" si="38"/>
        <v>433.3</v>
      </c>
      <c r="O415" s="546">
        <v>297.7</v>
      </c>
      <c r="P415" s="300">
        <f t="shared" si="37"/>
        <v>68</v>
      </c>
    </row>
    <row r="416" spans="1:16" ht="12.75">
      <c r="A416" s="247">
        <v>5</v>
      </c>
      <c r="B416" s="23" t="s">
        <v>338</v>
      </c>
      <c r="C416" s="238"/>
      <c r="D416" s="24"/>
      <c r="E416" s="24"/>
      <c r="F416" s="24"/>
      <c r="G416" s="21"/>
      <c r="H416" s="25"/>
      <c r="I416" s="285">
        <v>5500</v>
      </c>
      <c r="J416" s="285">
        <v>2000</v>
      </c>
      <c r="K416" s="24"/>
      <c r="L416" s="546">
        <v>1231.5</v>
      </c>
      <c r="M416" s="579">
        <f>L416/J416</f>
        <v>0.61575</v>
      </c>
      <c r="N416" s="355">
        <f t="shared" si="38"/>
        <v>768.5</v>
      </c>
      <c r="O416" s="546">
        <v>1014.2</v>
      </c>
      <c r="P416" s="300">
        <f t="shared" si="37"/>
        <v>217.29999999999995</v>
      </c>
    </row>
    <row r="417" spans="1:16" ht="12.75">
      <c r="A417" s="247">
        <v>9</v>
      </c>
      <c r="B417" s="23" t="s">
        <v>491</v>
      </c>
      <c r="C417" s="238"/>
      <c r="D417" s="24"/>
      <c r="E417" s="24"/>
      <c r="F417" s="24"/>
      <c r="G417" s="21"/>
      <c r="H417" s="25"/>
      <c r="I417" s="285"/>
      <c r="J417" s="285"/>
      <c r="K417" s="361"/>
      <c r="L417" s="550"/>
      <c r="M417" s="579"/>
      <c r="N417" s="355">
        <f t="shared" si="38"/>
        <v>0</v>
      </c>
      <c r="O417" s="550"/>
      <c r="P417" s="300">
        <f t="shared" si="37"/>
        <v>0</v>
      </c>
    </row>
    <row r="418" spans="1:16" ht="12.75">
      <c r="A418" s="247">
        <v>11</v>
      </c>
      <c r="B418" s="23" t="s">
        <v>339</v>
      </c>
      <c r="C418" s="238"/>
      <c r="D418" s="24"/>
      <c r="E418" s="24"/>
      <c r="F418" s="24"/>
      <c r="G418" s="21"/>
      <c r="H418" s="25"/>
      <c r="I418" s="285"/>
      <c r="J418" s="285"/>
      <c r="K418" s="24"/>
      <c r="L418" s="546"/>
      <c r="M418" s="579"/>
      <c r="N418" s="355">
        <f t="shared" si="38"/>
        <v>0</v>
      </c>
      <c r="O418" s="546"/>
      <c r="P418" s="300">
        <f t="shared" si="37"/>
        <v>0</v>
      </c>
    </row>
    <row r="419" spans="1:16" ht="12.75">
      <c r="A419" s="247">
        <v>12</v>
      </c>
      <c r="B419" s="23" t="s">
        <v>340</v>
      </c>
      <c r="C419" s="238"/>
      <c r="D419" s="24"/>
      <c r="E419" s="24"/>
      <c r="F419" s="24"/>
      <c r="G419" s="21"/>
      <c r="H419" s="25"/>
      <c r="I419" s="285">
        <v>200</v>
      </c>
      <c r="J419" s="285">
        <v>150</v>
      </c>
      <c r="K419" s="24"/>
      <c r="L419" s="546">
        <v>106.1</v>
      </c>
      <c r="M419" s="579">
        <f>L419/J419</f>
        <v>0.7073333333333333</v>
      </c>
      <c r="N419" s="355">
        <f t="shared" si="38"/>
        <v>43.900000000000006</v>
      </c>
      <c r="O419" s="546">
        <v>106</v>
      </c>
      <c r="P419" s="300">
        <f t="shared" si="37"/>
        <v>0.09999999999999432</v>
      </c>
    </row>
    <row r="420" spans="1:16" ht="12.75">
      <c r="A420" s="247">
        <v>14</v>
      </c>
      <c r="B420" s="23" t="s">
        <v>111</v>
      </c>
      <c r="C420" s="238"/>
      <c r="D420" s="24"/>
      <c r="E420" s="24"/>
      <c r="F420" s="24"/>
      <c r="G420" s="21"/>
      <c r="H420" s="25"/>
      <c r="I420" s="285">
        <v>1790</v>
      </c>
      <c r="J420" s="285">
        <v>1070</v>
      </c>
      <c r="K420" s="24"/>
      <c r="L420" s="546">
        <v>17.3</v>
      </c>
      <c r="M420" s="579">
        <f>L420/J420</f>
        <v>0.01616822429906542</v>
      </c>
      <c r="N420" s="355">
        <f t="shared" si="38"/>
        <v>1052.7</v>
      </c>
      <c r="O420" s="546">
        <v>1.9</v>
      </c>
      <c r="P420" s="300">
        <f t="shared" si="37"/>
        <v>15.4</v>
      </c>
    </row>
    <row r="421" spans="1:16" ht="12.75">
      <c r="A421" s="247">
        <v>15</v>
      </c>
      <c r="B421" s="23" t="s">
        <v>167</v>
      </c>
      <c r="C421" s="238"/>
      <c r="D421" s="24"/>
      <c r="E421" s="24"/>
      <c r="F421" s="24"/>
      <c r="G421" s="21"/>
      <c r="H421" s="25"/>
      <c r="I421" s="285">
        <v>300</v>
      </c>
      <c r="J421" s="285">
        <v>300</v>
      </c>
      <c r="K421" s="24"/>
      <c r="L421" s="546">
        <v>205.1</v>
      </c>
      <c r="M421" s="579">
        <f>L421/J421</f>
        <v>0.6836666666666666</v>
      </c>
      <c r="N421" s="355">
        <f t="shared" si="38"/>
        <v>94.9</v>
      </c>
      <c r="O421" s="546">
        <v>204.1</v>
      </c>
      <c r="P421" s="300">
        <f t="shared" si="37"/>
        <v>1</v>
      </c>
    </row>
    <row r="422" spans="1:16" ht="12.75">
      <c r="A422" s="247">
        <v>16</v>
      </c>
      <c r="B422" s="23" t="s">
        <v>169</v>
      </c>
      <c r="C422" s="238"/>
      <c r="D422" s="24"/>
      <c r="E422" s="24"/>
      <c r="F422" s="24"/>
      <c r="G422" s="21"/>
      <c r="H422" s="25"/>
      <c r="I422" s="285">
        <v>959</v>
      </c>
      <c r="J422" s="285">
        <v>959</v>
      </c>
      <c r="K422" s="24"/>
      <c r="L422" s="546">
        <v>527.8</v>
      </c>
      <c r="M422" s="579">
        <f>L422/J422</f>
        <v>0.5503649635036496</v>
      </c>
      <c r="N422" s="355">
        <f t="shared" si="38"/>
        <v>431.20000000000005</v>
      </c>
      <c r="O422" s="546">
        <v>480.2</v>
      </c>
      <c r="P422" s="300">
        <f t="shared" si="37"/>
        <v>47.599999999999966</v>
      </c>
    </row>
    <row r="423" spans="1:16" ht="12.75">
      <c r="A423" s="247">
        <v>23</v>
      </c>
      <c r="B423" s="23" t="s">
        <v>341</v>
      </c>
      <c r="C423" s="238"/>
      <c r="D423" s="9"/>
      <c r="E423" s="9"/>
      <c r="F423" s="9"/>
      <c r="G423" s="21"/>
      <c r="H423" s="43"/>
      <c r="I423" s="285"/>
      <c r="J423" s="285">
        <v>1</v>
      </c>
      <c r="K423" s="24"/>
      <c r="L423" s="355">
        <v>0.5</v>
      </c>
      <c r="M423" s="579">
        <f>L423/J423</f>
        <v>0.5</v>
      </c>
      <c r="N423" s="355">
        <f t="shared" si="38"/>
        <v>0.5</v>
      </c>
      <c r="O423" s="355">
        <v>0.2</v>
      </c>
      <c r="P423" s="300">
        <f t="shared" si="37"/>
        <v>0.3</v>
      </c>
    </row>
    <row r="424" spans="1:16" ht="12.75">
      <c r="A424" s="247">
        <v>27</v>
      </c>
      <c r="B424" s="23" t="s">
        <v>416</v>
      </c>
      <c r="C424" s="238"/>
      <c r="D424" s="9"/>
      <c r="E424" s="9"/>
      <c r="F424" s="9"/>
      <c r="G424" s="21"/>
      <c r="H424" s="43"/>
      <c r="I424" s="285">
        <v>200</v>
      </c>
      <c r="J424" s="285">
        <v>100</v>
      </c>
      <c r="K424" s="24"/>
      <c r="L424" s="546"/>
      <c r="M424" s="579"/>
      <c r="N424" s="355">
        <f t="shared" si="38"/>
        <v>100</v>
      </c>
      <c r="O424" s="546"/>
      <c r="P424" s="300">
        <f t="shared" si="37"/>
        <v>0</v>
      </c>
    </row>
    <row r="425" spans="1:16" ht="12.75">
      <c r="A425" s="247">
        <v>29</v>
      </c>
      <c r="B425" s="23" t="s">
        <v>343</v>
      </c>
      <c r="C425" s="238"/>
      <c r="D425" s="9"/>
      <c r="E425" s="9"/>
      <c r="F425" s="9"/>
      <c r="G425" s="21"/>
      <c r="H425" s="43"/>
      <c r="I425" s="285"/>
      <c r="J425" s="285"/>
      <c r="K425" s="24"/>
      <c r="L425" s="546"/>
      <c r="M425" s="579"/>
      <c r="N425" s="355"/>
      <c r="O425" s="546"/>
      <c r="P425" s="300">
        <f t="shared" si="37"/>
        <v>0</v>
      </c>
    </row>
    <row r="426" spans="1:16" ht="12.75">
      <c r="A426" s="247">
        <v>30</v>
      </c>
      <c r="B426" s="23" t="s">
        <v>344</v>
      </c>
      <c r="C426" s="238"/>
      <c r="D426" s="9"/>
      <c r="E426" s="9"/>
      <c r="F426" s="9"/>
      <c r="G426" s="21"/>
      <c r="H426" s="43"/>
      <c r="I426" s="285"/>
      <c r="J426" s="285"/>
      <c r="K426" s="24"/>
      <c r="L426" s="546">
        <v>656.6</v>
      </c>
      <c r="M426" s="579"/>
      <c r="N426" s="355">
        <f>J426-L426</f>
        <v>-656.6</v>
      </c>
      <c r="O426" s="546">
        <v>621</v>
      </c>
      <c r="P426" s="300">
        <f t="shared" si="37"/>
        <v>35.60000000000002</v>
      </c>
    </row>
    <row r="427" spans="1:16" ht="12.75">
      <c r="A427" s="247">
        <v>32</v>
      </c>
      <c r="B427" s="23" t="s">
        <v>346</v>
      </c>
      <c r="C427" s="238"/>
      <c r="D427" s="9"/>
      <c r="E427" s="9"/>
      <c r="F427" s="9"/>
      <c r="G427" s="21"/>
      <c r="H427" s="43"/>
      <c r="I427" s="285"/>
      <c r="J427" s="285"/>
      <c r="K427" s="24"/>
      <c r="L427" s="546">
        <v>-70.8</v>
      </c>
      <c r="M427" s="579"/>
      <c r="N427" s="355">
        <f>J427-L427</f>
        <v>70.8</v>
      </c>
      <c r="O427" s="546">
        <v>-54.1</v>
      </c>
      <c r="P427" s="300">
        <f t="shared" si="37"/>
        <v>-16.699999999999996</v>
      </c>
    </row>
    <row r="428" spans="1:16" ht="12.75">
      <c r="A428" s="247">
        <v>35</v>
      </c>
      <c r="B428" s="23" t="s">
        <v>490</v>
      </c>
      <c r="C428" s="238"/>
      <c r="D428" s="9"/>
      <c r="E428" s="9"/>
      <c r="F428" s="9"/>
      <c r="G428" s="21"/>
      <c r="H428" s="43"/>
      <c r="I428" s="285">
        <v>250</v>
      </c>
      <c r="J428" s="285">
        <v>250</v>
      </c>
      <c r="K428" s="24"/>
      <c r="L428" s="546">
        <v>166.6</v>
      </c>
      <c r="M428" s="579">
        <f>L428/J428</f>
        <v>0.6664</v>
      </c>
      <c r="N428" s="355">
        <f>J428-L428</f>
        <v>83.4</v>
      </c>
      <c r="O428" s="546">
        <v>128.1</v>
      </c>
      <c r="P428" s="300">
        <f t="shared" si="37"/>
        <v>38.5</v>
      </c>
    </row>
    <row r="429" spans="1:16" ht="12.75">
      <c r="A429" s="688">
        <v>33</v>
      </c>
      <c r="B429" s="689" t="s">
        <v>516</v>
      </c>
      <c r="C429" s="690"/>
      <c r="D429" s="183"/>
      <c r="E429" s="183"/>
      <c r="F429" s="183"/>
      <c r="G429" s="691"/>
      <c r="H429" s="692"/>
      <c r="I429" s="673"/>
      <c r="J429" s="695">
        <v>794</v>
      </c>
      <c r="K429" s="351"/>
      <c r="L429" s="693">
        <v>659.3</v>
      </c>
      <c r="M429" s="579">
        <f>L429/J429</f>
        <v>0.830352644836272</v>
      </c>
      <c r="N429" s="694">
        <f>J429-L429</f>
        <v>134.70000000000005</v>
      </c>
      <c r="O429" s="693">
        <v>190</v>
      </c>
      <c r="P429" s="300">
        <f t="shared" si="37"/>
        <v>469.29999999999995</v>
      </c>
    </row>
    <row r="430" spans="1:16" ht="12.75">
      <c r="A430" s="247">
        <v>32</v>
      </c>
      <c r="B430" s="23" t="s">
        <v>346</v>
      </c>
      <c r="C430" s="238"/>
      <c r="D430" s="9"/>
      <c r="E430" s="9"/>
      <c r="F430" s="9"/>
      <c r="G430" s="21"/>
      <c r="H430" s="43"/>
      <c r="I430" s="238"/>
      <c r="J430" s="637"/>
      <c r="K430" s="78"/>
      <c r="L430" s="542"/>
      <c r="M430" s="575"/>
      <c r="N430" s="542"/>
      <c r="O430" s="542"/>
      <c r="P430" s="300">
        <f t="shared" si="37"/>
        <v>0</v>
      </c>
    </row>
    <row r="431" spans="1:16" ht="12.75">
      <c r="A431" s="247">
        <v>200</v>
      </c>
      <c r="B431" s="23" t="s">
        <v>119</v>
      </c>
      <c r="C431" s="238"/>
      <c r="D431" s="9"/>
      <c r="E431" s="9"/>
      <c r="F431" s="9"/>
      <c r="G431" s="21"/>
      <c r="H431" s="43"/>
      <c r="I431" s="238"/>
      <c r="J431" s="637"/>
      <c r="K431" s="78"/>
      <c r="L431" s="542"/>
      <c r="M431" s="575"/>
      <c r="N431" s="542"/>
      <c r="O431" s="542"/>
      <c r="P431" s="300">
        <f t="shared" si="37"/>
        <v>0</v>
      </c>
    </row>
    <row r="432" spans="1:16" ht="12.75">
      <c r="A432" s="280"/>
      <c r="B432" s="36"/>
      <c r="C432" s="281"/>
      <c r="D432" s="58"/>
      <c r="E432" s="58"/>
      <c r="F432" s="58"/>
      <c r="G432" s="40"/>
      <c r="H432" s="87"/>
      <c r="I432" s="58"/>
      <c r="J432" s="512"/>
      <c r="K432" s="58"/>
      <c r="L432" s="264"/>
      <c r="M432" s="574"/>
      <c r="N432" s="264"/>
      <c r="O432" s="264"/>
      <c r="P432" s="300">
        <f t="shared" si="37"/>
        <v>0</v>
      </c>
    </row>
    <row r="433" spans="3:16" ht="12.75">
      <c r="C433" s="27"/>
      <c r="D433" s="27"/>
      <c r="E433" s="27"/>
      <c r="F433" s="27"/>
      <c r="G433" s="28"/>
      <c r="H433" s="46"/>
      <c r="I433" s="177"/>
      <c r="J433" s="509"/>
      <c r="K433" s="177"/>
      <c r="L433" s="509"/>
      <c r="M433" s="582"/>
      <c r="N433" s="516"/>
      <c r="O433" s="509"/>
      <c r="P433" s="300">
        <f t="shared" si="37"/>
        <v>0</v>
      </c>
    </row>
    <row r="434" spans="3:16" ht="12.75">
      <c r="C434" s="27"/>
      <c r="D434" s="27"/>
      <c r="E434" s="27"/>
      <c r="F434" s="27"/>
      <c r="G434" s="28"/>
      <c r="H434" s="46"/>
      <c r="I434" s="177"/>
      <c r="J434" s="509"/>
      <c r="K434" s="177"/>
      <c r="L434" s="549"/>
      <c r="M434" s="583"/>
      <c r="N434" s="559"/>
      <c r="O434" s="549"/>
      <c r="P434" s="300">
        <f t="shared" si="37"/>
        <v>0</v>
      </c>
    </row>
    <row r="435" spans="1:16" ht="12.75">
      <c r="A435" s="56" t="s">
        <v>439</v>
      </c>
      <c r="B435" s="56"/>
      <c r="C435" s="32"/>
      <c r="D435" s="32"/>
      <c r="E435" s="32"/>
      <c r="F435" s="32"/>
      <c r="H435" s="47"/>
      <c r="I435" s="179"/>
      <c r="J435" s="638"/>
      <c r="K435" s="179"/>
      <c r="L435" s="551"/>
      <c r="M435" s="584"/>
      <c r="N435" s="560"/>
      <c r="O435" s="551"/>
      <c r="P435" s="300">
        <f t="shared" si="37"/>
        <v>0</v>
      </c>
    </row>
    <row r="436" spans="1:16" ht="51">
      <c r="A436" s="202" t="s">
        <v>34</v>
      </c>
      <c r="B436" s="207" t="s">
        <v>3</v>
      </c>
      <c r="C436" s="203" t="s">
        <v>270</v>
      </c>
      <c r="D436" s="203"/>
      <c r="E436" s="203"/>
      <c r="F436" s="203"/>
      <c r="G436" s="219"/>
      <c r="H436" s="220"/>
      <c r="I436" s="206" t="s">
        <v>508</v>
      </c>
      <c r="J436" s="632" t="s">
        <v>509</v>
      </c>
      <c r="K436" s="221" t="s">
        <v>269</v>
      </c>
      <c r="L436" s="207" t="s">
        <v>518</v>
      </c>
      <c r="M436" s="207" t="s">
        <v>494</v>
      </c>
      <c r="N436" s="541" t="s">
        <v>438</v>
      </c>
      <c r="O436" s="207" t="s">
        <v>517</v>
      </c>
      <c r="P436" s="300" t="e">
        <f t="shared" si="37"/>
        <v>#VALUE!</v>
      </c>
    </row>
    <row r="437" spans="1:16" ht="12.75">
      <c r="A437" s="208">
        <v>640</v>
      </c>
      <c r="B437" s="208" t="s">
        <v>181</v>
      </c>
      <c r="C437" s="239">
        <f>SUM(C438)</f>
        <v>0</v>
      </c>
      <c r="D437" s="213"/>
      <c r="E437" s="213"/>
      <c r="F437" s="213"/>
      <c r="G437" s="230"/>
      <c r="H437" s="231"/>
      <c r="I437" s="239">
        <f>SUM(I438:I442)</f>
        <v>354</v>
      </c>
      <c r="J437" s="636">
        <f>SUM(J438:J444)</f>
        <v>521</v>
      </c>
      <c r="K437" s="213"/>
      <c r="L437" s="300">
        <f>SUM(L438:L444)</f>
        <v>363.9</v>
      </c>
      <c r="M437" s="565">
        <f>L437/J437</f>
        <v>0.6984644913627639</v>
      </c>
      <c r="N437" s="300">
        <f aca="true" t="shared" si="39" ref="N437:N442">J437-L437</f>
        <v>157.10000000000002</v>
      </c>
      <c r="O437" s="300">
        <f>SUM(O438:O444)</f>
        <v>350.79999999999995</v>
      </c>
      <c r="P437" s="300">
        <f t="shared" si="37"/>
        <v>13.100000000000023</v>
      </c>
    </row>
    <row r="438" spans="1:16" ht="12.75">
      <c r="A438" s="389">
        <v>649003</v>
      </c>
      <c r="B438" s="23" t="s">
        <v>266</v>
      </c>
      <c r="C438" s="285"/>
      <c r="D438" s="193"/>
      <c r="E438" s="193"/>
      <c r="F438" s="193"/>
      <c r="G438" s="284"/>
      <c r="H438" s="286"/>
      <c r="I438" s="285">
        <v>50</v>
      </c>
      <c r="J438" s="285">
        <v>78</v>
      </c>
      <c r="K438" s="9"/>
      <c r="L438" s="366">
        <v>76.5</v>
      </c>
      <c r="M438" s="566">
        <f>L438/J438</f>
        <v>0.9807692307692307</v>
      </c>
      <c r="N438" s="366">
        <f t="shared" si="39"/>
        <v>1.5</v>
      </c>
      <c r="O438" s="366">
        <v>76.5</v>
      </c>
      <c r="P438" s="300">
        <f t="shared" si="37"/>
        <v>0</v>
      </c>
    </row>
    <row r="439" spans="1:16" ht="12.75">
      <c r="A439" s="390">
        <v>642012</v>
      </c>
      <c r="B439" s="330" t="s">
        <v>502</v>
      </c>
      <c r="C439" s="358"/>
      <c r="D439" s="316"/>
      <c r="E439" s="316"/>
      <c r="F439" s="316"/>
      <c r="G439" s="284"/>
      <c r="H439" s="359"/>
      <c r="I439" s="358"/>
      <c r="J439" s="358"/>
      <c r="K439" s="24"/>
      <c r="L439" s="355"/>
      <c r="M439" s="566"/>
      <c r="N439" s="366">
        <f t="shared" si="39"/>
        <v>0</v>
      </c>
      <c r="O439" s="355"/>
      <c r="P439" s="300">
        <f t="shared" si="37"/>
        <v>0</v>
      </c>
    </row>
    <row r="440" spans="1:16" ht="12.75">
      <c r="A440" s="390">
        <v>642013</v>
      </c>
      <c r="B440" s="330" t="s">
        <v>489</v>
      </c>
      <c r="C440" s="358"/>
      <c r="D440" s="316"/>
      <c r="E440" s="316"/>
      <c r="F440" s="316"/>
      <c r="G440" s="284"/>
      <c r="H440" s="359"/>
      <c r="I440" s="616">
        <v>54</v>
      </c>
      <c r="J440" s="616">
        <v>191</v>
      </c>
      <c r="K440" s="24"/>
      <c r="L440" s="355">
        <v>189.8</v>
      </c>
      <c r="M440" s="566"/>
      <c r="N440" s="366">
        <f t="shared" si="39"/>
        <v>1.1999999999999886</v>
      </c>
      <c r="O440" s="355">
        <v>189.9</v>
      </c>
      <c r="P440" s="300">
        <f t="shared" si="37"/>
        <v>-0.09999999999999432</v>
      </c>
    </row>
    <row r="441" spans="1:16" ht="12.75">
      <c r="A441" s="390">
        <v>642014</v>
      </c>
      <c r="B441" s="330" t="s">
        <v>409</v>
      </c>
      <c r="C441" s="358"/>
      <c r="D441" s="316"/>
      <c r="E441" s="316"/>
      <c r="F441" s="316"/>
      <c r="G441" s="284"/>
      <c r="H441" s="359"/>
      <c r="I441" s="332"/>
      <c r="J441" s="332"/>
      <c r="K441" s="24"/>
      <c r="L441" s="355"/>
      <c r="M441" s="566"/>
      <c r="N441" s="366">
        <f t="shared" si="39"/>
        <v>0</v>
      </c>
      <c r="O441" s="355"/>
      <c r="P441" s="300">
        <f t="shared" si="37"/>
        <v>0</v>
      </c>
    </row>
    <row r="442" spans="1:16" ht="12.75">
      <c r="A442" s="390">
        <v>642015</v>
      </c>
      <c r="B442" s="330" t="s">
        <v>348</v>
      </c>
      <c r="C442" s="358"/>
      <c r="D442" s="316"/>
      <c r="E442" s="316"/>
      <c r="F442" s="316"/>
      <c r="G442" s="284"/>
      <c r="H442" s="359"/>
      <c r="I442" s="332">
        <v>250</v>
      </c>
      <c r="J442" s="332">
        <v>250</v>
      </c>
      <c r="K442" s="24"/>
      <c r="L442" s="355">
        <v>95.6</v>
      </c>
      <c r="M442" s="566">
        <f>L442/J442</f>
        <v>0.38239999999999996</v>
      </c>
      <c r="N442" s="366">
        <f t="shared" si="39"/>
        <v>154.4</v>
      </c>
      <c r="O442" s="355">
        <v>82.4</v>
      </c>
      <c r="P442" s="300">
        <f t="shared" si="37"/>
        <v>13.199999999999989</v>
      </c>
    </row>
    <row r="443" spans="1:16" ht="12.75">
      <c r="A443" s="390">
        <v>642030</v>
      </c>
      <c r="B443" s="330" t="s">
        <v>347</v>
      </c>
      <c r="C443" s="358"/>
      <c r="D443" s="316"/>
      <c r="E443" s="316"/>
      <c r="F443" s="316"/>
      <c r="G443" s="284"/>
      <c r="H443" s="359"/>
      <c r="I443" s="332"/>
      <c r="J443" s="332"/>
      <c r="K443" s="24"/>
      <c r="L443" s="355"/>
      <c r="M443" s="585"/>
      <c r="N443" s="355"/>
      <c r="O443" s="355"/>
      <c r="P443" s="300">
        <f t="shared" si="37"/>
        <v>0</v>
      </c>
    </row>
    <row r="444" spans="1:16" ht="12.75">
      <c r="A444" s="390">
        <v>642006</v>
      </c>
      <c r="B444" s="23" t="s">
        <v>408</v>
      </c>
      <c r="C444" s="238"/>
      <c r="D444" s="24"/>
      <c r="E444" s="24"/>
      <c r="F444" s="24"/>
      <c r="G444" s="21"/>
      <c r="H444" s="25"/>
      <c r="I444" s="285"/>
      <c r="J444" s="285">
        <v>2</v>
      </c>
      <c r="K444" s="24"/>
      <c r="L444" s="355">
        <v>2</v>
      </c>
      <c r="M444" s="585"/>
      <c r="N444" s="355"/>
      <c r="O444" s="355">
        <v>2</v>
      </c>
      <c r="P444" s="300">
        <f t="shared" si="37"/>
        <v>0</v>
      </c>
    </row>
    <row r="445" spans="1:16" ht="12.75">
      <c r="A445" s="214"/>
      <c r="B445" s="23"/>
      <c r="C445" s="216"/>
      <c r="D445" s="9"/>
      <c r="E445" s="9"/>
      <c r="F445" s="9"/>
      <c r="G445" s="21"/>
      <c r="H445" s="43"/>
      <c r="I445" s="193"/>
      <c r="J445" s="513"/>
      <c r="K445" s="24"/>
      <c r="L445" s="355"/>
      <c r="M445" s="585"/>
      <c r="N445" s="355"/>
      <c r="O445" s="355"/>
      <c r="P445" s="300">
        <f t="shared" si="37"/>
        <v>0</v>
      </c>
    </row>
    <row r="446" spans="1:16" ht="12.75">
      <c r="A446" s="208">
        <v>710</v>
      </c>
      <c r="B446" s="208" t="s">
        <v>183</v>
      </c>
      <c r="C446" s="210">
        <f>SUM(C448,C451,C454,C460,C463,C473,C475,C480,C485)</f>
        <v>0</v>
      </c>
      <c r="D446" s="213"/>
      <c r="E446" s="213"/>
      <c r="F446" s="213"/>
      <c r="G446" s="230"/>
      <c r="H446" s="231"/>
      <c r="I446" s="210">
        <f>SUM(I448,I451,I454,I460,I476,I478,I483,I488)</f>
        <v>16412</v>
      </c>
      <c r="J446" s="682">
        <f>SUM(J448,J451,J454,J460,J476,J478,J483,J488)</f>
        <v>26879.801</v>
      </c>
      <c r="K446" s="334"/>
      <c r="L446" s="552">
        <f>L448+L451+L454+L460+L476+L478+L483+L488</f>
        <v>11320.5</v>
      </c>
      <c r="M446" s="586">
        <f>L446/J446</f>
        <v>0.42115267147997115</v>
      </c>
      <c r="N446" s="554">
        <f>J446-L446</f>
        <v>15559.301</v>
      </c>
      <c r="O446" s="552">
        <f>O448+O451+O454+O460+O476+O478+O483+O488</f>
        <v>9604.3</v>
      </c>
      <c r="P446" s="300">
        <f t="shared" si="37"/>
        <v>1716.2000000000007</v>
      </c>
    </row>
    <row r="447" spans="1:16" ht="12.75">
      <c r="A447" s="214"/>
      <c r="B447" s="23"/>
      <c r="C447" s="216"/>
      <c r="D447" s="9"/>
      <c r="E447" s="9"/>
      <c r="F447" s="9"/>
      <c r="G447" s="21"/>
      <c r="H447" s="43"/>
      <c r="I447" s="193"/>
      <c r="J447" s="513"/>
      <c r="K447" s="9"/>
      <c r="L447" s="366"/>
      <c r="M447" s="566"/>
      <c r="N447" s="366"/>
      <c r="O447" s="366"/>
      <c r="P447" s="300">
        <f t="shared" si="37"/>
        <v>0</v>
      </c>
    </row>
    <row r="448" spans="1:16" ht="12.75">
      <c r="A448" s="208">
        <v>711</v>
      </c>
      <c r="B448" s="208" t="s">
        <v>184</v>
      </c>
      <c r="C448" s="210">
        <f>SUM(C449:C450)</f>
        <v>0</v>
      </c>
      <c r="D448" s="213"/>
      <c r="E448" s="213"/>
      <c r="F448" s="213"/>
      <c r="G448" s="230"/>
      <c r="H448" s="231"/>
      <c r="I448" s="210">
        <f>SUM(I449:I450)</f>
        <v>750</v>
      </c>
      <c r="J448" s="209">
        <f>SUM(J449:J450)</f>
        <v>3250</v>
      </c>
      <c r="K448" s="334"/>
      <c r="L448" s="552">
        <f>SUM(L449:L450)</f>
        <v>0</v>
      </c>
      <c r="M448" s="586">
        <f>L448/J448</f>
        <v>0</v>
      </c>
      <c r="N448" s="554">
        <f>J448-L448</f>
        <v>3250</v>
      </c>
      <c r="O448" s="552">
        <f>SUM(O449:O450)</f>
        <v>0</v>
      </c>
      <c r="P448" s="300">
        <f t="shared" si="37"/>
        <v>0</v>
      </c>
    </row>
    <row r="449" spans="1:16" ht="12.75">
      <c r="A449" s="247">
        <v>3</v>
      </c>
      <c r="B449" s="23" t="s">
        <v>265</v>
      </c>
      <c r="C449" s="216"/>
      <c r="D449" s="9"/>
      <c r="E449" s="9"/>
      <c r="F449" s="9"/>
      <c r="G449" s="21"/>
      <c r="H449" s="43"/>
      <c r="I449" s="193">
        <v>750</v>
      </c>
      <c r="J449" s="513">
        <v>3250</v>
      </c>
      <c r="K449" s="24"/>
      <c r="L449" s="355"/>
      <c r="M449" s="665"/>
      <c r="N449" s="355"/>
      <c r="O449" s="355"/>
      <c r="P449" s="300">
        <f t="shared" si="37"/>
        <v>0</v>
      </c>
    </row>
    <row r="450" spans="1:16" ht="12.75">
      <c r="A450" s="247">
        <v>4</v>
      </c>
      <c r="B450" s="23" t="s">
        <v>187</v>
      </c>
      <c r="C450" s="216"/>
      <c r="D450" s="9"/>
      <c r="E450" s="9"/>
      <c r="F450" s="9"/>
      <c r="G450" s="21"/>
      <c r="H450" s="43"/>
      <c r="I450" s="193"/>
      <c r="J450" s="513"/>
      <c r="K450" s="24"/>
      <c r="L450" s="355"/>
      <c r="M450" s="665"/>
      <c r="N450" s="355"/>
      <c r="O450" s="355"/>
      <c r="P450" s="300">
        <f t="shared" si="37"/>
        <v>0</v>
      </c>
    </row>
    <row r="451" spans="1:16" ht="12.75">
      <c r="A451" s="208">
        <v>712</v>
      </c>
      <c r="B451" s="208" t="s">
        <v>350</v>
      </c>
      <c r="C451" s="216"/>
      <c r="D451" s="216"/>
      <c r="E451" s="216"/>
      <c r="F451" s="216"/>
      <c r="G451" s="230"/>
      <c r="H451" s="224"/>
      <c r="I451" s="216"/>
      <c r="J451" s="245"/>
      <c r="K451" s="241"/>
      <c r="L451" s="553"/>
      <c r="M451" s="587"/>
      <c r="N451" s="553"/>
      <c r="O451" s="553"/>
      <c r="P451" s="300">
        <f t="shared" si="37"/>
        <v>0</v>
      </c>
    </row>
    <row r="452" spans="1:16" ht="12.75">
      <c r="A452" s="247">
        <v>1</v>
      </c>
      <c r="B452" s="23" t="s">
        <v>332</v>
      </c>
      <c r="C452" s="216"/>
      <c r="D452" s="9"/>
      <c r="E452" s="9"/>
      <c r="F452" s="9"/>
      <c r="G452" s="21"/>
      <c r="H452" s="43"/>
      <c r="I452" s="193"/>
      <c r="J452" s="513"/>
      <c r="K452" s="361"/>
      <c r="L452" s="331"/>
      <c r="M452" s="588"/>
      <c r="N452" s="331"/>
      <c r="O452" s="331"/>
      <c r="P452" s="300">
        <f t="shared" si="37"/>
        <v>0</v>
      </c>
    </row>
    <row r="453" spans="1:16" ht="12.75">
      <c r="A453" s="214"/>
      <c r="B453" s="23"/>
      <c r="C453" s="216"/>
      <c r="D453" s="9"/>
      <c r="E453" s="9"/>
      <c r="F453" s="9"/>
      <c r="G453" s="21"/>
      <c r="H453" s="43"/>
      <c r="I453" s="193"/>
      <c r="J453" s="513"/>
      <c r="K453" s="24"/>
      <c r="L453" s="355"/>
      <c r="M453" s="585"/>
      <c r="N453" s="355"/>
      <c r="O453" s="355"/>
      <c r="P453" s="300">
        <f t="shared" si="37"/>
        <v>0</v>
      </c>
    </row>
    <row r="454" spans="1:16" ht="25.5">
      <c r="A454" s="215">
        <v>713</v>
      </c>
      <c r="B454" s="218" t="s">
        <v>267</v>
      </c>
      <c r="C454" s="210">
        <f>SUM(C455:C458)</f>
        <v>0</v>
      </c>
      <c r="D454" s="213"/>
      <c r="E454" s="213"/>
      <c r="F454" s="213"/>
      <c r="G454" s="230"/>
      <c r="H454" s="231"/>
      <c r="I454" s="210">
        <f>SUM(I455:I459)</f>
        <v>4700</v>
      </c>
      <c r="J454" s="209">
        <f>SUM(J455:J459)</f>
        <v>2192.801</v>
      </c>
      <c r="K454" s="334"/>
      <c r="L454" s="552">
        <f>SUM(L455:L459)</f>
        <v>142.6</v>
      </c>
      <c r="M454" s="586">
        <f>L454/J454</f>
        <v>0.06503098092348553</v>
      </c>
      <c r="N454" s="554">
        <f>J454--L454</f>
        <v>2335.401</v>
      </c>
      <c r="O454" s="552">
        <f>SUM(O455:O459)</f>
        <v>41</v>
      </c>
      <c r="P454" s="300">
        <f t="shared" si="37"/>
        <v>101.6</v>
      </c>
    </row>
    <row r="455" spans="1:16" ht="12.75">
      <c r="A455" s="247">
        <v>1</v>
      </c>
      <c r="B455" s="23" t="s">
        <v>329</v>
      </c>
      <c r="C455" s="232"/>
      <c r="D455" s="9"/>
      <c r="E455" s="9"/>
      <c r="F455" s="9"/>
      <c r="G455" s="21"/>
      <c r="H455" s="43"/>
      <c r="I455" s="361"/>
      <c r="J455" s="362"/>
      <c r="K455" s="24"/>
      <c r="L455" s="355"/>
      <c r="M455" s="585"/>
      <c r="N455" s="355"/>
      <c r="O455" s="355"/>
      <c r="P455" s="300">
        <f t="shared" si="37"/>
        <v>0</v>
      </c>
    </row>
    <row r="456" spans="1:16" ht="12.75">
      <c r="A456" s="247">
        <v>2</v>
      </c>
      <c r="B456" s="23" t="s">
        <v>138</v>
      </c>
      <c r="C456" s="216"/>
      <c r="D456" s="9"/>
      <c r="E456" s="9"/>
      <c r="F456" s="9"/>
      <c r="G456" s="21"/>
      <c r="H456" s="43"/>
      <c r="I456" s="193">
        <v>4100</v>
      </c>
      <c r="J456" s="680">
        <v>1592.801</v>
      </c>
      <c r="K456" s="24"/>
      <c r="L456" s="355">
        <v>142.6</v>
      </c>
      <c r="M456" s="585">
        <f>L456/J456</f>
        <v>0.08952781923165543</v>
      </c>
      <c r="N456" s="355">
        <f>J456-L456</f>
        <v>1450.201</v>
      </c>
      <c r="O456" s="355">
        <v>41</v>
      </c>
      <c r="P456" s="300">
        <f t="shared" si="37"/>
        <v>101.6</v>
      </c>
    </row>
    <row r="457" spans="1:16" ht="12.75">
      <c r="A457" s="247">
        <v>3</v>
      </c>
      <c r="B457" s="23" t="s">
        <v>264</v>
      </c>
      <c r="C457" s="216"/>
      <c r="D457" s="9"/>
      <c r="E457" s="9"/>
      <c r="F457" s="9"/>
      <c r="G457" s="21"/>
      <c r="H457" s="43"/>
      <c r="I457" s="193"/>
      <c r="J457" s="513"/>
      <c r="K457" s="24"/>
      <c r="L457" s="355"/>
      <c r="M457" s="585"/>
      <c r="N457" s="355">
        <f>J457-L457</f>
        <v>0</v>
      </c>
      <c r="O457" s="355"/>
      <c r="P457" s="300">
        <f t="shared" si="37"/>
        <v>0</v>
      </c>
    </row>
    <row r="458" spans="1:16" ht="12.75">
      <c r="A458" s="247">
        <v>4</v>
      </c>
      <c r="B458" s="23" t="s">
        <v>351</v>
      </c>
      <c r="C458" s="241"/>
      <c r="D458" s="63"/>
      <c r="E458" s="63"/>
      <c r="F458" s="63"/>
      <c r="G458" s="21"/>
      <c r="H458" s="44"/>
      <c r="I458" s="196">
        <v>600</v>
      </c>
      <c r="J458" s="195">
        <v>600</v>
      </c>
      <c r="K458" s="24"/>
      <c r="L458" s="355">
        <v>0</v>
      </c>
      <c r="M458" s="585"/>
      <c r="N458" s="355">
        <f>J458-L458</f>
        <v>600</v>
      </c>
      <c r="O458" s="355">
        <v>0</v>
      </c>
      <c r="P458" s="300">
        <f t="shared" si="37"/>
        <v>0</v>
      </c>
    </row>
    <row r="459" spans="1:16" ht="12.75">
      <c r="A459" s="247">
        <v>5</v>
      </c>
      <c r="B459" s="23" t="s">
        <v>352</v>
      </c>
      <c r="C459" s="216"/>
      <c r="D459" s="9"/>
      <c r="E459" s="9"/>
      <c r="F459" s="9"/>
      <c r="G459" s="21"/>
      <c r="H459" s="43"/>
      <c r="I459" s="193"/>
      <c r="J459" s="513"/>
      <c r="K459" s="24"/>
      <c r="L459" s="355"/>
      <c r="M459" s="585"/>
      <c r="N459" s="355"/>
      <c r="O459" s="355"/>
      <c r="P459" s="300">
        <f t="shared" si="37"/>
        <v>0</v>
      </c>
    </row>
    <row r="460" spans="1:16" ht="12.75">
      <c r="A460" s="208">
        <v>714</v>
      </c>
      <c r="B460" s="208" t="s">
        <v>193</v>
      </c>
      <c r="C460" s="210">
        <f>SUM(C461:C462)</f>
        <v>0</v>
      </c>
      <c r="D460" s="213"/>
      <c r="E460" s="213"/>
      <c r="F460" s="213"/>
      <c r="G460" s="230"/>
      <c r="H460" s="231"/>
      <c r="I460" s="210">
        <f>SUM(I461:I461)</f>
        <v>4900</v>
      </c>
      <c r="J460" s="209">
        <f>SUM(J461:J461)</f>
        <v>7487</v>
      </c>
      <c r="K460" s="232"/>
      <c r="L460" s="552">
        <f>SUM(L461)</f>
        <v>1951.1</v>
      </c>
      <c r="M460" s="589">
        <f>L460/J460</f>
        <v>0.26059837050888207</v>
      </c>
      <c r="N460" s="554">
        <f>J460-L460</f>
        <v>5535.9</v>
      </c>
      <c r="O460" s="552">
        <f>SUM(O461)</f>
        <v>1951.1</v>
      </c>
      <c r="P460" s="300">
        <f t="shared" si="37"/>
        <v>0</v>
      </c>
    </row>
    <row r="461" spans="1:16" ht="12.75">
      <c r="A461" s="247">
        <v>1</v>
      </c>
      <c r="B461" s="23" t="s">
        <v>194</v>
      </c>
      <c r="C461" s="216"/>
      <c r="D461" s="9"/>
      <c r="E461" s="9"/>
      <c r="F461" s="9"/>
      <c r="G461" s="21"/>
      <c r="H461" s="43"/>
      <c r="I461" s="193">
        <v>4900</v>
      </c>
      <c r="J461" s="513">
        <v>7487</v>
      </c>
      <c r="K461" s="24"/>
      <c r="L461" s="355">
        <v>1951.1</v>
      </c>
      <c r="M461" s="585">
        <f>L461/J461</f>
        <v>0.26059837050888207</v>
      </c>
      <c r="N461" s="355">
        <f>J461-L461</f>
        <v>5535.9</v>
      </c>
      <c r="O461" s="355">
        <v>1951.1</v>
      </c>
      <c r="P461" s="300">
        <f t="shared" si="37"/>
        <v>0</v>
      </c>
    </row>
    <row r="462" spans="1:16" ht="12.75">
      <c r="A462" s="390"/>
      <c r="B462" s="330"/>
      <c r="C462" s="358"/>
      <c r="D462" s="316"/>
      <c r="E462" s="316"/>
      <c r="F462" s="316"/>
      <c r="G462" s="284"/>
      <c r="H462" s="359"/>
      <c r="I462" s="332"/>
      <c r="J462" s="331"/>
      <c r="K462" s="24"/>
      <c r="L462" s="355"/>
      <c r="M462" s="585"/>
      <c r="N462" s="355"/>
      <c r="O462" s="355"/>
      <c r="P462" s="300">
        <f t="shared" si="37"/>
        <v>0</v>
      </c>
    </row>
    <row r="463" spans="1:16" ht="12.75">
      <c r="A463" s="247"/>
      <c r="B463" s="23"/>
      <c r="C463" s="232"/>
      <c r="D463" s="24"/>
      <c r="E463" s="24"/>
      <c r="F463" s="24"/>
      <c r="G463" s="21"/>
      <c r="H463" s="25"/>
      <c r="I463" s="361"/>
      <c r="J463" s="362"/>
      <c r="K463" s="24"/>
      <c r="L463" s="355"/>
      <c r="M463" s="585"/>
      <c r="N463" s="355"/>
      <c r="O463" s="355"/>
      <c r="P463" s="300">
        <f t="shared" si="37"/>
        <v>0</v>
      </c>
    </row>
    <row r="464" spans="1:16" ht="12.75">
      <c r="A464" s="247"/>
      <c r="B464" s="23"/>
      <c r="C464" s="232"/>
      <c r="D464" s="24"/>
      <c r="E464" s="24"/>
      <c r="F464" s="24"/>
      <c r="G464" s="21"/>
      <c r="H464" s="25"/>
      <c r="I464" s="361"/>
      <c r="J464" s="362"/>
      <c r="K464" s="24"/>
      <c r="L464" s="355"/>
      <c r="M464" s="585"/>
      <c r="N464" s="355"/>
      <c r="O464" s="355"/>
      <c r="P464" s="300">
        <f t="shared" si="37"/>
        <v>0</v>
      </c>
    </row>
    <row r="465" spans="1:16" ht="12.75">
      <c r="A465" s="247"/>
      <c r="B465" s="23"/>
      <c r="C465" s="232"/>
      <c r="D465" s="24"/>
      <c r="E465" s="24"/>
      <c r="F465" s="24"/>
      <c r="G465" s="21"/>
      <c r="H465" s="25"/>
      <c r="I465" s="361"/>
      <c r="J465" s="362"/>
      <c r="K465" s="24"/>
      <c r="L465" s="355"/>
      <c r="M465" s="585"/>
      <c r="N465" s="355"/>
      <c r="O465" s="355"/>
      <c r="P465" s="300">
        <f t="shared" si="37"/>
        <v>0</v>
      </c>
    </row>
    <row r="466" spans="1:16" ht="12.75">
      <c r="A466" s="247"/>
      <c r="B466" s="23"/>
      <c r="C466" s="232"/>
      <c r="D466" s="24"/>
      <c r="E466" s="24"/>
      <c r="F466" s="24"/>
      <c r="G466" s="21"/>
      <c r="H466" s="25"/>
      <c r="I466" s="361"/>
      <c r="J466" s="362"/>
      <c r="K466" s="24"/>
      <c r="L466" s="355"/>
      <c r="M466" s="585"/>
      <c r="N466" s="355"/>
      <c r="O466" s="355"/>
      <c r="P466" s="300">
        <f t="shared" si="37"/>
        <v>0</v>
      </c>
    </row>
    <row r="467" spans="1:16" ht="12.75">
      <c r="A467" s="247"/>
      <c r="B467" s="23"/>
      <c r="C467" s="237"/>
      <c r="D467" s="174"/>
      <c r="E467" s="174"/>
      <c r="F467" s="174"/>
      <c r="G467" s="175"/>
      <c r="H467" s="72"/>
      <c r="I467" s="540"/>
      <c r="J467" s="639"/>
      <c r="K467" s="24"/>
      <c r="L467" s="355"/>
      <c r="M467" s="585"/>
      <c r="N467" s="355"/>
      <c r="O467" s="355"/>
      <c r="P467" s="300">
        <f t="shared" si="37"/>
        <v>0</v>
      </c>
    </row>
    <row r="468" spans="1:16" ht="12.75">
      <c r="A468" s="247"/>
      <c r="B468" s="23"/>
      <c r="C468" s="237"/>
      <c r="D468" s="174"/>
      <c r="E468" s="174"/>
      <c r="F468" s="174"/>
      <c r="G468" s="175"/>
      <c r="H468" s="72"/>
      <c r="I468" s="540"/>
      <c r="J468" s="639"/>
      <c r="K468" s="24"/>
      <c r="L468" s="355"/>
      <c r="M468" s="585"/>
      <c r="N468" s="355"/>
      <c r="O468" s="355"/>
      <c r="P468" s="300">
        <f t="shared" si="37"/>
        <v>0</v>
      </c>
    </row>
    <row r="469" spans="1:16" ht="12.75">
      <c r="A469" s="247"/>
      <c r="B469" s="23"/>
      <c r="C469" s="237"/>
      <c r="D469" s="174"/>
      <c r="E469" s="174"/>
      <c r="F469" s="174"/>
      <c r="G469" s="175"/>
      <c r="H469" s="72"/>
      <c r="I469" s="540"/>
      <c r="J469" s="639"/>
      <c r="K469" s="24"/>
      <c r="L469" s="355"/>
      <c r="M469" s="585"/>
      <c r="N469" s="355"/>
      <c r="O469" s="355"/>
      <c r="P469" s="300">
        <f t="shared" si="37"/>
        <v>0</v>
      </c>
    </row>
    <row r="470" spans="1:16" ht="12.75">
      <c r="A470" s="282"/>
      <c r="B470" s="36"/>
      <c r="C470" s="197"/>
      <c r="D470" s="78"/>
      <c r="E470" s="78"/>
      <c r="F470" s="78"/>
      <c r="G470" s="40"/>
      <c r="H470" s="57"/>
      <c r="I470" s="78"/>
      <c r="J470" s="125"/>
      <c r="K470" s="78"/>
      <c r="L470" s="542"/>
      <c r="M470" s="575"/>
      <c r="N470" s="542"/>
      <c r="O470" s="542"/>
      <c r="P470" s="300">
        <f t="shared" si="37"/>
        <v>0</v>
      </c>
    </row>
    <row r="471" spans="1:16" ht="12.75">
      <c r="A471" s="282"/>
      <c r="B471" s="36"/>
      <c r="C471" s="197"/>
      <c r="D471" s="78"/>
      <c r="E471" s="78"/>
      <c r="F471" s="78"/>
      <c r="G471" s="40"/>
      <c r="H471" s="57"/>
      <c r="I471" s="78"/>
      <c r="J471" s="125"/>
      <c r="K471" s="78"/>
      <c r="L471" s="542"/>
      <c r="M471" s="575"/>
      <c r="N471" s="561"/>
      <c r="O471" s="542"/>
      <c r="P471" s="300">
        <f t="shared" si="37"/>
        <v>0</v>
      </c>
    </row>
    <row r="472" spans="3:16" ht="12.75">
      <c r="C472" s="27"/>
      <c r="D472" s="27"/>
      <c r="E472" s="27"/>
      <c r="F472" s="27"/>
      <c r="G472" s="28"/>
      <c r="H472" s="46"/>
      <c r="I472" s="177"/>
      <c r="J472" s="509"/>
      <c r="K472" s="177"/>
      <c r="L472" s="509"/>
      <c r="M472" s="582"/>
      <c r="N472" s="121"/>
      <c r="O472" s="509"/>
      <c r="P472" s="300">
        <f t="shared" si="37"/>
        <v>0</v>
      </c>
    </row>
    <row r="473" spans="3:16" ht="12.75">
      <c r="C473" s="27"/>
      <c r="D473" s="27"/>
      <c r="E473" s="27"/>
      <c r="F473" s="27"/>
      <c r="G473" s="28"/>
      <c r="H473" s="46"/>
      <c r="I473" s="177"/>
      <c r="J473" s="509"/>
      <c r="K473" s="177"/>
      <c r="L473" s="509"/>
      <c r="M473" s="582"/>
      <c r="N473" s="562"/>
      <c r="O473" s="509"/>
      <c r="P473" s="300">
        <f t="shared" si="37"/>
        <v>0</v>
      </c>
    </row>
    <row r="474" spans="1:16" ht="12.75">
      <c r="A474" s="56" t="s">
        <v>440</v>
      </c>
      <c r="B474" s="56"/>
      <c r="C474" s="27"/>
      <c r="D474" s="27"/>
      <c r="E474" s="27"/>
      <c r="F474" s="27"/>
      <c r="H474" s="46"/>
      <c r="I474" s="177"/>
      <c r="J474" s="509"/>
      <c r="K474" s="177"/>
      <c r="L474" s="549" t="s">
        <v>152</v>
      </c>
      <c r="M474" s="583"/>
      <c r="N474" s="559"/>
      <c r="O474" s="549" t="s">
        <v>152</v>
      </c>
      <c r="P474" s="300" t="e">
        <f t="shared" si="37"/>
        <v>#VALUE!</v>
      </c>
    </row>
    <row r="475" spans="1:16" ht="51">
      <c r="A475" s="202" t="s">
        <v>34</v>
      </c>
      <c r="B475" s="207" t="s">
        <v>3</v>
      </c>
      <c r="C475" s="203" t="s">
        <v>270</v>
      </c>
      <c r="D475" s="203"/>
      <c r="E475" s="203"/>
      <c r="F475" s="203"/>
      <c r="G475" s="219"/>
      <c r="H475" s="220"/>
      <c r="I475" s="206" t="s">
        <v>508</v>
      </c>
      <c r="J475" s="632" t="s">
        <v>509</v>
      </c>
      <c r="K475" s="221" t="s">
        <v>269</v>
      </c>
      <c r="L475" s="207" t="s">
        <v>518</v>
      </c>
      <c r="M475" s="207" t="s">
        <v>494</v>
      </c>
      <c r="N475" s="541" t="s">
        <v>438</v>
      </c>
      <c r="O475" s="207" t="s">
        <v>517</v>
      </c>
      <c r="P475" s="300" t="e">
        <f t="shared" si="37"/>
        <v>#VALUE!</v>
      </c>
    </row>
    <row r="476" spans="1:16" ht="12.75">
      <c r="A476" s="208">
        <v>716</v>
      </c>
      <c r="B476" s="208" t="s">
        <v>207</v>
      </c>
      <c r="C476" s="213">
        <f>SUM(C477)</f>
        <v>0</v>
      </c>
      <c r="D476" s="213"/>
      <c r="E476" s="213"/>
      <c r="F476" s="213"/>
      <c r="G476" s="230"/>
      <c r="H476" s="231"/>
      <c r="I476" s="213">
        <v>50</v>
      </c>
      <c r="J476" s="679">
        <v>430.25</v>
      </c>
      <c r="K476" s="24"/>
      <c r="L476" s="554">
        <v>188.8</v>
      </c>
      <c r="M476" s="589">
        <f>L476/J476</f>
        <v>0.43881464264962233</v>
      </c>
      <c r="N476" s="554"/>
      <c r="O476" s="554">
        <v>48.8</v>
      </c>
      <c r="P476" s="300">
        <f aca="true" t="shared" si="40" ref="P476:P494">L476-O476</f>
        <v>140</v>
      </c>
    </row>
    <row r="477" spans="1:16" ht="14.25">
      <c r="A477" s="214"/>
      <c r="B477" s="23"/>
      <c r="C477" s="193"/>
      <c r="D477" s="9"/>
      <c r="E477" s="9"/>
      <c r="F477" s="9"/>
      <c r="G477" s="21"/>
      <c r="H477" s="43"/>
      <c r="I477" s="193"/>
      <c r="J477" s="513"/>
      <c r="K477" s="24"/>
      <c r="L477" s="355"/>
      <c r="M477" s="585"/>
      <c r="N477" s="631"/>
      <c r="O477" s="355"/>
      <c r="P477" s="300">
        <f t="shared" si="40"/>
        <v>0</v>
      </c>
    </row>
    <row r="478" spans="1:16" ht="12.75">
      <c r="A478" s="208">
        <v>717</v>
      </c>
      <c r="B478" s="208" t="s">
        <v>208</v>
      </c>
      <c r="C478" s="210">
        <f>SUM(C479:C481)</f>
        <v>0</v>
      </c>
      <c r="D478" s="213"/>
      <c r="E478" s="213"/>
      <c r="F478" s="213"/>
      <c r="G478" s="230"/>
      <c r="H478" s="231"/>
      <c r="I478" s="210">
        <f>SUM(I479:I482)</f>
        <v>6012</v>
      </c>
      <c r="J478" s="682">
        <f>SUM(J479:J482)</f>
        <v>13519.75</v>
      </c>
      <c r="K478" s="24"/>
      <c r="L478" s="552">
        <f>SUM(L479:L481)</f>
        <v>9038</v>
      </c>
      <c r="M478" s="586">
        <f>L478/J478</f>
        <v>0.6685034856413765</v>
      </c>
      <c r="N478" s="554">
        <f>J478-L478</f>
        <v>4481.75</v>
      </c>
      <c r="O478" s="552">
        <f>SUM(O479:O481)</f>
        <v>7563.4</v>
      </c>
      <c r="P478" s="300">
        <f t="shared" si="40"/>
        <v>1474.6000000000004</v>
      </c>
    </row>
    <row r="479" spans="1:16" ht="12.75">
      <c r="A479" s="247">
        <v>1</v>
      </c>
      <c r="B479" s="23" t="s">
        <v>209</v>
      </c>
      <c r="C479" s="216"/>
      <c r="D479" s="9"/>
      <c r="E479" s="9"/>
      <c r="F479" s="9"/>
      <c r="G479" s="21"/>
      <c r="H479" s="43"/>
      <c r="I479" s="193"/>
      <c r="J479" s="680"/>
      <c r="K479" s="213"/>
      <c r="L479" s="374"/>
      <c r="M479" s="585"/>
      <c r="N479" s="331"/>
      <c r="O479" s="374"/>
      <c r="P479" s="300">
        <f t="shared" si="40"/>
        <v>0</v>
      </c>
    </row>
    <row r="480" spans="1:16" ht="12.75">
      <c r="A480" s="247">
        <v>2</v>
      </c>
      <c r="B480" s="23" t="s">
        <v>210</v>
      </c>
      <c r="C480" s="216"/>
      <c r="D480" s="9"/>
      <c r="E480" s="9"/>
      <c r="F480" s="9"/>
      <c r="G480" s="21"/>
      <c r="H480" s="43"/>
      <c r="I480" s="193">
        <v>6012</v>
      </c>
      <c r="J480" s="680">
        <v>13519.75</v>
      </c>
      <c r="K480" s="24"/>
      <c r="L480" s="355">
        <v>9038</v>
      </c>
      <c r="M480" s="585">
        <f>L480/J480</f>
        <v>0.6685034856413765</v>
      </c>
      <c r="N480" s="331">
        <f>J480-L480</f>
        <v>4481.75</v>
      </c>
      <c r="O480" s="355">
        <v>7563.4</v>
      </c>
      <c r="P480" s="300">
        <f t="shared" si="40"/>
        <v>1474.6000000000004</v>
      </c>
    </row>
    <row r="481" spans="1:16" ht="12.75">
      <c r="A481" s="247">
        <v>3</v>
      </c>
      <c r="B481" s="23" t="s">
        <v>211</v>
      </c>
      <c r="C481" s="216"/>
      <c r="D481" s="9"/>
      <c r="E481" s="9"/>
      <c r="F481" s="9"/>
      <c r="G481" s="21"/>
      <c r="H481" s="43"/>
      <c r="I481" s="193"/>
      <c r="J481" s="680"/>
      <c r="K481" s="24"/>
      <c r="L481" s="355"/>
      <c r="M481" s="585"/>
      <c r="N481" s="355"/>
      <c r="O481" s="355"/>
      <c r="P481" s="300">
        <f t="shared" si="40"/>
        <v>0</v>
      </c>
    </row>
    <row r="482" spans="1:16" ht="12.75">
      <c r="A482" s="214"/>
      <c r="B482" s="23"/>
      <c r="C482" s="216"/>
      <c r="D482" s="9"/>
      <c r="E482" s="9"/>
      <c r="F482" s="9"/>
      <c r="G482" s="21"/>
      <c r="H482" s="43"/>
      <c r="I482" s="193"/>
      <c r="J482" s="680"/>
      <c r="K482" s="213"/>
      <c r="L482" s="374"/>
      <c r="M482" s="535"/>
      <c r="N482" s="374"/>
      <c r="O482" s="374"/>
      <c r="P482" s="300">
        <f t="shared" si="40"/>
        <v>0</v>
      </c>
    </row>
    <row r="483" spans="1:16" ht="12.75">
      <c r="A483" s="208">
        <v>718</v>
      </c>
      <c r="B483" s="208" t="s">
        <v>212</v>
      </c>
      <c r="C483" s="210">
        <f>SUM(C484:C486)</f>
        <v>400</v>
      </c>
      <c r="D483" s="213"/>
      <c r="E483" s="213"/>
      <c r="F483" s="213"/>
      <c r="G483" s="230"/>
      <c r="H483" s="231"/>
      <c r="I483" s="210">
        <f>SUM(I484:I487)</f>
        <v>0</v>
      </c>
      <c r="J483" s="209">
        <f>SUM(J484:J487)</f>
        <v>0</v>
      </c>
      <c r="K483" s="9"/>
      <c r="L483" s="553"/>
      <c r="M483" s="587"/>
      <c r="N483" s="553"/>
      <c r="O483" s="553"/>
      <c r="P483" s="300">
        <f t="shared" si="40"/>
        <v>0</v>
      </c>
    </row>
    <row r="484" spans="1:16" ht="12.75">
      <c r="A484" s="247">
        <v>2</v>
      </c>
      <c r="B484" s="23" t="s">
        <v>138</v>
      </c>
      <c r="C484" s="216"/>
      <c r="D484" s="9"/>
      <c r="E484" s="9"/>
      <c r="F484" s="9"/>
      <c r="G484" s="21"/>
      <c r="H484" s="43"/>
      <c r="I484" s="193"/>
      <c r="J484" s="513"/>
      <c r="K484" s="9"/>
      <c r="L484" s="366"/>
      <c r="M484" s="566"/>
      <c r="N484" s="398"/>
      <c r="O484" s="366"/>
      <c r="P484" s="300">
        <f t="shared" si="40"/>
        <v>0</v>
      </c>
    </row>
    <row r="485" spans="1:16" ht="12.75">
      <c r="A485" s="247">
        <v>3</v>
      </c>
      <c r="B485" s="23" t="s">
        <v>264</v>
      </c>
      <c r="C485" s="216"/>
      <c r="D485" s="9"/>
      <c r="E485" s="9"/>
      <c r="F485" s="9"/>
      <c r="G485" s="21"/>
      <c r="H485" s="43"/>
      <c r="I485" s="193"/>
      <c r="J485" s="513"/>
      <c r="K485" s="9"/>
      <c r="L485" s="366"/>
      <c r="M485" s="566"/>
      <c r="N485" s="366"/>
      <c r="O485" s="366"/>
      <c r="P485" s="300">
        <f t="shared" si="40"/>
        <v>0</v>
      </c>
    </row>
    <row r="486" spans="1:16" ht="12.75">
      <c r="A486" s="247">
        <v>4</v>
      </c>
      <c r="B486" s="23" t="s">
        <v>351</v>
      </c>
      <c r="C486" s="216">
        <v>400</v>
      </c>
      <c r="D486" s="9"/>
      <c r="E486" s="9"/>
      <c r="F486" s="9"/>
      <c r="G486" s="21"/>
      <c r="H486" s="43"/>
      <c r="I486" s="193"/>
      <c r="J486" s="513"/>
      <c r="K486" s="24"/>
      <c r="L486" s="355"/>
      <c r="M486" s="585"/>
      <c r="N486" s="355"/>
      <c r="O486" s="355"/>
      <c r="P486" s="300">
        <f t="shared" si="40"/>
        <v>0</v>
      </c>
    </row>
    <row r="487" spans="1:16" ht="12.75">
      <c r="A487" s="247">
        <v>5</v>
      </c>
      <c r="B487" s="23" t="s">
        <v>352</v>
      </c>
      <c r="C487" s="216"/>
      <c r="D487" s="9"/>
      <c r="E487" s="9"/>
      <c r="F487" s="9"/>
      <c r="G487" s="21"/>
      <c r="H487" s="43"/>
      <c r="I487" s="193"/>
      <c r="J487" s="513"/>
      <c r="K487" s="24"/>
      <c r="L487" s="355"/>
      <c r="M487" s="585"/>
      <c r="N487" s="355"/>
      <c r="O487" s="355"/>
      <c r="P487" s="300">
        <f t="shared" si="40"/>
        <v>0</v>
      </c>
    </row>
    <row r="488" spans="1:16" ht="12.75">
      <c r="A488" s="208">
        <v>719</v>
      </c>
      <c r="B488" s="208" t="s">
        <v>216</v>
      </c>
      <c r="C488" s="210">
        <f>SUM(C489:C490)</f>
        <v>0</v>
      </c>
      <c r="D488" s="229"/>
      <c r="E488" s="213"/>
      <c r="F488" s="213"/>
      <c r="G488" s="230"/>
      <c r="H488" s="231">
        <v>250</v>
      </c>
      <c r="I488" s="210">
        <f>SUM(I489:I492)</f>
        <v>0</v>
      </c>
      <c r="J488" s="209">
        <f>SUM(J489:J492)</f>
        <v>0</v>
      </c>
      <c r="K488" s="24"/>
      <c r="L488" s="554"/>
      <c r="M488" s="589"/>
      <c r="N488" s="554"/>
      <c r="O488" s="554"/>
      <c r="P488" s="300">
        <f t="shared" si="40"/>
        <v>0</v>
      </c>
    </row>
    <row r="489" spans="1:16" ht="12.75">
      <c r="A489" s="247">
        <v>1</v>
      </c>
      <c r="B489" s="23" t="s">
        <v>353</v>
      </c>
      <c r="C489" s="216"/>
      <c r="D489" s="82"/>
      <c r="E489" s="9"/>
      <c r="F489" s="9"/>
      <c r="G489" s="21"/>
      <c r="H489" s="43"/>
      <c r="I489" s="193"/>
      <c r="J489" s="513"/>
      <c r="K489" s="24"/>
      <c r="L489" s="355"/>
      <c r="M489" s="585"/>
      <c r="N489" s="355"/>
      <c r="O489" s="355"/>
      <c r="P489" s="300">
        <f t="shared" si="40"/>
        <v>0</v>
      </c>
    </row>
    <row r="490" spans="1:16" ht="12.75">
      <c r="A490" s="247">
        <v>2</v>
      </c>
      <c r="B490" s="23" t="s">
        <v>354</v>
      </c>
      <c r="C490" s="216"/>
      <c r="D490" s="82"/>
      <c r="E490" s="9"/>
      <c r="F490" s="9"/>
      <c r="G490" s="21"/>
      <c r="H490" s="43"/>
      <c r="I490" s="193"/>
      <c r="J490" s="513"/>
      <c r="K490" s="24"/>
      <c r="L490" s="355"/>
      <c r="M490" s="585"/>
      <c r="N490" s="355"/>
      <c r="O490" s="355"/>
      <c r="P490" s="300">
        <f t="shared" si="40"/>
        <v>0</v>
      </c>
    </row>
    <row r="491" spans="1:16" ht="50.25" customHeight="1">
      <c r="A491" s="214"/>
      <c r="B491" s="23"/>
      <c r="C491" s="216"/>
      <c r="D491" s="82"/>
      <c r="E491" s="9"/>
      <c r="F491" s="9"/>
      <c r="G491" s="21"/>
      <c r="H491" s="43"/>
      <c r="I491" s="193"/>
      <c r="J491" s="513"/>
      <c r="K491" s="24"/>
      <c r="L491" s="355"/>
      <c r="M491" s="585"/>
      <c r="N491" s="121"/>
      <c r="O491" s="355"/>
      <c r="P491" s="300">
        <f t="shared" si="40"/>
        <v>0</v>
      </c>
    </row>
    <row r="492" spans="1:16" ht="12.75">
      <c r="A492" s="214"/>
      <c r="B492" s="23"/>
      <c r="C492" s="216"/>
      <c r="D492" s="82"/>
      <c r="E492" s="9"/>
      <c r="F492" s="9"/>
      <c r="G492" s="21"/>
      <c r="H492" s="43"/>
      <c r="I492" s="193"/>
      <c r="J492" s="513"/>
      <c r="K492" s="9"/>
      <c r="L492" s="366"/>
      <c r="M492" s="566"/>
      <c r="N492" s="398"/>
      <c r="O492" s="366"/>
      <c r="P492" s="300">
        <f t="shared" si="40"/>
        <v>0</v>
      </c>
    </row>
    <row r="493" spans="1:16" ht="12.75">
      <c r="A493" s="214"/>
      <c r="B493" s="208" t="s">
        <v>510</v>
      </c>
      <c r="C493" s="210" t="e">
        <f>SUM(#REF!,C418,C411,C385,C371,C331,#REF!,C296,C274,#REF!)</f>
        <v>#REF!</v>
      </c>
      <c r="D493" s="229"/>
      <c r="E493" s="213"/>
      <c r="F493" s="213"/>
      <c r="G493" s="230"/>
      <c r="H493" s="231" t="e">
        <f>SUM(H418,H393,H385,#REF!,H351,H308,H286,#REF!,#REF!,#REF!,#REF!)</f>
        <v>#REF!</v>
      </c>
      <c r="I493" s="210">
        <f>I437+I412+I407+I397+I385+I369+I363+I357+I334+I314</f>
        <v>162027</v>
      </c>
      <c r="J493" s="682">
        <f>J437+J412+J407+J397+J385+J369+J357+J334+J314+J363</f>
        <v>157282.25</v>
      </c>
      <c r="K493" s="9"/>
      <c r="L493" s="300">
        <f>L437+L412+L407+L397+L385+L369+L363+L357+L334+L314</f>
        <v>95229.7</v>
      </c>
      <c r="M493" s="565">
        <f>L493/J493</f>
        <v>0.6054701023160591</v>
      </c>
      <c r="N493" s="300">
        <f>J493-L493</f>
        <v>62052.55</v>
      </c>
      <c r="O493" s="300">
        <f>O437+O412+O407+O397+O385+O369+O363+O357+O334+O314</f>
        <v>81184.2</v>
      </c>
      <c r="P493" s="300">
        <f t="shared" si="40"/>
        <v>14045.5</v>
      </c>
    </row>
    <row r="494" spans="1:16" ht="12.75">
      <c r="A494" s="214"/>
      <c r="B494" s="622"/>
      <c r="C494" s="619"/>
      <c r="D494" s="620"/>
      <c r="E494" s="619"/>
      <c r="F494" s="619"/>
      <c r="G494" s="327"/>
      <c r="H494" s="621"/>
      <c r="I494" s="619"/>
      <c r="J494" s="640"/>
      <c r="K494" s="623"/>
      <c r="L494" s="624"/>
      <c r="M494" s="565"/>
      <c r="N494" s="300"/>
      <c r="O494" s="624"/>
      <c r="P494" s="300">
        <f t="shared" si="40"/>
        <v>0</v>
      </c>
    </row>
    <row r="495" spans="1:16" ht="12.75">
      <c r="A495" s="214"/>
      <c r="B495" s="622"/>
      <c r="C495" s="619"/>
      <c r="D495" s="620"/>
      <c r="E495" s="619"/>
      <c r="F495" s="619"/>
      <c r="G495" s="327"/>
      <c r="H495" s="621"/>
      <c r="I495" s="619"/>
      <c r="J495" s="640"/>
      <c r="K495" s="623"/>
      <c r="L495" s="624"/>
      <c r="M495" s="565"/>
      <c r="N495" s="300"/>
      <c r="O495" s="624"/>
      <c r="P495" s="300"/>
    </row>
    <row r="496" spans="1:16" ht="12.75">
      <c r="A496" s="214"/>
      <c r="B496" s="208" t="s">
        <v>220</v>
      </c>
      <c r="C496" s="210">
        <f>SUM(C488,C483,C478,C476,C467,C463,C457,C454,C449)</f>
        <v>400</v>
      </c>
      <c r="D496" s="229"/>
      <c r="E496" s="213"/>
      <c r="F496" s="213"/>
      <c r="G496" s="230"/>
      <c r="H496" s="231">
        <v>10000</v>
      </c>
      <c r="I496" s="210">
        <f>SUM(I446)</f>
        <v>16412</v>
      </c>
      <c r="J496" s="682">
        <f>SUM(J446)</f>
        <v>26879.801</v>
      </c>
      <c r="K496" s="9"/>
      <c r="L496" s="300">
        <f>L446</f>
        <v>11320.5</v>
      </c>
      <c r="M496" s="565">
        <f>L496/J496</f>
        <v>0.42115267147997115</v>
      </c>
      <c r="N496" s="300">
        <f>J496-L496</f>
        <v>15559.301</v>
      </c>
      <c r="O496" s="300">
        <f>O446</f>
        <v>9604.3</v>
      </c>
      <c r="P496" s="300">
        <f>L496-O496</f>
        <v>1716.2000000000007</v>
      </c>
    </row>
    <row r="497" spans="1:16" ht="12.75">
      <c r="A497" s="192"/>
      <c r="B497" s="192"/>
      <c r="C497" s="316"/>
      <c r="D497" s="363"/>
      <c r="E497" s="316"/>
      <c r="F497" s="316"/>
      <c r="G497" s="284"/>
      <c r="H497" s="359"/>
      <c r="I497" s="196"/>
      <c r="J497" s="195"/>
      <c r="K497" s="9"/>
      <c r="L497" s="366"/>
      <c r="M497" s="535"/>
      <c r="N497" s="374"/>
      <c r="O497" s="366"/>
      <c r="P497" s="300">
        <f>L497-O497</f>
        <v>0</v>
      </c>
    </row>
    <row r="498" spans="1:16" ht="12.75">
      <c r="A498" s="214"/>
      <c r="B498" s="208" t="s">
        <v>511</v>
      </c>
      <c r="C498" s="213" t="e">
        <f>SUM(C493,C496)</f>
        <v>#REF!</v>
      </c>
      <c r="D498" s="229"/>
      <c r="E498" s="213"/>
      <c r="F498" s="213"/>
      <c r="G498" s="230"/>
      <c r="H498" s="231">
        <v>101605</v>
      </c>
      <c r="I498" s="213">
        <f>I493+I496</f>
        <v>178439</v>
      </c>
      <c r="J498" s="679">
        <f>J493+J496</f>
        <v>184162.051</v>
      </c>
      <c r="K498" s="9"/>
      <c r="L498" s="300">
        <f>L493+L496</f>
        <v>106550.2</v>
      </c>
      <c r="M498" s="565">
        <f>L498/J498</f>
        <v>0.57856762249026</v>
      </c>
      <c r="N498" s="300">
        <f>J498-L498</f>
        <v>77611.85100000001</v>
      </c>
      <c r="O498" s="300">
        <f>O493+O496</f>
        <v>90788.5</v>
      </c>
      <c r="P498" s="300">
        <f>L498-O498</f>
        <v>15761.699999999997</v>
      </c>
    </row>
    <row r="499" spans="1:16" ht="12.75">
      <c r="A499" s="214"/>
      <c r="B499" s="622"/>
      <c r="C499" s="619"/>
      <c r="D499" s="620"/>
      <c r="E499" s="619"/>
      <c r="F499" s="619"/>
      <c r="G499" s="327"/>
      <c r="H499" s="621"/>
      <c r="I499" s="619"/>
      <c r="J499" s="640"/>
      <c r="K499" s="623"/>
      <c r="L499" s="624"/>
      <c r="M499" s="565"/>
      <c r="N499" s="300"/>
      <c r="O499" s="624"/>
      <c r="P499" s="300">
        <f>L499-O499</f>
        <v>0</v>
      </c>
    </row>
    <row r="500" spans="1:16" ht="12.75">
      <c r="A500" s="214"/>
      <c r="B500" s="622"/>
      <c r="C500" s="619"/>
      <c r="D500" s="620"/>
      <c r="E500" s="619"/>
      <c r="F500" s="619"/>
      <c r="G500" s="327"/>
      <c r="H500" s="621"/>
      <c r="I500" s="619"/>
      <c r="J500" s="640"/>
      <c r="K500" s="623"/>
      <c r="L500" s="624"/>
      <c r="M500" s="565"/>
      <c r="N500" s="300"/>
      <c r="O500" s="624"/>
      <c r="P500" s="300"/>
    </row>
    <row r="501" spans="1:16" ht="12.75">
      <c r="A501" s="214"/>
      <c r="B501" s="208" t="s">
        <v>512</v>
      </c>
      <c r="C501" s="213" t="e">
        <f>#REF!</f>
        <v>#REF!</v>
      </c>
      <c r="D501" s="229"/>
      <c r="E501" s="213"/>
      <c r="F501" s="213"/>
      <c r="G501" s="230"/>
      <c r="H501" s="231"/>
      <c r="I501" s="213">
        <f>I304</f>
        <v>310</v>
      </c>
      <c r="J501" s="212">
        <f>J304</f>
        <v>310</v>
      </c>
      <c r="K501" s="9"/>
      <c r="L501" s="300">
        <f>L304</f>
        <v>227.5</v>
      </c>
      <c r="M501" s="565">
        <f>L501/J501</f>
        <v>0.7338709677419355</v>
      </c>
      <c r="N501" s="300">
        <f>J501-L501</f>
        <v>82.5</v>
      </c>
      <c r="O501" s="300">
        <f>O304</f>
        <v>205.9</v>
      </c>
      <c r="P501" s="300">
        <f aca="true" t="shared" si="41" ref="P501:P534">L501-O501</f>
        <v>21.599999999999994</v>
      </c>
    </row>
    <row r="502" spans="1:16" ht="12.75">
      <c r="A502" s="252"/>
      <c r="B502" s="657"/>
      <c r="C502" s="626"/>
      <c r="D502" s="623"/>
      <c r="E502" s="623"/>
      <c r="F502" s="623"/>
      <c r="G502" s="625"/>
      <c r="H502" s="627"/>
      <c r="I502" s="628"/>
      <c r="J502" s="628"/>
      <c r="K502" s="623"/>
      <c r="L502" s="629"/>
      <c r="M502" s="566"/>
      <c r="N502" s="366"/>
      <c r="O502" s="629"/>
      <c r="P502" s="300">
        <f t="shared" si="41"/>
        <v>0</v>
      </c>
    </row>
    <row r="503" spans="1:16" ht="12.75">
      <c r="A503" s="252"/>
      <c r="B503" s="657"/>
      <c r="C503" s="238"/>
      <c r="D503" s="9"/>
      <c r="E503" s="9"/>
      <c r="F503" s="9"/>
      <c r="G503" s="21"/>
      <c r="H503" s="43"/>
      <c r="I503" s="285"/>
      <c r="J503" s="285"/>
      <c r="K503" s="9"/>
      <c r="L503" s="398"/>
      <c r="M503" s="566"/>
      <c r="N503" s="366"/>
      <c r="O503" s="398"/>
      <c r="P503" s="300">
        <f t="shared" si="41"/>
        <v>0</v>
      </c>
    </row>
    <row r="504" spans="1:16" ht="12.75">
      <c r="A504" s="252"/>
      <c r="B504" s="251"/>
      <c r="C504" s="238"/>
      <c r="D504" s="9"/>
      <c r="E504" s="9"/>
      <c r="F504" s="9"/>
      <c r="G504" s="21"/>
      <c r="H504" s="43"/>
      <c r="I504" s="285"/>
      <c r="J504" s="285"/>
      <c r="K504" s="9"/>
      <c r="L504" s="366" t="s">
        <v>276</v>
      </c>
      <c r="M504" s="566"/>
      <c r="N504" s="366"/>
      <c r="O504" s="366" t="s">
        <v>276</v>
      </c>
      <c r="P504" s="300" t="e">
        <f t="shared" si="41"/>
        <v>#VALUE!</v>
      </c>
    </row>
    <row r="505" spans="1:16" ht="12.75">
      <c r="A505" s="252"/>
      <c r="B505" s="251"/>
      <c r="C505" s="238"/>
      <c r="D505" s="9"/>
      <c r="E505" s="9"/>
      <c r="F505" s="9"/>
      <c r="G505" s="21"/>
      <c r="H505" s="43"/>
      <c r="I505" s="285"/>
      <c r="J505" s="285"/>
      <c r="K505" s="9"/>
      <c r="L505" s="366"/>
      <c r="M505" s="566"/>
      <c r="N505" s="366"/>
      <c r="O505" s="366"/>
      <c r="P505" s="300">
        <f t="shared" si="41"/>
        <v>0</v>
      </c>
    </row>
    <row r="506" spans="1:16" ht="12.75">
      <c r="A506" s="279"/>
      <c r="B506" s="279"/>
      <c r="C506" s="289"/>
      <c r="D506" s="290"/>
      <c r="E506" s="290"/>
      <c r="F506" s="290"/>
      <c r="G506" s="291"/>
      <c r="H506" s="292"/>
      <c r="I506" s="290"/>
      <c r="J506" s="290"/>
      <c r="K506" s="290"/>
      <c r="L506" s="555"/>
      <c r="M506" s="590"/>
      <c r="N506" s="555"/>
      <c r="O506" s="555"/>
      <c r="P506" s="300">
        <f t="shared" si="41"/>
        <v>0</v>
      </c>
    </row>
    <row r="507" spans="1:16" ht="12.75">
      <c r="A507" s="75"/>
      <c r="B507" s="36"/>
      <c r="C507" s="78"/>
      <c r="D507" s="78"/>
      <c r="E507" s="78"/>
      <c r="F507" s="78"/>
      <c r="G507" s="40"/>
      <c r="H507" s="90"/>
      <c r="I507" s="180"/>
      <c r="J507" s="180"/>
      <c r="K507" s="180"/>
      <c r="L507" s="516"/>
      <c r="M507" s="591"/>
      <c r="N507" s="516"/>
      <c r="O507" s="516"/>
      <c r="P507" s="300">
        <f t="shared" si="41"/>
        <v>0</v>
      </c>
    </row>
    <row r="508" spans="12:16" ht="12.75">
      <c r="L508" s="114"/>
      <c r="M508" s="571"/>
      <c r="N508" s="114"/>
      <c r="O508" s="114"/>
      <c r="P508" s="300">
        <f t="shared" si="41"/>
        <v>0</v>
      </c>
    </row>
    <row r="509" spans="2:16" ht="18">
      <c r="B509" t="s">
        <v>519</v>
      </c>
      <c r="L509" s="114"/>
      <c r="M509" s="571"/>
      <c r="N509" s="114"/>
      <c r="O509" s="114"/>
      <c r="P509" s="300">
        <f t="shared" si="41"/>
        <v>0</v>
      </c>
    </row>
    <row r="510" spans="12:16" ht="12.75">
      <c r="L510" s="114"/>
      <c r="M510" s="571"/>
      <c r="N510" s="114"/>
      <c r="O510" s="114"/>
      <c r="P510" s="300">
        <f t="shared" si="41"/>
        <v>0</v>
      </c>
    </row>
    <row r="511" spans="12:16" ht="12.75">
      <c r="L511" s="114"/>
      <c r="M511" s="571"/>
      <c r="N511" s="114"/>
      <c r="O511" s="114"/>
      <c r="P511" s="300">
        <f t="shared" si="41"/>
        <v>0</v>
      </c>
    </row>
    <row r="512" spans="12:16" ht="12.75">
      <c r="L512" s="114"/>
      <c r="M512" s="571"/>
      <c r="N512" s="114"/>
      <c r="O512" s="114"/>
      <c r="P512" s="300">
        <f t="shared" si="41"/>
        <v>0</v>
      </c>
    </row>
    <row r="513" spans="12:16" ht="12.75">
      <c r="L513" s="114"/>
      <c r="M513" s="571"/>
      <c r="N513" s="114"/>
      <c r="O513" s="114"/>
      <c r="P513" s="300">
        <f t="shared" si="41"/>
        <v>0</v>
      </c>
    </row>
    <row r="514" spans="1:16" ht="12.75">
      <c r="A514" s="51" t="s">
        <v>433</v>
      </c>
      <c r="B514" s="51"/>
      <c r="C514" s="166"/>
      <c r="D514" s="52"/>
      <c r="E514" s="52"/>
      <c r="F514" s="52"/>
      <c r="G514" s="52"/>
      <c r="H514" s="52"/>
      <c r="I514" s="166"/>
      <c r="J514" s="166"/>
      <c r="K514" s="166"/>
      <c r="L514" s="556"/>
      <c r="M514" s="592"/>
      <c r="N514" s="556"/>
      <c r="O514" s="556"/>
      <c r="P514" s="300">
        <f t="shared" si="41"/>
        <v>0</v>
      </c>
    </row>
    <row r="515" spans="1:16" ht="12.75">
      <c r="A515" s="51"/>
      <c r="B515" s="51"/>
      <c r="C515" s="166"/>
      <c r="D515" s="52"/>
      <c r="E515" s="52"/>
      <c r="F515" s="52"/>
      <c r="G515" s="52" t="s">
        <v>1</v>
      </c>
      <c r="H515" s="52"/>
      <c r="I515" s="166"/>
      <c r="J515" s="166"/>
      <c r="K515" s="166"/>
      <c r="L515" s="557"/>
      <c r="M515" s="593"/>
      <c r="N515" s="557"/>
      <c r="O515" s="557"/>
      <c r="P515" s="300">
        <f t="shared" si="41"/>
        <v>0</v>
      </c>
    </row>
    <row r="516" spans="1:16" ht="18">
      <c r="A516" s="52"/>
      <c r="B516" s="59"/>
      <c r="C516" s="167"/>
      <c r="D516" s="59"/>
      <c r="E516" s="59"/>
      <c r="F516" s="59"/>
      <c r="G516" s="60"/>
      <c r="H516" s="52"/>
      <c r="I516" s="166"/>
      <c r="J516" s="166"/>
      <c r="K516" s="166"/>
      <c r="L516" s="557"/>
      <c r="M516" s="593"/>
      <c r="N516" s="557"/>
      <c r="O516" s="557"/>
      <c r="P516" s="300">
        <f t="shared" si="41"/>
        <v>0</v>
      </c>
    </row>
    <row r="517" spans="1:16" ht="51">
      <c r="A517" s="202" t="s">
        <v>34</v>
      </c>
      <c r="B517" s="207" t="s">
        <v>3</v>
      </c>
      <c r="C517" s="203" t="s">
        <v>270</v>
      </c>
      <c r="D517" s="203"/>
      <c r="E517" s="203"/>
      <c r="F517" s="203"/>
      <c r="G517" s="219"/>
      <c r="H517" s="220"/>
      <c r="I517" s="206" t="s">
        <v>508</v>
      </c>
      <c r="J517" s="632" t="s">
        <v>509</v>
      </c>
      <c r="K517" s="221" t="s">
        <v>269</v>
      </c>
      <c r="L517" s="207" t="s">
        <v>518</v>
      </c>
      <c r="M517" s="207" t="s">
        <v>494</v>
      </c>
      <c r="N517" s="541" t="s">
        <v>438</v>
      </c>
      <c r="O517" s="207" t="s">
        <v>517</v>
      </c>
      <c r="P517" s="300" t="e">
        <f t="shared" si="41"/>
        <v>#VALUE!</v>
      </c>
    </row>
    <row r="518" spans="1:16" ht="12.75">
      <c r="A518" s="222">
        <v>610</v>
      </c>
      <c r="B518" s="5" t="s">
        <v>225</v>
      </c>
      <c r="C518" s="213" t="e">
        <f>#REF!</f>
        <v>#REF!</v>
      </c>
      <c r="D518" s="6"/>
      <c r="E518" s="6"/>
      <c r="F518" s="6"/>
      <c r="G518" s="7"/>
      <c r="H518" s="43"/>
      <c r="I518" s="316">
        <f>I314</f>
        <v>90233</v>
      </c>
      <c r="J518" s="683">
        <f>J314</f>
        <v>93148.232</v>
      </c>
      <c r="K518" s="6"/>
      <c r="L518" s="352">
        <f>L314</f>
        <v>59210.5</v>
      </c>
      <c r="M518" s="594">
        <f>L518/J518</f>
        <v>0.6356588711206027</v>
      </c>
      <c r="N518" s="563">
        <f>J518-L518</f>
        <v>33937.732</v>
      </c>
      <c r="O518" s="352">
        <f>O314</f>
        <v>50518</v>
      </c>
      <c r="P518" s="300">
        <f t="shared" si="41"/>
        <v>8692.5</v>
      </c>
    </row>
    <row r="519" spans="1:16" ht="12.75">
      <c r="A519" s="222">
        <v>620</v>
      </c>
      <c r="B519" s="5" t="s">
        <v>226</v>
      </c>
      <c r="C519" s="213">
        <f>C279</f>
        <v>0</v>
      </c>
      <c r="D519" s="6"/>
      <c r="E519" s="6"/>
      <c r="F519" s="6"/>
      <c r="G519" s="7"/>
      <c r="H519" s="43"/>
      <c r="I519" s="316">
        <f>I334</f>
        <v>31053</v>
      </c>
      <c r="J519" s="316">
        <f>J334</f>
        <v>31869</v>
      </c>
      <c r="K519" s="6"/>
      <c r="L519" s="352">
        <f>L334</f>
        <v>19266.5</v>
      </c>
      <c r="M519" s="594">
        <f aca="true" t="shared" si="42" ref="M519:M529">L519/J519</f>
        <v>0.6045530139006559</v>
      </c>
      <c r="N519" s="563">
        <f aca="true" t="shared" si="43" ref="N519:N529">J519-L519</f>
        <v>12602.5</v>
      </c>
      <c r="O519" s="352">
        <f>O334</f>
        <v>16649.5</v>
      </c>
      <c r="P519" s="300">
        <f t="shared" si="41"/>
        <v>2617</v>
      </c>
    </row>
    <row r="520" spans="1:16" ht="12.75">
      <c r="A520" s="222">
        <v>631</v>
      </c>
      <c r="B520" s="5" t="s">
        <v>290</v>
      </c>
      <c r="C520" s="213">
        <f>C300</f>
        <v>0</v>
      </c>
      <c r="D520" s="9"/>
      <c r="E520" s="9"/>
      <c r="F520" s="9"/>
      <c r="G520" s="7"/>
      <c r="H520" s="43"/>
      <c r="I520" s="316">
        <f aca="true" t="shared" si="44" ref="I520:J522">I357</f>
        <v>9134</v>
      </c>
      <c r="J520" s="316">
        <f t="shared" si="44"/>
        <v>6529</v>
      </c>
      <c r="K520" s="6"/>
      <c r="L520" s="352">
        <f>L357</f>
        <v>2629.4</v>
      </c>
      <c r="M520" s="594">
        <f t="shared" si="42"/>
        <v>0.4027262980548323</v>
      </c>
      <c r="N520" s="563">
        <f t="shared" si="43"/>
        <v>3899.6</v>
      </c>
      <c r="O520" s="352">
        <f>O357</f>
        <v>2280.7</v>
      </c>
      <c r="P520" s="300">
        <f t="shared" si="41"/>
        <v>348.7000000000003</v>
      </c>
    </row>
    <row r="521" spans="1:16" ht="12.75">
      <c r="A521" s="222"/>
      <c r="B521" s="124" t="s">
        <v>291</v>
      </c>
      <c r="C521" s="216">
        <f>C301</f>
        <v>0</v>
      </c>
      <c r="D521" s="9"/>
      <c r="E521" s="9"/>
      <c r="F521" s="9"/>
      <c r="G521" s="7"/>
      <c r="H521" s="43"/>
      <c r="I521" s="193">
        <f t="shared" si="44"/>
        <v>6634</v>
      </c>
      <c r="J521" s="193">
        <f t="shared" si="44"/>
        <v>4059</v>
      </c>
      <c r="K521" s="9"/>
      <c r="L521" s="366">
        <f>L358</f>
        <v>1756.4</v>
      </c>
      <c r="M521" s="566">
        <f t="shared" si="42"/>
        <v>0.43271741808327174</v>
      </c>
      <c r="N521" s="558">
        <f t="shared" si="43"/>
        <v>2302.6</v>
      </c>
      <c r="O521" s="366">
        <f>O358</f>
        <v>1631</v>
      </c>
      <c r="P521" s="300">
        <f t="shared" si="41"/>
        <v>125.40000000000009</v>
      </c>
    </row>
    <row r="522" spans="1:16" ht="12.75">
      <c r="A522" s="222"/>
      <c r="B522" s="124" t="s">
        <v>292</v>
      </c>
      <c r="C522" s="216">
        <f>C307</f>
        <v>0</v>
      </c>
      <c r="D522" s="9"/>
      <c r="E522" s="9"/>
      <c r="F522" s="9"/>
      <c r="G522" s="7"/>
      <c r="H522" s="43"/>
      <c r="I522" s="193">
        <f t="shared" si="44"/>
        <v>2500</v>
      </c>
      <c r="J522" s="193">
        <f t="shared" si="44"/>
        <v>2470</v>
      </c>
      <c r="K522" s="9"/>
      <c r="L522" s="366">
        <f>L359</f>
        <v>873</v>
      </c>
      <c r="M522" s="566">
        <f t="shared" si="42"/>
        <v>0.35344129554655873</v>
      </c>
      <c r="N522" s="558">
        <f t="shared" si="43"/>
        <v>1597</v>
      </c>
      <c r="O522" s="366">
        <f>O359</f>
        <v>649.7</v>
      </c>
      <c r="P522" s="300">
        <f t="shared" si="41"/>
        <v>223.29999999999995</v>
      </c>
    </row>
    <row r="523" spans="1:16" ht="12.75">
      <c r="A523" s="222">
        <v>632</v>
      </c>
      <c r="B523" s="5" t="s">
        <v>230</v>
      </c>
      <c r="C523" s="213">
        <f>C311</f>
        <v>0</v>
      </c>
      <c r="D523" s="9"/>
      <c r="E523" s="9"/>
      <c r="F523" s="9"/>
      <c r="G523" s="7"/>
      <c r="H523" s="43"/>
      <c r="I523" s="316">
        <f>I363</f>
        <v>5429</v>
      </c>
      <c r="J523" s="316">
        <f>J363</f>
        <v>4424</v>
      </c>
      <c r="K523" s="6"/>
      <c r="L523" s="352">
        <f>L363</f>
        <v>2614.5</v>
      </c>
      <c r="M523" s="594">
        <f t="shared" si="42"/>
        <v>0.5909810126582279</v>
      </c>
      <c r="N523" s="563">
        <f t="shared" si="43"/>
        <v>1809.5</v>
      </c>
      <c r="O523" s="352">
        <f>O363</f>
        <v>2411.2000000000003</v>
      </c>
      <c r="P523" s="300">
        <f t="shared" si="41"/>
        <v>203.29999999999973</v>
      </c>
    </row>
    <row r="524" spans="1:16" ht="12.75">
      <c r="A524" s="222">
        <v>633</v>
      </c>
      <c r="B524" s="5" t="s">
        <v>231</v>
      </c>
      <c r="C524" s="213">
        <f>C336</f>
        <v>0</v>
      </c>
      <c r="D524" s="9"/>
      <c r="E524" s="9"/>
      <c r="F524" s="9"/>
      <c r="G524" s="7"/>
      <c r="H524" s="43"/>
      <c r="I524" s="316">
        <f>I369</f>
        <v>7210</v>
      </c>
      <c r="J524" s="683">
        <f>J369</f>
        <v>6385.018</v>
      </c>
      <c r="K524" s="6"/>
      <c r="L524" s="352">
        <f>L369</f>
        <v>2746.9000000000005</v>
      </c>
      <c r="M524" s="594">
        <f t="shared" si="42"/>
        <v>0.43021022023743716</v>
      </c>
      <c r="N524" s="563">
        <f t="shared" si="43"/>
        <v>3638.1179999999995</v>
      </c>
      <c r="O524" s="352">
        <f>O369</f>
        <v>2470.5</v>
      </c>
      <c r="P524" s="300">
        <f t="shared" si="41"/>
        <v>276.40000000000055</v>
      </c>
    </row>
    <row r="525" spans="1:16" ht="12.75">
      <c r="A525" s="222">
        <v>634</v>
      </c>
      <c r="B525" s="5" t="s">
        <v>232</v>
      </c>
      <c r="C525" s="213">
        <f>C376</f>
        <v>0</v>
      </c>
      <c r="D525" s="9"/>
      <c r="E525" s="9"/>
      <c r="F525" s="9"/>
      <c r="G525" s="7"/>
      <c r="H525" s="43"/>
      <c r="I525" s="316">
        <f>I385</f>
        <v>4932</v>
      </c>
      <c r="J525" s="316">
        <f>J385</f>
        <v>4332</v>
      </c>
      <c r="K525" s="6"/>
      <c r="L525" s="352">
        <f>L385</f>
        <v>2817.3</v>
      </c>
      <c r="M525" s="594">
        <f t="shared" si="42"/>
        <v>0.6503462603878116</v>
      </c>
      <c r="N525" s="563">
        <f t="shared" si="43"/>
        <v>1514.6999999999998</v>
      </c>
      <c r="O525" s="352">
        <f>O385</f>
        <v>2262.6</v>
      </c>
      <c r="P525" s="300">
        <f t="shared" si="41"/>
        <v>554.7000000000003</v>
      </c>
    </row>
    <row r="526" spans="1:16" ht="51.75" customHeight="1">
      <c r="A526" s="240">
        <v>635</v>
      </c>
      <c r="B526" s="5" t="s">
        <v>233</v>
      </c>
      <c r="C526" s="213">
        <f>C390</f>
        <v>0</v>
      </c>
      <c r="D526" s="9"/>
      <c r="E526" s="9"/>
      <c r="F526" s="9"/>
      <c r="G526" s="7"/>
      <c r="H526" s="43"/>
      <c r="I526" s="316">
        <f>I397</f>
        <v>1636</v>
      </c>
      <c r="J526" s="316">
        <f>J397</f>
        <v>2136</v>
      </c>
      <c r="K526" s="6"/>
      <c r="L526" s="352">
        <f>L397</f>
        <v>1082.2</v>
      </c>
      <c r="M526" s="594">
        <f t="shared" si="42"/>
        <v>0.5066479400749064</v>
      </c>
      <c r="N526" s="563">
        <f t="shared" si="43"/>
        <v>1053.8</v>
      </c>
      <c r="O526" s="352">
        <f>O397</f>
        <v>666</v>
      </c>
      <c r="P526" s="300">
        <f t="shared" si="41"/>
        <v>416.20000000000005</v>
      </c>
    </row>
    <row r="527" spans="1:16" ht="12.75">
      <c r="A527" s="240">
        <v>636</v>
      </c>
      <c r="B527" s="5" t="s">
        <v>234</v>
      </c>
      <c r="C527" s="213">
        <f>C417</f>
        <v>0</v>
      </c>
      <c r="D527" s="9"/>
      <c r="E527" s="9"/>
      <c r="F527" s="9"/>
      <c r="G527" s="7"/>
      <c r="H527" s="43"/>
      <c r="I527" s="316">
        <f>I407</f>
        <v>1544</v>
      </c>
      <c r="J527" s="316">
        <f>J407</f>
        <v>1069</v>
      </c>
      <c r="K527" s="6"/>
      <c r="L527" s="352">
        <f>L407</f>
        <v>442.59999999999997</v>
      </c>
      <c r="M527" s="594">
        <f t="shared" si="42"/>
        <v>0.4140318054256314</v>
      </c>
      <c r="N527" s="563">
        <f t="shared" si="43"/>
        <v>626.4000000000001</v>
      </c>
      <c r="O527" s="352">
        <f>O407</f>
        <v>430.5</v>
      </c>
      <c r="P527" s="300">
        <f t="shared" si="41"/>
        <v>12.099999999999966</v>
      </c>
    </row>
    <row r="528" spans="1:16" ht="12.75">
      <c r="A528" s="240">
        <v>637</v>
      </c>
      <c r="B528" s="5" t="s">
        <v>235</v>
      </c>
      <c r="C528" s="213">
        <f>C423</f>
        <v>0</v>
      </c>
      <c r="D528" s="6"/>
      <c r="E528" s="6"/>
      <c r="F528" s="6"/>
      <c r="G528" s="55"/>
      <c r="H528" s="43"/>
      <c r="I528" s="316">
        <f>I412</f>
        <v>10502</v>
      </c>
      <c r="J528" s="316">
        <f>J412</f>
        <v>6869</v>
      </c>
      <c r="K528" s="6"/>
      <c r="L528" s="352">
        <f>L412</f>
        <v>4055.8999999999996</v>
      </c>
      <c r="M528" s="594">
        <f t="shared" si="42"/>
        <v>0.5904644052991701</v>
      </c>
      <c r="N528" s="563">
        <f t="shared" si="43"/>
        <v>2813.1000000000004</v>
      </c>
      <c r="O528" s="352">
        <f>O412</f>
        <v>3144.3999999999996</v>
      </c>
      <c r="P528" s="300">
        <f t="shared" si="41"/>
        <v>911.5</v>
      </c>
    </row>
    <row r="529" spans="1:16" ht="12.75">
      <c r="A529" s="226">
        <v>648</v>
      </c>
      <c r="B529" s="13" t="s">
        <v>236</v>
      </c>
      <c r="C529" s="213" t="e">
        <f>SUM(#REF!)</f>
        <v>#REF!</v>
      </c>
      <c r="D529" s="6"/>
      <c r="E529" s="6"/>
      <c r="F529" s="6"/>
      <c r="G529" s="7"/>
      <c r="H529" s="43"/>
      <c r="I529" s="316">
        <f>I437</f>
        <v>354</v>
      </c>
      <c r="J529" s="316">
        <f>J437</f>
        <v>521</v>
      </c>
      <c r="K529" s="6"/>
      <c r="L529" s="352">
        <f>L437</f>
        <v>363.9</v>
      </c>
      <c r="M529" s="594">
        <f t="shared" si="42"/>
        <v>0.6984644913627639</v>
      </c>
      <c r="N529" s="563">
        <f t="shared" si="43"/>
        <v>157.10000000000002</v>
      </c>
      <c r="O529" s="352">
        <f>O437</f>
        <v>350.79999999999995</v>
      </c>
      <c r="P529" s="300">
        <f t="shared" si="41"/>
        <v>13.100000000000023</v>
      </c>
    </row>
    <row r="530" spans="1:16" ht="12.75">
      <c r="A530" s="213"/>
      <c r="B530" s="5"/>
      <c r="C530" s="213"/>
      <c r="D530" s="6"/>
      <c r="E530" s="6"/>
      <c r="F530" s="6"/>
      <c r="G530" s="7"/>
      <c r="H530" s="43"/>
      <c r="I530" s="193"/>
      <c r="J530" s="193"/>
      <c r="K530" s="9"/>
      <c r="L530" s="352"/>
      <c r="M530" s="594"/>
      <c r="N530" s="563"/>
      <c r="O530" s="352"/>
      <c r="P530" s="300">
        <f t="shared" si="41"/>
        <v>0</v>
      </c>
    </row>
    <row r="531" spans="1:16" ht="12.75">
      <c r="A531" s="222">
        <v>700</v>
      </c>
      <c r="B531" s="5" t="s">
        <v>237</v>
      </c>
      <c r="C531" s="213">
        <f>C452</f>
        <v>0</v>
      </c>
      <c r="D531" s="9"/>
      <c r="E531" s="9"/>
      <c r="F531" s="9"/>
      <c r="G531" s="55"/>
      <c r="H531" s="44"/>
      <c r="I531" s="316">
        <f>I446</f>
        <v>16412</v>
      </c>
      <c r="J531" s="683">
        <f>J446</f>
        <v>26879.801</v>
      </c>
      <c r="K531" s="6"/>
      <c r="L531" s="352">
        <f>L446</f>
        <v>11320.5</v>
      </c>
      <c r="M531" s="594">
        <f>L531/J531</f>
        <v>0.42115267147997115</v>
      </c>
      <c r="N531" s="563">
        <f>J531-L531</f>
        <v>15559.301</v>
      </c>
      <c r="O531" s="352">
        <f>O446</f>
        <v>9604.3</v>
      </c>
      <c r="P531" s="300">
        <f t="shared" si="41"/>
        <v>1716.2000000000007</v>
      </c>
    </row>
    <row r="532" spans="1:16" ht="12.75">
      <c r="A532" s="225"/>
      <c r="B532" s="7"/>
      <c r="C532" s="216"/>
      <c r="D532" s="9"/>
      <c r="E532" s="9"/>
      <c r="F532" s="9"/>
      <c r="G532" s="7"/>
      <c r="H532" s="43"/>
      <c r="I532" s="193"/>
      <c r="J532" s="193"/>
      <c r="K532" s="9"/>
      <c r="L532" s="352"/>
      <c r="M532" s="594"/>
      <c r="N532" s="563"/>
      <c r="O532" s="352"/>
      <c r="P532" s="300">
        <f t="shared" si="41"/>
        <v>0</v>
      </c>
    </row>
    <row r="533" spans="1:16" ht="12.75">
      <c r="A533" s="240">
        <v>600</v>
      </c>
      <c r="B533" s="5" t="s">
        <v>238</v>
      </c>
      <c r="C533" s="213">
        <f>C499</f>
        <v>0</v>
      </c>
      <c r="D533" s="9"/>
      <c r="E533" s="9"/>
      <c r="F533" s="9"/>
      <c r="G533" s="7"/>
      <c r="H533" s="43"/>
      <c r="I533" s="316">
        <f>SUM(I518:I520,I523:I529)</f>
        <v>162027</v>
      </c>
      <c r="J533" s="683">
        <f>SUM(J518:J520,J523:J529)</f>
        <v>157282.25000000003</v>
      </c>
      <c r="K533" s="6"/>
      <c r="L533" s="352">
        <f>SUM(L518:L520,L523:L529)</f>
        <v>95229.69999999998</v>
      </c>
      <c r="M533" s="594">
        <f>L533/J533</f>
        <v>0.6054701023160589</v>
      </c>
      <c r="N533" s="558">
        <f>J533-L533</f>
        <v>62052.55000000005</v>
      </c>
      <c r="O533" s="352">
        <f>SUM(O518:O520,O523:O529)</f>
        <v>81184.2</v>
      </c>
      <c r="P533" s="300">
        <f t="shared" si="41"/>
        <v>14045.499999999985</v>
      </c>
    </row>
    <row r="534" spans="1:16" ht="12.75">
      <c r="A534" s="225"/>
      <c r="B534" s="7" t="s">
        <v>239</v>
      </c>
      <c r="C534" s="216">
        <f>SUM(C300,C311,C336,C376,C390,C417,C423)</f>
        <v>0</v>
      </c>
      <c r="D534" s="9"/>
      <c r="E534" s="9"/>
      <c r="F534" s="9"/>
      <c r="G534" s="7"/>
      <c r="H534" s="43"/>
      <c r="I534" s="193">
        <f>SUM(I520,I523:I528)</f>
        <v>40387</v>
      </c>
      <c r="J534" s="680">
        <f>SUM(J520,J523:J528)</f>
        <v>31744.018</v>
      </c>
      <c r="K534" s="9"/>
      <c r="L534" s="366">
        <f>SUM(L521:L528)</f>
        <v>16388.800000000003</v>
      </c>
      <c r="M534" s="594">
        <f>L534/J534</f>
        <v>0.5162799491860168</v>
      </c>
      <c r="N534" s="558">
        <f>J534-L534</f>
        <v>15355.217999999997</v>
      </c>
      <c r="O534" s="366">
        <f>SUM(O521:O528)</f>
        <v>13665.9</v>
      </c>
      <c r="P534" s="300">
        <f t="shared" si="41"/>
        <v>2722.9000000000033</v>
      </c>
    </row>
    <row r="535" spans="1:16" ht="12.75">
      <c r="A535" s="225"/>
      <c r="B535" s="7"/>
      <c r="C535" s="216"/>
      <c r="D535" s="9"/>
      <c r="E535" s="9"/>
      <c r="F535" s="9"/>
      <c r="G535" s="7"/>
      <c r="H535" s="43"/>
      <c r="I535" s="193"/>
      <c r="J535" s="193"/>
      <c r="K535" s="9"/>
      <c r="L535" s="366"/>
      <c r="M535" s="594"/>
      <c r="N535" s="558"/>
      <c r="O535" s="366"/>
      <c r="P535" s="300"/>
    </row>
    <row r="536" spans="1:16" ht="12.75">
      <c r="A536" s="225"/>
      <c r="B536" s="654"/>
      <c r="C536" s="216"/>
      <c r="D536" s="9"/>
      <c r="E536" s="9"/>
      <c r="F536" s="9"/>
      <c r="G536" s="7"/>
      <c r="H536" s="43"/>
      <c r="I536" s="193"/>
      <c r="J536" s="193"/>
      <c r="K536" s="9"/>
      <c r="L536" s="366"/>
      <c r="M536" s="594"/>
      <c r="N536" s="558"/>
      <c r="O536" s="366"/>
      <c r="P536" s="300"/>
    </row>
    <row r="537" spans="1:16" ht="12.75">
      <c r="A537" s="225"/>
      <c r="B537" s="222" t="s">
        <v>240</v>
      </c>
      <c r="C537" s="213">
        <f>SUM(C504)</f>
        <v>0</v>
      </c>
      <c r="D537" s="216"/>
      <c r="E537" s="216"/>
      <c r="F537" s="216"/>
      <c r="G537" s="223"/>
      <c r="H537" s="224"/>
      <c r="I537" s="213">
        <f>SUM(I531,I533)</f>
        <v>178439</v>
      </c>
      <c r="J537" s="679">
        <f>SUM(J533,J531)</f>
        <v>184162.05100000004</v>
      </c>
      <c r="K537" s="213"/>
      <c r="L537" s="300">
        <f>SUM(L533,L531)</f>
        <v>106550.19999999998</v>
      </c>
      <c r="M537" s="565">
        <f>L537/J537</f>
        <v>0.5785676224902597</v>
      </c>
      <c r="N537" s="564">
        <f>J537-L537</f>
        <v>77611.85100000005</v>
      </c>
      <c r="O537" s="300">
        <f>SUM(O533,O531)</f>
        <v>90788.5</v>
      </c>
      <c r="P537" s="300">
        <f>L537-O537</f>
        <v>15761.699999999983</v>
      </c>
    </row>
    <row r="538" spans="1:16" ht="12.75">
      <c r="A538" s="658"/>
      <c r="B538" s="384"/>
      <c r="C538" s="193"/>
      <c r="D538" s="193"/>
      <c r="E538" s="193"/>
      <c r="F538" s="193"/>
      <c r="G538" s="383"/>
      <c r="H538" s="286"/>
      <c r="I538" s="316"/>
      <c r="J538" s="317"/>
      <c r="K538" s="193"/>
      <c r="L538" s="374"/>
      <c r="M538" s="535"/>
      <c r="N538" s="659"/>
      <c r="O538" s="374"/>
      <c r="P538" s="374"/>
    </row>
    <row r="539" spans="1:16" ht="12.75">
      <c r="A539" s="223"/>
      <c r="B539" s="222" t="s">
        <v>241</v>
      </c>
      <c r="C539" s="213" t="e">
        <f>#REF!</f>
        <v>#REF!</v>
      </c>
      <c r="D539" s="213"/>
      <c r="E539" s="213"/>
      <c r="F539" s="213"/>
      <c r="G539" s="223"/>
      <c r="H539" s="224"/>
      <c r="I539" s="213">
        <f>I501</f>
        <v>310</v>
      </c>
      <c r="J539" s="213">
        <f>J501</f>
        <v>310</v>
      </c>
      <c r="K539" s="213"/>
      <c r="L539" s="300">
        <f>L304</f>
        <v>227.5</v>
      </c>
      <c r="M539" s="565">
        <f>L539/J539</f>
        <v>0.7338709677419355</v>
      </c>
      <c r="N539" s="564">
        <f>J539-L539</f>
        <v>82.5</v>
      </c>
      <c r="O539" s="300">
        <f>O304</f>
        <v>205.9</v>
      </c>
      <c r="P539" s="300">
        <f>L539-O539</f>
        <v>21.599999999999994</v>
      </c>
    </row>
    <row r="540" spans="1:16" ht="12.75">
      <c r="A540" s="223"/>
      <c r="B540" s="222"/>
      <c r="C540" s="193"/>
      <c r="D540" s="9"/>
      <c r="E540" s="9"/>
      <c r="F540" s="9"/>
      <c r="G540" s="7"/>
      <c r="H540" s="43"/>
      <c r="I540" s="217"/>
      <c r="J540" s="213"/>
      <c r="K540" s="217"/>
      <c r="L540" s="610"/>
      <c r="M540" s="565"/>
      <c r="N540" s="564"/>
      <c r="O540" s="610"/>
      <c r="P540" s="300"/>
    </row>
    <row r="541" spans="1:16" ht="12.75">
      <c r="A541" s="383"/>
      <c r="B541" s="7"/>
      <c r="C541" s="344"/>
      <c r="D541" s="198"/>
      <c r="E541" s="198"/>
      <c r="F541" s="198"/>
      <c r="G541" s="345"/>
      <c r="H541" s="200"/>
      <c r="I541" s="344"/>
      <c r="J541" s="344"/>
      <c r="K541" s="299"/>
      <c r="L541" s="558"/>
      <c r="M541" s="595"/>
      <c r="N541" s="563"/>
      <c r="O541" s="558"/>
      <c r="P541" s="374">
        <f>L541-O541</f>
        <v>0</v>
      </c>
    </row>
    <row r="542" spans="1:16" ht="12.75">
      <c r="A542" t="s">
        <v>520</v>
      </c>
      <c r="L542" s="114"/>
      <c r="M542" s="571"/>
      <c r="N542" s="114"/>
      <c r="O542" s="40"/>
      <c r="P542" s="40" t="s">
        <v>276</v>
      </c>
    </row>
    <row r="543" spans="12:16" ht="12.75">
      <c r="L543" s="114"/>
      <c r="M543" s="571"/>
      <c r="N543" s="114"/>
      <c r="O543" s="40"/>
      <c r="P543" s="40"/>
    </row>
    <row r="544" spans="1:16" ht="12.75">
      <c r="A544" t="s">
        <v>437</v>
      </c>
      <c r="J544" t="s">
        <v>442</v>
      </c>
      <c r="K544" t="s">
        <v>441</v>
      </c>
      <c r="M544" s="114"/>
      <c r="N544" s="40"/>
      <c r="O544" s="40"/>
      <c r="P544" s="40"/>
    </row>
    <row r="561" ht="52.5" customHeight="1"/>
    <row r="632" ht="51" customHeight="1"/>
    <row r="651" ht="12" customHeight="1"/>
    <row r="652" ht="257.25" customHeight="1" hidden="1"/>
    <row r="653" ht="185.25" customHeight="1"/>
    <row r="654" ht="27" customHeight="1"/>
    <row r="687" ht="39.75" customHeight="1"/>
    <row r="688" ht="12.75" customHeight="1" hidden="1"/>
    <row r="689" ht="12.75" customHeight="1" hidden="1"/>
    <row r="723" ht="46.5" customHeight="1"/>
    <row r="758" ht="63.75" customHeight="1"/>
    <row r="792" ht="45" customHeight="1"/>
    <row r="863" ht="57" customHeight="1"/>
  </sheetData>
  <printOptions/>
  <pageMargins left="1.968503937007874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&amp;L&amp;8návrh rozpočtu 2005&amp;C&amp;8Strana &amp;P&amp;Rl&amp;8ist 15</oddFooter>
  </headerFooter>
  <rowBreaks count="7" manualBreakCount="7">
    <brk id="36" max="255" man="1"/>
    <brk id="73" max="255" man="1"/>
    <brk id="121" max="255" man="1"/>
    <brk id="162" max="255" man="1"/>
    <brk id="201" max="255" man="1"/>
    <brk id="235" max="255" man="1"/>
    <brk id="2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888"/>
  <sheetViews>
    <sheetView workbookViewId="0" topLeftCell="A1">
      <selection activeCell="O62" sqref="O62"/>
    </sheetView>
  </sheetViews>
  <sheetFormatPr defaultColWidth="9.00390625" defaultRowHeight="12.75"/>
  <cols>
    <col min="1" max="1" width="8.125" style="0" customWidth="1"/>
    <col min="2" max="2" width="36.875" style="0" customWidth="1"/>
    <col min="3" max="3" width="10.875" style="0" customWidth="1"/>
    <col min="4" max="4" width="10.375" style="0" hidden="1" customWidth="1"/>
    <col min="5" max="5" width="10.875" style="0" customWidth="1"/>
    <col min="6" max="6" width="11.75390625" style="0" hidden="1" customWidth="1"/>
    <col min="7" max="9" width="11.00390625" style="0" hidden="1" customWidth="1"/>
    <col min="10" max="10" width="13.875" style="0" hidden="1" customWidth="1"/>
    <col min="11" max="11" width="13.375" style="0" hidden="1" customWidth="1"/>
    <col min="12" max="12" width="10.875" style="0" customWidth="1"/>
    <col min="13" max="13" width="9.75390625" style="0" customWidth="1"/>
    <col min="14" max="14" width="8.125" style="0" hidden="1" customWidth="1"/>
    <col min="15" max="16" width="9.75390625" style="0" customWidth="1"/>
    <col min="17" max="17" width="27.375" style="0" customWidth="1"/>
    <col min="18" max="19" width="42.375" style="0" customWidth="1"/>
  </cols>
  <sheetData>
    <row r="1" spans="1:17" ht="12.75">
      <c r="A1" s="51" t="s">
        <v>272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79" customFormat="1" ht="6" customHeight="1">
      <c r="A2" s="51"/>
      <c r="B2" s="51"/>
      <c r="C2" s="51"/>
      <c r="D2" s="52"/>
      <c r="E2" s="52"/>
      <c r="F2" s="52"/>
      <c r="G2" s="52"/>
      <c r="H2" s="52"/>
      <c r="I2" s="52"/>
      <c r="J2" s="52" t="s">
        <v>1</v>
      </c>
      <c r="K2" s="52"/>
      <c r="L2" s="52"/>
      <c r="M2" s="52"/>
      <c r="N2" s="52"/>
      <c r="O2" s="88"/>
      <c r="P2" s="88"/>
      <c r="Q2" s="88"/>
    </row>
    <row r="3" spans="1:17" s="76" customFormat="1" ht="14.25" customHeight="1">
      <c r="A3" s="52"/>
      <c r="B3" s="59"/>
      <c r="C3" s="60" t="s">
        <v>424</v>
      </c>
      <c r="D3" s="59"/>
      <c r="E3" s="59"/>
      <c r="F3" s="59"/>
      <c r="G3" s="59"/>
      <c r="H3" s="59"/>
      <c r="I3" s="59"/>
      <c r="J3" s="60"/>
      <c r="K3" s="52"/>
      <c r="L3" s="52"/>
      <c r="M3" s="52"/>
      <c r="N3" s="52"/>
      <c r="O3" s="88"/>
      <c r="P3" s="88"/>
      <c r="Q3" s="88"/>
    </row>
    <row r="4" spans="1:19" ht="36.75" customHeight="1">
      <c r="A4" s="202" t="s">
        <v>2</v>
      </c>
      <c r="B4" s="207" t="s">
        <v>3</v>
      </c>
      <c r="C4" s="203" t="s">
        <v>360</v>
      </c>
      <c r="D4" s="204" t="s">
        <v>5</v>
      </c>
      <c r="E4" s="205" t="s">
        <v>361</v>
      </c>
      <c r="F4" s="203" t="s">
        <v>270</v>
      </c>
      <c r="G4" s="203"/>
      <c r="H4" s="203"/>
      <c r="I4" s="203"/>
      <c r="J4" s="219"/>
      <c r="K4" s="220"/>
      <c r="L4" s="206" t="s">
        <v>427</v>
      </c>
      <c r="M4" s="221" t="s">
        <v>362</v>
      </c>
      <c r="N4" s="221" t="s">
        <v>269</v>
      </c>
      <c r="O4" s="207" t="s">
        <v>302</v>
      </c>
      <c r="P4" s="207" t="s">
        <v>363</v>
      </c>
      <c r="Q4" s="207" t="s">
        <v>278</v>
      </c>
      <c r="R4" s="98"/>
      <c r="S4" s="98"/>
    </row>
    <row r="5" spans="1:19" ht="12" customHeight="1">
      <c r="A5" s="309">
        <v>210</v>
      </c>
      <c r="B5" s="222" t="s">
        <v>293</v>
      </c>
      <c r="C5" s="213">
        <f>SUM(C6)</f>
        <v>0</v>
      </c>
      <c r="D5" s="212"/>
      <c r="E5" s="213">
        <f>SUM(E6)</f>
        <v>0</v>
      </c>
      <c r="F5" s="213">
        <f>SUM(F6,F12)</f>
        <v>0</v>
      </c>
      <c r="G5" s="213"/>
      <c r="H5" s="213"/>
      <c r="I5" s="213"/>
      <c r="J5" s="223"/>
      <c r="K5" s="224"/>
      <c r="L5" s="213">
        <f>SUM(L6)</f>
        <v>70</v>
      </c>
      <c r="M5" s="217">
        <f>SUM(M6,M7,M13,M16,M18,M30)</f>
        <v>0</v>
      </c>
      <c r="N5" s="216"/>
      <c r="O5" s="217">
        <f>SUM(O6,O7,O13,O16,O18,O30)</f>
        <v>0</v>
      </c>
      <c r="P5" s="217">
        <f>SUM(P6,P7,P13,P16,P18,P30)</f>
        <v>0</v>
      </c>
      <c r="Q5" s="217"/>
      <c r="R5" s="38"/>
      <c r="S5" s="38"/>
    </row>
    <row r="6" spans="1:19" ht="12" customHeight="1">
      <c r="A6" s="365" t="s">
        <v>294</v>
      </c>
      <c r="B6" s="347" t="s">
        <v>310</v>
      </c>
      <c r="C6" s="242"/>
      <c r="D6" s="366"/>
      <c r="E6" s="196"/>
      <c r="F6" s="242"/>
      <c r="G6" s="242"/>
      <c r="H6" s="242"/>
      <c r="I6" s="242"/>
      <c r="J6" s="347"/>
      <c r="K6" s="356"/>
      <c r="L6" s="241">
        <v>70</v>
      </c>
      <c r="M6" s="242"/>
      <c r="N6" s="164"/>
      <c r="O6" s="242"/>
      <c r="P6" s="242"/>
      <c r="Q6" s="164"/>
      <c r="R6" s="38"/>
      <c r="S6" s="38"/>
    </row>
    <row r="7" spans="1:19" ht="12" customHeight="1">
      <c r="A7" s="309">
        <v>220</v>
      </c>
      <c r="B7" s="222" t="s">
        <v>256</v>
      </c>
      <c r="C7" s="213">
        <f>SUM(C8)</f>
        <v>0</v>
      </c>
      <c r="D7" s="212"/>
      <c r="E7" s="217">
        <f>SUM(E8)</f>
        <v>0</v>
      </c>
      <c r="F7" s="217">
        <f>SUM(F8)</f>
        <v>0</v>
      </c>
      <c r="G7" s="216"/>
      <c r="H7" s="217">
        <f>SUM(H8)</f>
        <v>0</v>
      </c>
      <c r="I7" s="213"/>
      <c r="J7" s="223"/>
      <c r="K7" s="224"/>
      <c r="L7" s="217">
        <f>SUM(L8)</f>
        <v>51</v>
      </c>
      <c r="M7" s="216">
        <f>SUM(M9:M10)</f>
        <v>0</v>
      </c>
      <c r="N7" s="216"/>
      <c r="O7" s="216">
        <f>SUM(O9:O10)</f>
        <v>0</v>
      </c>
      <c r="P7" s="216">
        <f>SUM(P9:P10)</f>
        <v>0</v>
      </c>
      <c r="Q7" s="216"/>
      <c r="R7" s="38"/>
      <c r="S7" s="38"/>
    </row>
    <row r="8" spans="1:20" ht="12" customHeight="1">
      <c r="A8" s="365">
        <v>223</v>
      </c>
      <c r="B8" s="244" t="s">
        <v>258</v>
      </c>
      <c r="C8" s="164">
        <f>SUM(C9:C12)</f>
        <v>0</v>
      </c>
      <c r="D8" s="352">
        <f>D10+D11+D13</f>
        <v>0</v>
      </c>
      <c r="E8" s="317">
        <f>SUM(E9:E10)</f>
        <v>0</v>
      </c>
      <c r="F8" s="164">
        <f>SUM(F10:F14)</f>
        <v>0</v>
      </c>
      <c r="G8" s="164"/>
      <c r="H8" s="164">
        <f>SUM(H10:H14)</f>
        <v>0</v>
      </c>
      <c r="I8" s="164"/>
      <c r="J8" s="244"/>
      <c r="K8" s="367"/>
      <c r="L8" s="217">
        <f>SUM(L9:L11)</f>
        <v>51</v>
      </c>
      <c r="M8" s="317">
        <f>SUM(M9)</f>
        <v>0</v>
      </c>
      <c r="N8" s="317"/>
      <c r="O8" s="317">
        <f>SUM(O9)</f>
        <v>0</v>
      </c>
      <c r="P8" s="317">
        <f>SUM(P9)</f>
        <v>0</v>
      </c>
      <c r="Q8" s="317"/>
      <c r="R8" s="377"/>
      <c r="S8" s="377"/>
      <c r="T8" s="35"/>
    </row>
    <row r="9" spans="1:19" ht="12.75" customHeight="1">
      <c r="A9" s="313">
        <v>1</v>
      </c>
      <c r="B9" s="347" t="s">
        <v>311</v>
      </c>
      <c r="C9" s="242"/>
      <c r="D9" s="103"/>
      <c r="E9" s="193"/>
      <c r="F9" s="9"/>
      <c r="G9" s="9"/>
      <c r="H9" s="9"/>
      <c r="I9" s="6"/>
      <c r="J9" s="7"/>
      <c r="K9" s="43"/>
      <c r="L9" s="216">
        <v>51</v>
      </c>
      <c r="M9" s="9"/>
      <c r="N9" s="9"/>
      <c r="O9" s="9"/>
      <c r="P9" s="9"/>
      <c r="Q9" s="9"/>
      <c r="R9" s="38"/>
      <c r="S9" s="38"/>
    </row>
    <row r="10" spans="1:19" ht="12.75" customHeight="1">
      <c r="A10" s="243">
        <v>8</v>
      </c>
      <c r="B10" s="7" t="s">
        <v>373</v>
      </c>
      <c r="C10" s="9"/>
      <c r="D10" s="104"/>
      <c r="E10" s="193"/>
      <c r="F10" s="9"/>
      <c r="G10" s="9"/>
      <c r="H10" s="9"/>
      <c r="I10" s="9"/>
      <c r="J10" s="7"/>
      <c r="K10" s="43"/>
      <c r="L10" s="216"/>
      <c r="M10" s="9"/>
      <c r="N10" s="9"/>
      <c r="O10" s="9"/>
      <c r="P10" s="9"/>
      <c r="Q10" s="9"/>
      <c r="R10" s="38"/>
      <c r="S10" s="38"/>
    </row>
    <row r="11" spans="1:19" ht="12.75">
      <c r="A11" s="243">
        <v>9</v>
      </c>
      <c r="B11" s="7" t="s">
        <v>374</v>
      </c>
      <c r="C11" s="9"/>
      <c r="D11" s="104"/>
      <c r="E11" s="193"/>
      <c r="F11" s="9"/>
      <c r="G11" s="9"/>
      <c r="H11" s="9"/>
      <c r="I11" s="9"/>
      <c r="J11" s="7"/>
      <c r="K11" s="43"/>
      <c r="L11" s="216"/>
      <c r="M11" s="9"/>
      <c r="N11" s="9"/>
      <c r="O11" s="9"/>
      <c r="P11" s="9"/>
      <c r="Q11" s="9"/>
      <c r="R11" s="38"/>
      <c r="S11" s="38"/>
    </row>
    <row r="12" spans="1:19" ht="12.75">
      <c r="A12" s="243">
        <v>11</v>
      </c>
      <c r="B12" s="7" t="s">
        <v>255</v>
      </c>
      <c r="C12" s="9"/>
      <c r="D12" s="104"/>
      <c r="E12" s="193"/>
      <c r="F12" s="9"/>
      <c r="G12" s="9"/>
      <c r="H12" s="9"/>
      <c r="I12" s="9"/>
      <c r="J12" s="7"/>
      <c r="K12" s="43"/>
      <c r="L12" s="216"/>
      <c r="M12" s="9"/>
      <c r="N12" s="9"/>
      <c r="O12" s="9"/>
      <c r="P12" s="9"/>
      <c r="Q12" s="9"/>
      <c r="R12" s="38"/>
      <c r="S12" s="38"/>
    </row>
    <row r="13" spans="1:19" ht="12.75">
      <c r="A13" s="368">
        <v>230</v>
      </c>
      <c r="B13" s="320" t="s">
        <v>257</v>
      </c>
      <c r="C13" s="217">
        <f>SUM(C14:C15)</f>
        <v>0</v>
      </c>
      <c r="D13" s="300"/>
      <c r="E13" s="217">
        <f>SUM(E14:E15)</f>
        <v>0</v>
      </c>
      <c r="F13" s="217"/>
      <c r="G13" s="217"/>
      <c r="H13" s="217"/>
      <c r="I13" s="217"/>
      <c r="J13" s="320"/>
      <c r="K13" s="321"/>
      <c r="L13" s="217">
        <f>SUM(L14:L15)</f>
        <v>0</v>
      </c>
      <c r="M13" s="217">
        <f>SUM(M14:M15)</f>
        <v>0</v>
      </c>
      <c r="N13" s="217"/>
      <c r="O13" s="217">
        <f>SUM(O14:O15)</f>
        <v>0</v>
      </c>
      <c r="P13" s="217">
        <f>SUM(P14:P15)</f>
        <v>0</v>
      </c>
      <c r="Q13" s="216"/>
      <c r="R13" s="38"/>
      <c r="S13" s="38"/>
    </row>
    <row r="14" spans="1:19" ht="12.75">
      <c r="A14" s="369">
        <v>231</v>
      </c>
      <c r="B14" s="347" t="s">
        <v>304</v>
      </c>
      <c r="C14" s="242"/>
      <c r="D14" s="366"/>
      <c r="E14" s="196"/>
      <c r="F14" s="242"/>
      <c r="G14" s="242"/>
      <c r="H14" s="242"/>
      <c r="I14" s="242"/>
      <c r="J14" s="347"/>
      <c r="K14" s="356"/>
      <c r="L14" s="241"/>
      <c r="M14" s="196"/>
      <c r="N14" s="196"/>
      <c r="O14" s="196"/>
      <c r="P14" s="196"/>
      <c r="Q14" s="193"/>
      <c r="R14" s="38"/>
      <c r="S14" s="38"/>
    </row>
    <row r="15" spans="1:22" ht="12.75">
      <c r="A15" s="369">
        <v>233</v>
      </c>
      <c r="B15" s="347" t="s">
        <v>305</v>
      </c>
      <c r="C15" s="242"/>
      <c r="D15" s="366"/>
      <c r="E15" s="196"/>
      <c r="F15" s="242"/>
      <c r="G15" s="242"/>
      <c r="H15" s="242"/>
      <c r="I15" s="242"/>
      <c r="J15" s="347"/>
      <c r="K15" s="356"/>
      <c r="L15" s="241"/>
      <c r="M15" s="196"/>
      <c r="N15" s="196"/>
      <c r="O15" s="196"/>
      <c r="P15" s="196"/>
      <c r="Q15" s="193"/>
      <c r="R15" s="371"/>
      <c r="S15" s="371"/>
      <c r="T15" s="35"/>
      <c r="U15" s="35"/>
      <c r="V15" s="35"/>
    </row>
    <row r="16" spans="1:19" ht="12.75">
      <c r="A16" s="310">
        <v>240</v>
      </c>
      <c r="B16" s="320" t="s">
        <v>295</v>
      </c>
      <c r="C16" s="217">
        <f>C17</f>
        <v>0</v>
      </c>
      <c r="D16" s="300"/>
      <c r="E16" s="217">
        <f>E17</f>
        <v>0</v>
      </c>
      <c r="F16" s="217"/>
      <c r="G16" s="217"/>
      <c r="H16" s="217"/>
      <c r="I16" s="217"/>
      <c r="J16" s="320"/>
      <c r="K16" s="321"/>
      <c r="L16" s="217">
        <f>L17</f>
        <v>0</v>
      </c>
      <c r="M16" s="217">
        <f>SUM(M17)</f>
        <v>0</v>
      </c>
      <c r="N16" s="217"/>
      <c r="O16" s="217">
        <f>SUM(O17)</f>
        <v>0</v>
      </c>
      <c r="P16" s="217">
        <f>SUM(P17)</f>
        <v>0</v>
      </c>
      <c r="Q16" s="217"/>
      <c r="R16" s="38"/>
      <c r="S16" s="38"/>
    </row>
    <row r="17" spans="1:19" ht="12.75">
      <c r="A17" s="365">
        <v>243</v>
      </c>
      <c r="B17" s="7" t="s">
        <v>296</v>
      </c>
      <c r="C17" s="9"/>
      <c r="D17" s="104"/>
      <c r="E17" s="193"/>
      <c r="F17" s="9"/>
      <c r="G17" s="9"/>
      <c r="H17" s="9"/>
      <c r="I17" s="9"/>
      <c r="J17" s="7"/>
      <c r="K17" s="43"/>
      <c r="L17" s="216"/>
      <c r="M17" s="9"/>
      <c r="N17" s="9"/>
      <c r="O17" s="9"/>
      <c r="P17" s="9"/>
      <c r="Q17" s="9"/>
      <c r="R17" s="38"/>
      <c r="S17" s="38"/>
    </row>
    <row r="18" spans="1:19" ht="12.75">
      <c r="A18" s="310">
        <v>290</v>
      </c>
      <c r="B18" s="320" t="s">
        <v>253</v>
      </c>
      <c r="C18" s="217">
        <f>SUM(C19,C23)</f>
        <v>0</v>
      </c>
      <c r="D18" s="300"/>
      <c r="E18" s="217">
        <f>SUM(E19,E23)</f>
        <v>0</v>
      </c>
      <c r="F18" s="217"/>
      <c r="G18" s="217"/>
      <c r="H18" s="217"/>
      <c r="I18" s="217"/>
      <c r="J18" s="320"/>
      <c r="K18" s="321"/>
      <c r="L18" s="217">
        <f>SUM(L19,L23)</f>
        <v>149</v>
      </c>
      <c r="M18" s="217">
        <f>SUM(M19,M23)</f>
        <v>0</v>
      </c>
      <c r="N18" s="217"/>
      <c r="O18" s="217">
        <f>SUM(O19,O23)</f>
        <v>0</v>
      </c>
      <c r="P18" s="217">
        <f>SUM(P19,P23)</f>
        <v>0</v>
      </c>
      <c r="Q18" s="217"/>
      <c r="R18" s="38"/>
      <c r="S18" s="38"/>
    </row>
    <row r="19" spans="1:19" ht="12.75">
      <c r="A19" s="365">
        <v>291</v>
      </c>
      <c r="B19" s="244" t="s">
        <v>297</v>
      </c>
      <c r="C19" s="164">
        <f>SUM(C20:C22)</f>
        <v>0</v>
      </c>
      <c r="D19" s="352"/>
      <c r="E19" s="317">
        <f>SUM(E20:E22)</f>
        <v>0</v>
      </c>
      <c r="F19" s="164"/>
      <c r="G19" s="164"/>
      <c r="H19" s="164"/>
      <c r="I19" s="164"/>
      <c r="J19" s="244"/>
      <c r="K19" s="367"/>
      <c r="L19" s="217">
        <f>SUM(L20:L22)</f>
        <v>0</v>
      </c>
      <c r="M19" s="317">
        <f>SUM(M20:M22)</f>
        <v>0</v>
      </c>
      <c r="N19" s="317"/>
      <c r="O19" s="317">
        <f>SUM(O20:O22)</f>
        <v>0</v>
      </c>
      <c r="P19" s="317">
        <f>SUM(P20:P22)</f>
        <v>0</v>
      </c>
      <c r="Q19" s="193"/>
      <c r="R19" s="38"/>
      <c r="S19" s="38"/>
    </row>
    <row r="20" spans="1:22" ht="12.75">
      <c r="A20" s="318">
        <v>2</v>
      </c>
      <c r="B20" s="7" t="s">
        <v>306</v>
      </c>
      <c r="C20" s="9"/>
      <c r="D20" s="104"/>
      <c r="E20" s="193"/>
      <c r="F20" s="9"/>
      <c r="G20" s="9"/>
      <c r="H20" s="9"/>
      <c r="I20" s="9"/>
      <c r="J20" s="7"/>
      <c r="K20" s="43"/>
      <c r="L20" s="216"/>
      <c r="M20" s="316"/>
      <c r="N20" s="316"/>
      <c r="O20" s="316"/>
      <c r="P20" s="316"/>
      <c r="Q20" s="316"/>
      <c r="R20" s="370"/>
      <c r="S20" s="370"/>
      <c r="T20" s="35"/>
      <c r="U20" s="35"/>
      <c r="V20" s="35"/>
    </row>
    <row r="21" spans="1:36" ht="12.75">
      <c r="A21" s="318">
        <v>4</v>
      </c>
      <c r="B21" s="7" t="s">
        <v>254</v>
      </c>
      <c r="C21" s="9"/>
      <c r="D21" s="195"/>
      <c r="E21" s="315"/>
      <c r="F21" s="63"/>
      <c r="G21" s="63"/>
      <c r="H21" s="63"/>
      <c r="I21" s="9"/>
      <c r="J21" s="55"/>
      <c r="K21" s="44"/>
      <c r="L21" s="228"/>
      <c r="M21" s="63"/>
      <c r="N21" s="63"/>
      <c r="O21" s="63"/>
      <c r="P21" s="63"/>
      <c r="Q21" s="63"/>
      <c r="R21" s="371"/>
      <c r="S21" s="371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12.75">
      <c r="A22" s="318">
        <v>5</v>
      </c>
      <c r="B22" s="7" t="s">
        <v>312</v>
      </c>
      <c r="C22" s="9"/>
      <c r="D22" s="104"/>
      <c r="E22" s="193"/>
      <c r="F22" s="9"/>
      <c r="G22" s="9"/>
      <c r="H22" s="9"/>
      <c r="I22" s="9"/>
      <c r="J22" s="7"/>
      <c r="K22" s="43"/>
      <c r="L22" s="216"/>
      <c r="M22" s="63"/>
      <c r="N22" s="63"/>
      <c r="O22" s="63"/>
      <c r="P22" s="63"/>
      <c r="Q22" s="63"/>
      <c r="R22" s="371"/>
      <c r="S22" s="371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19" ht="12.75">
      <c r="A23" s="365">
        <v>292</v>
      </c>
      <c r="B23" s="373" t="s">
        <v>25</v>
      </c>
      <c r="C23" s="317">
        <f>SUM(C24:C29)</f>
        <v>0</v>
      </c>
      <c r="D23" s="374">
        <f>SUM(D24:D31)</f>
        <v>0</v>
      </c>
      <c r="E23" s="372">
        <f>SUM(E24:E29)</f>
        <v>0</v>
      </c>
      <c r="F23" s="372">
        <f>SUM(F24:F30)</f>
        <v>0</v>
      </c>
      <c r="G23" s="317"/>
      <c r="H23" s="372">
        <f>SUM(H24:H30)</f>
        <v>0</v>
      </c>
      <c r="I23" s="317"/>
      <c r="J23" s="375"/>
      <c r="K23" s="376"/>
      <c r="L23" s="227">
        <f>SUM(L24:L29)</f>
        <v>149</v>
      </c>
      <c r="M23" s="372">
        <f>SUM(M24:M29)</f>
        <v>0</v>
      </c>
      <c r="N23" s="317"/>
      <c r="O23" s="372">
        <f>SUM(O24:O29)</f>
        <v>0</v>
      </c>
      <c r="P23" s="372">
        <f>SUM(P24:P29)</f>
        <v>0</v>
      </c>
      <c r="Q23" s="372"/>
      <c r="R23" s="38"/>
      <c r="S23" s="38"/>
    </row>
    <row r="24" spans="1:19" ht="12.75">
      <c r="A24" s="243">
        <v>6</v>
      </c>
      <c r="B24" s="7" t="s">
        <v>27</v>
      </c>
      <c r="C24" s="9"/>
      <c r="D24" s="104"/>
      <c r="E24" s="193"/>
      <c r="F24" s="9"/>
      <c r="G24" s="9"/>
      <c r="H24" s="9"/>
      <c r="I24" s="9"/>
      <c r="J24" s="55"/>
      <c r="K24" s="43"/>
      <c r="L24" s="216">
        <v>70</v>
      </c>
      <c r="M24" s="9"/>
      <c r="N24" s="9"/>
      <c r="O24" s="9"/>
      <c r="P24" s="9"/>
      <c r="Q24" s="9"/>
      <c r="R24" s="38"/>
      <c r="S24" s="38"/>
    </row>
    <row r="25" spans="1:19" ht="12.75">
      <c r="A25" s="243">
        <v>7</v>
      </c>
      <c r="B25" s="7" t="s">
        <v>259</v>
      </c>
      <c r="C25" s="9"/>
      <c r="D25" s="104"/>
      <c r="E25" s="193"/>
      <c r="F25" s="9"/>
      <c r="G25" s="9"/>
      <c r="H25" s="9"/>
      <c r="I25" s="9"/>
      <c r="J25" s="7"/>
      <c r="K25" s="43"/>
      <c r="L25" s="216"/>
      <c r="M25" s="9"/>
      <c r="N25" s="9"/>
      <c r="O25" s="9"/>
      <c r="P25" s="9"/>
      <c r="Q25" s="9"/>
      <c r="R25" s="38"/>
      <c r="S25" s="38"/>
    </row>
    <row r="26" spans="1:19" ht="12.75">
      <c r="A26" s="243">
        <v>10</v>
      </c>
      <c r="B26" s="7" t="s">
        <v>307</v>
      </c>
      <c r="C26" s="9"/>
      <c r="D26" s="104"/>
      <c r="E26" s="193"/>
      <c r="F26" s="9"/>
      <c r="G26" s="9"/>
      <c r="H26" s="9"/>
      <c r="I26" s="9"/>
      <c r="J26" s="7"/>
      <c r="K26" s="43"/>
      <c r="L26" s="216"/>
      <c r="M26" s="9"/>
      <c r="N26" s="9"/>
      <c r="O26" s="9"/>
      <c r="P26" s="9"/>
      <c r="Q26" s="9"/>
      <c r="R26" s="371" t="s">
        <v>276</v>
      </c>
      <c r="S26" s="371"/>
    </row>
    <row r="27" spans="1:19" ht="12.75">
      <c r="A27" s="243">
        <v>12</v>
      </c>
      <c r="B27" s="7" t="s">
        <v>26</v>
      </c>
      <c r="C27" s="9"/>
      <c r="D27" s="104"/>
      <c r="E27" s="193"/>
      <c r="F27" s="9"/>
      <c r="G27" s="9"/>
      <c r="H27" s="9"/>
      <c r="I27" s="9"/>
      <c r="J27" s="7"/>
      <c r="K27" s="43"/>
      <c r="L27" s="216">
        <v>49</v>
      </c>
      <c r="M27" s="9"/>
      <c r="N27" s="9"/>
      <c r="O27" s="9"/>
      <c r="P27" s="9"/>
      <c r="Q27" s="9"/>
      <c r="R27" s="38"/>
      <c r="S27" s="38"/>
    </row>
    <row r="28" spans="1:19" ht="12.75">
      <c r="A28" s="243">
        <v>19</v>
      </c>
      <c r="B28" s="7" t="s">
        <v>375</v>
      </c>
      <c r="C28" s="9"/>
      <c r="D28" s="104"/>
      <c r="E28" s="193"/>
      <c r="F28" s="9"/>
      <c r="G28" s="9"/>
      <c r="H28" s="9"/>
      <c r="I28" s="9"/>
      <c r="J28" s="7"/>
      <c r="K28" s="43"/>
      <c r="L28" s="216"/>
      <c r="M28" s="9"/>
      <c r="N28" s="9"/>
      <c r="O28" s="9"/>
      <c r="P28" s="9"/>
      <c r="Q28" s="9"/>
      <c r="R28" s="38"/>
      <c r="S28" s="38"/>
    </row>
    <row r="29" spans="1:19" ht="12.75">
      <c r="A29" s="243">
        <v>27</v>
      </c>
      <c r="B29" s="7" t="s">
        <v>425</v>
      </c>
      <c r="C29" s="9"/>
      <c r="D29" s="104"/>
      <c r="E29" s="193"/>
      <c r="F29" s="9"/>
      <c r="G29" s="9"/>
      <c r="H29" s="9"/>
      <c r="I29" s="9"/>
      <c r="J29" s="7"/>
      <c r="K29" s="43"/>
      <c r="L29" s="216">
        <v>30</v>
      </c>
      <c r="M29" s="9"/>
      <c r="N29" s="9"/>
      <c r="O29" s="9"/>
      <c r="P29" s="9"/>
      <c r="Q29" s="9"/>
      <c r="R29" s="38"/>
      <c r="S29" s="38"/>
    </row>
    <row r="30" spans="1:19" ht="12.75">
      <c r="A30" s="319" t="s">
        <v>274</v>
      </c>
      <c r="B30" s="320" t="s">
        <v>275</v>
      </c>
      <c r="C30" s="217"/>
      <c r="D30" s="300"/>
      <c r="E30" s="217"/>
      <c r="F30" s="217"/>
      <c r="G30" s="217"/>
      <c r="H30" s="217"/>
      <c r="I30" s="217"/>
      <c r="J30" s="320"/>
      <c r="K30" s="321"/>
      <c r="L30" s="217"/>
      <c r="M30" s="217"/>
      <c r="N30" s="217"/>
      <c r="O30" s="217"/>
      <c r="P30" s="217"/>
      <c r="Q30" s="217"/>
      <c r="R30" s="38"/>
      <c r="S30" s="38"/>
    </row>
    <row r="31" spans="1:19" ht="12.75" customHeight="1">
      <c r="A31" s="243"/>
      <c r="B31" s="7"/>
      <c r="C31" s="9"/>
      <c r="D31" s="104"/>
      <c r="E31" s="193"/>
      <c r="F31" s="9"/>
      <c r="G31" s="9"/>
      <c r="H31" s="9"/>
      <c r="I31" s="9"/>
      <c r="J31" s="7"/>
      <c r="K31" s="43"/>
      <c r="L31" s="216"/>
      <c r="M31" s="9"/>
      <c r="N31" s="9"/>
      <c r="O31" s="9"/>
      <c r="P31" s="9"/>
      <c r="Q31" s="9"/>
      <c r="R31" s="38"/>
      <c r="S31" s="38"/>
    </row>
    <row r="32" spans="1:19" ht="15.75" customHeight="1">
      <c r="A32" s="243"/>
      <c r="B32" s="7"/>
      <c r="C32" s="9"/>
      <c r="D32" s="104"/>
      <c r="E32" s="193"/>
      <c r="F32" s="9"/>
      <c r="G32" s="9"/>
      <c r="H32" s="9"/>
      <c r="I32" s="9"/>
      <c r="J32" s="7"/>
      <c r="K32" s="43"/>
      <c r="L32" s="216"/>
      <c r="M32" s="9" t="s">
        <v>276</v>
      </c>
      <c r="N32" s="9"/>
      <c r="O32" s="9" t="s">
        <v>276</v>
      </c>
      <c r="P32" s="9" t="s">
        <v>276</v>
      </c>
      <c r="Q32" s="9"/>
      <c r="R32" s="38"/>
      <c r="S32" s="38"/>
    </row>
    <row r="33" spans="1:19" ht="18" customHeight="1">
      <c r="A33" s="223"/>
      <c r="B33" s="222" t="s">
        <v>30</v>
      </c>
      <c r="C33" s="213">
        <f>SUM(C30,C18,C16,C13,C7,C5)</f>
        <v>0</v>
      </c>
      <c r="D33" s="212">
        <f>SUM(D17:D17)</f>
        <v>0</v>
      </c>
      <c r="E33" s="213">
        <f>SUM(E18,E16,E13,E7,E5)</f>
        <v>0</v>
      </c>
      <c r="F33" s="213">
        <f>SUM(F1,F8,F14,F16,F18,F23)</f>
        <v>0</v>
      </c>
      <c r="G33" s="213"/>
      <c r="H33" s="213">
        <f>SUM(H1,H8,H14,H16,H18,H23)</f>
        <v>0</v>
      </c>
      <c r="I33" s="213"/>
      <c r="J33" s="223"/>
      <c r="K33" s="224"/>
      <c r="L33" s="213">
        <v>270</v>
      </c>
      <c r="M33" s="213">
        <f>SUM(M5)</f>
        <v>0</v>
      </c>
      <c r="N33" s="213"/>
      <c r="O33" s="213">
        <f>SUM(O5)</f>
        <v>0</v>
      </c>
      <c r="P33" s="213">
        <f>SUM(P5)</f>
        <v>0</v>
      </c>
      <c r="Q33" s="213"/>
      <c r="R33" s="38"/>
      <c r="S33" s="38"/>
    </row>
    <row r="34" spans="1:19" ht="18" customHeight="1">
      <c r="A34" s="383"/>
      <c r="B34" s="384"/>
      <c r="C34" s="316"/>
      <c r="D34" s="314"/>
      <c r="E34" s="316"/>
      <c r="F34" s="316"/>
      <c r="G34" s="316"/>
      <c r="H34" s="316"/>
      <c r="I34" s="316"/>
      <c r="J34" s="383"/>
      <c r="K34" s="286"/>
      <c r="L34" s="316"/>
      <c r="M34" s="316"/>
      <c r="N34" s="316"/>
      <c r="O34" s="316"/>
      <c r="P34" s="316"/>
      <c r="Q34" s="316"/>
      <c r="R34" s="38"/>
      <c r="S34" s="38"/>
    </row>
    <row r="35" spans="1:19" ht="2.25" customHeight="1" hidden="1">
      <c r="A35" s="243"/>
      <c r="B35" s="7"/>
      <c r="C35" s="9"/>
      <c r="D35" s="104"/>
      <c r="E35" s="193"/>
      <c r="F35" s="9"/>
      <c r="G35" s="9"/>
      <c r="H35" s="9"/>
      <c r="I35" s="9"/>
      <c r="J35" s="7"/>
      <c r="K35" s="43"/>
      <c r="L35" s="216"/>
      <c r="M35" s="9"/>
      <c r="N35" s="9"/>
      <c r="O35" s="9"/>
      <c r="P35" s="9"/>
      <c r="Q35" s="9"/>
      <c r="R35" s="38"/>
      <c r="S35" s="38"/>
    </row>
    <row r="36" spans="1:19" ht="12.75" hidden="1">
      <c r="A36" s="223"/>
      <c r="B36" s="222" t="s">
        <v>30</v>
      </c>
      <c r="C36" s="213"/>
      <c r="D36" s="212">
        <f>SUM(D20:D20)</f>
        <v>0</v>
      </c>
      <c r="E36" s="316">
        <f>SUM(E4,E11,E17,E19,E21,E26)</f>
        <v>0</v>
      </c>
      <c r="F36" s="213">
        <f>SUM(F4,F11,F17,F19,F21,F26)</f>
        <v>0</v>
      </c>
      <c r="G36" s="213"/>
      <c r="H36" s="213">
        <f>SUM(H4,H11,H17,H19,H21,H26)</f>
        <v>0</v>
      </c>
      <c r="I36" s="213"/>
      <c r="J36" s="223"/>
      <c r="K36" s="224"/>
      <c r="L36" s="213">
        <f>SUM(L4,L11,L17,L19,L21,L26)</f>
        <v>0</v>
      </c>
      <c r="M36" s="213"/>
      <c r="N36" s="213"/>
      <c r="O36" s="213"/>
      <c r="P36" s="213"/>
      <c r="Q36" s="213"/>
      <c r="R36" s="38"/>
      <c r="S36" s="38"/>
    </row>
    <row r="37" spans="1:19" ht="19.5" customHeight="1">
      <c r="A37" s="383"/>
      <c r="B37" s="384"/>
      <c r="C37" s="316"/>
      <c r="D37" s="314"/>
      <c r="E37" s="316"/>
      <c r="F37" s="316"/>
      <c r="G37" s="316"/>
      <c r="H37" s="316"/>
      <c r="I37" s="316"/>
      <c r="J37" s="383"/>
      <c r="K37" s="286"/>
      <c r="L37" s="316"/>
      <c r="M37" s="316"/>
      <c r="N37" s="316"/>
      <c r="O37" s="316"/>
      <c r="P37" s="316"/>
      <c r="Q37" s="316"/>
      <c r="R37" s="38"/>
      <c r="S37" s="38"/>
    </row>
    <row r="38" spans="1:18" ht="19.5" customHeight="1">
      <c r="A38" s="122" t="s">
        <v>32</v>
      </c>
      <c r="B38" s="122" t="s">
        <v>261</v>
      </c>
      <c r="C38" s="185" t="s">
        <v>426</v>
      </c>
      <c r="L38" s="27"/>
      <c r="M38" s="27"/>
      <c r="N38" s="27"/>
      <c r="O38" t="s">
        <v>33</v>
      </c>
      <c r="R38" s="36"/>
    </row>
    <row r="39" spans="3:17" ht="1.5" customHeight="1" hidden="1">
      <c r="C39" s="27"/>
      <c r="D39" s="15"/>
      <c r="E39" s="27"/>
      <c r="F39" s="27"/>
      <c r="G39" s="27"/>
      <c r="H39" s="27"/>
      <c r="I39" s="27"/>
      <c r="K39" s="14"/>
      <c r="L39" s="27"/>
      <c r="M39" s="27"/>
      <c r="N39" s="27"/>
      <c r="O39" s="102"/>
      <c r="P39" s="262"/>
      <c r="Q39" s="262"/>
    </row>
    <row r="40" spans="3:17" ht="12.75" customHeight="1" hidden="1">
      <c r="C40" s="27"/>
      <c r="D40" s="15"/>
      <c r="E40" s="27"/>
      <c r="F40" s="27"/>
      <c r="G40" s="27"/>
      <c r="H40" s="27"/>
      <c r="I40" s="27"/>
      <c r="K40" s="14"/>
      <c r="L40" s="27"/>
      <c r="M40" s="27"/>
      <c r="N40" s="27"/>
      <c r="O40" s="89"/>
      <c r="P40" s="262"/>
      <c r="Q40" s="262"/>
    </row>
    <row r="41" spans="3:17" ht="7.5" customHeight="1" hidden="1">
      <c r="C41" s="27"/>
      <c r="D41" s="15"/>
      <c r="E41" s="27"/>
      <c r="F41" s="27"/>
      <c r="G41" s="27"/>
      <c r="H41" s="27"/>
      <c r="I41" s="27"/>
      <c r="K41" s="14"/>
      <c r="L41" s="27"/>
      <c r="M41" s="27"/>
      <c r="N41" s="27"/>
      <c r="O41" s="89"/>
      <c r="P41" s="262"/>
      <c r="Q41" s="262"/>
    </row>
    <row r="42" spans="1:19" ht="51">
      <c r="A42" s="202" t="s">
        <v>34</v>
      </c>
      <c r="B42" s="207" t="s">
        <v>3</v>
      </c>
      <c r="C42" s="203" t="s">
        <v>360</v>
      </c>
      <c r="D42" s="204" t="s">
        <v>5</v>
      </c>
      <c r="E42" s="205" t="s">
        <v>361</v>
      </c>
      <c r="F42" s="203" t="s">
        <v>270</v>
      </c>
      <c r="G42" s="203"/>
      <c r="H42" s="203"/>
      <c r="I42" s="203"/>
      <c r="J42" s="219"/>
      <c r="K42" s="220"/>
      <c r="L42" s="206" t="s">
        <v>427</v>
      </c>
      <c r="M42" s="221" t="s">
        <v>362</v>
      </c>
      <c r="N42" s="221" t="s">
        <v>269</v>
      </c>
      <c r="O42" s="207" t="s">
        <v>302</v>
      </c>
      <c r="P42" s="207" t="s">
        <v>363</v>
      </c>
      <c r="Q42" s="207" t="s">
        <v>278</v>
      </c>
      <c r="R42" s="99"/>
      <c r="S42" s="99"/>
    </row>
    <row r="43" spans="1:19" ht="17.25" customHeight="1">
      <c r="A43" s="309">
        <v>610</v>
      </c>
      <c r="B43" s="208" t="s">
        <v>35</v>
      </c>
      <c r="C43" s="210">
        <f>SUM(C45:C50)</f>
        <v>0</v>
      </c>
      <c r="D43" s="209">
        <v>50365.6</v>
      </c>
      <c r="E43" s="210">
        <f>SUM(E45:E50)</f>
        <v>0</v>
      </c>
      <c r="F43" s="210">
        <f>SUM(F45:F46,F55:F56)</f>
        <v>0</v>
      </c>
      <c r="G43" s="209"/>
      <c r="H43" s="209"/>
      <c r="I43" s="209"/>
      <c r="J43" s="211"/>
      <c r="K43" s="212"/>
      <c r="L43" s="213">
        <v>76581</v>
      </c>
      <c r="M43" s="213"/>
      <c r="N43" s="213"/>
      <c r="O43" s="217"/>
      <c r="P43" s="217"/>
      <c r="Q43" s="300"/>
      <c r="R43" s="40"/>
      <c r="S43" s="40"/>
    </row>
    <row r="44" spans="1:19" ht="0.75" customHeight="1">
      <c r="A44" s="253"/>
      <c r="B44" s="254"/>
      <c r="C44" s="256">
        <v>33199.5</v>
      </c>
      <c r="D44" s="255"/>
      <c r="E44" s="256">
        <v>63689</v>
      </c>
      <c r="F44" s="257"/>
      <c r="G44" s="258"/>
      <c r="H44" s="258"/>
      <c r="I44" s="258"/>
      <c r="J44" s="259"/>
      <c r="K44" s="258"/>
      <c r="L44" s="260"/>
      <c r="M44" s="260"/>
      <c r="N44" s="260"/>
      <c r="O44" s="261"/>
      <c r="P44" s="153"/>
      <c r="Q44" s="153"/>
      <c r="R44" s="40"/>
      <c r="S44" s="40"/>
    </row>
    <row r="45" spans="1:19" ht="25.5">
      <c r="A45" s="215">
        <v>611</v>
      </c>
      <c r="B45" s="246" t="s">
        <v>280</v>
      </c>
      <c r="C45" s="249"/>
      <c r="D45" s="248"/>
      <c r="E45" s="249"/>
      <c r="F45" s="239"/>
      <c r="G45" s="103"/>
      <c r="H45" s="103"/>
      <c r="I45" s="103"/>
      <c r="J45" s="121"/>
      <c r="K45" s="104"/>
      <c r="L45" s="297">
        <v>54954</v>
      </c>
      <c r="M45" s="9"/>
      <c r="N45" s="9"/>
      <c r="O45" s="113"/>
      <c r="P45" s="113"/>
      <c r="Q45" s="113"/>
      <c r="R45" s="40"/>
      <c r="S45" s="40"/>
    </row>
    <row r="46" spans="1:19" ht="12.75" customHeight="1">
      <c r="A46" s="208">
        <v>612</v>
      </c>
      <c r="B46" s="18" t="s">
        <v>370</v>
      </c>
      <c r="C46" s="19"/>
      <c r="D46" s="106"/>
      <c r="E46" s="19"/>
      <c r="F46" s="213"/>
      <c r="G46" s="103"/>
      <c r="H46" s="103"/>
      <c r="I46" s="103"/>
      <c r="J46" s="121"/>
      <c r="K46" s="104"/>
      <c r="L46" s="213">
        <v>18508</v>
      </c>
      <c r="M46" s="9"/>
      <c r="N46" s="9"/>
      <c r="O46" s="113"/>
      <c r="P46" s="113"/>
      <c r="Q46" s="113"/>
      <c r="R46" s="40"/>
      <c r="S46" s="40"/>
    </row>
    <row r="47" spans="1:19" ht="10.5" customHeight="1">
      <c r="A47" s="215">
        <v>613</v>
      </c>
      <c r="B47" s="246" t="s">
        <v>281</v>
      </c>
      <c r="C47" s="249"/>
      <c r="D47" s="248"/>
      <c r="E47" s="249"/>
      <c r="F47" s="239"/>
      <c r="G47" s="103"/>
      <c r="H47" s="103"/>
      <c r="I47" s="103"/>
      <c r="J47" s="121"/>
      <c r="K47" s="104"/>
      <c r="L47" s="239">
        <v>10</v>
      </c>
      <c r="M47" s="9"/>
      <c r="N47" s="9"/>
      <c r="O47" s="113"/>
      <c r="P47" s="113"/>
      <c r="Q47" s="113"/>
      <c r="R47" s="40"/>
      <c r="S47" s="40"/>
    </row>
    <row r="48" spans="1:19" ht="12.75" customHeight="1">
      <c r="A48" s="208">
        <v>614</v>
      </c>
      <c r="B48" s="18" t="s">
        <v>47</v>
      </c>
      <c r="C48" s="19"/>
      <c r="D48" s="106"/>
      <c r="E48" s="19"/>
      <c r="F48" s="217"/>
      <c r="G48" s="108"/>
      <c r="H48" s="108"/>
      <c r="I48" s="108"/>
      <c r="J48" s="121"/>
      <c r="K48" s="113"/>
      <c r="L48" s="217">
        <v>1751</v>
      </c>
      <c r="M48" s="9"/>
      <c r="N48" s="9"/>
      <c r="O48" s="113"/>
      <c r="P48" s="113"/>
      <c r="Q48" s="113"/>
      <c r="R48" s="40"/>
      <c r="S48" s="40"/>
    </row>
    <row r="49" spans="1:19" ht="12.75" customHeight="1">
      <c r="A49" s="348">
        <v>615</v>
      </c>
      <c r="B49" s="349" t="s">
        <v>282</v>
      </c>
      <c r="C49" s="351"/>
      <c r="D49" s="350"/>
      <c r="E49" s="351"/>
      <c r="F49" s="217"/>
      <c r="G49" s="352"/>
      <c r="H49" s="352"/>
      <c r="I49" s="352"/>
      <c r="J49" s="353"/>
      <c r="K49" s="352"/>
      <c r="L49" s="217">
        <v>1358</v>
      </c>
      <c r="M49" s="9"/>
      <c r="N49" s="9"/>
      <c r="O49" s="113"/>
      <c r="P49" s="113"/>
      <c r="Q49" s="113"/>
      <c r="R49" s="40"/>
      <c r="S49" s="40"/>
    </row>
    <row r="50" spans="1:19" ht="12.75" customHeight="1">
      <c r="A50" s="348">
        <v>616</v>
      </c>
      <c r="B50" s="349" t="s">
        <v>313</v>
      </c>
      <c r="C50" s="351"/>
      <c r="D50" s="350"/>
      <c r="E50" s="351"/>
      <c r="F50" s="217"/>
      <c r="G50" s="352"/>
      <c r="H50" s="352"/>
      <c r="I50" s="352"/>
      <c r="J50" s="353"/>
      <c r="K50" s="352"/>
      <c r="L50" s="217"/>
      <c r="M50" s="9"/>
      <c r="N50" s="9"/>
      <c r="O50" s="113"/>
      <c r="P50" s="113"/>
      <c r="Q50" s="113"/>
      <c r="R50" s="40"/>
      <c r="S50" s="40"/>
    </row>
    <row r="51" spans="1:19" ht="12.75" customHeight="1">
      <c r="A51" s="247"/>
      <c r="B51" s="23"/>
      <c r="C51" s="24"/>
      <c r="D51" s="107"/>
      <c r="E51" s="24"/>
      <c r="F51" s="216"/>
      <c r="G51" s="104"/>
      <c r="H51" s="104"/>
      <c r="I51" s="104"/>
      <c r="J51" s="121"/>
      <c r="K51" s="104"/>
      <c r="L51" s="216"/>
      <c r="M51" s="9"/>
      <c r="N51" s="9"/>
      <c r="O51" s="113"/>
      <c r="P51" s="113"/>
      <c r="Q51" s="113"/>
      <c r="R51" s="40"/>
      <c r="S51" s="40"/>
    </row>
    <row r="52" spans="1:19" ht="12.75" customHeight="1">
      <c r="A52" s="247"/>
      <c r="B52" s="23"/>
      <c r="C52" s="24"/>
      <c r="D52" s="107"/>
      <c r="E52" s="24"/>
      <c r="F52" s="216"/>
      <c r="G52" s="104"/>
      <c r="H52" s="104"/>
      <c r="I52" s="104"/>
      <c r="J52" s="121"/>
      <c r="K52" s="104"/>
      <c r="L52" s="216"/>
      <c r="M52" s="9"/>
      <c r="N52" s="9"/>
      <c r="O52" s="113"/>
      <c r="P52" s="113"/>
      <c r="Q52" s="113"/>
      <c r="R52" s="40"/>
      <c r="S52" s="40"/>
    </row>
    <row r="53" spans="1:19" ht="12.75" customHeight="1">
      <c r="A53" s="247"/>
      <c r="B53" s="23"/>
      <c r="C53" s="24"/>
      <c r="D53" s="107"/>
      <c r="E53" s="24"/>
      <c r="F53" s="216"/>
      <c r="G53" s="104"/>
      <c r="H53" s="104"/>
      <c r="I53" s="104"/>
      <c r="J53" s="121"/>
      <c r="K53" s="104"/>
      <c r="L53" s="216"/>
      <c r="M53" s="9"/>
      <c r="N53" s="9"/>
      <c r="O53" s="113"/>
      <c r="P53" s="113"/>
      <c r="Q53" s="113"/>
      <c r="R53" s="40"/>
      <c r="S53" s="40"/>
    </row>
    <row r="54" spans="1:19" ht="12.75" customHeight="1">
      <c r="A54" s="247"/>
      <c r="B54" s="23"/>
      <c r="C54" s="24"/>
      <c r="D54" s="107"/>
      <c r="E54" s="24"/>
      <c r="F54" s="216"/>
      <c r="G54" s="104"/>
      <c r="H54" s="104"/>
      <c r="I54" s="104"/>
      <c r="J54" s="121"/>
      <c r="K54" s="104"/>
      <c r="L54" s="216"/>
      <c r="M54" s="9"/>
      <c r="N54" s="9"/>
      <c r="O54" s="113"/>
      <c r="P54" s="113"/>
      <c r="Q54" s="113"/>
      <c r="R54" s="40"/>
      <c r="S54" s="40"/>
    </row>
    <row r="55" spans="1:19" ht="12.75">
      <c r="A55" s="215"/>
      <c r="B55" s="246"/>
      <c r="C55" s="249"/>
      <c r="D55" s="248"/>
      <c r="E55" s="249"/>
      <c r="F55" s="239"/>
      <c r="G55" s="103"/>
      <c r="H55" s="103"/>
      <c r="I55" s="103"/>
      <c r="J55" s="121"/>
      <c r="K55" s="104"/>
      <c r="L55" s="239"/>
      <c r="M55" s="9"/>
      <c r="N55" s="9"/>
      <c r="O55" s="113"/>
      <c r="P55" s="113"/>
      <c r="Q55" s="113"/>
      <c r="R55" s="40"/>
      <c r="S55" s="40"/>
    </row>
    <row r="56" spans="1:19" ht="10.5" customHeight="1">
      <c r="A56" s="208"/>
      <c r="B56" s="18"/>
      <c r="C56" s="19"/>
      <c r="D56" s="106"/>
      <c r="E56" s="19"/>
      <c r="F56" s="217"/>
      <c r="G56" s="108"/>
      <c r="H56" s="108"/>
      <c r="I56" s="108"/>
      <c r="J56" s="121"/>
      <c r="K56" s="113"/>
      <c r="L56" s="217"/>
      <c r="M56" s="63"/>
      <c r="N56" s="63"/>
      <c r="O56" s="113"/>
      <c r="P56" s="113"/>
      <c r="Q56" s="113"/>
      <c r="R56" s="40"/>
      <c r="S56" s="40"/>
    </row>
    <row r="57" spans="1:19" ht="12.75" customHeight="1">
      <c r="A57" s="247"/>
      <c r="B57" s="23"/>
      <c r="C57" s="24"/>
      <c r="D57" s="107"/>
      <c r="E57" s="24"/>
      <c r="F57" s="216"/>
      <c r="G57" s="104"/>
      <c r="H57" s="104"/>
      <c r="I57" s="104"/>
      <c r="J57" s="121"/>
      <c r="K57" s="104"/>
      <c r="L57" s="216"/>
      <c r="M57" s="9"/>
      <c r="N57" s="9"/>
      <c r="O57" s="113"/>
      <c r="P57" s="113"/>
      <c r="Q57" s="113"/>
      <c r="R57" s="40"/>
      <c r="S57" s="40"/>
    </row>
    <row r="58" spans="1:19" ht="12.75" customHeight="1">
      <c r="A58" s="247"/>
      <c r="B58" s="23"/>
      <c r="C58" s="24"/>
      <c r="D58" s="107"/>
      <c r="E58" s="24"/>
      <c r="F58" s="216"/>
      <c r="G58" s="104"/>
      <c r="H58" s="104"/>
      <c r="I58" s="104"/>
      <c r="J58" s="121"/>
      <c r="K58" s="104"/>
      <c r="L58" s="216"/>
      <c r="M58" s="9"/>
      <c r="N58" s="9"/>
      <c r="O58" s="113"/>
      <c r="P58" s="113"/>
      <c r="Q58" s="113"/>
      <c r="R58" s="40"/>
      <c r="S58" s="40"/>
    </row>
    <row r="59" spans="1:19" ht="12.75" customHeight="1">
      <c r="A59" s="247"/>
      <c r="B59" s="23"/>
      <c r="C59" s="24"/>
      <c r="D59" s="107"/>
      <c r="E59" s="24"/>
      <c r="F59" s="216"/>
      <c r="G59" s="104"/>
      <c r="H59" s="104"/>
      <c r="I59" s="104"/>
      <c r="J59" s="121"/>
      <c r="K59" s="104"/>
      <c r="L59" s="216"/>
      <c r="M59" s="9"/>
      <c r="N59" s="9"/>
      <c r="O59" s="113"/>
      <c r="P59" s="113"/>
      <c r="Q59" s="113"/>
      <c r="R59" s="40"/>
      <c r="S59" s="40"/>
    </row>
    <row r="60" spans="1:19" ht="12.75" customHeight="1">
      <c r="A60" s="247"/>
      <c r="B60" s="23"/>
      <c r="C60" s="24"/>
      <c r="D60" s="107"/>
      <c r="E60" s="24"/>
      <c r="F60" s="216"/>
      <c r="G60" s="104"/>
      <c r="H60" s="104"/>
      <c r="I60" s="104"/>
      <c r="J60" s="121"/>
      <c r="K60" s="104"/>
      <c r="L60" s="216"/>
      <c r="M60" s="9"/>
      <c r="N60" s="9"/>
      <c r="O60" s="113"/>
      <c r="P60" s="113"/>
      <c r="Q60" s="113"/>
      <c r="R60" s="40"/>
      <c r="S60" s="40"/>
    </row>
    <row r="61" spans="1:19" ht="12.75" customHeight="1">
      <c r="A61" s="348"/>
      <c r="B61" s="349"/>
      <c r="C61" s="351"/>
      <c r="D61" s="350"/>
      <c r="E61" s="351"/>
      <c r="F61" s="217"/>
      <c r="G61" s="352"/>
      <c r="H61" s="352"/>
      <c r="I61" s="352"/>
      <c r="J61" s="353"/>
      <c r="K61" s="352"/>
      <c r="L61" s="217"/>
      <c r="M61" s="9"/>
      <c r="N61" s="9"/>
      <c r="O61" s="113"/>
      <c r="P61" s="113"/>
      <c r="Q61" s="113"/>
      <c r="R61" s="40"/>
      <c r="S61" s="40"/>
    </row>
    <row r="62" spans="1:19" ht="12.75" customHeight="1">
      <c r="A62" s="348"/>
      <c r="B62" s="349"/>
      <c r="C62" s="351"/>
      <c r="D62" s="350"/>
      <c r="E62" s="351"/>
      <c r="F62" s="217"/>
      <c r="G62" s="352"/>
      <c r="H62" s="352"/>
      <c r="I62" s="352"/>
      <c r="J62" s="353"/>
      <c r="K62" s="352"/>
      <c r="L62" s="217"/>
      <c r="M62" s="9"/>
      <c r="N62" s="9"/>
      <c r="O62" s="113" t="s">
        <v>276</v>
      </c>
      <c r="P62" s="113"/>
      <c r="Q62" s="113"/>
      <c r="R62" s="40"/>
      <c r="S62" s="40"/>
    </row>
    <row r="63" spans="1:19" ht="25.5" customHeight="1">
      <c r="A63" s="311">
        <v>620</v>
      </c>
      <c r="B63" s="218" t="s">
        <v>371</v>
      </c>
      <c r="C63" s="210">
        <f>SUM(C64:C67,C71:C74)</f>
        <v>0</v>
      </c>
      <c r="D63" s="209"/>
      <c r="E63" s="210">
        <f>SUM(E64:E67,E71:E74)</f>
        <v>0</v>
      </c>
      <c r="F63" s="213">
        <f>SUM(F64:F67,F71)</f>
        <v>0</v>
      </c>
      <c r="G63" s="212"/>
      <c r="H63" s="212"/>
      <c r="I63" s="212"/>
      <c r="J63" s="211"/>
      <c r="K63" s="212"/>
      <c r="L63" s="213">
        <v>26356</v>
      </c>
      <c r="M63" s="213"/>
      <c r="N63" s="213"/>
      <c r="O63" s="217"/>
      <c r="P63" s="217"/>
      <c r="Q63" s="217"/>
      <c r="R63" s="40"/>
      <c r="S63" s="40"/>
    </row>
    <row r="64" spans="1:19" ht="12.75" customHeight="1">
      <c r="A64" s="208">
        <v>621</v>
      </c>
      <c r="B64" s="18" t="s">
        <v>53</v>
      </c>
      <c r="C64" s="19"/>
      <c r="D64" s="106"/>
      <c r="E64" s="19"/>
      <c r="F64" s="213"/>
      <c r="G64" s="103"/>
      <c r="H64" s="103"/>
      <c r="I64" s="103"/>
      <c r="J64" s="121"/>
      <c r="K64" s="104"/>
      <c r="L64" s="213">
        <v>1500</v>
      </c>
      <c r="M64" s="9"/>
      <c r="N64" s="9"/>
      <c r="O64" s="113"/>
      <c r="P64" s="113"/>
      <c r="Q64" s="113"/>
      <c r="R64" s="40"/>
      <c r="S64" s="40"/>
    </row>
    <row r="65" spans="1:19" ht="12.75" customHeight="1">
      <c r="A65" s="208">
        <v>622</v>
      </c>
      <c r="B65" s="18" t="s">
        <v>54</v>
      </c>
      <c r="C65" s="19"/>
      <c r="D65" s="106"/>
      <c r="E65" s="19"/>
      <c r="F65" s="213"/>
      <c r="G65" s="103"/>
      <c r="H65" s="103"/>
      <c r="I65" s="103"/>
      <c r="J65" s="121"/>
      <c r="K65" s="104"/>
      <c r="L65" s="213">
        <v>5523</v>
      </c>
      <c r="M65" s="9"/>
      <c r="N65" s="9"/>
      <c r="O65" s="113"/>
      <c r="P65" s="113"/>
      <c r="Q65" s="113"/>
      <c r="R65" s="40"/>
      <c r="S65" s="40"/>
    </row>
    <row r="66" spans="1:19" ht="12.75" customHeight="1">
      <c r="A66" s="208">
        <v>623</v>
      </c>
      <c r="B66" s="18" t="s">
        <v>55</v>
      </c>
      <c r="C66" s="19"/>
      <c r="D66" s="106"/>
      <c r="E66" s="19"/>
      <c r="F66" s="213"/>
      <c r="G66" s="103"/>
      <c r="H66" s="103"/>
      <c r="I66" s="103"/>
      <c r="J66" s="121"/>
      <c r="K66" s="104"/>
      <c r="L66" s="213">
        <v>500</v>
      </c>
      <c r="M66" s="9"/>
      <c r="N66" s="9"/>
      <c r="O66" s="113"/>
      <c r="P66" s="113"/>
      <c r="Q66" s="113"/>
      <c r="R66" s="40"/>
      <c r="S66" s="40"/>
    </row>
    <row r="67" spans="1:19" ht="12.75" customHeight="1">
      <c r="A67" s="208">
        <v>625</v>
      </c>
      <c r="B67" s="18" t="s">
        <v>56</v>
      </c>
      <c r="C67" s="19">
        <f>SUM(C68:C70)</f>
        <v>0</v>
      </c>
      <c r="D67" s="106"/>
      <c r="E67" s="19">
        <f>SUM(E68:E70)</f>
        <v>0</v>
      </c>
      <c r="F67" s="213">
        <f>SUM(F68:F69)</f>
        <v>0</v>
      </c>
      <c r="G67" s="103"/>
      <c r="H67" s="103"/>
      <c r="I67" s="103"/>
      <c r="J67" s="121"/>
      <c r="K67" s="104"/>
      <c r="L67" s="213">
        <f>SUM(L68:L74)</f>
        <v>18833</v>
      </c>
      <c r="M67" s="9"/>
      <c r="N67" s="9"/>
      <c r="O67" s="113"/>
      <c r="P67" s="113"/>
      <c r="Q67" s="113"/>
      <c r="R67" s="40"/>
      <c r="S67" s="40"/>
    </row>
    <row r="68" spans="1:19" ht="12.75" customHeight="1">
      <c r="A68" s="247">
        <v>1</v>
      </c>
      <c r="B68" s="23" t="s">
        <v>57</v>
      </c>
      <c r="C68" s="24"/>
      <c r="D68" s="107"/>
      <c r="E68" s="24"/>
      <c r="F68" s="216"/>
      <c r="G68" s="104"/>
      <c r="H68" s="104"/>
      <c r="I68" s="104"/>
      <c r="J68" s="121"/>
      <c r="K68" s="104"/>
      <c r="L68" s="216">
        <v>1054</v>
      </c>
      <c r="M68" s="9"/>
      <c r="N68" s="9"/>
      <c r="O68" s="113"/>
      <c r="P68" s="113"/>
      <c r="Q68" s="113"/>
      <c r="R68" s="40"/>
      <c r="S68" s="40"/>
    </row>
    <row r="69" spans="1:19" ht="12.75" customHeight="1">
      <c r="A69" s="247">
        <v>2</v>
      </c>
      <c r="B69" s="23" t="s">
        <v>355</v>
      </c>
      <c r="C69" s="24"/>
      <c r="D69" s="107"/>
      <c r="E69" s="24"/>
      <c r="F69" s="216"/>
      <c r="G69" s="104"/>
      <c r="H69" s="104"/>
      <c r="I69" s="104"/>
      <c r="J69" s="121"/>
      <c r="K69" s="104"/>
      <c r="L69" s="216">
        <v>10593</v>
      </c>
      <c r="M69" s="9"/>
      <c r="N69" s="9"/>
      <c r="O69" s="113"/>
      <c r="P69" s="113"/>
      <c r="Q69" s="113"/>
      <c r="R69" s="40"/>
      <c r="S69" s="40"/>
    </row>
    <row r="70" spans="1:19" ht="12.75" customHeight="1">
      <c r="A70" s="247">
        <v>3</v>
      </c>
      <c r="B70" s="23" t="s">
        <v>359</v>
      </c>
      <c r="C70" s="24"/>
      <c r="D70" s="107"/>
      <c r="E70" s="24"/>
      <c r="F70" s="216"/>
      <c r="G70" s="104"/>
      <c r="H70" s="104"/>
      <c r="I70" s="104"/>
      <c r="J70" s="121"/>
      <c r="K70" s="104"/>
      <c r="L70" s="216">
        <v>602</v>
      </c>
      <c r="M70" s="9"/>
      <c r="N70" s="9"/>
      <c r="O70" s="113"/>
      <c r="P70" s="113"/>
      <c r="Q70" s="113"/>
      <c r="R70" s="40"/>
      <c r="S70" s="40"/>
    </row>
    <row r="71" spans="1:19" ht="12.75" customHeight="1">
      <c r="A71" s="400">
        <v>4</v>
      </c>
      <c r="B71" s="354" t="s">
        <v>358</v>
      </c>
      <c r="C71" s="307"/>
      <c r="D71" s="355"/>
      <c r="E71" s="307"/>
      <c r="F71" s="241"/>
      <c r="G71" s="366"/>
      <c r="H71" s="366"/>
      <c r="I71" s="366"/>
      <c r="J71" s="121"/>
      <c r="K71" s="366"/>
      <c r="L71" s="241">
        <v>2257</v>
      </c>
      <c r="M71" s="9"/>
      <c r="N71" s="9"/>
      <c r="O71" s="113"/>
      <c r="P71" s="113"/>
      <c r="Q71" s="113"/>
      <c r="R71" s="40"/>
      <c r="S71" s="40"/>
    </row>
    <row r="72" spans="1:19" ht="12.75" customHeight="1">
      <c r="A72" s="400">
        <v>5</v>
      </c>
      <c r="B72" s="354" t="s">
        <v>356</v>
      </c>
      <c r="C72" s="307"/>
      <c r="D72" s="355"/>
      <c r="E72" s="307"/>
      <c r="F72" s="241"/>
      <c r="G72" s="366"/>
      <c r="H72" s="366"/>
      <c r="I72" s="366"/>
      <c r="J72" s="121"/>
      <c r="K72" s="366"/>
      <c r="L72" s="241">
        <v>753</v>
      </c>
      <c r="M72" s="9"/>
      <c r="N72" s="9"/>
      <c r="O72" s="113"/>
      <c r="P72" s="113"/>
      <c r="Q72" s="113"/>
      <c r="R72" s="40"/>
      <c r="S72" s="40"/>
    </row>
    <row r="73" spans="1:19" ht="12.75" customHeight="1">
      <c r="A73" s="400">
        <v>7</v>
      </c>
      <c r="B73" s="354" t="s">
        <v>357</v>
      </c>
      <c r="C73" s="19"/>
      <c r="D73" s="106"/>
      <c r="E73" s="307"/>
      <c r="F73" s="241"/>
      <c r="G73" s="366"/>
      <c r="H73" s="366"/>
      <c r="I73" s="366"/>
      <c r="J73" s="121"/>
      <c r="K73" s="366"/>
      <c r="L73" s="241">
        <v>3574</v>
      </c>
      <c r="M73" s="9"/>
      <c r="N73" s="9"/>
      <c r="O73" s="113"/>
      <c r="P73" s="113"/>
      <c r="Q73" s="113"/>
      <c r="R73" s="40"/>
      <c r="S73" s="40"/>
    </row>
    <row r="74" spans="1:19" ht="19.5" customHeight="1">
      <c r="A74" s="400">
        <v>628003</v>
      </c>
      <c r="B74" s="354" t="s">
        <v>277</v>
      </c>
      <c r="C74" s="19"/>
      <c r="D74" s="106"/>
      <c r="E74" s="307"/>
      <c r="F74" s="213"/>
      <c r="G74" s="103"/>
      <c r="H74" s="103"/>
      <c r="I74" s="103"/>
      <c r="J74" s="121"/>
      <c r="K74" s="104"/>
      <c r="L74" s="241"/>
      <c r="M74" s="9"/>
      <c r="N74" s="9"/>
      <c r="O74" s="113"/>
      <c r="P74" s="113"/>
      <c r="Q74" s="113"/>
      <c r="R74" s="40"/>
      <c r="S74" s="40"/>
    </row>
    <row r="75" spans="1:19" ht="24" customHeight="1">
      <c r="A75" s="278"/>
      <c r="B75" s="36"/>
      <c r="C75" s="78"/>
      <c r="D75" s="57"/>
      <c r="E75" s="78"/>
      <c r="F75" s="277"/>
      <c r="G75" s="58"/>
      <c r="H75" s="58"/>
      <c r="I75" s="58"/>
      <c r="J75" s="40"/>
      <c r="K75" s="87"/>
      <c r="L75" s="58"/>
      <c r="M75" s="58" t="s">
        <v>276</v>
      </c>
      <c r="N75" s="58"/>
      <c r="O75" s="160"/>
      <c r="P75" s="160"/>
      <c r="Q75" s="160"/>
      <c r="R75" s="40"/>
      <c r="S75" s="40"/>
    </row>
    <row r="76" spans="1:19" ht="12.75" hidden="1">
      <c r="A76" s="278"/>
      <c r="B76" s="36"/>
      <c r="C76" s="78"/>
      <c r="D76" s="57"/>
      <c r="E76" s="78"/>
      <c r="F76" s="277"/>
      <c r="G76" s="58"/>
      <c r="H76" s="58"/>
      <c r="I76" s="58"/>
      <c r="J76" s="40"/>
      <c r="K76" s="87"/>
      <c r="L76" s="58"/>
      <c r="M76" s="58"/>
      <c r="N76" s="58"/>
      <c r="O76" s="160"/>
      <c r="P76" s="160"/>
      <c r="Q76" s="160"/>
      <c r="R76" s="40"/>
      <c r="S76" s="40"/>
    </row>
    <row r="77" spans="1:19" ht="3" customHeight="1" hidden="1">
      <c r="A77" s="279"/>
      <c r="B77" s="274"/>
      <c r="C77" s="275"/>
      <c r="D77" s="276"/>
      <c r="E77" s="275"/>
      <c r="F77" s="277"/>
      <c r="G77" s="58"/>
      <c r="H77" s="58"/>
      <c r="I77" s="58"/>
      <c r="J77" s="40"/>
      <c r="K77" s="87"/>
      <c r="L77" s="58"/>
      <c r="M77" s="58"/>
      <c r="N77" s="58"/>
      <c r="O77" s="160"/>
      <c r="P77" s="160"/>
      <c r="Q77" s="160"/>
      <c r="R77" s="40"/>
      <c r="S77" s="40"/>
    </row>
    <row r="78" spans="1:19" ht="12.75" hidden="1">
      <c r="A78" s="75"/>
      <c r="B78" s="36"/>
      <c r="C78" s="78"/>
      <c r="D78" s="57"/>
      <c r="E78" s="78"/>
      <c r="F78" s="277"/>
      <c r="G78" s="58"/>
      <c r="H78" s="58"/>
      <c r="I78" s="58"/>
      <c r="J78" s="40"/>
      <c r="K78" s="87"/>
      <c r="L78" s="58"/>
      <c r="M78" s="58"/>
      <c r="N78" s="58"/>
      <c r="O78" s="160"/>
      <c r="P78" s="160"/>
      <c r="Q78" s="160"/>
      <c r="R78" s="40"/>
      <c r="S78" s="40"/>
    </row>
    <row r="79" spans="1:19" ht="12.75" hidden="1">
      <c r="A79" s="75"/>
      <c r="B79" s="36"/>
      <c r="C79" s="78"/>
      <c r="D79" s="57"/>
      <c r="E79" s="78"/>
      <c r="F79" s="58"/>
      <c r="G79" s="58"/>
      <c r="H79" s="58"/>
      <c r="I79" s="58"/>
      <c r="J79" s="40"/>
      <c r="K79" s="87"/>
      <c r="L79" s="58"/>
      <c r="M79" s="58"/>
      <c r="N79" s="58"/>
      <c r="O79" s="160"/>
      <c r="P79" s="160"/>
      <c r="Q79" s="160"/>
      <c r="R79" s="40"/>
      <c r="S79" s="40"/>
    </row>
    <row r="80" spans="3:19" ht="12.75" hidden="1">
      <c r="C80" s="27"/>
      <c r="D80" s="15"/>
      <c r="E80" s="27"/>
      <c r="F80" s="27"/>
      <c r="G80" s="27"/>
      <c r="H80" s="27"/>
      <c r="I80" s="27"/>
      <c r="J80" s="28"/>
      <c r="K80" s="46"/>
      <c r="L80" s="177"/>
      <c r="M80" s="177"/>
      <c r="N80" s="177"/>
      <c r="O80" s="155"/>
      <c r="P80" s="155"/>
      <c r="Q80" s="155"/>
      <c r="R80" s="28"/>
      <c r="S80" s="28"/>
    </row>
    <row r="81" spans="3:19" ht="12.75" hidden="1">
      <c r="C81" s="27"/>
      <c r="D81" s="15"/>
      <c r="E81" s="27"/>
      <c r="F81" s="27" t="s">
        <v>60</v>
      </c>
      <c r="G81" s="27"/>
      <c r="H81" s="27"/>
      <c r="I81" s="27"/>
      <c r="J81" s="28"/>
      <c r="K81" s="46"/>
      <c r="L81" s="177"/>
      <c r="M81" s="177"/>
      <c r="N81" s="177"/>
      <c r="O81" s="155"/>
      <c r="P81" s="155"/>
      <c r="Q81" s="155"/>
      <c r="R81" s="28"/>
      <c r="S81" s="28"/>
    </row>
    <row r="82" spans="3:19" ht="4.5" customHeight="1" hidden="1">
      <c r="C82" s="27"/>
      <c r="D82" s="15"/>
      <c r="E82" s="27"/>
      <c r="F82" s="27"/>
      <c r="G82" s="27"/>
      <c r="H82" s="27"/>
      <c r="I82" s="27"/>
      <c r="J82" s="28"/>
      <c r="K82" s="46"/>
      <c r="L82" s="177"/>
      <c r="M82" s="177"/>
      <c r="N82" s="177"/>
      <c r="O82" s="155"/>
      <c r="P82" s="155"/>
      <c r="Q82" s="155"/>
      <c r="R82" s="28"/>
      <c r="S82" s="28"/>
    </row>
    <row r="83" spans="3:19" ht="12.75" hidden="1">
      <c r="C83" s="27"/>
      <c r="D83" s="15"/>
      <c r="E83" s="27"/>
      <c r="F83" s="27"/>
      <c r="G83" s="27"/>
      <c r="H83" s="27"/>
      <c r="I83" s="27"/>
      <c r="J83" s="28"/>
      <c r="K83" s="46"/>
      <c r="L83" s="177"/>
      <c r="M83" s="177"/>
      <c r="N83" s="177"/>
      <c r="O83" s="155"/>
      <c r="P83" s="155"/>
      <c r="Q83" s="155"/>
      <c r="R83" s="28"/>
      <c r="S83" s="28"/>
    </row>
    <row r="84" spans="1:19" ht="12.75">
      <c r="A84" s="56" t="s">
        <v>32</v>
      </c>
      <c r="B84" s="56"/>
      <c r="C84" s="185" t="s">
        <v>426</v>
      </c>
      <c r="D84" s="15"/>
      <c r="E84" s="27"/>
      <c r="F84" s="27"/>
      <c r="G84" s="27"/>
      <c r="H84" s="27"/>
      <c r="I84" s="27"/>
      <c r="J84" t="s">
        <v>61</v>
      </c>
      <c r="K84" s="46"/>
      <c r="L84" s="177"/>
      <c r="M84" s="177"/>
      <c r="N84" s="177"/>
      <c r="O84" s="156" t="s">
        <v>62</v>
      </c>
      <c r="P84" s="155"/>
      <c r="Q84" s="155"/>
      <c r="R84" s="28"/>
      <c r="S84" s="28"/>
    </row>
    <row r="85" spans="1:19" ht="51">
      <c r="A85" s="202" t="s">
        <v>34</v>
      </c>
      <c r="B85" s="207" t="s">
        <v>3</v>
      </c>
      <c r="C85" s="203" t="s">
        <v>360</v>
      </c>
      <c r="D85" s="204" t="s">
        <v>5</v>
      </c>
      <c r="E85" s="205" t="s">
        <v>361</v>
      </c>
      <c r="F85" s="203" t="s">
        <v>270</v>
      </c>
      <c r="G85" s="203"/>
      <c r="H85" s="203"/>
      <c r="I85" s="203"/>
      <c r="J85" s="219"/>
      <c r="K85" s="220"/>
      <c r="L85" s="206" t="s">
        <v>427</v>
      </c>
      <c r="M85" s="221" t="s">
        <v>362</v>
      </c>
      <c r="N85" s="221" t="s">
        <v>269</v>
      </c>
      <c r="O85" s="207" t="s">
        <v>302</v>
      </c>
      <c r="P85" s="207" t="s">
        <v>363</v>
      </c>
      <c r="Q85" s="207" t="s">
        <v>278</v>
      </c>
      <c r="R85" s="62"/>
      <c r="S85" s="62"/>
    </row>
    <row r="86" spans="1:19" ht="12.75">
      <c r="A86" s="208">
        <v>631</v>
      </c>
      <c r="B86" s="208" t="s">
        <v>284</v>
      </c>
      <c r="C86" s="210">
        <f>SUM(C87:C88)</f>
        <v>0</v>
      </c>
      <c r="D86" s="209">
        <f>SUM(D87,D92)</f>
        <v>0</v>
      </c>
      <c r="E86" s="210">
        <f>SUM(E87:E90)</f>
        <v>0</v>
      </c>
      <c r="F86" s="210">
        <f>SUM(F87,F92)</f>
        <v>6</v>
      </c>
      <c r="G86" s="229"/>
      <c r="H86" s="213"/>
      <c r="I86" s="213"/>
      <c r="J86" s="230"/>
      <c r="K86" s="231"/>
      <c r="L86" s="210">
        <f>SUM(L87:L89)</f>
        <v>8332</v>
      </c>
      <c r="M86" s="213"/>
      <c r="N86" s="213"/>
      <c r="O86" s="303"/>
      <c r="P86" s="217"/>
      <c r="Q86" s="217"/>
      <c r="R86" s="40"/>
      <c r="S86" s="40"/>
    </row>
    <row r="87" spans="1:19" ht="12.75">
      <c r="A87" s="247">
        <v>1</v>
      </c>
      <c r="B87" s="23" t="s">
        <v>285</v>
      </c>
      <c r="C87" s="307"/>
      <c r="D87" s="355"/>
      <c r="E87" s="307"/>
      <c r="F87" s="333"/>
      <c r="G87" s="302"/>
      <c r="H87" s="242"/>
      <c r="I87" s="242"/>
      <c r="J87" s="21"/>
      <c r="K87" s="356"/>
      <c r="L87" s="333">
        <v>6532</v>
      </c>
      <c r="M87" s="6"/>
      <c r="N87" s="6"/>
      <c r="O87" s="301"/>
      <c r="P87" s="164"/>
      <c r="Q87" s="164"/>
      <c r="R87" s="40"/>
      <c r="S87" s="40"/>
    </row>
    <row r="88" spans="1:19" ht="12.75">
      <c r="A88" s="247">
        <v>2</v>
      </c>
      <c r="B88" s="354" t="s">
        <v>286</v>
      </c>
      <c r="C88" s="307"/>
      <c r="D88" s="355"/>
      <c r="E88" s="307"/>
      <c r="F88" s="333"/>
      <c r="G88" s="302"/>
      <c r="H88" s="242"/>
      <c r="I88" s="242"/>
      <c r="J88" s="21"/>
      <c r="K88" s="356"/>
      <c r="L88" s="333">
        <v>1800</v>
      </c>
      <c r="M88" s="9"/>
      <c r="N88" s="9"/>
      <c r="O88" s="302"/>
      <c r="P88" s="242"/>
      <c r="Q88" s="242"/>
      <c r="R88" s="40"/>
      <c r="S88" s="40"/>
    </row>
    <row r="89" spans="1:19" ht="12.75">
      <c r="A89" s="247">
        <v>3</v>
      </c>
      <c r="B89" s="23" t="s">
        <v>287</v>
      </c>
      <c r="C89" s="24"/>
      <c r="D89" s="107"/>
      <c r="E89" s="24"/>
      <c r="F89" s="216"/>
      <c r="G89" s="82"/>
      <c r="H89" s="9"/>
      <c r="I89" s="9"/>
      <c r="J89" s="21"/>
      <c r="K89" s="43"/>
      <c r="L89" s="216"/>
      <c r="M89" s="9"/>
      <c r="N89" s="9"/>
      <c r="O89" s="302"/>
      <c r="P89" s="242"/>
      <c r="Q89" s="242"/>
      <c r="R89" s="40"/>
      <c r="S89" s="40"/>
    </row>
    <row r="90" spans="1:19" ht="12.75">
      <c r="A90" s="247"/>
      <c r="B90" s="23"/>
      <c r="C90" s="24"/>
      <c r="D90" s="107"/>
      <c r="E90" s="24"/>
      <c r="F90" s="216"/>
      <c r="G90" s="82"/>
      <c r="H90" s="9"/>
      <c r="I90" s="9"/>
      <c r="J90" s="21"/>
      <c r="K90" s="43"/>
      <c r="L90" s="216"/>
      <c r="M90" s="9"/>
      <c r="N90" s="9"/>
      <c r="O90" s="302"/>
      <c r="P90" s="242"/>
      <c r="Q90" s="242"/>
      <c r="R90" s="40"/>
      <c r="S90" s="40"/>
    </row>
    <row r="91" spans="1:19" ht="12.75">
      <c r="A91" s="247"/>
      <c r="B91" s="23"/>
      <c r="C91" s="24"/>
      <c r="D91" s="107"/>
      <c r="E91" s="24"/>
      <c r="F91" s="216"/>
      <c r="G91" s="82"/>
      <c r="H91" s="9"/>
      <c r="I91" s="9"/>
      <c r="J91" s="21"/>
      <c r="K91" s="43"/>
      <c r="L91" s="216"/>
      <c r="M91" s="9"/>
      <c r="N91" s="9"/>
      <c r="O91" s="302"/>
      <c r="P91" s="242"/>
      <c r="Q91" s="242"/>
      <c r="R91" s="40"/>
      <c r="S91" s="40"/>
    </row>
    <row r="92" spans="1:19" ht="12.75">
      <c r="A92" s="208">
        <v>632</v>
      </c>
      <c r="B92" s="208" t="s">
        <v>75</v>
      </c>
      <c r="C92" s="210">
        <f>SUM(C93:C97)</f>
        <v>0</v>
      </c>
      <c r="D92" s="209">
        <f>SUM(D93:D107)</f>
        <v>0</v>
      </c>
      <c r="E92" s="210">
        <f>SUM(E93:E97)</f>
        <v>0</v>
      </c>
      <c r="F92" s="210">
        <f>SUM(F93:F106)</f>
        <v>6</v>
      </c>
      <c r="G92" s="233"/>
      <c r="H92" s="234"/>
      <c r="I92" s="234"/>
      <c r="J92" s="230"/>
      <c r="K92" s="235"/>
      <c r="L92" s="217">
        <f>SUM(L93:L95)</f>
        <v>4530</v>
      </c>
      <c r="M92" s="217"/>
      <c r="N92" s="217"/>
      <c r="O92" s="303"/>
      <c r="P92" s="217"/>
      <c r="Q92" s="217"/>
      <c r="R92" s="40"/>
      <c r="S92" s="40"/>
    </row>
    <row r="93" spans="1:19" ht="12.75">
      <c r="A93" s="247">
        <v>1</v>
      </c>
      <c r="B93" s="23" t="s">
        <v>314</v>
      </c>
      <c r="C93" s="24"/>
      <c r="D93" s="107"/>
      <c r="E93" s="24"/>
      <c r="F93" s="232"/>
      <c r="G93" s="86"/>
      <c r="H93" s="24"/>
      <c r="I93" s="24"/>
      <c r="J93" s="21"/>
      <c r="K93" s="25"/>
      <c r="L93" s="232">
        <v>2530</v>
      </c>
      <c r="M93" s="24"/>
      <c r="N93" s="24"/>
      <c r="O93" s="306"/>
      <c r="P93" s="307"/>
      <c r="Q93" s="307"/>
      <c r="R93" s="40"/>
      <c r="S93" s="40"/>
    </row>
    <row r="94" spans="1:19" ht="12.75">
      <c r="A94" s="247">
        <v>2</v>
      </c>
      <c r="B94" s="23" t="s">
        <v>79</v>
      </c>
      <c r="C94" s="24"/>
      <c r="D94" s="107"/>
      <c r="E94" s="24"/>
      <c r="F94" s="232"/>
      <c r="G94" s="86"/>
      <c r="H94" s="24"/>
      <c r="I94" s="24"/>
      <c r="J94" s="21"/>
      <c r="K94" s="25"/>
      <c r="L94" s="232">
        <v>200</v>
      </c>
      <c r="M94" s="24"/>
      <c r="N94" s="24"/>
      <c r="O94" s="306"/>
      <c r="P94" s="307"/>
      <c r="Q94" s="307"/>
      <c r="R94" s="40"/>
      <c r="S94" s="40"/>
    </row>
    <row r="95" spans="1:19" ht="12.75">
      <c r="A95" s="247">
        <v>3</v>
      </c>
      <c r="B95" s="23" t="s">
        <v>315</v>
      </c>
      <c r="C95" s="24"/>
      <c r="D95" s="107"/>
      <c r="E95" s="24"/>
      <c r="F95" s="232"/>
      <c r="G95" s="86"/>
      <c r="H95" s="24"/>
      <c r="I95" s="24"/>
      <c r="J95" s="21"/>
      <c r="K95" s="25"/>
      <c r="L95" s="232">
        <v>1800</v>
      </c>
      <c r="M95" s="24"/>
      <c r="N95" s="24"/>
      <c r="O95" s="306"/>
      <c r="P95" s="307"/>
      <c r="Q95" s="307"/>
      <c r="R95" s="40"/>
      <c r="S95" s="40"/>
    </row>
    <row r="96" spans="1:19" ht="12.75">
      <c r="A96" s="247"/>
      <c r="B96" s="23"/>
      <c r="C96" s="24"/>
      <c r="D96" s="107"/>
      <c r="E96" s="24"/>
      <c r="F96" s="232"/>
      <c r="G96" s="86"/>
      <c r="H96" s="24"/>
      <c r="I96" s="24"/>
      <c r="J96" s="21"/>
      <c r="K96" s="25"/>
      <c r="L96" s="232"/>
      <c r="M96" s="24"/>
      <c r="N96" s="24"/>
      <c r="O96" s="306"/>
      <c r="P96" s="307"/>
      <c r="Q96" s="307"/>
      <c r="R96" s="40"/>
      <c r="S96" s="40"/>
    </row>
    <row r="97" spans="1:19" ht="12.75">
      <c r="A97" s="247"/>
      <c r="B97" s="23"/>
      <c r="C97" s="24"/>
      <c r="D97" s="107"/>
      <c r="E97" s="24"/>
      <c r="F97" s="216"/>
      <c r="G97" s="82"/>
      <c r="H97" s="9"/>
      <c r="I97" s="9"/>
      <c r="J97" s="21"/>
      <c r="K97" s="43"/>
      <c r="L97" s="216"/>
      <c r="M97" s="9"/>
      <c r="N97" s="9"/>
      <c r="O97" s="302"/>
      <c r="P97" s="242"/>
      <c r="Q97" s="242"/>
      <c r="R97" s="40"/>
      <c r="S97" s="40"/>
    </row>
    <row r="98" spans="1:19" ht="12.75">
      <c r="A98" s="208">
        <v>633</v>
      </c>
      <c r="B98" s="208" t="s">
        <v>88</v>
      </c>
      <c r="C98" s="210">
        <f>SUM(C99:C112)</f>
        <v>0</v>
      </c>
      <c r="D98" s="209">
        <f>SUM(D99:D135)</f>
        <v>0</v>
      </c>
      <c r="E98" s="210">
        <f>SUM(E99:E112)</f>
        <v>0</v>
      </c>
      <c r="F98" s="210">
        <f>SUM(F99:F135)</f>
        <v>6</v>
      </c>
      <c r="G98" s="213"/>
      <c r="H98" s="213"/>
      <c r="I98" s="213"/>
      <c r="J98" s="230"/>
      <c r="K98" s="231"/>
      <c r="L98" s="213">
        <f>SUM(L99:L112)</f>
        <v>4807</v>
      </c>
      <c r="M98" s="213"/>
      <c r="N98" s="213"/>
      <c r="O98" s="303"/>
      <c r="P98" s="303"/>
      <c r="Q98" s="217"/>
      <c r="R98" s="40"/>
      <c r="S98" s="40"/>
    </row>
    <row r="99" spans="1:19" ht="12.75">
      <c r="A99" s="247">
        <v>1</v>
      </c>
      <c r="B99" s="23" t="s">
        <v>316</v>
      </c>
      <c r="C99" s="24"/>
      <c r="D99" s="107"/>
      <c r="E99" s="24"/>
      <c r="F99" s="216"/>
      <c r="G99" s="9"/>
      <c r="H99" s="9"/>
      <c r="I99" s="9"/>
      <c r="J99" s="21"/>
      <c r="K99" s="43"/>
      <c r="L99" s="216">
        <v>900</v>
      </c>
      <c r="M99" s="9"/>
      <c r="N99" s="9"/>
      <c r="O99" s="302"/>
      <c r="P99" s="302"/>
      <c r="Q99" s="342"/>
      <c r="R99" s="40"/>
      <c r="S99" s="40"/>
    </row>
    <row r="100" spans="1:19" ht="12.75">
      <c r="A100" s="247">
        <v>2</v>
      </c>
      <c r="B100" s="23" t="s">
        <v>90</v>
      </c>
      <c r="C100" s="24"/>
      <c r="D100" s="107"/>
      <c r="E100" s="24"/>
      <c r="F100" s="232"/>
      <c r="G100" s="24"/>
      <c r="H100" s="24"/>
      <c r="I100" s="24"/>
      <c r="J100" s="21"/>
      <c r="K100" s="25"/>
      <c r="L100" s="232">
        <v>321</v>
      </c>
      <c r="M100" s="24"/>
      <c r="N100" s="24"/>
      <c r="O100" s="306"/>
      <c r="P100" s="306"/>
      <c r="Q100" s="342"/>
      <c r="R100" s="40"/>
      <c r="S100" s="40"/>
    </row>
    <row r="101" spans="1:19" ht="12.75">
      <c r="A101" s="247">
        <v>3</v>
      </c>
      <c r="B101" s="23" t="s">
        <v>262</v>
      </c>
      <c r="C101" s="24"/>
      <c r="D101" s="107"/>
      <c r="E101" s="24"/>
      <c r="F101" s="232"/>
      <c r="G101" s="24"/>
      <c r="H101" s="24"/>
      <c r="I101" s="24"/>
      <c r="J101" s="21"/>
      <c r="K101" s="25"/>
      <c r="L101" s="232">
        <v>70</v>
      </c>
      <c r="M101" s="24"/>
      <c r="N101" s="24"/>
      <c r="O101" s="306"/>
      <c r="P101" s="306"/>
      <c r="Q101" s="342"/>
      <c r="R101" s="40"/>
      <c r="S101" s="40"/>
    </row>
    <row r="102" spans="1:19" ht="12.75">
      <c r="A102" s="247">
        <v>4</v>
      </c>
      <c r="B102" s="23" t="s">
        <v>317</v>
      </c>
      <c r="C102" s="24"/>
      <c r="D102" s="107"/>
      <c r="E102" s="24"/>
      <c r="F102" s="232"/>
      <c r="G102" s="24"/>
      <c r="H102" s="24"/>
      <c r="I102" s="24"/>
      <c r="J102" s="21"/>
      <c r="K102" s="25"/>
      <c r="L102" s="232">
        <v>100</v>
      </c>
      <c r="M102" s="24"/>
      <c r="N102" s="24"/>
      <c r="O102" s="306"/>
      <c r="P102" s="306"/>
      <c r="Q102" s="342"/>
      <c r="R102" s="40"/>
      <c r="S102" s="40"/>
    </row>
    <row r="103" spans="1:19" ht="12.75">
      <c r="A103" s="247">
        <v>5</v>
      </c>
      <c r="B103" s="23" t="s">
        <v>318</v>
      </c>
      <c r="C103" s="24"/>
      <c r="D103" s="107"/>
      <c r="E103" s="24"/>
      <c r="F103" s="232"/>
      <c r="G103" s="24"/>
      <c r="H103" s="24"/>
      <c r="I103" s="24"/>
      <c r="J103" s="21"/>
      <c r="K103" s="25"/>
      <c r="L103" s="232">
        <v>20</v>
      </c>
      <c r="M103" s="24"/>
      <c r="N103" s="24"/>
      <c r="O103" s="306"/>
      <c r="P103" s="306"/>
      <c r="Q103" s="342"/>
      <c r="R103" s="40"/>
      <c r="S103" s="40"/>
    </row>
    <row r="104" spans="1:19" ht="12.75">
      <c r="A104" s="247">
        <v>6</v>
      </c>
      <c r="B104" s="23" t="s">
        <v>319</v>
      </c>
      <c r="C104" s="24"/>
      <c r="D104" s="107"/>
      <c r="E104" s="24"/>
      <c r="F104" s="232"/>
      <c r="G104" s="24"/>
      <c r="H104" s="24"/>
      <c r="I104" s="24"/>
      <c r="J104" s="21"/>
      <c r="K104" s="25"/>
      <c r="L104" s="232">
        <v>1745</v>
      </c>
      <c r="M104" s="24"/>
      <c r="N104" s="24"/>
      <c r="O104" s="306"/>
      <c r="P104" s="306"/>
      <c r="Q104" s="342"/>
      <c r="R104" s="40"/>
      <c r="S104" s="40"/>
    </row>
    <row r="105" spans="1:19" ht="12.75">
      <c r="A105" s="247">
        <v>7</v>
      </c>
      <c r="B105" s="23" t="s">
        <v>320</v>
      </c>
      <c r="C105" s="24"/>
      <c r="D105" s="107"/>
      <c r="E105" s="24"/>
      <c r="F105" s="216"/>
      <c r="G105" s="9"/>
      <c r="H105" s="9"/>
      <c r="I105" s="9"/>
      <c r="J105" s="21"/>
      <c r="K105" s="43"/>
      <c r="L105" s="216"/>
      <c r="M105" s="24"/>
      <c r="N105" s="24"/>
      <c r="O105" s="306"/>
      <c r="P105" s="307"/>
      <c r="Q105" s="307"/>
      <c r="R105" s="40"/>
      <c r="S105" s="40"/>
    </row>
    <row r="106" spans="1:19" ht="12.75">
      <c r="A106" s="247">
        <v>9</v>
      </c>
      <c r="B106" s="23" t="s">
        <v>321</v>
      </c>
      <c r="C106" s="24"/>
      <c r="D106" s="107"/>
      <c r="E106" s="24"/>
      <c r="F106" s="232"/>
      <c r="G106" s="24"/>
      <c r="H106" s="24"/>
      <c r="I106" s="24"/>
      <c r="J106" s="21"/>
      <c r="K106" s="25"/>
      <c r="L106" s="232">
        <v>370</v>
      </c>
      <c r="M106" s="24"/>
      <c r="N106" s="24"/>
      <c r="O106" s="306"/>
      <c r="P106" s="307"/>
      <c r="Q106" s="307"/>
      <c r="R106" s="40"/>
      <c r="S106" s="40"/>
    </row>
    <row r="107" spans="1:19" ht="12.75">
      <c r="A107" s="247">
        <v>10</v>
      </c>
      <c r="B107" s="23" t="s">
        <v>322</v>
      </c>
      <c r="C107" s="24"/>
      <c r="D107" s="107"/>
      <c r="E107" s="24"/>
      <c r="F107" s="232"/>
      <c r="G107" s="24"/>
      <c r="H107" s="24"/>
      <c r="I107" s="24"/>
      <c r="J107" s="21"/>
      <c r="K107" s="25"/>
      <c r="L107" s="232">
        <v>17</v>
      </c>
      <c r="M107" s="9"/>
      <c r="N107" s="9"/>
      <c r="O107" s="304"/>
      <c r="P107" s="305"/>
      <c r="Q107" s="305"/>
      <c r="R107" s="40"/>
      <c r="S107" s="40"/>
    </row>
    <row r="108" spans="1:19" ht="12.75">
      <c r="A108" s="247">
        <v>13</v>
      </c>
      <c r="B108" s="23" t="s">
        <v>415</v>
      </c>
      <c r="C108" s="24"/>
      <c r="D108" s="107"/>
      <c r="E108" s="24"/>
      <c r="F108" s="232"/>
      <c r="G108" s="24"/>
      <c r="H108" s="24"/>
      <c r="I108" s="24"/>
      <c r="J108" s="21"/>
      <c r="K108" s="25"/>
      <c r="L108" s="232">
        <v>404</v>
      </c>
      <c r="M108" s="24"/>
      <c r="N108" s="24"/>
      <c r="O108" s="306"/>
      <c r="P108" s="307"/>
      <c r="Q108" s="341"/>
      <c r="R108" s="40"/>
      <c r="S108" s="40"/>
    </row>
    <row r="109" spans="1:19" ht="12.75">
      <c r="A109" s="247">
        <v>15</v>
      </c>
      <c r="B109" s="23" t="s">
        <v>263</v>
      </c>
      <c r="C109" s="24"/>
      <c r="D109" s="107"/>
      <c r="E109" s="24"/>
      <c r="F109" s="232"/>
      <c r="G109" s="24"/>
      <c r="H109" s="24"/>
      <c r="I109" s="24"/>
      <c r="J109" s="21"/>
      <c r="K109" s="25"/>
      <c r="L109" s="232">
        <v>10</v>
      </c>
      <c r="M109" s="316"/>
      <c r="N109" s="316"/>
      <c r="O109" s="386"/>
      <c r="P109" s="386"/>
      <c r="Q109" s="317"/>
      <c r="R109" s="40"/>
      <c r="S109" s="40"/>
    </row>
    <row r="110" spans="1:19" ht="12.75">
      <c r="A110" s="250">
        <v>16</v>
      </c>
      <c r="B110" s="68" t="s">
        <v>323</v>
      </c>
      <c r="C110" s="67"/>
      <c r="D110" s="110"/>
      <c r="E110" s="67"/>
      <c r="F110" s="236"/>
      <c r="G110" s="67"/>
      <c r="H110" s="67"/>
      <c r="I110" s="67"/>
      <c r="J110" s="66"/>
      <c r="K110" s="25"/>
      <c r="L110" s="232">
        <v>850</v>
      </c>
      <c r="M110" s="9"/>
      <c r="N110" s="9"/>
      <c r="O110" s="302"/>
      <c r="P110" s="302"/>
      <c r="Q110" s="342"/>
      <c r="R110" s="40"/>
      <c r="S110" s="40"/>
    </row>
    <row r="111" spans="1:19" ht="12.75">
      <c r="A111" s="247">
        <v>200</v>
      </c>
      <c r="B111" s="37" t="s">
        <v>333</v>
      </c>
      <c r="C111" s="73"/>
      <c r="D111" s="112"/>
      <c r="E111" s="73"/>
      <c r="F111" s="237"/>
      <c r="G111" s="73"/>
      <c r="H111" s="73"/>
      <c r="I111" s="73"/>
      <c r="J111" s="74"/>
      <c r="K111" s="30"/>
      <c r="L111" s="298"/>
      <c r="M111" s="24"/>
      <c r="N111" s="24"/>
      <c r="O111" s="306"/>
      <c r="P111" s="306"/>
      <c r="Q111" s="342"/>
      <c r="R111" s="40"/>
      <c r="S111" s="40"/>
    </row>
    <row r="112" spans="1:19" ht="12.75">
      <c r="A112" s="247"/>
      <c r="B112" s="23"/>
      <c r="C112" s="24"/>
      <c r="D112" s="107"/>
      <c r="E112" s="24"/>
      <c r="F112" s="232"/>
      <c r="G112" s="24"/>
      <c r="H112" s="24"/>
      <c r="I112" s="24"/>
      <c r="J112" s="21"/>
      <c r="K112" s="25"/>
      <c r="L112" s="232"/>
      <c r="M112" s="24"/>
      <c r="N112" s="24"/>
      <c r="O112" s="306"/>
      <c r="P112" s="306"/>
      <c r="Q112" s="342"/>
      <c r="R112" s="40"/>
      <c r="S112" s="40"/>
    </row>
    <row r="113" spans="1:19" ht="12.75">
      <c r="A113" s="208">
        <v>634</v>
      </c>
      <c r="B113" s="208" t="s">
        <v>122</v>
      </c>
      <c r="C113" s="210">
        <f>SUM(C114:C119)</f>
        <v>0</v>
      </c>
      <c r="D113" s="209">
        <f>SUM(D114:D125)</f>
        <v>0</v>
      </c>
      <c r="E113" s="210">
        <f>SUM(E114:E119)</f>
        <v>0</v>
      </c>
      <c r="F113" s="210">
        <f>SUM(F114:F125)</f>
        <v>3</v>
      </c>
      <c r="G113" s="213"/>
      <c r="H113" s="213"/>
      <c r="I113" s="213"/>
      <c r="J113" s="230"/>
      <c r="K113" s="231"/>
      <c r="L113" s="210">
        <f>SUM(L114:L119)</f>
        <v>3880</v>
      </c>
      <c r="M113" s="334"/>
      <c r="N113" s="334"/>
      <c r="O113" s="395"/>
      <c r="P113" s="395"/>
      <c r="Q113" s="378"/>
      <c r="R113" s="40"/>
      <c r="S113" s="40"/>
    </row>
    <row r="114" spans="1:19" ht="12.75">
      <c r="A114" s="247">
        <v>1</v>
      </c>
      <c r="B114" s="23" t="s">
        <v>324</v>
      </c>
      <c r="C114" s="24"/>
      <c r="D114" s="107"/>
      <c r="E114" s="24"/>
      <c r="F114" s="216"/>
      <c r="G114" s="9"/>
      <c r="H114" s="9"/>
      <c r="I114" s="9"/>
      <c r="J114" s="21"/>
      <c r="K114" s="43"/>
      <c r="L114" s="216">
        <v>1600</v>
      </c>
      <c r="M114" s="24"/>
      <c r="N114" s="24"/>
      <c r="O114" s="306"/>
      <c r="P114" s="306"/>
      <c r="Q114" s="342"/>
      <c r="R114" s="40"/>
      <c r="S114" s="40"/>
    </row>
    <row r="115" spans="1:19" ht="12.75">
      <c r="A115" s="247">
        <v>2</v>
      </c>
      <c r="B115" s="23" t="s">
        <v>248</v>
      </c>
      <c r="C115" s="24"/>
      <c r="D115" s="107"/>
      <c r="E115" s="24"/>
      <c r="F115" s="232"/>
      <c r="G115" s="24"/>
      <c r="H115" s="24"/>
      <c r="I115" s="24"/>
      <c r="J115" s="21"/>
      <c r="K115" s="25"/>
      <c r="L115" s="232">
        <v>1030</v>
      </c>
      <c r="M115" s="24"/>
      <c r="N115" s="24"/>
      <c r="O115" s="307"/>
      <c r="P115" s="307"/>
      <c r="Q115" s="342"/>
      <c r="R115" s="40"/>
      <c r="S115" s="40"/>
    </row>
    <row r="116" spans="1:19" ht="12.75">
      <c r="A116" s="247">
        <v>3</v>
      </c>
      <c r="B116" s="23" t="s">
        <v>325</v>
      </c>
      <c r="C116" s="24"/>
      <c r="D116" s="107"/>
      <c r="E116" s="24"/>
      <c r="F116" s="232"/>
      <c r="G116" s="24"/>
      <c r="H116" s="24"/>
      <c r="I116" s="24"/>
      <c r="J116" s="21"/>
      <c r="K116" s="25"/>
      <c r="L116" s="232">
        <v>1150</v>
      </c>
      <c r="M116" s="341"/>
      <c r="N116" s="341"/>
      <c r="O116" s="388"/>
      <c r="P116" s="388"/>
      <c r="Q116" s="388"/>
      <c r="R116" s="28"/>
      <c r="S116" s="28"/>
    </row>
    <row r="117" spans="1:19" ht="12.75">
      <c r="A117" s="247">
        <v>4</v>
      </c>
      <c r="B117" s="23" t="s">
        <v>326</v>
      </c>
      <c r="C117" s="24"/>
      <c r="D117" s="107"/>
      <c r="E117" s="24"/>
      <c r="F117" s="232"/>
      <c r="G117" s="24"/>
      <c r="H117" s="24"/>
      <c r="I117" s="24"/>
      <c r="J117" s="21"/>
      <c r="K117" s="25"/>
      <c r="L117" s="232">
        <v>60</v>
      </c>
      <c r="M117" s="341"/>
      <c r="N117" s="341"/>
      <c r="O117" s="388"/>
      <c r="P117" s="388"/>
      <c r="Q117" s="388"/>
      <c r="R117" s="28"/>
      <c r="S117" s="28"/>
    </row>
    <row r="118" spans="1:19" ht="12.75">
      <c r="A118" s="247">
        <v>5</v>
      </c>
      <c r="B118" s="23" t="s">
        <v>327</v>
      </c>
      <c r="C118" s="24"/>
      <c r="D118" s="107"/>
      <c r="E118" s="24"/>
      <c r="F118" s="232"/>
      <c r="G118" s="24"/>
      <c r="H118" s="24"/>
      <c r="I118" s="24"/>
      <c r="J118" s="21"/>
      <c r="K118" s="25"/>
      <c r="L118" s="232">
        <v>30</v>
      </c>
      <c r="M118" s="341"/>
      <c r="N118" s="341"/>
      <c r="O118" s="388"/>
      <c r="P118" s="388"/>
      <c r="Q118" s="388"/>
      <c r="R118" s="28"/>
      <c r="S118" s="28"/>
    </row>
    <row r="119" spans="1:19" ht="15" customHeight="1">
      <c r="A119" s="247">
        <v>6</v>
      </c>
      <c r="B119" s="23" t="s">
        <v>328</v>
      </c>
      <c r="C119" s="24"/>
      <c r="D119" s="107"/>
      <c r="E119" s="24"/>
      <c r="F119" s="232"/>
      <c r="G119" s="24"/>
      <c r="H119" s="24"/>
      <c r="I119" s="24"/>
      <c r="J119" s="21"/>
      <c r="K119" s="25"/>
      <c r="L119" s="232">
        <v>10</v>
      </c>
      <c r="M119" s="341"/>
      <c r="N119" s="341"/>
      <c r="O119" s="388"/>
      <c r="P119" s="388"/>
      <c r="Q119" s="388"/>
      <c r="R119" s="28"/>
      <c r="S119" s="28"/>
    </row>
    <row r="120" spans="3:19" ht="29.25" customHeight="1" hidden="1">
      <c r="C120" s="27"/>
      <c r="D120" s="15"/>
      <c r="E120" s="27"/>
      <c r="F120" s="27" t="s">
        <v>86</v>
      </c>
      <c r="G120" s="27"/>
      <c r="H120" s="27"/>
      <c r="I120" s="27"/>
      <c r="J120" s="28"/>
      <c r="K120" s="46"/>
      <c r="L120" s="177"/>
      <c r="M120" s="177"/>
      <c r="N120" s="177"/>
      <c r="O120" s="161"/>
      <c r="P120" s="155"/>
      <c r="Q120" s="155"/>
      <c r="R120" s="28"/>
      <c r="S120" s="28"/>
    </row>
    <row r="121" spans="3:19" ht="9" customHeight="1">
      <c r="C121" s="27"/>
      <c r="D121" s="15"/>
      <c r="E121" s="27"/>
      <c r="F121" s="27"/>
      <c r="G121" s="27"/>
      <c r="H121" s="27"/>
      <c r="I121" s="27"/>
      <c r="J121" s="28"/>
      <c r="K121" s="46"/>
      <c r="L121" s="177"/>
      <c r="M121" s="177"/>
      <c r="N121" s="177"/>
      <c r="O121" s="46"/>
      <c r="P121" s="90"/>
      <c r="Q121" s="90"/>
      <c r="R121" s="28"/>
      <c r="S121" s="28"/>
    </row>
    <row r="122" spans="1:19" ht="12.75">
      <c r="A122" s="56" t="s">
        <v>32</v>
      </c>
      <c r="B122" s="56"/>
      <c r="C122" s="185" t="s">
        <v>426</v>
      </c>
      <c r="D122" s="15"/>
      <c r="E122" s="27"/>
      <c r="F122" s="27"/>
      <c r="G122" s="27"/>
      <c r="H122" s="27"/>
      <c r="I122" s="27"/>
      <c r="K122" s="46"/>
      <c r="L122" s="177"/>
      <c r="M122" s="177"/>
      <c r="N122" s="177"/>
      <c r="O122" s="144" t="s">
        <v>87</v>
      </c>
      <c r="P122" s="283"/>
      <c r="Q122" s="335"/>
      <c r="R122" s="28"/>
      <c r="S122" s="28"/>
    </row>
    <row r="123" spans="1:19" ht="51">
      <c r="A123" s="202" t="s">
        <v>34</v>
      </c>
      <c r="B123" s="207" t="s">
        <v>3</v>
      </c>
      <c r="C123" s="203" t="s">
        <v>360</v>
      </c>
      <c r="D123" s="204" t="s">
        <v>5</v>
      </c>
      <c r="E123" s="205" t="s">
        <v>361</v>
      </c>
      <c r="F123" s="203" t="s">
        <v>270</v>
      </c>
      <c r="G123" s="203"/>
      <c r="H123" s="203"/>
      <c r="I123" s="203"/>
      <c r="J123" s="219"/>
      <c r="K123" s="220"/>
      <c r="L123" s="206" t="s">
        <v>427</v>
      </c>
      <c r="M123" s="221" t="s">
        <v>362</v>
      </c>
      <c r="N123" s="221" t="s">
        <v>269</v>
      </c>
      <c r="O123" s="207" t="s">
        <v>302</v>
      </c>
      <c r="P123" s="207" t="s">
        <v>363</v>
      </c>
      <c r="Q123" s="207" t="s">
        <v>278</v>
      </c>
      <c r="R123" s="62"/>
      <c r="S123" s="62"/>
    </row>
    <row r="124" spans="1:19" ht="12.75">
      <c r="A124" s="208">
        <v>635</v>
      </c>
      <c r="B124" s="208" t="s">
        <v>135</v>
      </c>
      <c r="C124" s="210">
        <f>SUM(C125:C133)</f>
        <v>0</v>
      </c>
      <c r="D124" s="209">
        <f>SUM(D125:D142)</f>
        <v>0</v>
      </c>
      <c r="E124" s="210">
        <f>SUM(E125:E133)</f>
        <v>0</v>
      </c>
      <c r="F124" s="232">
        <v>3</v>
      </c>
      <c r="G124" s="24"/>
      <c r="H124" s="24"/>
      <c r="I124" s="24"/>
      <c r="J124" s="21"/>
      <c r="K124" s="25"/>
      <c r="L124" s="334">
        <f>SUM(L125:L132)</f>
        <v>710</v>
      </c>
      <c r="M124" s="217"/>
      <c r="N124" s="334"/>
      <c r="O124" s="395"/>
      <c r="P124" s="395"/>
      <c r="Q124" s="333"/>
      <c r="R124" s="40"/>
      <c r="S124" s="40"/>
    </row>
    <row r="125" spans="1:19" ht="11.25" customHeight="1">
      <c r="A125" s="247">
        <v>1</v>
      </c>
      <c r="B125" s="23" t="s">
        <v>329</v>
      </c>
      <c r="C125" s="24"/>
      <c r="D125" s="107"/>
      <c r="E125" s="24"/>
      <c r="F125" s="232"/>
      <c r="G125" s="24"/>
      <c r="H125" s="24"/>
      <c r="I125" s="24"/>
      <c r="J125" s="21"/>
      <c r="K125" s="25"/>
      <c r="L125" s="232">
        <v>20</v>
      </c>
      <c r="M125" s="9"/>
      <c r="N125" s="24"/>
      <c r="O125" s="306"/>
      <c r="P125" s="306"/>
      <c r="Q125" s="307"/>
      <c r="R125" s="40"/>
      <c r="S125" s="40"/>
    </row>
    <row r="126" spans="1:19" ht="11.25" customHeight="1">
      <c r="A126" s="247">
        <v>2</v>
      </c>
      <c r="B126" s="23" t="s">
        <v>288</v>
      </c>
      <c r="C126" s="24"/>
      <c r="D126" s="107"/>
      <c r="E126" s="24"/>
      <c r="F126" s="232"/>
      <c r="G126" s="24"/>
      <c r="H126" s="24"/>
      <c r="I126" s="24"/>
      <c r="J126" s="21"/>
      <c r="K126" s="25"/>
      <c r="L126" s="232">
        <v>100</v>
      </c>
      <c r="M126" s="24"/>
      <c r="N126" s="24"/>
      <c r="O126" s="306"/>
      <c r="P126" s="306"/>
      <c r="Q126" s="307"/>
      <c r="R126" s="40"/>
      <c r="S126" s="40"/>
    </row>
    <row r="127" spans="1:19" ht="11.25" customHeight="1">
      <c r="A127" s="247">
        <v>3</v>
      </c>
      <c r="B127" s="23" t="s">
        <v>264</v>
      </c>
      <c r="C127" s="24"/>
      <c r="D127" s="107"/>
      <c r="E127" s="24"/>
      <c r="F127" s="232"/>
      <c r="G127" s="24"/>
      <c r="H127" s="24"/>
      <c r="I127" s="24"/>
      <c r="J127" s="21"/>
      <c r="K127" s="25"/>
      <c r="L127" s="232">
        <v>20</v>
      </c>
      <c r="M127" s="24"/>
      <c r="N127" s="24"/>
      <c r="O127" s="306"/>
      <c r="P127" s="306"/>
      <c r="Q127" s="307"/>
      <c r="R127" s="40"/>
      <c r="S127" s="40"/>
    </row>
    <row r="128" spans="1:19" ht="11.25" customHeight="1">
      <c r="A128" s="247">
        <v>4</v>
      </c>
      <c r="B128" s="23" t="s">
        <v>330</v>
      </c>
      <c r="C128" s="24"/>
      <c r="D128" s="107"/>
      <c r="E128" s="24"/>
      <c r="F128" s="232"/>
      <c r="G128" s="24"/>
      <c r="H128" s="24"/>
      <c r="I128" s="24"/>
      <c r="J128" s="21"/>
      <c r="K128" s="25"/>
      <c r="L128" s="232">
        <v>250</v>
      </c>
      <c r="M128" s="24"/>
      <c r="N128" s="24"/>
      <c r="O128" s="306"/>
      <c r="P128" s="306"/>
      <c r="Q128" s="307"/>
      <c r="R128" s="40"/>
      <c r="S128" s="40"/>
    </row>
    <row r="129" spans="1:19" ht="11.25" customHeight="1">
      <c r="A129" s="247">
        <v>5</v>
      </c>
      <c r="B129" s="23" t="s">
        <v>331</v>
      </c>
      <c r="C129" s="24"/>
      <c r="D129" s="107"/>
      <c r="E129" s="24"/>
      <c r="F129" s="232"/>
      <c r="G129" s="24"/>
      <c r="H129" s="24"/>
      <c r="I129" s="24"/>
      <c r="J129" s="21"/>
      <c r="K129" s="25"/>
      <c r="L129" s="232"/>
      <c r="M129" s="24"/>
      <c r="N129" s="24"/>
      <c r="O129" s="306"/>
      <c r="P129" s="306"/>
      <c r="Q129" s="307"/>
      <c r="R129" s="40"/>
      <c r="S129" s="40"/>
    </row>
    <row r="130" spans="1:19" ht="11.25" customHeight="1">
      <c r="A130" s="247">
        <v>6</v>
      </c>
      <c r="B130" s="23" t="s">
        <v>332</v>
      </c>
      <c r="C130" s="24"/>
      <c r="D130" s="107"/>
      <c r="E130" s="24"/>
      <c r="F130" s="232"/>
      <c r="G130" s="24"/>
      <c r="H130" s="24"/>
      <c r="I130" s="24"/>
      <c r="J130" s="21"/>
      <c r="K130" s="25"/>
      <c r="L130" s="232">
        <v>320</v>
      </c>
      <c r="M130" s="24"/>
      <c r="N130" s="9"/>
      <c r="O130" s="302"/>
      <c r="P130" s="302"/>
      <c r="Q130" s="242"/>
      <c r="R130" s="40"/>
      <c r="S130" s="40"/>
    </row>
    <row r="131" spans="1:19" ht="11.25" customHeight="1">
      <c r="A131" s="247">
        <v>7</v>
      </c>
      <c r="B131" s="23" t="s">
        <v>372</v>
      </c>
      <c r="C131" s="24"/>
      <c r="D131" s="107"/>
      <c r="E131" s="24"/>
      <c r="F131" s="232"/>
      <c r="G131" s="24"/>
      <c r="H131" s="24"/>
      <c r="I131" s="24"/>
      <c r="J131" s="21"/>
      <c r="K131" s="25"/>
      <c r="L131" s="232"/>
      <c r="M131" s="9"/>
      <c r="N131" s="24"/>
      <c r="O131" s="306"/>
      <c r="P131" s="306"/>
      <c r="Q131" s="307"/>
      <c r="R131" s="40"/>
      <c r="S131" s="40"/>
    </row>
    <row r="132" spans="1:19" ht="11.25" customHeight="1">
      <c r="A132" s="247">
        <v>200</v>
      </c>
      <c r="B132" s="23" t="s">
        <v>119</v>
      </c>
      <c r="C132" s="24"/>
      <c r="D132" s="107"/>
      <c r="E132" s="24"/>
      <c r="F132" s="232"/>
      <c r="G132" s="24"/>
      <c r="H132" s="24"/>
      <c r="I132" s="24"/>
      <c r="J132" s="21"/>
      <c r="K132" s="25"/>
      <c r="L132" s="232"/>
      <c r="M132" s="24"/>
      <c r="N132" s="24"/>
      <c r="O132" s="306"/>
      <c r="P132" s="306"/>
      <c r="Q132" s="307"/>
      <c r="R132" s="40"/>
      <c r="S132" s="40"/>
    </row>
    <row r="133" spans="1:19" ht="11.25" customHeight="1">
      <c r="A133" s="247"/>
      <c r="B133" s="23"/>
      <c r="C133" s="24"/>
      <c r="D133" s="107"/>
      <c r="E133" s="24"/>
      <c r="F133" s="232"/>
      <c r="G133" s="24"/>
      <c r="H133" s="24"/>
      <c r="I133" s="24"/>
      <c r="J133" s="21"/>
      <c r="K133" s="25"/>
      <c r="L133" s="232"/>
      <c r="M133" s="24"/>
      <c r="N133" s="24"/>
      <c r="O133" s="306"/>
      <c r="P133" s="306"/>
      <c r="Q133" s="307"/>
      <c r="R133" s="40"/>
      <c r="S133" s="40"/>
    </row>
    <row r="134" spans="1:19" ht="11.25" customHeight="1">
      <c r="A134" s="208">
        <v>636</v>
      </c>
      <c r="B134" s="208" t="s">
        <v>153</v>
      </c>
      <c r="C134" s="210">
        <f>SUM(C135:C137)</f>
        <v>0</v>
      </c>
      <c r="D134" s="209">
        <f>SUM(D135:D140)</f>
        <v>0</v>
      </c>
      <c r="E134" s="210">
        <f>SUM(E135:E137)</f>
        <v>0</v>
      </c>
      <c r="F134" s="210">
        <f>SUM(F135:F139)</f>
        <v>0</v>
      </c>
      <c r="G134" s="213"/>
      <c r="H134" s="213"/>
      <c r="I134" s="213"/>
      <c r="J134" s="230"/>
      <c r="K134" s="231"/>
      <c r="L134" s="210">
        <f>SUM(L135:L136)</f>
        <v>184</v>
      </c>
      <c r="M134" s="334"/>
      <c r="N134" s="334"/>
      <c r="O134" s="395"/>
      <c r="P134" s="395"/>
      <c r="Q134" s="333"/>
      <c r="R134" s="40"/>
      <c r="S134" s="40"/>
    </row>
    <row r="135" spans="1:19" ht="11.25" customHeight="1">
      <c r="A135" s="247">
        <v>1</v>
      </c>
      <c r="B135" s="23" t="s">
        <v>332</v>
      </c>
      <c r="C135" s="24"/>
      <c r="D135" s="107"/>
      <c r="E135" s="24"/>
      <c r="F135" s="238"/>
      <c r="G135" s="24"/>
      <c r="H135" s="24"/>
      <c r="I135" s="24"/>
      <c r="J135" s="21"/>
      <c r="K135" s="25"/>
      <c r="L135" s="238">
        <v>180</v>
      </c>
      <c r="M135" s="24"/>
      <c r="N135" s="24"/>
      <c r="O135" s="306"/>
      <c r="P135" s="306"/>
      <c r="Q135" s="307"/>
      <c r="R135" s="40"/>
      <c r="S135" s="40"/>
    </row>
    <row r="136" spans="1:19" ht="11.25" customHeight="1">
      <c r="A136" s="247">
        <v>2</v>
      </c>
      <c r="B136" s="23" t="s">
        <v>334</v>
      </c>
      <c r="C136" s="24"/>
      <c r="D136" s="107"/>
      <c r="E136" s="24"/>
      <c r="F136" s="238"/>
      <c r="G136" s="24"/>
      <c r="H136" s="24"/>
      <c r="I136" s="24"/>
      <c r="J136" s="21"/>
      <c r="K136" s="25"/>
      <c r="L136" s="238">
        <v>4</v>
      </c>
      <c r="M136" s="24"/>
      <c r="N136" s="24"/>
      <c r="O136" s="306"/>
      <c r="P136" s="306"/>
      <c r="Q136" s="307"/>
      <c r="R136" s="40"/>
      <c r="S136" s="40"/>
    </row>
    <row r="137" spans="1:19" ht="11.25" customHeight="1">
      <c r="A137" s="247"/>
      <c r="B137" s="23"/>
      <c r="C137" s="24"/>
      <c r="D137" s="107"/>
      <c r="E137" s="24"/>
      <c r="F137" s="232"/>
      <c r="G137" s="24"/>
      <c r="H137" s="24"/>
      <c r="I137" s="24"/>
      <c r="J137" s="21"/>
      <c r="K137" s="25"/>
      <c r="L137" s="232"/>
      <c r="M137" s="24"/>
      <c r="N137" s="9"/>
      <c r="O137" s="302"/>
      <c r="P137" s="302"/>
      <c r="Q137" s="242"/>
      <c r="R137" s="40"/>
      <c r="S137" s="40"/>
    </row>
    <row r="138" spans="1:19" ht="11.25" customHeight="1">
      <c r="A138" s="208">
        <v>637</v>
      </c>
      <c r="B138" s="208" t="s">
        <v>335</v>
      </c>
      <c r="C138" s="210">
        <f>SUM(C139:C154)</f>
        <v>0</v>
      </c>
      <c r="D138" s="209">
        <f>SUM(D139:D159)</f>
        <v>0</v>
      </c>
      <c r="E138" s="210">
        <f>SUM(E139:E154)</f>
        <v>0</v>
      </c>
      <c r="F138" s="239">
        <f>SUM(F139:F156)</f>
        <v>0</v>
      </c>
      <c r="G138" s="213"/>
      <c r="H138" s="213"/>
      <c r="I138" s="213"/>
      <c r="J138" s="230"/>
      <c r="K138" s="231"/>
      <c r="L138" s="239">
        <f>SUM(L139:L153)</f>
        <v>6557</v>
      </c>
      <c r="M138" s="217"/>
      <c r="N138" s="334"/>
      <c r="O138" s="395"/>
      <c r="P138" s="395"/>
      <c r="Q138" s="333"/>
      <c r="R138" s="40"/>
      <c r="S138" s="40"/>
    </row>
    <row r="139" spans="1:19" ht="11.25" customHeight="1">
      <c r="A139" s="247">
        <v>1</v>
      </c>
      <c r="B139" s="23" t="s">
        <v>289</v>
      </c>
      <c r="C139" s="24"/>
      <c r="D139" s="107"/>
      <c r="E139" s="24"/>
      <c r="F139" s="238"/>
      <c r="G139" s="9"/>
      <c r="H139" s="9"/>
      <c r="I139" s="9"/>
      <c r="J139" s="21"/>
      <c r="K139" s="43"/>
      <c r="L139" s="238">
        <v>480</v>
      </c>
      <c r="M139" s="24"/>
      <c r="N139" s="24"/>
      <c r="O139" s="306"/>
      <c r="P139" s="306"/>
      <c r="Q139" s="307"/>
      <c r="R139" s="40"/>
      <c r="S139" s="40"/>
    </row>
    <row r="140" spans="1:19" ht="11.25" customHeight="1">
      <c r="A140" s="247">
        <v>3</v>
      </c>
      <c r="B140" s="23" t="s">
        <v>336</v>
      </c>
      <c r="C140" s="24"/>
      <c r="D140" s="107"/>
      <c r="E140" s="24"/>
      <c r="F140" s="238"/>
      <c r="G140" s="9"/>
      <c r="H140" s="9"/>
      <c r="I140" s="9"/>
      <c r="J140" s="21"/>
      <c r="K140" s="43"/>
      <c r="L140" s="238">
        <v>90</v>
      </c>
      <c r="M140" s="24"/>
      <c r="N140" s="24"/>
      <c r="O140" s="306"/>
      <c r="P140" s="306"/>
      <c r="Q140" s="307"/>
      <c r="R140" s="40"/>
      <c r="S140" s="40"/>
    </row>
    <row r="141" spans="1:19" ht="11.25" customHeight="1">
      <c r="A141" s="247">
        <v>4</v>
      </c>
      <c r="B141" s="23" t="s">
        <v>337</v>
      </c>
      <c r="C141" s="24"/>
      <c r="D141" s="107"/>
      <c r="E141" s="24"/>
      <c r="F141" s="238"/>
      <c r="G141" s="9"/>
      <c r="H141" s="9"/>
      <c r="I141" s="9"/>
      <c r="J141" s="21"/>
      <c r="K141" s="43"/>
      <c r="L141" s="238">
        <v>750</v>
      </c>
      <c r="M141" s="24"/>
      <c r="N141" s="24"/>
      <c r="O141" s="306"/>
      <c r="P141" s="306"/>
      <c r="Q141" s="341"/>
      <c r="R141" s="40"/>
      <c r="S141" s="40"/>
    </row>
    <row r="142" spans="1:19" ht="11.25" customHeight="1">
      <c r="A142" s="247">
        <v>5</v>
      </c>
      <c r="B142" s="23" t="s">
        <v>338</v>
      </c>
      <c r="C142" s="24"/>
      <c r="D142" s="107"/>
      <c r="E142" s="24"/>
      <c r="F142" s="238"/>
      <c r="G142" s="24"/>
      <c r="H142" s="24"/>
      <c r="I142" s="24"/>
      <c r="J142" s="21"/>
      <c r="K142" s="25"/>
      <c r="L142" s="238">
        <v>2000</v>
      </c>
      <c r="M142" s="24"/>
      <c r="N142" s="24"/>
      <c r="O142" s="306"/>
      <c r="P142" s="306"/>
      <c r="Q142" s="307"/>
      <c r="R142" s="40"/>
      <c r="S142" s="40"/>
    </row>
    <row r="143" spans="1:19" ht="11.25" customHeight="1">
      <c r="A143" s="247">
        <v>11</v>
      </c>
      <c r="B143" s="23" t="s">
        <v>339</v>
      </c>
      <c r="C143" s="24"/>
      <c r="D143" s="107"/>
      <c r="E143" s="24"/>
      <c r="F143" s="238"/>
      <c r="G143" s="24"/>
      <c r="H143" s="24"/>
      <c r="I143" s="24"/>
      <c r="J143" s="21"/>
      <c r="K143" s="25"/>
      <c r="L143" s="238"/>
      <c r="M143" s="361"/>
      <c r="N143" s="361"/>
      <c r="O143" s="387"/>
      <c r="P143" s="387"/>
      <c r="Q143" s="332"/>
      <c r="R143" s="40"/>
      <c r="S143" s="40"/>
    </row>
    <row r="144" spans="1:19" ht="11.25" customHeight="1">
      <c r="A144" s="247">
        <v>12</v>
      </c>
      <c r="B144" s="23" t="s">
        <v>340</v>
      </c>
      <c r="C144" s="24"/>
      <c r="D144" s="107"/>
      <c r="E144" s="24"/>
      <c r="F144" s="238"/>
      <c r="G144" s="24"/>
      <c r="H144" s="24"/>
      <c r="I144" s="24"/>
      <c r="J144" s="21"/>
      <c r="K144" s="25"/>
      <c r="L144" s="238">
        <v>467</v>
      </c>
      <c r="M144" s="24"/>
      <c r="N144" s="24"/>
      <c r="O144" s="306"/>
      <c r="P144" s="306"/>
      <c r="Q144" s="307"/>
      <c r="R144" s="40"/>
      <c r="S144" s="40"/>
    </row>
    <row r="145" spans="1:19" ht="11.25" customHeight="1">
      <c r="A145" s="247">
        <v>14</v>
      </c>
      <c r="B145" s="23" t="s">
        <v>111</v>
      </c>
      <c r="C145" s="24"/>
      <c r="D145" s="107"/>
      <c r="E145" s="24"/>
      <c r="F145" s="238"/>
      <c r="G145" s="24"/>
      <c r="H145" s="24"/>
      <c r="I145" s="24"/>
      <c r="J145" s="21"/>
      <c r="K145" s="25"/>
      <c r="L145" s="238">
        <v>1531</v>
      </c>
      <c r="M145" s="24"/>
      <c r="N145" s="24"/>
      <c r="O145" s="306"/>
      <c r="P145" s="306"/>
      <c r="Q145" s="307"/>
      <c r="R145" s="40"/>
      <c r="S145" s="40"/>
    </row>
    <row r="146" spans="1:19" ht="11.25" customHeight="1">
      <c r="A146" s="247">
        <v>15</v>
      </c>
      <c r="B146" s="23" t="s">
        <v>167</v>
      </c>
      <c r="C146" s="24"/>
      <c r="D146" s="107"/>
      <c r="E146" s="24"/>
      <c r="F146" s="238"/>
      <c r="G146" s="24"/>
      <c r="H146" s="24"/>
      <c r="I146" s="24"/>
      <c r="J146" s="21"/>
      <c r="K146" s="25"/>
      <c r="L146" s="238">
        <v>300</v>
      </c>
      <c r="M146" s="24"/>
      <c r="N146" s="24"/>
      <c r="O146" s="306"/>
      <c r="P146" s="306"/>
      <c r="Q146" s="307"/>
      <c r="R146" s="40"/>
      <c r="S146" s="40"/>
    </row>
    <row r="147" spans="1:19" ht="11.25" customHeight="1">
      <c r="A147" s="247">
        <v>16</v>
      </c>
      <c r="B147" s="23" t="s">
        <v>169</v>
      </c>
      <c r="C147" s="24"/>
      <c r="D147" s="107"/>
      <c r="E147" s="24"/>
      <c r="F147" s="238"/>
      <c r="G147" s="24"/>
      <c r="H147" s="24"/>
      <c r="I147" s="24"/>
      <c r="J147" s="21"/>
      <c r="K147" s="25"/>
      <c r="L147" s="238">
        <v>919</v>
      </c>
      <c r="M147" s="24"/>
      <c r="N147" s="24"/>
      <c r="O147" s="306"/>
      <c r="P147" s="306"/>
      <c r="Q147" s="341"/>
      <c r="R147" s="40"/>
      <c r="S147" s="40"/>
    </row>
    <row r="148" spans="1:19" ht="11.25" customHeight="1">
      <c r="A148" s="247">
        <v>23</v>
      </c>
      <c r="B148" s="23" t="s">
        <v>341</v>
      </c>
      <c r="C148" s="24"/>
      <c r="D148" s="107"/>
      <c r="E148" s="24"/>
      <c r="F148" s="238"/>
      <c r="G148" s="9"/>
      <c r="H148" s="9"/>
      <c r="I148" s="9"/>
      <c r="J148" s="21"/>
      <c r="K148" s="43"/>
      <c r="L148" s="238"/>
      <c r="M148" s="24"/>
      <c r="N148" s="24"/>
      <c r="O148" s="307"/>
      <c r="P148" s="346"/>
      <c r="Q148" s="341"/>
      <c r="R148" s="40"/>
      <c r="S148" s="40"/>
    </row>
    <row r="149" spans="1:19" ht="11.25" customHeight="1">
      <c r="A149" s="247">
        <v>27</v>
      </c>
      <c r="B149" s="23" t="s">
        <v>416</v>
      </c>
      <c r="C149" s="24"/>
      <c r="D149" s="107"/>
      <c r="E149" s="24"/>
      <c r="F149" s="238"/>
      <c r="G149" s="9"/>
      <c r="H149" s="9"/>
      <c r="I149" s="9"/>
      <c r="J149" s="21"/>
      <c r="K149" s="43"/>
      <c r="L149" s="238">
        <v>20</v>
      </c>
      <c r="M149" s="24"/>
      <c r="N149" s="24"/>
      <c r="O149" s="306"/>
      <c r="P149" s="306"/>
      <c r="Q149" s="307"/>
      <c r="R149" s="40"/>
      <c r="S149" s="40"/>
    </row>
    <row r="150" spans="1:19" ht="11.25" customHeight="1">
      <c r="A150" s="247">
        <v>29</v>
      </c>
      <c r="B150" s="23" t="s">
        <v>343</v>
      </c>
      <c r="C150" s="24"/>
      <c r="D150" s="107"/>
      <c r="E150" s="24"/>
      <c r="F150" s="238"/>
      <c r="G150" s="9"/>
      <c r="H150" s="9"/>
      <c r="I150" s="9"/>
      <c r="J150" s="21"/>
      <c r="K150" s="43"/>
      <c r="L150" s="238"/>
      <c r="M150" s="24"/>
      <c r="N150" s="24"/>
      <c r="O150" s="306"/>
      <c r="P150" s="306"/>
      <c r="Q150" s="307"/>
      <c r="R150" s="40"/>
      <c r="S150" s="40"/>
    </row>
    <row r="151" spans="1:19" ht="14.25" customHeight="1">
      <c r="A151" s="247">
        <v>30</v>
      </c>
      <c r="B151" s="23" t="s">
        <v>344</v>
      </c>
      <c r="C151" s="24"/>
      <c r="D151" s="107"/>
      <c r="E151" s="24"/>
      <c r="F151" s="238"/>
      <c r="G151" s="9"/>
      <c r="H151" s="9"/>
      <c r="I151" s="9"/>
      <c r="J151" s="21"/>
      <c r="K151" s="43"/>
      <c r="L151" s="238"/>
      <c r="M151" s="24"/>
      <c r="N151" s="24"/>
      <c r="O151" s="306"/>
      <c r="P151" s="306"/>
      <c r="Q151" s="307"/>
      <c r="R151" s="40"/>
      <c r="S151" s="40"/>
    </row>
    <row r="152" spans="1:19" ht="14.25" customHeight="1">
      <c r="A152" s="247">
        <v>31</v>
      </c>
      <c r="B152" s="23" t="s">
        <v>345</v>
      </c>
      <c r="C152" s="24"/>
      <c r="D152" s="107"/>
      <c r="E152" s="24"/>
      <c r="F152" s="238"/>
      <c r="G152" s="9"/>
      <c r="H152" s="9"/>
      <c r="I152" s="9"/>
      <c r="J152" s="21"/>
      <c r="K152" s="43"/>
      <c r="L152" s="238"/>
      <c r="M152" s="9"/>
      <c r="N152" s="24"/>
      <c r="O152" s="159"/>
      <c r="P152" s="159"/>
      <c r="Q152" s="159"/>
      <c r="R152" s="40"/>
      <c r="S152" s="40"/>
    </row>
    <row r="153" spans="1:19" ht="11.25" customHeight="1">
      <c r="A153" s="247">
        <v>32</v>
      </c>
      <c r="B153" s="23" t="s">
        <v>346</v>
      </c>
      <c r="C153" s="24"/>
      <c r="D153" s="107"/>
      <c r="E153" s="24"/>
      <c r="F153" s="238"/>
      <c r="G153" s="9"/>
      <c r="H153" s="9"/>
      <c r="I153" s="9"/>
      <c r="J153" s="21"/>
      <c r="K153" s="43"/>
      <c r="L153" s="238"/>
      <c r="M153" s="24"/>
      <c r="N153" s="24"/>
      <c r="O153" s="306"/>
      <c r="P153" s="306"/>
      <c r="Q153" s="307"/>
      <c r="R153" s="40"/>
      <c r="S153" s="40"/>
    </row>
    <row r="154" spans="1:19" ht="20.25" customHeight="1">
      <c r="A154" s="247">
        <v>200</v>
      </c>
      <c r="B154" s="23" t="s">
        <v>119</v>
      </c>
      <c r="C154" s="24"/>
      <c r="D154" s="107"/>
      <c r="E154" s="24"/>
      <c r="F154" s="238"/>
      <c r="G154" s="9"/>
      <c r="H154" s="9"/>
      <c r="I154" s="9"/>
      <c r="J154" s="21"/>
      <c r="K154" s="43"/>
      <c r="L154" s="238"/>
      <c r="M154" s="9"/>
      <c r="N154" s="24"/>
      <c r="O154" s="159"/>
      <c r="P154" s="159"/>
      <c r="Q154" s="159"/>
      <c r="R154" s="28"/>
      <c r="S154" s="28"/>
    </row>
    <row r="155" spans="1:19" ht="3" customHeight="1" hidden="1">
      <c r="A155" s="247">
        <v>32</v>
      </c>
      <c r="B155" s="23" t="s">
        <v>346</v>
      </c>
      <c r="C155" s="24"/>
      <c r="D155" s="107"/>
      <c r="E155" s="24"/>
      <c r="F155" s="238"/>
      <c r="G155" s="9"/>
      <c r="H155" s="9"/>
      <c r="I155" s="9"/>
      <c r="J155" s="21"/>
      <c r="K155" s="43"/>
      <c r="L155" s="238"/>
      <c r="M155" s="78"/>
      <c r="N155" s="78"/>
      <c r="O155" s="265"/>
      <c r="P155" s="265"/>
      <c r="Q155" s="265"/>
      <c r="R155" s="28"/>
      <c r="S155" s="28"/>
    </row>
    <row r="156" spans="1:19" ht="12.75" hidden="1">
      <c r="A156" s="247">
        <v>200</v>
      </c>
      <c r="B156" s="23" t="s">
        <v>119</v>
      </c>
      <c r="C156" s="24"/>
      <c r="D156" s="107"/>
      <c r="E156" s="24"/>
      <c r="F156" s="238"/>
      <c r="G156" s="9"/>
      <c r="H156" s="9"/>
      <c r="I156" s="9"/>
      <c r="J156" s="21"/>
      <c r="K156" s="43"/>
      <c r="L156" s="238"/>
      <c r="M156" s="78"/>
      <c r="N156" s="78"/>
      <c r="O156" s="265"/>
      <c r="P156" s="265"/>
      <c r="Q156" s="265"/>
      <c r="R156" s="28"/>
      <c r="S156" s="28"/>
    </row>
    <row r="157" spans="1:19" ht="12.75" hidden="1">
      <c r="A157" s="280"/>
      <c r="B157" s="36"/>
      <c r="C157" s="78"/>
      <c r="D157" s="125"/>
      <c r="E157" s="78"/>
      <c r="F157" s="281"/>
      <c r="G157" s="58"/>
      <c r="H157" s="58"/>
      <c r="I157" s="58"/>
      <c r="J157" s="40"/>
      <c r="K157" s="87"/>
      <c r="L157" s="58"/>
      <c r="M157" s="58"/>
      <c r="N157" s="58"/>
      <c r="O157" s="160"/>
      <c r="P157" s="160"/>
      <c r="Q157" s="160"/>
      <c r="R157" s="28"/>
      <c r="S157" s="28"/>
    </row>
    <row r="158" spans="3:19" ht="4.5" customHeight="1" hidden="1">
      <c r="C158" s="27"/>
      <c r="D158" s="15"/>
      <c r="E158" s="27"/>
      <c r="F158" s="27"/>
      <c r="G158" s="27"/>
      <c r="H158" s="27"/>
      <c r="I158" s="27"/>
      <c r="J158" s="28"/>
      <c r="K158" s="46"/>
      <c r="L158" s="177"/>
      <c r="M158" s="177"/>
      <c r="N158" s="177"/>
      <c r="O158" s="46"/>
      <c r="P158" s="46"/>
      <c r="Q158" s="90"/>
      <c r="R158" s="28"/>
      <c r="S158" s="28"/>
    </row>
    <row r="159" spans="3:19" ht="57.75" customHeight="1">
      <c r="C159" s="27"/>
      <c r="D159" s="15"/>
      <c r="E159" s="27"/>
      <c r="F159" s="27"/>
      <c r="G159" s="27"/>
      <c r="H159" s="27"/>
      <c r="I159" s="27"/>
      <c r="J159" s="28"/>
      <c r="K159" s="46"/>
      <c r="L159" s="177"/>
      <c r="M159" s="177"/>
      <c r="N159" s="177"/>
      <c r="O159" s="144"/>
      <c r="P159" s="144"/>
      <c r="Q159" s="335"/>
      <c r="R159" s="28"/>
      <c r="S159" s="28"/>
    </row>
    <row r="160" spans="1:19" ht="39.75" customHeight="1">
      <c r="A160" s="56" t="s">
        <v>430</v>
      </c>
      <c r="B160" s="56"/>
      <c r="C160" s="329"/>
      <c r="D160" s="33"/>
      <c r="E160" s="329"/>
      <c r="F160" s="32"/>
      <c r="G160" s="32"/>
      <c r="H160" s="32"/>
      <c r="I160" s="32"/>
      <c r="K160" s="47"/>
      <c r="L160" s="179"/>
      <c r="M160" s="179"/>
      <c r="N160" s="179"/>
      <c r="O160" s="145"/>
      <c r="P160" s="393" t="s">
        <v>245</v>
      </c>
      <c r="Q160" s="338"/>
      <c r="R160" s="34"/>
      <c r="S160" s="34"/>
    </row>
    <row r="161" spans="1:19" ht="51">
      <c r="A161" s="202" t="s">
        <v>34</v>
      </c>
      <c r="B161" s="207" t="s">
        <v>3</v>
      </c>
      <c r="C161" s="203" t="s">
        <v>360</v>
      </c>
      <c r="D161" s="204" t="s">
        <v>5</v>
      </c>
      <c r="E161" s="205" t="s">
        <v>361</v>
      </c>
      <c r="F161" s="203" t="s">
        <v>270</v>
      </c>
      <c r="G161" s="203"/>
      <c r="H161" s="203"/>
      <c r="I161" s="203"/>
      <c r="J161" s="219"/>
      <c r="K161" s="220"/>
      <c r="L161" s="206" t="s">
        <v>427</v>
      </c>
      <c r="M161" s="221" t="s">
        <v>362</v>
      </c>
      <c r="N161" s="221" t="s">
        <v>269</v>
      </c>
      <c r="O161" s="207" t="s">
        <v>302</v>
      </c>
      <c r="P161" s="207" t="s">
        <v>363</v>
      </c>
      <c r="Q161" s="207" t="s">
        <v>278</v>
      </c>
      <c r="R161" s="62"/>
      <c r="S161" s="62"/>
    </row>
    <row r="162" spans="1:19" ht="12.75">
      <c r="A162" s="208">
        <v>640</v>
      </c>
      <c r="B162" s="208" t="s">
        <v>181</v>
      </c>
      <c r="C162" s="210">
        <f>SUM(C163:C167)</f>
        <v>0</v>
      </c>
      <c r="D162" s="209"/>
      <c r="E162" s="210">
        <f>SUM(E163)</f>
        <v>0</v>
      </c>
      <c r="F162" s="239">
        <f>SUM(F163)</f>
        <v>0</v>
      </c>
      <c r="G162" s="213"/>
      <c r="H162" s="213"/>
      <c r="I162" s="213"/>
      <c r="J162" s="230"/>
      <c r="K162" s="231"/>
      <c r="L162" s="239">
        <f>SUM(L163:L167)</f>
        <v>473</v>
      </c>
      <c r="M162" s="213"/>
      <c r="N162" s="213"/>
      <c r="O162" s="217"/>
      <c r="P162" s="303"/>
      <c r="Q162" s="217"/>
      <c r="R162" s="40"/>
      <c r="S162" s="40"/>
    </row>
    <row r="163" spans="1:19" ht="11.25" customHeight="1">
      <c r="A163" s="389">
        <v>649003</v>
      </c>
      <c r="B163" s="23" t="s">
        <v>266</v>
      </c>
      <c r="C163" s="24"/>
      <c r="D163" s="107"/>
      <c r="E163" s="24"/>
      <c r="F163" s="285"/>
      <c r="G163" s="193"/>
      <c r="H163" s="193"/>
      <c r="I163" s="193"/>
      <c r="J163" s="284"/>
      <c r="K163" s="286"/>
      <c r="L163" s="238">
        <v>95</v>
      </c>
      <c r="M163" s="9"/>
      <c r="N163" s="9"/>
      <c r="O163" s="242"/>
      <c r="P163" s="302"/>
      <c r="Q163" s="242"/>
      <c r="R163" s="40"/>
      <c r="S163" s="40"/>
    </row>
    <row r="164" spans="1:19" ht="11.25" customHeight="1">
      <c r="A164" s="390">
        <v>642012</v>
      </c>
      <c r="B164" s="330" t="s">
        <v>349</v>
      </c>
      <c r="C164" s="332"/>
      <c r="D164" s="357"/>
      <c r="E164" s="358"/>
      <c r="F164" s="358"/>
      <c r="G164" s="316"/>
      <c r="H164" s="316"/>
      <c r="I164" s="316"/>
      <c r="J164" s="284"/>
      <c r="K164" s="359"/>
      <c r="L164" s="210"/>
      <c r="M164" s="24"/>
      <c r="N164" s="24"/>
      <c r="O164" s="307"/>
      <c r="P164" s="306"/>
      <c r="Q164" s="307"/>
      <c r="R164" s="40"/>
      <c r="S164" s="40"/>
    </row>
    <row r="165" spans="1:19" ht="11.25" customHeight="1">
      <c r="A165" s="390">
        <v>642014</v>
      </c>
      <c r="B165" s="330" t="s">
        <v>409</v>
      </c>
      <c r="C165" s="332"/>
      <c r="D165" s="357"/>
      <c r="E165" s="358"/>
      <c r="F165" s="358"/>
      <c r="G165" s="316"/>
      <c r="H165" s="316"/>
      <c r="I165" s="316"/>
      <c r="J165" s="284"/>
      <c r="K165" s="359"/>
      <c r="L165" s="333">
        <v>278</v>
      </c>
      <c r="M165" s="24"/>
      <c r="N165" s="24"/>
      <c r="O165" s="307"/>
      <c r="P165" s="306"/>
      <c r="Q165" s="307"/>
      <c r="R165" s="40"/>
      <c r="S165" s="40"/>
    </row>
    <row r="166" spans="1:19" ht="11.25" customHeight="1">
      <c r="A166" s="390">
        <v>642015</v>
      </c>
      <c r="B166" s="330" t="s">
        <v>348</v>
      </c>
      <c r="C166" s="332"/>
      <c r="D166" s="357"/>
      <c r="E166" s="358"/>
      <c r="F166" s="358"/>
      <c r="G166" s="316"/>
      <c r="H166" s="316"/>
      <c r="I166" s="316"/>
      <c r="J166" s="284"/>
      <c r="K166" s="359"/>
      <c r="L166" s="333">
        <v>100</v>
      </c>
      <c r="M166" s="24"/>
      <c r="N166" s="24"/>
      <c r="O166" s="307"/>
      <c r="P166" s="306"/>
      <c r="Q166" s="307"/>
      <c r="R166" s="40"/>
      <c r="S166" s="40"/>
    </row>
    <row r="167" spans="1:19" ht="11.25" customHeight="1">
      <c r="A167" s="390">
        <v>642030</v>
      </c>
      <c r="B167" s="330" t="s">
        <v>347</v>
      </c>
      <c r="C167" s="332"/>
      <c r="D167" s="357"/>
      <c r="E167" s="358"/>
      <c r="F167" s="358"/>
      <c r="G167" s="316"/>
      <c r="H167" s="316"/>
      <c r="I167" s="316"/>
      <c r="J167" s="284"/>
      <c r="K167" s="359"/>
      <c r="L167" s="333"/>
      <c r="M167" s="24"/>
      <c r="N167" s="24"/>
      <c r="O167" s="307"/>
      <c r="P167" s="306"/>
      <c r="Q167" s="307"/>
      <c r="R167" s="40"/>
      <c r="S167" s="40"/>
    </row>
    <row r="168" spans="1:19" ht="11.25" customHeight="1">
      <c r="A168" s="247"/>
      <c r="B168" s="23"/>
      <c r="C168" s="24"/>
      <c r="D168" s="107"/>
      <c r="E168" s="24"/>
      <c r="F168" s="238"/>
      <c r="G168" s="24"/>
      <c r="H168" s="24"/>
      <c r="I168" s="24"/>
      <c r="J168" s="21"/>
      <c r="K168" s="25"/>
      <c r="L168" s="238"/>
      <c r="M168" s="24"/>
      <c r="N168" s="24"/>
      <c r="O168" s="307"/>
      <c r="P168" s="306"/>
      <c r="Q168" s="307"/>
      <c r="R168" s="40"/>
      <c r="S168" s="40"/>
    </row>
    <row r="169" spans="1:19" ht="11.25" customHeight="1">
      <c r="A169" s="385"/>
      <c r="B169" s="385"/>
      <c r="C169" s="358"/>
      <c r="D169" s="357"/>
      <c r="E169" s="358"/>
      <c r="F169" s="358"/>
      <c r="G169" s="316"/>
      <c r="H169" s="316"/>
      <c r="I169" s="316"/>
      <c r="J169" s="284"/>
      <c r="K169" s="359"/>
      <c r="L169" s="210"/>
      <c r="M169" s="24"/>
      <c r="N169" s="24"/>
      <c r="O169" s="307"/>
      <c r="P169" s="306"/>
      <c r="Q169" s="307"/>
      <c r="R169" s="40"/>
      <c r="S169" s="40"/>
    </row>
    <row r="170" spans="1:19" ht="11.25" customHeight="1">
      <c r="A170" s="214"/>
      <c r="B170" s="23"/>
      <c r="C170" s="24"/>
      <c r="D170" s="107"/>
      <c r="E170" s="24"/>
      <c r="F170" s="216"/>
      <c r="G170" s="9"/>
      <c r="H170" s="9"/>
      <c r="I170" s="9"/>
      <c r="J170" s="21"/>
      <c r="K170" s="43"/>
      <c r="L170" s="216"/>
      <c r="M170" s="24"/>
      <c r="N170" s="24"/>
      <c r="O170" s="307"/>
      <c r="P170" s="306"/>
      <c r="Q170" s="307"/>
      <c r="R170" s="40"/>
      <c r="S170" s="40"/>
    </row>
    <row r="171" spans="1:19" ht="11.25" customHeight="1">
      <c r="A171" s="208">
        <v>710</v>
      </c>
      <c r="B171" s="208" t="s">
        <v>183</v>
      </c>
      <c r="C171" s="210">
        <f>SUM(C173,C176,C179,C185,C201,C203,C208,C213)</f>
        <v>0</v>
      </c>
      <c r="D171" s="209" t="e">
        <f>SUM(D173,D179,D176,D198,D202,D216,D218,D223,D233)</f>
        <v>#REF!</v>
      </c>
      <c r="E171" s="210">
        <f>SUM(E173,E179,E185,E201,E203,E208,E213)</f>
        <v>0</v>
      </c>
      <c r="F171" s="210">
        <f>SUM(F173,F176,F179,F185,F188,F198,F200,F205,F210)</f>
        <v>0</v>
      </c>
      <c r="G171" s="213"/>
      <c r="H171" s="213"/>
      <c r="I171" s="213"/>
      <c r="J171" s="230"/>
      <c r="K171" s="231"/>
      <c r="L171" s="210">
        <f>SUM(L173,L176,L179,L185,L201,L203,L208,L213)</f>
        <v>1500</v>
      </c>
      <c r="M171" s="334"/>
      <c r="N171" s="334"/>
      <c r="O171" s="334"/>
      <c r="P171" s="395"/>
      <c r="Q171" s="333"/>
      <c r="R171" s="40"/>
      <c r="S171" s="40"/>
    </row>
    <row r="172" spans="1:19" ht="11.25" customHeight="1">
      <c r="A172" s="214"/>
      <c r="B172" s="23"/>
      <c r="C172" s="24"/>
      <c r="D172" s="107"/>
      <c r="E172" s="24"/>
      <c r="F172" s="216"/>
      <c r="G172" s="9"/>
      <c r="H172" s="9"/>
      <c r="I172" s="9"/>
      <c r="J172" s="21"/>
      <c r="K172" s="43"/>
      <c r="L172" s="216"/>
      <c r="M172" s="9"/>
      <c r="N172" s="9"/>
      <c r="O172" s="242"/>
      <c r="P172" s="302"/>
      <c r="Q172" s="242"/>
      <c r="R172" s="40"/>
      <c r="S172" s="40"/>
    </row>
    <row r="173" spans="1:19" ht="11.25" customHeight="1">
      <c r="A173" s="208">
        <v>711</v>
      </c>
      <c r="B173" s="208" t="s">
        <v>184</v>
      </c>
      <c r="C173" s="210">
        <f>SUM(C174:C175)</f>
        <v>0</v>
      </c>
      <c r="D173" s="209">
        <f>SUM(D174:D175)</f>
        <v>0</v>
      </c>
      <c r="E173" s="210">
        <f>SUM(E174:E175)</f>
        <v>0</v>
      </c>
      <c r="F173" s="210">
        <f>SUM(F174:F175)</f>
        <v>0</v>
      </c>
      <c r="G173" s="213"/>
      <c r="H173" s="213"/>
      <c r="I173" s="213"/>
      <c r="J173" s="230"/>
      <c r="K173" s="231"/>
      <c r="L173" s="210">
        <f>SUM(L174:L175)</f>
        <v>746</v>
      </c>
      <c r="M173" s="334">
        <f>SUM(M174:M175)</f>
        <v>0</v>
      </c>
      <c r="N173" s="334"/>
      <c r="O173" s="334"/>
      <c r="P173" s="395">
        <f>SUM(P174:P175)</f>
        <v>0</v>
      </c>
      <c r="Q173" s="333"/>
      <c r="R173" s="40"/>
      <c r="S173" s="40"/>
    </row>
    <row r="174" spans="1:19" ht="11.25" customHeight="1">
      <c r="A174" s="247">
        <v>3</v>
      </c>
      <c r="B174" s="23" t="s">
        <v>265</v>
      </c>
      <c r="C174" s="24"/>
      <c r="D174" s="107"/>
      <c r="E174" s="24"/>
      <c r="F174" s="216"/>
      <c r="G174" s="9"/>
      <c r="H174" s="9"/>
      <c r="I174" s="9"/>
      <c r="J174" s="21"/>
      <c r="K174" s="43"/>
      <c r="L174" s="216">
        <v>746</v>
      </c>
      <c r="M174" s="24"/>
      <c r="N174" s="24"/>
      <c r="O174" s="307"/>
      <c r="P174" s="306"/>
      <c r="Q174" s="307"/>
      <c r="R174" s="40"/>
      <c r="S174" s="40"/>
    </row>
    <row r="175" spans="1:19" ht="11.25" customHeight="1">
      <c r="A175" s="247">
        <v>4</v>
      </c>
      <c r="B175" s="23" t="s">
        <v>187</v>
      </c>
      <c r="C175" s="24"/>
      <c r="D175" s="107"/>
      <c r="E175" s="24"/>
      <c r="F175" s="216"/>
      <c r="G175" s="9"/>
      <c r="H175" s="9"/>
      <c r="I175" s="9"/>
      <c r="J175" s="21"/>
      <c r="K175" s="43"/>
      <c r="L175" s="216"/>
      <c r="M175" s="24"/>
      <c r="N175" s="24"/>
      <c r="O175" s="307"/>
      <c r="P175" s="306"/>
      <c r="Q175" s="307"/>
      <c r="R175" s="40"/>
      <c r="S175" s="40"/>
    </row>
    <row r="176" spans="1:24" ht="11.25" customHeight="1">
      <c r="A176" s="208">
        <v>712</v>
      </c>
      <c r="B176" s="208" t="s">
        <v>350</v>
      </c>
      <c r="C176" s="210"/>
      <c r="D176" s="209"/>
      <c r="E176" s="210"/>
      <c r="F176" s="216"/>
      <c r="G176" s="216"/>
      <c r="H176" s="216"/>
      <c r="I176" s="216"/>
      <c r="J176" s="230"/>
      <c r="K176" s="224"/>
      <c r="L176" s="216"/>
      <c r="M176" s="241"/>
      <c r="N176" s="241"/>
      <c r="O176" s="241"/>
      <c r="P176" s="391"/>
      <c r="Q176" s="241"/>
      <c r="R176" s="291"/>
      <c r="S176" s="291"/>
      <c r="T176" s="35"/>
      <c r="U176" s="35"/>
      <c r="V176" s="35"/>
      <c r="W176" s="35"/>
      <c r="X176" s="35"/>
    </row>
    <row r="177" spans="1:24" ht="11.25" customHeight="1">
      <c r="A177" s="247">
        <v>1</v>
      </c>
      <c r="B177" s="23" t="s">
        <v>332</v>
      </c>
      <c r="C177" s="24"/>
      <c r="D177" s="107"/>
      <c r="E177" s="24"/>
      <c r="F177" s="216"/>
      <c r="G177" s="9"/>
      <c r="H177" s="9"/>
      <c r="I177" s="9"/>
      <c r="J177" s="21"/>
      <c r="K177" s="43"/>
      <c r="L177" s="216"/>
      <c r="M177" s="361"/>
      <c r="N177" s="361"/>
      <c r="O177" s="332"/>
      <c r="P177" s="387"/>
      <c r="Q177" s="332"/>
      <c r="R177" s="291"/>
      <c r="S177" s="291"/>
      <c r="T177" s="35"/>
      <c r="U177" s="35"/>
      <c r="V177" s="35"/>
      <c r="W177" s="35"/>
      <c r="X177" s="35"/>
    </row>
    <row r="178" spans="1:24" ht="11.25" customHeight="1">
      <c r="A178" s="214"/>
      <c r="B178" s="23"/>
      <c r="C178" s="24"/>
      <c r="D178" s="107"/>
      <c r="E178" s="24"/>
      <c r="F178" s="216"/>
      <c r="G178" s="9"/>
      <c r="H178" s="9"/>
      <c r="I178" s="9"/>
      <c r="J178" s="21"/>
      <c r="K178" s="43"/>
      <c r="L178" s="216"/>
      <c r="M178" s="24"/>
      <c r="N178" s="24"/>
      <c r="O178" s="307"/>
      <c r="P178" s="306"/>
      <c r="Q178" s="307"/>
      <c r="R178" s="40"/>
      <c r="S178" s="40"/>
      <c r="X178" s="35"/>
    </row>
    <row r="179" spans="1:19" ht="11.25" customHeight="1">
      <c r="A179" s="215">
        <v>713</v>
      </c>
      <c r="B179" s="218" t="s">
        <v>267</v>
      </c>
      <c r="C179" s="210">
        <f>SUM(C180:C184)</f>
        <v>0</v>
      </c>
      <c r="D179" s="209">
        <f>SUM(D180:D195)</f>
        <v>27</v>
      </c>
      <c r="E179" s="210">
        <f>SUM(E180:E184)</f>
        <v>0</v>
      </c>
      <c r="F179" s="210">
        <f>SUM(F180:F183)</f>
        <v>0</v>
      </c>
      <c r="G179" s="213"/>
      <c r="H179" s="213"/>
      <c r="I179" s="213"/>
      <c r="J179" s="230"/>
      <c r="K179" s="231"/>
      <c r="L179" s="210">
        <f>SUM(L180:L184)</f>
        <v>754</v>
      </c>
      <c r="M179" s="334">
        <f>SUM(M180:M184)</f>
        <v>0</v>
      </c>
      <c r="N179" s="334"/>
      <c r="O179" s="334">
        <f>SUM(O180:O184)</f>
        <v>0</v>
      </c>
      <c r="P179" s="395">
        <f>SUM(P180:P184)</f>
        <v>0</v>
      </c>
      <c r="Q179" s="333"/>
      <c r="R179" s="40"/>
      <c r="S179" s="40"/>
    </row>
    <row r="180" spans="1:19" ht="11.25" customHeight="1">
      <c r="A180" s="247">
        <v>1</v>
      </c>
      <c r="B180" s="23" t="s">
        <v>329</v>
      </c>
      <c r="C180" s="24"/>
      <c r="D180" s="107">
        <v>27</v>
      </c>
      <c r="E180" s="24"/>
      <c r="F180" s="232"/>
      <c r="G180" s="9"/>
      <c r="H180" s="9"/>
      <c r="I180" s="9"/>
      <c r="J180" s="21"/>
      <c r="K180" s="43"/>
      <c r="L180" s="232"/>
      <c r="M180" s="24"/>
      <c r="N180" s="24"/>
      <c r="O180" s="307"/>
      <c r="P180" s="306"/>
      <c r="Q180" s="307"/>
      <c r="R180" s="40"/>
      <c r="S180" s="40"/>
    </row>
    <row r="181" spans="1:19" ht="11.25" customHeight="1">
      <c r="A181" s="247">
        <v>2</v>
      </c>
      <c r="B181" s="23" t="s">
        <v>138</v>
      </c>
      <c r="C181" s="24"/>
      <c r="D181" s="107"/>
      <c r="E181" s="24"/>
      <c r="F181" s="216"/>
      <c r="G181" s="9"/>
      <c r="H181" s="9"/>
      <c r="I181" s="9"/>
      <c r="J181" s="21"/>
      <c r="K181" s="43"/>
      <c r="L181" s="216">
        <v>754</v>
      </c>
      <c r="M181" s="24"/>
      <c r="N181" s="24"/>
      <c r="O181" s="307"/>
      <c r="P181" s="306"/>
      <c r="Q181" s="307"/>
      <c r="R181" s="40"/>
      <c r="S181" s="40"/>
    </row>
    <row r="182" spans="1:19" ht="11.25" customHeight="1">
      <c r="A182" s="247">
        <v>3</v>
      </c>
      <c r="B182" s="23" t="s">
        <v>264</v>
      </c>
      <c r="C182" s="24"/>
      <c r="D182" s="107"/>
      <c r="E182" s="24"/>
      <c r="F182" s="216"/>
      <c r="G182" s="9"/>
      <c r="H182" s="9"/>
      <c r="I182" s="9"/>
      <c r="J182" s="21"/>
      <c r="K182" s="43"/>
      <c r="L182" s="216"/>
      <c r="M182" s="24"/>
      <c r="N182" s="24"/>
      <c r="O182" s="307"/>
      <c r="P182" s="306"/>
      <c r="Q182" s="307"/>
      <c r="R182" s="40"/>
      <c r="S182" s="40"/>
    </row>
    <row r="183" spans="1:19" ht="11.25" customHeight="1">
      <c r="A183" s="247">
        <v>4</v>
      </c>
      <c r="B183" s="23" t="s">
        <v>351</v>
      </c>
      <c r="C183" s="24"/>
      <c r="D183" s="107"/>
      <c r="E183" s="24"/>
      <c r="F183" s="241"/>
      <c r="G183" s="63"/>
      <c r="H183" s="63"/>
      <c r="I183" s="63"/>
      <c r="J183" s="21"/>
      <c r="K183" s="44"/>
      <c r="L183" s="241"/>
      <c r="M183" s="24"/>
      <c r="N183" s="24"/>
      <c r="O183" s="307"/>
      <c r="P183" s="306"/>
      <c r="Q183" s="307"/>
      <c r="R183" s="40"/>
      <c r="S183" s="40"/>
    </row>
    <row r="184" spans="1:19" ht="11.25" customHeight="1">
      <c r="A184" s="247">
        <v>5</v>
      </c>
      <c r="B184" s="23" t="s">
        <v>352</v>
      </c>
      <c r="C184" s="24"/>
      <c r="D184" s="107"/>
      <c r="E184" s="24"/>
      <c r="F184" s="216"/>
      <c r="G184" s="9"/>
      <c r="H184" s="9"/>
      <c r="I184" s="9"/>
      <c r="J184" s="21"/>
      <c r="K184" s="43"/>
      <c r="L184" s="216"/>
      <c r="M184" s="24"/>
      <c r="N184" s="24"/>
      <c r="O184" s="307"/>
      <c r="P184" s="306"/>
      <c r="Q184" s="307"/>
      <c r="R184" s="40"/>
      <c r="S184" s="40"/>
    </row>
    <row r="185" spans="1:19" ht="11.25" customHeight="1">
      <c r="A185" s="208">
        <v>714</v>
      </c>
      <c r="B185" s="208" t="s">
        <v>193</v>
      </c>
      <c r="C185" s="210">
        <f>SUM(C186:C187)</f>
        <v>0</v>
      </c>
      <c r="D185" s="209">
        <f>SUM(D186:D187)</f>
        <v>0</v>
      </c>
      <c r="E185" s="210">
        <f>SUM(E186)</f>
        <v>0</v>
      </c>
      <c r="F185" s="210">
        <f>SUM(F186:F187)</f>
        <v>0</v>
      </c>
      <c r="G185" s="213"/>
      <c r="H185" s="213"/>
      <c r="I185" s="213"/>
      <c r="J185" s="230"/>
      <c r="K185" s="231"/>
      <c r="L185" s="210">
        <f>SUM(L186:L186)</f>
        <v>0</v>
      </c>
      <c r="M185" s="232"/>
      <c r="N185" s="232"/>
      <c r="O185" s="334"/>
      <c r="P185" s="395"/>
      <c r="Q185" s="333"/>
      <c r="R185" s="40"/>
      <c r="S185" s="40"/>
    </row>
    <row r="186" spans="1:19" ht="11.25" customHeight="1">
      <c r="A186" s="247">
        <v>1</v>
      </c>
      <c r="B186" s="23" t="s">
        <v>194</v>
      </c>
      <c r="C186" s="24"/>
      <c r="D186" s="107"/>
      <c r="E186" s="24"/>
      <c r="F186" s="216"/>
      <c r="G186" s="9"/>
      <c r="H186" s="9"/>
      <c r="I186" s="9"/>
      <c r="J186" s="21"/>
      <c r="K186" s="43"/>
      <c r="L186" s="216"/>
      <c r="M186" s="73"/>
      <c r="N186" s="24"/>
      <c r="O186" s="307"/>
      <c r="P186" s="306"/>
      <c r="Q186" s="307"/>
      <c r="R186" s="40"/>
      <c r="S186" s="40"/>
    </row>
    <row r="187" spans="1:19" ht="11.25" customHeight="1">
      <c r="A187" s="390"/>
      <c r="B187" s="330"/>
      <c r="C187" s="332"/>
      <c r="D187" s="357"/>
      <c r="E187" s="358"/>
      <c r="F187" s="358"/>
      <c r="G187" s="316"/>
      <c r="H187" s="316"/>
      <c r="I187" s="316"/>
      <c r="J187" s="284"/>
      <c r="K187" s="359"/>
      <c r="L187" s="333"/>
      <c r="M187" s="24"/>
      <c r="N187" s="24"/>
      <c r="O187" s="307"/>
      <c r="P187" s="306"/>
      <c r="Q187" s="307"/>
      <c r="R187" s="40"/>
      <c r="S187" s="40"/>
    </row>
    <row r="188" spans="1:19" ht="11.25" customHeight="1">
      <c r="A188" s="247"/>
      <c r="B188" s="23"/>
      <c r="C188" s="24"/>
      <c r="D188" s="107"/>
      <c r="E188" s="24"/>
      <c r="F188" s="232"/>
      <c r="G188" s="24"/>
      <c r="H188" s="24"/>
      <c r="I188" s="24"/>
      <c r="J188" s="21"/>
      <c r="K188" s="25"/>
      <c r="L188" s="232"/>
      <c r="M188" s="24"/>
      <c r="N188" s="24"/>
      <c r="O188" s="307"/>
      <c r="P188" s="306"/>
      <c r="Q188" s="307"/>
      <c r="R188" s="40"/>
      <c r="S188" s="40"/>
    </row>
    <row r="189" spans="1:19" ht="11.25" customHeight="1">
      <c r="A189" s="247"/>
      <c r="B189" s="23"/>
      <c r="C189" s="24"/>
      <c r="D189" s="107"/>
      <c r="E189" s="24"/>
      <c r="F189" s="232"/>
      <c r="G189" s="24"/>
      <c r="H189" s="24"/>
      <c r="I189" s="24"/>
      <c r="J189" s="21"/>
      <c r="K189" s="25"/>
      <c r="L189" s="232"/>
      <c r="M189" s="24"/>
      <c r="N189" s="24"/>
      <c r="O189" s="307"/>
      <c r="P189" s="306"/>
      <c r="Q189" s="307"/>
      <c r="R189" s="40"/>
      <c r="S189" s="40"/>
    </row>
    <row r="190" spans="1:19" ht="11.25" customHeight="1">
      <c r="A190" s="247"/>
      <c r="B190" s="23"/>
      <c r="C190" s="24"/>
      <c r="D190" s="107"/>
      <c r="E190" s="24"/>
      <c r="F190" s="232"/>
      <c r="G190" s="24"/>
      <c r="H190" s="24"/>
      <c r="I190" s="24"/>
      <c r="J190" s="21"/>
      <c r="K190" s="25"/>
      <c r="L190" s="232"/>
      <c r="M190" s="24"/>
      <c r="N190" s="24"/>
      <c r="O190" s="307"/>
      <c r="P190" s="306"/>
      <c r="Q190" s="307"/>
      <c r="R190" s="40"/>
      <c r="S190" s="40"/>
    </row>
    <row r="191" spans="1:19" ht="11.25" customHeight="1">
      <c r="A191" s="247"/>
      <c r="B191" s="23"/>
      <c r="C191" s="24"/>
      <c r="D191" s="107"/>
      <c r="E191" s="24"/>
      <c r="F191" s="232"/>
      <c r="G191" s="24"/>
      <c r="H191" s="24"/>
      <c r="I191" s="24"/>
      <c r="J191" s="21"/>
      <c r="K191" s="25"/>
      <c r="L191" s="232"/>
      <c r="M191" s="24"/>
      <c r="N191" s="24"/>
      <c r="O191" s="307"/>
      <c r="P191" s="306"/>
      <c r="Q191" s="307"/>
      <c r="R191" s="40"/>
      <c r="S191" s="40"/>
    </row>
    <row r="192" spans="1:19" ht="11.25" customHeight="1">
      <c r="A192" s="247"/>
      <c r="B192" s="23"/>
      <c r="C192" s="24"/>
      <c r="D192" s="107"/>
      <c r="E192" s="24"/>
      <c r="F192" s="237"/>
      <c r="G192" s="174"/>
      <c r="H192" s="174"/>
      <c r="I192" s="174"/>
      <c r="J192" s="175"/>
      <c r="K192" s="72"/>
      <c r="L192" s="237"/>
      <c r="M192" s="73"/>
      <c r="N192" s="24"/>
      <c r="O192" s="307"/>
      <c r="P192" s="306"/>
      <c r="Q192" s="307"/>
      <c r="R192" s="40"/>
      <c r="S192" s="40"/>
    </row>
    <row r="193" spans="1:19" ht="11.25" customHeight="1">
      <c r="A193" s="247"/>
      <c r="B193" s="23"/>
      <c r="C193" s="24"/>
      <c r="D193" s="107"/>
      <c r="E193" s="24"/>
      <c r="F193" s="237"/>
      <c r="G193" s="174"/>
      <c r="H193" s="174"/>
      <c r="I193" s="174"/>
      <c r="J193" s="175"/>
      <c r="K193" s="72"/>
      <c r="L193" s="237"/>
      <c r="M193" s="73"/>
      <c r="N193" s="24"/>
      <c r="O193" s="307"/>
      <c r="P193" s="306"/>
      <c r="Q193" s="307"/>
      <c r="R193" s="40"/>
      <c r="S193" s="40"/>
    </row>
    <row r="194" spans="1:19" ht="11.25" customHeight="1">
      <c r="A194" s="247"/>
      <c r="B194" s="23"/>
      <c r="C194" s="24"/>
      <c r="D194" s="107"/>
      <c r="E194" s="24"/>
      <c r="F194" s="237"/>
      <c r="G194" s="174"/>
      <c r="H194" s="174"/>
      <c r="I194" s="174"/>
      <c r="J194" s="175"/>
      <c r="K194" s="72"/>
      <c r="L194" s="237"/>
      <c r="M194" s="73"/>
      <c r="N194" s="24"/>
      <c r="O194" s="307"/>
      <c r="P194" s="306"/>
      <c r="Q194" s="307"/>
      <c r="R194" s="40"/>
      <c r="S194" s="40"/>
    </row>
    <row r="195" spans="1:19" ht="20.25" customHeight="1">
      <c r="A195" s="282"/>
      <c r="B195" s="36"/>
      <c r="C195" s="78"/>
      <c r="D195" s="125"/>
      <c r="E195" s="78"/>
      <c r="F195" s="197"/>
      <c r="G195" s="78"/>
      <c r="H195" s="78"/>
      <c r="I195" s="78"/>
      <c r="J195" s="40"/>
      <c r="K195" s="57"/>
      <c r="L195" s="78"/>
      <c r="M195" s="78"/>
      <c r="N195" s="78"/>
      <c r="O195" s="265"/>
      <c r="P195" s="265"/>
      <c r="Q195" s="265"/>
      <c r="R195" s="40"/>
      <c r="S195" s="40"/>
    </row>
    <row r="196" spans="1:19" ht="13.5" hidden="1" thickBot="1">
      <c r="A196" s="282"/>
      <c r="B196" s="36"/>
      <c r="C196" s="78"/>
      <c r="D196" s="125"/>
      <c r="E196" s="78"/>
      <c r="F196" s="197"/>
      <c r="G196" s="78"/>
      <c r="H196" s="78"/>
      <c r="I196" s="78"/>
      <c r="J196" s="40"/>
      <c r="K196" s="57"/>
      <c r="L196" s="78"/>
      <c r="M196" s="78"/>
      <c r="N196" s="78"/>
      <c r="O196" s="265"/>
      <c r="P196" s="265"/>
      <c r="Q196" s="340"/>
      <c r="R196" s="65"/>
      <c r="S196" s="173"/>
    </row>
    <row r="197" spans="3:19" ht="27.75" customHeight="1" hidden="1">
      <c r="C197" s="27"/>
      <c r="D197" s="15"/>
      <c r="E197" s="27"/>
      <c r="F197" s="27"/>
      <c r="G197" s="27"/>
      <c r="H197" s="27"/>
      <c r="I197" s="27"/>
      <c r="J197" s="28"/>
      <c r="K197" s="46"/>
      <c r="L197" s="177"/>
      <c r="M197" s="177"/>
      <c r="N197" s="177"/>
      <c r="O197" s="46"/>
      <c r="P197" s="46"/>
      <c r="Q197" s="337"/>
      <c r="R197" s="28"/>
      <c r="S197" s="28"/>
    </row>
    <row r="198" spans="3:19" ht="12.75" hidden="1">
      <c r="C198" s="27"/>
      <c r="D198" s="15"/>
      <c r="E198" s="27"/>
      <c r="F198" s="27"/>
      <c r="G198" s="27"/>
      <c r="H198" s="27"/>
      <c r="I198" s="27"/>
      <c r="J198" s="28"/>
      <c r="K198" s="46"/>
      <c r="L198" s="177"/>
      <c r="M198" s="177"/>
      <c r="N198" s="177"/>
      <c r="O198" s="46"/>
      <c r="P198" s="46"/>
      <c r="Q198" s="339"/>
      <c r="R198" s="28"/>
      <c r="S198" s="100"/>
    </row>
    <row r="199" spans="1:19" ht="33.75" customHeight="1">
      <c r="A199" s="56" t="s">
        <v>429</v>
      </c>
      <c r="B199" s="56"/>
      <c r="C199" s="27"/>
      <c r="D199" s="15"/>
      <c r="E199" s="27"/>
      <c r="F199" s="27"/>
      <c r="G199" s="27"/>
      <c r="H199" s="27"/>
      <c r="I199" s="27"/>
      <c r="K199" s="46"/>
      <c r="L199" s="177"/>
      <c r="M199" s="177"/>
      <c r="N199" s="177"/>
      <c r="O199" s="144" t="s">
        <v>152</v>
      </c>
      <c r="P199" s="144"/>
      <c r="Q199" s="335"/>
      <c r="R199" s="28"/>
      <c r="S199" s="100"/>
    </row>
    <row r="200" spans="1:19" ht="51">
      <c r="A200" s="202" t="s">
        <v>34</v>
      </c>
      <c r="B200" s="207" t="s">
        <v>3</v>
      </c>
      <c r="C200" s="203" t="s">
        <v>360</v>
      </c>
      <c r="D200" s="204" t="s">
        <v>5</v>
      </c>
      <c r="E200" s="205" t="s">
        <v>361</v>
      </c>
      <c r="F200" s="203" t="s">
        <v>270</v>
      </c>
      <c r="G200" s="203"/>
      <c r="H200" s="203"/>
      <c r="I200" s="203"/>
      <c r="J200" s="219"/>
      <c r="K200" s="220"/>
      <c r="L200" s="206" t="s">
        <v>427</v>
      </c>
      <c r="M200" s="221" t="s">
        <v>362</v>
      </c>
      <c r="N200" s="221" t="s">
        <v>269</v>
      </c>
      <c r="O200" s="207" t="s">
        <v>302</v>
      </c>
      <c r="P200" s="207" t="s">
        <v>363</v>
      </c>
      <c r="Q200" s="207" t="s">
        <v>278</v>
      </c>
      <c r="R200" s="62"/>
      <c r="S200" s="62"/>
    </row>
    <row r="201" spans="1:19" ht="12.75">
      <c r="A201" s="208">
        <v>716</v>
      </c>
      <c r="B201" s="208" t="s">
        <v>207</v>
      </c>
      <c r="C201" s="210"/>
      <c r="D201" s="209"/>
      <c r="E201" s="210"/>
      <c r="F201" s="213">
        <f>SUM(F202)</f>
        <v>0</v>
      </c>
      <c r="G201" s="213"/>
      <c r="H201" s="213"/>
      <c r="I201" s="213"/>
      <c r="J201" s="230"/>
      <c r="K201" s="231"/>
      <c r="L201" s="213"/>
      <c r="M201" s="213"/>
      <c r="N201" s="24"/>
      <c r="O201" s="333"/>
      <c r="P201" s="360"/>
      <c r="Q201" s="333"/>
      <c r="R201" s="40"/>
      <c r="S201" s="40"/>
    </row>
    <row r="202" spans="1:19" ht="12.75">
      <c r="A202" s="214"/>
      <c r="B202" s="23"/>
      <c r="C202" s="24"/>
      <c r="D202" s="107"/>
      <c r="E202" s="24"/>
      <c r="F202" s="193"/>
      <c r="G202" s="9"/>
      <c r="H202" s="9"/>
      <c r="I202" s="9"/>
      <c r="J202" s="21"/>
      <c r="K202" s="43"/>
      <c r="L202" s="216"/>
      <c r="M202" s="9"/>
      <c r="N202" s="24"/>
      <c r="O202" s="307"/>
      <c r="P202" s="306"/>
      <c r="Q202" s="307"/>
      <c r="R202" s="40"/>
      <c r="S202" s="40"/>
    </row>
    <row r="203" spans="1:19" ht="12.75">
      <c r="A203" s="208">
        <v>717</v>
      </c>
      <c r="B203" s="208" t="s">
        <v>208</v>
      </c>
      <c r="C203" s="210">
        <f>SUM(C204:C206)</f>
        <v>0</v>
      </c>
      <c r="D203" s="209">
        <f>SUM(D204:D206)</f>
        <v>0</v>
      </c>
      <c r="E203" s="210">
        <f>SUM(E204:E206)</f>
        <v>0</v>
      </c>
      <c r="F203" s="210">
        <f>SUM(F204:F206)</f>
        <v>0</v>
      </c>
      <c r="G203" s="213"/>
      <c r="H203" s="213"/>
      <c r="I203" s="213"/>
      <c r="J203" s="230"/>
      <c r="K203" s="231"/>
      <c r="L203" s="210">
        <f>SUM(L204:L207)</f>
        <v>0</v>
      </c>
      <c r="M203" s="213">
        <f>SUM(M205:M207)</f>
        <v>0</v>
      </c>
      <c r="N203" s="24"/>
      <c r="O203" s="394">
        <f>SUM(O204:O207)</f>
        <v>0</v>
      </c>
      <c r="P203" s="392"/>
      <c r="Q203" s="392"/>
      <c r="R203" s="40"/>
      <c r="S203" s="40"/>
    </row>
    <row r="204" spans="1:19" ht="12.75">
      <c r="A204" s="247">
        <v>1</v>
      </c>
      <c r="B204" s="23" t="s">
        <v>209</v>
      </c>
      <c r="C204" s="24"/>
      <c r="D204" s="107"/>
      <c r="E204" s="24"/>
      <c r="F204" s="216"/>
      <c r="G204" s="9"/>
      <c r="H204" s="9"/>
      <c r="I204" s="9"/>
      <c r="J204" s="21"/>
      <c r="K204" s="43"/>
      <c r="L204" s="216"/>
      <c r="M204" s="9"/>
      <c r="N204" s="213"/>
      <c r="O204" s="317"/>
      <c r="P204" s="386"/>
      <c r="Q204" s="317"/>
      <c r="R204" s="40"/>
      <c r="S204" s="40"/>
    </row>
    <row r="205" spans="1:19" ht="12.75">
      <c r="A205" s="247">
        <v>2</v>
      </c>
      <c r="B205" s="23" t="s">
        <v>210</v>
      </c>
      <c r="C205" s="24"/>
      <c r="D205" s="107"/>
      <c r="E205" s="24"/>
      <c r="F205" s="216"/>
      <c r="G205" s="9"/>
      <c r="H205" s="9"/>
      <c r="I205" s="9"/>
      <c r="J205" s="21"/>
      <c r="K205" s="43"/>
      <c r="L205" s="216"/>
      <c r="M205" s="9"/>
      <c r="N205" s="24"/>
      <c r="O205" s="307"/>
      <c r="P205" s="306"/>
      <c r="Q205" s="307"/>
      <c r="R205" s="40"/>
      <c r="S205" s="40"/>
    </row>
    <row r="206" spans="1:19" ht="12.75">
      <c r="A206" s="247">
        <v>3</v>
      </c>
      <c r="B206" s="23" t="s">
        <v>211</v>
      </c>
      <c r="C206" s="24"/>
      <c r="D206" s="107"/>
      <c r="E206" s="24"/>
      <c r="F206" s="216"/>
      <c r="G206" s="9"/>
      <c r="H206" s="9"/>
      <c r="I206" s="9"/>
      <c r="J206" s="21"/>
      <c r="K206" s="43"/>
      <c r="L206" s="216"/>
      <c r="M206" s="9"/>
      <c r="N206" s="24"/>
      <c r="O206" s="307"/>
      <c r="P206" s="306"/>
      <c r="Q206" s="307"/>
      <c r="R206" s="40"/>
      <c r="S206" s="40"/>
    </row>
    <row r="207" spans="1:19" ht="12.75">
      <c r="A207" s="214"/>
      <c r="B207" s="23"/>
      <c r="C207" s="24"/>
      <c r="D207" s="107"/>
      <c r="E207" s="24"/>
      <c r="F207" s="216"/>
      <c r="G207" s="9"/>
      <c r="H207" s="9"/>
      <c r="I207" s="9"/>
      <c r="J207" s="21"/>
      <c r="K207" s="43"/>
      <c r="L207" s="216"/>
      <c r="M207" s="9"/>
      <c r="N207" s="213"/>
      <c r="O207" s="317"/>
      <c r="P207" s="386"/>
      <c r="Q207" s="317"/>
      <c r="R207" s="40"/>
      <c r="S207" s="40"/>
    </row>
    <row r="208" spans="1:19" ht="12.75">
      <c r="A208" s="208">
        <v>718</v>
      </c>
      <c r="B208" s="208" t="s">
        <v>212</v>
      </c>
      <c r="C208" s="210">
        <f>SUM(C209:C211)</f>
        <v>0</v>
      </c>
      <c r="D208" s="209">
        <f>SUM(D209:D211)</f>
        <v>0</v>
      </c>
      <c r="E208" s="210">
        <f>SUM(E209:E211)</f>
        <v>0</v>
      </c>
      <c r="F208" s="210">
        <f>SUM(F209:F211)</f>
        <v>400</v>
      </c>
      <c r="G208" s="213"/>
      <c r="H208" s="213"/>
      <c r="I208" s="213"/>
      <c r="J208" s="230"/>
      <c r="K208" s="231"/>
      <c r="L208" s="210">
        <f>SUM(L209:L212)</f>
        <v>0</v>
      </c>
      <c r="M208" s="213"/>
      <c r="N208" s="9"/>
      <c r="O208" s="241"/>
      <c r="P208" s="391"/>
      <c r="Q208" s="241"/>
      <c r="R208" s="40"/>
      <c r="S208" s="40"/>
    </row>
    <row r="209" spans="1:19" ht="12.75">
      <c r="A209" s="247">
        <v>2</v>
      </c>
      <c r="B209" s="23" t="s">
        <v>138</v>
      </c>
      <c r="C209" s="24"/>
      <c r="D209" s="107"/>
      <c r="E209" s="24"/>
      <c r="F209" s="216"/>
      <c r="G209" s="9"/>
      <c r="H209" s="9"/>
      <c r="I209" s="9"/>
      <c r="J209" s="21"/>
      <c r="K209" s="43"/>
      <c r="L209" s="216"/>
      <c r="M209" s="9"/>
      <c r="N209" s="9"/>
      <c r="O209" s="242"/>
      <c r="P209" s="302"/>
      <c r="Q209" s="342"/>
      <c r="R209" s="40"/>
      <c r="S209" s="40"/>
    </row>
    <row r="210" spans="1:19" ht="12.75">
      <c r="A210" s="247">
        <v>3</v>
      </c>
      <c r="B210" s="23" t="s">
        <v>264</v>
      </c>
      <c r="C210" s="24"/>
      <c r="D210" s="107"/>
      <c r="E210" s="24"/>
      <c r="F210" s="216"/>
      <c r="G210" s="9"/>
      <c r="H210" s="9"/>
      <c r="I210" s="9"/>
      <c r="J210" s="21"/>
      <c r="K210" s="43"/>
      <c r="L210" s="216"/>
      <c r="M210" s="9"/>
      <c r="N210" s="9"/>
      <c r="O210" s="242"/>
      <c r="P210" s="302"/>
      <c r="Q210" s="242"/>
      <c r="R210" s="40"/>
      <c r="S210" s="40"/>
    </row>
    <row r="211" spans="1:19" ht="12.75">
      <c r="A211" s="247">
        <v>4</v>
      </c>
      <c r="B211" s="23" t="s">
        <v>351</v>
      </c>
      <c r="C211" s="24"/>
      <c r="D211" s="107"/>
      <c r="E211" s="24"/>
      <c r="F211" s="216">
        <v>400</v>
      </c>
      <c r="G211" s="9"/>
      <c r="H211" s="9"/>
      <c r="I211" s="9"/>
      <c r="J211" s="21"/>
      <c r="K211" s="43"/>
      <c r="L211" s="216"/>
      <c r="M211" s="9"/>
      <c r="N211" s="24"/>
      <c r="O211" s="307"/>
      <c r="P211" s="306"/>
      <c r="Q211" s="307"/>
      <c r="R211" s="40"/>
      <c r="S211" s="40"/>
    </row>
    <row r="212" spans="1:19" ht="12.75">
      <c r="A212" s="247">
        <v>5</v>
      </c>
      <c r="B212" s="23" t="s">
        <v>352</v>
      </c>
      <c r="C212" s="24"/>
      <c r="D212" s="107"/>
      <c r="E212" s="24"/>
      <c r="F212" s="216"/>
      <c r="G212" s="9"/>
      <c r="H212" s="9"/>
      <c r="I212" s="9"/>
      <c r="J212" s="21"/>
      <c r="K212" s="43"/>
      <c r="L212" s="216"/>
      <c r="M212" s="9"/>
      <c r="N212" s="24"/>
      <c r="O212" s="307"/>
      <c r="P212" s="306"/>
      <c r="Q212" s="307"/>
      <c r="R212" s="40"/>
      <c r="S212" s="40"/>
    </row>
    <row r="213" spans="1:19" ht="12.75">
      <c r="A213" s="208">
        <v>719</v>
      </c>
      <c r="B213" s="208" t="s">
        <v>216</v>
      </c>
      <c r="C213" s="210">
        <f>SUM(C214:C216)</f>
        <v>0</v>
      </c>
      <c r="D213" s="209">
        <f>SUM(D214:D216)</f>
        <v>0</v>
      </c>
      <c r="E213" s="210">
        <f>SUM(E214:E216)</f>
        <v>0</v>
      </c>
      <c r="F213" s="210">
        <f>SUM(F214:F215)</f>
        <v>0</v>
      </c>
      <c r="G213" s="229"/>
      <c r="H213" s="213"/>
      <c r="I213" s="213"/>
      <c r="J213" s="230"/>
      <c r="K213" s="231">
        <v>250</v>
      </c>
      <c r="L213" s="210">
        <f>SUM(L214:L217)</f>
        <v>0</v>
      </c>
      <c r="M213" s="213"/>
      <c r="N213" s="24"/>
      <c r="O213" s="333"/>
      <c r="P213" s="360"/>
      <c r="Q213" s="333"/>
      <c r="R213" s="40"/>
      <c r="S213" s="40"/>
    </row>
    <row r="214" spans="1:19" ht="12.75">
      <c r="A214" s="247">
        <v>1</v>
      </c>
      <c r="B214" s="23" t="s">
        <v>353</v>
      </c>
      <c r="C214" s="24"/>
      <c r="D214" s="107"/>
      <c r="E214" s="24"/>
      <c r="F214" s="216"/>
      <c r="G214" s="82"/>
      <c r="H214" s="9"/>
      <c r="I214" s="9"/>
      <c r="J214" s="21"/>
      <c r="K214" s="43"/>
      <c r="L214" s="216"/>
      <c r="M214" s="9"/>
      <c r="N214" s="24"/>
      <c r="O214" s="307"/>
      <c r="P214" s="306"/>
      <c r="Q214" s="307"/>
      <c r="R214" s="40"/>
      <c r="S214" s="40"/>
    </row>
    <row r="215" spans="1:19" ht="12.75">
      <c r="A215" s="247">
        <v>2</v>
      </c>
      <c r="B215" s="23" t="s">
        <v>354</v>
      </c>
      <c r="C215" s="24"/>
      <c r="D215" s="107"/>
      <c r="E215" s="24"/>
      <c r="F215" s="216"/>
      <c r="G215" s="82"/>
      <c r="H215" s="9"/>
      <c r="I215" s="9"/>
      <c r="J215" s="21"/>
      <c r="K215" s="43"/>
      <c r="L215" s="216"/>
      <c r="M215" s="9"/>
      <c r="N215" s="24"/>
      <c r="O215" s="307"/>
      <c r="P215" s="306"/>
      <c r="Q215" s="307"/>
      <c r="R215" s="40"/>
      <c r="S215" s="40"/>
    </row>
    <row r="216" spans="1:19" ht="12.75">
      <c r="A216" s="214"/>
      <c r="B216" s="23"/>
      <c r="C216" s="24"/>
      <c r="D216" s="107"/>
      <c r="E216" s="24"/>
      <c r="F216" s="216"/>
      <c r="G216" s="82"/>
      <c r="H216" s="9"/>
      <c r="I216" s="9"/>
      <c r="J216" s="21"/>
      <c r="K216" s="43"/>
      <c r="L216" s="216"/>
      <c r="M216" s="9"/>
      <c r="N216" s="24"/>
      <c r="O216" s="307"/>
      <c r="P216" s="306"/>
      <c r="Q216" s="341"/>
      <c r="R216" s="40"/>
      <c r="S216" s="40"/>
    </row>
    <row r="217" spans="1:19" ht="12.75">
      <c r="A217" s="214"/>
      <c r="B217" s="23"/>
      <c r="C217" s="24"/>
      <c r="D217" s="107"/>
      <c r="E217" s="24"/>
      <c r="F217" s="216"/>
      <c r="G217" s="82"/>
      <c r="H217" s="9"/>
      <c r="I217" s="9"/>
      <c r="J217" s="21"/>
      <c r="K217" s="43"/>
      <c r="L217" s="216"/>
      <c r="M217" s="9"/>
      <c r="N217" s="9"/>
      <c r="O217" s="242"/>
      <c r="P217" s="302"/>
      <c r="Q217" s="342"/>
      <c r="R217" s="40"/>
      <c r="S217" s="40"/>
    </row>
    <row r="218" spans="1:19" ht="14.25" customHeight="1">
      <c r="A218" s="214"/>
      <c r="B218" s="208" t="s">
        <v>219</v>
      </c>
      <c r="C218" s="210">
        <f>SUM(C162,C138,C134,C124,C113,C98,C92,C86,C63,C43)</f>
        <v>0</v>
      </c>
      <c r="D218" s="209" t="e">
        <f>SUM(D144,D120,D113,#REF!,D80,D36,D13,#REF!,#REF!,#REF!)</f>
        <v>#REF!</v>
      </c>
      <c r="E218" s="210">
        <f>SUM(E162,E138,E134,E124,E113,E98,E92,E86,E63,E43)</f>
        <v>0</v>
      </c>
      <c r="F218" s="210" t="e">
        <f>SUM(#REF!,F144,F138,F113,F100,F60,F37,F23,F2,#REF!)</f>
        <v>#REF!</v>
      </c>
      <c r="G218" s="229"/>
      <c r="H218" s="213"/>
      <c r="I218" s="213"/>
      <c r="J218" s="230"/>
      <c r="K218" s="231" t="e">
        <f>SUM(K144,K120,K113,#REF!,K80,K36,K13,#REF!,#REF!,#REF!,#REF!)</f>
        <v>#REF!</v>
      </c>
      <c r="L218" s="210">
        <f>SUM(L162,L138,L134,L124,L113,L98,L92,L86,L63,L43)</f>
        <v>132410</v>
      </c>
      <c r="M218" s="213">
        <f>SUM(M162,M138,M134,M124,M113,M98,M92,M86,M63,M43)</f>
        <v>0</v>
      </c>
      <c r="N218" s="9"/>
      <c r="O218" s="217">
        <f>SUM(O162,O138,O134,O124,O113,O98,O92,O86,O63,O43)</f>
        <v>0</v>
      </c>
      <c r="P218" s="303">
        <f>SUM(P162,P138,P134,P124,P113,P98,P92,P86,P63,P43)</f>
        <v>0</v>
      </c>
      <c r="Q218" s="378"/>
      <c r="R218" s="40"/>
      <c r="S218" s="40"/>
    </row>
    <row r="219" spans="1:19" ht="14.25" customHeight="1">
      <c r="A219" s="214"/>
      <c r="B219" s="322"/>
      <c r="C219" s="324"/>
      <c r="D219" s="323"/>
      <c r="E219" s="324"/>
      <c r="F219" s="325"/>
      <c r="G219" s="326"/>
      <c r="H219" s="325"/>
      <c r="I219" s="325"/>
      <c r="J219" s="327"/>
      <c r="K219" s="328"/>
      <c r="L219" s="325"/>
      <c r="M219" s="325"/>
      <c r="N219" s="9"/>
      <c r="O219" s="241"/>
      <c r="P219" s="391"/>
      <c r="Q219" s="241"/>
      <c r="R219" s="40"/>
      <c r="S219" s="40"/>
    </row>
    <row r="220" spans="1:19" ht="12.75">
      <c r="A220" s="214"/>
      <c r="B220" s="208" t="s">
        <v>220</v>
      </c>
      <c r="C220" s="210">
        <f>SUM(C171)</f>
        <v>0</v>
      </c>
      <c r="D220" s="209" t="e">
        <f>SUM(D213,D203,#REF!,#REF!,D190,D186,D156,D153,D149)</f>
        <v>#REF!</v>
      </c>
      <c r="E220" s="210">
        <f>SUM(E171)</f>
        <v>0</v>
      </c>
      <c r="F220" s="210">
        <f>SUM(F213,F208,F203,F201,F192,F188,F182,F179,F174)</f>
        <v>400</v>
      </c>
      <c r="G220" s="229"/>
      <c r="H220" s="213"/>
      <c r="I220" s="213"/>
      <c r="J220" s="230"/>
      <c r="K220" s="231">
        <v>10000</v>
      </c>
      <c r="L220" s="210">
        <f>SUM(L171)</f>
        <v>1500</v>
      </c>
      <c r="M220" s="213">
        <f>SUM(M171)</f>
        <v>0</v>
      </c>
      <c r="N220" s="9"/>
      <c r="O220" s="217">
        <f>SUM(O171)</f>
        <v>0</v>
      </c>
      <c r="P220" s="303">
        <f>SUM(P171)</f>
        <v>0</v>
      </c>
      <c r="Q220" s="241"/>
      <c r="R220" s="40"/>
      <c r="S220" s="40"/>
    </row>
    <row r="221" spans="1:19" ht="12.75">
      <c r="A221" s="192"/>
      <c r="B221" s="192"/>
      <c r="C221" s="361"/>
      <c r="D221" s="362"/>
      <c r="E221" s="361"/>
      <c r="F221" s="316"/>
      <c r="G221" s="363"/>
      <c r="H221" s="316"/>
      <c r="I221" s="316"/>
      <c r="J221" s="284"/>
      <c r="K221" s="359"/>
      <c r="L221" s="316"/>
      <c r="M221" s="316"/>
      <c r="N221" s="9"/>
      <c r="O221" s="242"/>
      <c r="P221" s="302"/>
      <c r="Q221" s="242"/>
      <c r="R221" s="40"/>
      <c r="S221" s="40"/>
    </row>
    <row r="222" spans="1:19" ht="12.75">
      <c r="A222" s="214"/>
      <c r="B222" s="208" t="s">
        <v>221</v>
      </c>
      <c r="C222" s="210">
        <f>SUM(C218,C220)</f>
        <v>0</v>
      </c>
      <c r="D222" s="209"/>
      <c r="E222" s="210">
        <f>SUM(E218,E220)</f>
        <v>0</v>
      </c>
      <c r="F222" s="213" t="e">
        <f>SUM(F218,F220)</f>
        <v>#REF!</v>
      </c>
      <c r="G222" s="229"/>
      <c r="H222" s="213"/>
      <c r="I222" s="213"/>
      <c r="J222" s="230"/>
      <c r="K222" s="231">
        <v>101605</v>
      </c>
      <c r="L222" s="213">
        <f>SUM(L218,L220)</f>
        <v>133910</v>
      </c>
      <c r="M222" s="213">
        <f>SUM(M218,M220)</f>
        <v>0</v>
      </c>
      <c r="N222" s="9"/>
      <c r="O222" s="217">
        <f>SUM(O218,O220)</f>
        <v>0</v>
      </c>
      <c r="P222" s="303">
        <f>SUM(P218,P220)</f>
        <v>0</v>
      </c>
      <c r="Q222" s="241"/>
      <c r="R222" s="40"/>
      <c r="S222" s="40"/>
    </row>
    <row r="223" spans="1:19" ht="12.75">
      <c r="A223" s="214"/>
      <c r="B223" s="322"/>
      <c r="C223" s="324"/>
      <c r="D223" s="323"/>
      <c r="E223" s="324"/>
      <c r="F223" s="325"/>
      <c r="G223" s="326"/>
      <c r="H223" s="325"/>
      <c r="I223" s="325"/>
      <c r="J223" s="327"/>
      <c r="K223" s="328"/>
      <c r="L223" s="325"/>
      <c r="M223" s="325"/>
      <c r="N223" s="9"/>
      <c r="O223" s="241"/>
      <c r="P223" s="391"/>
      <c r="Q223" s="241"/>
      <c r="R223" s="40"/>
      <c r="S223" s="40"/>
    </row>
    <row r="224" spans="1:19" ht="12.75">
      <c r="A224" s="214"/>
      <c r="B224" s="208" t="s">
        <v>222</v>
      </c>
      <c r="C224" s="210">
        <f>SUM(C33)</f>
        <v>0</v>
      </c>
      <c r="D224" s="209"/>
      <c r="E224" s="210">
        <f>SUM(E33)</f>
        <v>0</v>
      </c>
      <c r="F224" s="213" t="e">
        <f>#REF!</f>
        <v>#REF!</v>
      </c>
      <c r="G224" s="229"/>
      <c r="H224" s="213"/>
      <c r="I224" s="213"/>
      <c r="J224" s="230"/>
      <c r="K224" s="231"/>
      <c r="L224" s="213">
        <f>SUM(L33)</f>
        <v>270</v>
      </c>
      <c r="M224" s="213"/>
      <c r="N224" s="9"/>
      <c r="O224" s="217"/>
      <c r="P224" s="303"/>
      <c r="Q224" s="241"/>
      <c r="R224" s="40"/>
      <c r="S224" s="40"/>
    </row>
    <row r="225" spans="1:19" ht="12.75">
      <c r="A225" s="252"/>
      <c r="B225" s="251"/>
      <c r="C225" s="24"/>
      <c r="D225" s="107"/>
      <c r="E225" s="24"/>
      <c r="F225" s="238"/>
      <c r="G225" s="9"/>
      <c r="H225" s="9"/>
      <c r="I225" s="9"/>
      <c r="J225" s="21"/>
      <c r="K225" s="43"/>
      <c r="L225" s="216"/>
      <c r="M225" s="9"/>
      <c r="N225" s="9"/>
      <c r="O225" s="242"/>
      <c r="P225" s="302"/>
      <c r="Q225" s="242"/>
      <c r="R225" s="40"/>
      <c r="S225" s="40"/>
    </row>
    <row r="226" spans="1:19" ht="12.75">
      <c r="A226" s="252"/>
      <c r="B226" s="251"/>
      <c r="C226" s="24"/>
      <c r="D226" s="107"/>
      <c r="E226" s="24"/>
      <c r="F226" s="238"/>
      <c r="G226" s="9"/>
      <c r="H226" s="9"/>
      <c r="I226" s="9"/>
      <c r="J226" s="21"/>
      <c r="K226" s="43"/>
      <c r="L226" s="238"/>
      <c r="M226" s="9"/>
      <c r="N226" s="9"/>
      <c r="O226" s="242"/>
      <c r="P226" s="302"/>
      <c r="Q226" s="242"/>
      <c r="R226" s="40"/>
      <c r="S226" s="40"/>
    </row>
    <row r="227" spans="1:19" ht="12.75">
      <c r="A227" s="252"/>
      <c r="B227" s="251"/>
      <c r="C227" s="24"/>
      <c r="D227" s="107"/>
      <c r="E227" s="24"/>
      <c r="F227" s="238"/>
      <c r="G227" s="9"/>
      <c r="H227" s="9"/>
      <c r="I227" s="9"/>
      <c r="J227" s="21"/>
      <c r="K227" s="43"/>
      <c r="L227" s="238"/>
      <c r="M227" s="9"/>
      <c r="N227" s="9"/>
      <c r="O227" s="242"/>
      <c r="P227" s="302"/>
      <c r="Q227" s="242"/>
      <c r="R227" s="40"/>
      <c r="S227" s="40"/>
    </row>
    <row r="228" spans="1:19" ht="12.75">
      <c r="A228" s="252"/>
      <c r="B228" s="251"/>
      <c r="C228" s="24"/>
      <c r="D228" s="107"/>
      <c r="E228" s="24"/>
      <c r="F228" s="238"/>
      <c r="G228" s="9"/>
      <c r="H228" s="9"/>
      <c r="I228" s="9"/>
      <c r="J228" s="21"/>
      <c r="K228" s="43"/>
      <c r="L228" s="238"/>
      <c r="M228" s="9"/>
      <c r="N228" s="9"/>
      <c r="O228" s="242"/>
      <c r="P228" s="302"/>
      <c r="Q228" s="242"/>
      <c r="R228" s="40"/>
      <c r="S228" s="40"/>
    </row>
    <row r="229" spans="1:19" ht="19.5" customHeight="1">
      <c r="A229" s="279"/>
      <c r="B229" s="279"/>
      <c r="C229" s="288"/>
      <c r="D229" s="287"/>
      <c r="E229" s="288"/>
      <c r="F229" s="289"/>
      <c r="G229" s="290"/>
      <c r="H229" s="290"/>
      <c r="I229" s="290"/>
      <c r="J229" s="291"/>
      <c r="K229" s="292"/>
      <c r="L229" s="290"/>
      <c r="M229" s="290"/>
      <c r="N229" s="290"/>
      <c r="O229" s="293"/>
      <c r="P229" s="293"/>
      <c r="Q229" s="293"/>
      <c r="R229" s="40"/>
      <c r="S229" s="40"/>
    </row>
    <row r="230" spans="1:19" ht="1.5" customHeight="1">
      <c r="A230" s="282"/>
      <c r="B230" s="75"/>
      <c r="C230" s="197"/>
      <c r="D230" s="294"/>
      <c r="E230" s="197"/>
      <c r="F230" s="295"/>
      <c r="G230" s="277"/>
      <c r="H230" s="277"/>
      <c r="I230" s="277"/>
      <c r="J230" s="291"/>
      <c r="K230" s="296"/>
      <c r="L230" s="277"/>
      <c r="M230" s="277"/>
      <c r="N230" s="277"/>
      <c r="O230" s="293"/>
      <c r="P230" s="293"/>
      <c r="Q230" s="293"/>
      <c r="R230" s="65"/>
      <c r="S230" s="40"/>
    </row>
    <row r="231" spans="1:19" ht="30.75" customHeight="1" hidden="1">
      <c r="A231" s="75"/>
      <c r="B231" s="36"/>
      <c r="C231" s="78"/>
      <c r="D231" s="57"/>
      <c r="E231" s="78"/>
      <c r="F231" s="78"/>
      <c r="G231" s="78"/>
      <c r="H231" s="78"/>
      <c r="I231" s="78"/>
      <c r="J231" s="40"/>
      <c r="K231" s="90"/>
      <c r="L231" s="180"/>
      <c r="M231" s="180"/>
      <c r="N231" s="180"/>
      <c r="O231" s="90"/>
      <c r="P231" s="90"/>
      <c r="Q231" s="90"/>
      <c r="R231" s="40"/>
      <c r="S231" s="28"/>
    </row>
    <row r="232" spans="18:19" ht="12.75">
      <c r="R232" s="28"/>
      <c r="S232" s="28"/>
    </row>
    <row r="233" spans="18:19" ht="12.75">
      <c r="R233" s="101"/>
      <c r="S233" s="101"/>
    </row>
    <row r="234" spans="18:19" ht="12.75">
      <c r="R234" s="40"/>
      <c r="S234" s="40"/>
    </row>
    <row r="235" spans="18:19" ht="12.75">
      <c r="R235" s="40"/>
      <c r="S235" s="40"/>
    </row>
    <row r="236" spans="18:19" ht="1.5" customHeight="1">
      <c r="R236" s="40"/>
      <c r="S236" s="40"/>
    </row>
    <row r="237" spans="18:19" ht="12.75" hidden="1">
      <c r="R237" s="40"/>
      <c r="S237" s="40"/>
    </row>
    <row r="238" spans="18:19" ht="12.75" hidden="1">
      <c r="R238" s="40"/>
      <c r="S238" s="40"/>
    </row>
    <row r="239" spans="1:19" ht="12.75">
      <c r="A239" s="51" t="s">
        <v>271</v>
      </c>
      <c r="B239" s="51"/>
      <c r="C239" s="379"/>
      <c r="D239" s="118"/>
      <c r="E239" s="166"/>
      <c r="F239" s="166"/>
      <c r="G239" s="52"/>
      <c r="H239" s="52"/>
      <c r="I239" s="52"/>
      <c r="J239" s="52"/>
      <c r="K239" s="52"/>
      <c r="L239" s="166"/>
      <c r="M239" s="166"/>
      <c r="N239" s="166"/>
      <c r="O239" s="149"/>
      <c r="P239" s="149"/>
      <c r="Q239" s="149"/>
      <c r="R239" s="40"/>
      <c r="S239" s="40"/>
    </row>
    <row r="240" spans="1:19" ht="12.75">
      <c r="A240" s="51"/>
      <c r="B240" s="51"/>
      <c r="C240" s="379"/>
      <c r="D240" s="118"/>
      <c r="E240" s="166"/>
      <c r="F240" s="166"/>
      <c r="G240" s="52"/>
      <c r="H240" s="52"/>
      <c r="I240" s="52"/>
      <c r="J240" s="52" t="s">
        <v>1</v>
      </c>
      <c r="K240" s="52"/>
      <c r="L240" s="166"/>
      <c r="M240" s="166"/>
      <c r="N240" s="166"/>
      <c r="O240" s="150"/>
      <c r="P240" s="150"/>
      <c r="Q240" s="150"/>
      <c r="R240" s="40"/>
      <c r="S240" s="40"/>
    </row>
    <row r="241" spans="1:19" ht="18">
      <c r="A241" s="52"/>
      <c r="B241" s="59"/>
      <c r="C241" s="380" t="s">
        <v>428</v>
      </c>
      <c r="D241" s="120"/>
      <c r="E241" s="167"/>
      <c r="F241" s="167"/>
      <c r="G241" s="59"/>
      <c r="H241" s="59"/>
      <c r="I241" s="59"/>
      <c r="J241" s="60"/>
      <c r="K241" s="52"/>
      <c r="L241" s="166"/>
      <c r="M241" s="166"/>
      <c r="N241" s="166"/>
      <c r="O241" s="150"/>
      <c r="P241" s="150"/>
      <c r="Q241" s="150"/>
      <c r="R241" s="40"/>
      <c r="S241" s="40"/>
    </row>
    <row r="242" spans="1:19" ht="51">
      <c r="A242" s="202" t="s">
        <v>34</v>
      </c>
      <c r="B242" s="207" t="s">
        <v>3</v>
      </c>
      <c r="C242" s="203" t="s">
        <v>360</v>
      </c>
      <c r="D242" s="204" t="s">
        <v>5</v>
      </c>
      <c r="E242" s="205" t="s">
        <v>361</v>
      </c>
      <c r="F242" s="203" t="s">
        <v>270</v>
      </c>
      <c r="G242" s="203"/>
      <c r="H242" s="203"/>
      <c r="I242" s="203"/>
      <c r="J242" s="219"/>
      <c r="K242" s="220"/>
      <c r="L242" s="206" t="s">
        <v>427</v>
      </c>
      <c r="M242" s="221" t="s">
        <v>362</v>
      </c>
      <c r="N242" s="221" t="s">
        <v>269</v>
      </c>
      <c r="O242" s="207" t="s">
        <v>302</v>
      </c>
      <c r="P242" s="207" t="s">
        <v>363</v>
      </c>
      <c r="Q242" s="207" t="s">
        <v>278</v>
      </c>
      <c r="R242" s="40"/>
      <c r="S242" s="40"/>
    </row>
    <row r="243" spans="1:19" ht="12.75">
      <c r="A243" s="222">
        <v>610</v>
      </c>
      <c r="B243" s="5" t="s">
        <v>225</v>
      </c>
      <c r="C243" s="6">
        <f>C43</f>
        <v>0</v>
      </c>
      <c r="D243" s="103"/>
      <c r="E243" s="6">
        <f>E43</f>
        <v>0</v>
      </c>
      <c r="F243" s="213" t="e">
        <f>#REF!</f>
        <v>#REF!</v>
      </c>
      <c r="G243" s="6"/>
      <c r="H243" s="6"/>
      <c r="I243" s="6"/>
      <c r="J243" s="7"/>
      <c r="K243" s="43"/>
      <c r="L243" s="213">
        <f>L43</f>
        <v>76581</v>
      </c>
      <c r="M243" s="6"/>
      <c r="N243" s="6"/>
      <c r="O243" s="164"/>
      <c r="P243" s="164"/>
      <c r="Q243" s="343"/>
      <c r="R243" s="40"/>
      <c r="S243" s="40"/>
    </row>
    <row r="244" spans="1:19" ht="12.75">
      <c r="A244" s="222">
        <v>620</v>
      </c>
      <c r="B244" s="5" t="s">
        <v>226</v>
      </c>
      <c r="C244" s="6">
        <f>C63</f>
        <v>0</v>
      </c>
      <c r="D244" s="103">
        <f>D245+D246+D247</f>
        <v>0</v>
      </c>
      <c r="E244" s="6">
        <f>E63</f>
        <v>0</v>
      </c>
      <c r="F244" s="213">
        <f>F7</f>
        <v>0</v>
      </c>
      <c r="G244" s="6"/>
      <c r="H244" s="6"/>
      <c r="I244" s="6"/>
      <c r="J244" s="7"/>
      <c r="K244" s="43"/>
      <c r="L244" s="213">
        <f>L63</f>
        <v>26356</v>
      </c>
      <c r="M244" s="6"/>
      <c r="N244" s="6"/>
      <c r="O244" s="164"/>
      <c r="P244" s="164"/>
      <c r="Q244" s="343"/>
      <c r="R244" s="40"/>
      <c r="S244" s="40"/>
    </row>
    <row r="245" spans="1:19" ht="12.75">
      <c r="A245" s="222">
        <v>631</v>
      </c>
      <c r="B245" s="5" t="s">
        <v>290</v>
      </c>
      <c r="C245" s="6">
        <f>C86</f>
        <v>0</v>
      </c>
      <c r="D245" s="104"/>
      <c r="E245" s="6">
        <f>E86</f>
        <v>0</v>
      </c>
      <c r="F245" s="213">
        <f>F29</f>
        <v>0</v>
      </c>
      <c r="G245" s="9"/>
      <c r="H245" s="9"/>
      <c r="I245" s="9"/>
      <c r="J245" s="7"/>
      <c r="K245" s="43"/>
      <c r="L245" s="213">
        <f>L86</f>
        <v>8332</v>
      </c>
      <c r="M245" s="6"/>
      <c r="N245" s="6"/>
      <c r="O245" s="164"/>
      <c r="P245" s="164"/>
      <c r="Q245" s="343"/>
      <c r="R245" s="40"/>
      <c r="S245" s="40"/>
    </row>
    <row r="246" spans="1:19" ht="12.75">
      <c r="A246" s="222"/>
      <c r="B246" s="124" t="s">
        <v>291</v>
      </c>
      <c r="C246" s="9">
        <f>C87</f>
        <v>0</v>
      </c>
      <c r="D246" s="104"/>
      <c r="E246" s="9">
        <f>E87</f>
        <v>0</v>
      </c>
      <c r="F246" s="216">
        <f>F30</f>
        <v>0</v>
      </c>
      <c r="G246" s="9"/>
      <c r="H246" s="9"/>
      <c r="I246" s="9"/>
      <c r="J246" s="7"/>
      <c r="K246" s="43"/>
      <c r="L246" s="216">
        <f>L87</f>
        <v>6532</v>
      </c>
      <c r="M246" s="9"/>
      <c r="N246" s="9"/>
      <c r="O246" s="242"/>
      <c r="P246" s="242"/>
      <c r="Q246" s="308"/>
      <c r="R246" s="40"/>
      <c r="S246" s="40"/>
    </row>
    <row r="247" spans="1:19" ht="12.75">
      <c r="A247" s="222"/>
      <c r="B247" s="124" t="s">
        <v>292</v>
      </c>
      <c r="C247" s="9">
        <f>C88</f>
        <v>0</v>
      </c>
      <c r="D247" s="104"/>
      <c r="E247" s="9">
        <f>E88</f>
        <v>0</v>
      </c>
      <c r="F247" s="216">
        <f>F35</f>
        <v>0</v>
      </c>
      <c r="G247" s="9"/>
      <c r="H247" s="9"/>
      <c r="I247" s="9"/>
      <c r="J247" s="7"/>
      <c r="K247" s="43"/>
      <c r="L247" s="216">
        <f>L88</f>
        <v>1800</v>
      </c>
      <c r="M247" s="9"/>
      <c r="N247" s="9"/>
      <c r="O247" s="242"/>
      <c r="P247" s="242"/>
      <c r="Q247" s="308"/>
      <c r="R247" s="40"/>
      <c r="S247" s="40"/>
    </row>
    <row r="248" spans="1:19" ht="12.75">
      <c r="A248" s="222">
        <v>632</v>
      </c>
      <c r="B248" s="5" t="s">
        <v>230</v>
      </c>
      <c r="C248" s="6">
        <f>C92</f>
        <v>0</v>
      </c>
      <c r="D248" s="104"/>
      <c r="E248" s="6">
        <f>E92</f>
        <v>0</v>
      </c>
      <c r="F248" s="213">
        <f>F40</f>
        <v>0</v>
      </c>
      <c r="G248" s="9"/>
      <c r="H248" s="9"/>
      <c r="I248" s="9"/>
      <c r="J248" s="7"/>
      <c r="K248" s="43"/>
      <c r="L248" s="213">
        <f>L92</f>
        <v>4530</v>
      </c>
      <c r="M248" s="6"/>
      <c r="N248" s="6"/>
      <c r="O248" s="164"/>
      <c r="P248" s="164"/>
      <c r="Q248" s="343"/>
      <c r="R248" s="40"/>
      <c r="S248" s="40"/>
    </row>
    <row r="249" spans="1:19" ht="12.75">
      <c r="A249" s="222">
        <v>633</v>
      </c>
      <c r="B249" s="5" t="s">
        <v>231</v>
      </c>
      <c r="C249" s="6">
        <f>C98</f>
        <v>0</v>
      </c>
      <c r="D249" s="104"/>
      <c r="E249" s="6">
        <f>E98</f>
        <v>0</v>
      </c>
      <c r="F249" s="213">
        <f>F65</f>
        <v>0</v>
      </c>
      <c r="G249" s="9"/>
      <c r="H249" s="9"/>
      <c r="I249" s="9"/>
      <c r="J249" s="7"/>
      <c r="K249" s="43"/>
      <c r="L249" s="213">
        <f>L98</f>
        <v>4807</v>
      </c>
      <c r="M249" s="6"/>
      <c r="N249" s="6"/>
      <c r="O249" s="164"/>
      <c r="P249" s="164"/>
      <c r="Q249" s="343"/>
      <c r="R249" s="40"/>
      <c r="S249" s="40"/>
    </row>
    <row r="250" spans="1:19" ht="12.75">
      <c r="A250" s="222">
        <v>634</v>
      </c>
      <c r="B250" s="5" t="s">
        <v>232</v>
      </c>
      <c r="C250" s="6">
        <f>C113</f>
        <v>0</v>
      </c>
      <c r="D250" s="104"/>
      <c r="E250" s="6">
        <f>E113</f>
        <v>0</v>
      </c>
      <c r="F250" s="213">
        <f>F105</f>
        <v>0</v>
      </c>
      <c r="G250" s="9"/>
      <c r="H250" s="9"/>
      <c r="I250" s="9"/>
      <c r="J250" s="7"/>
      <c r="K250" s="43"/>
      <c r="L250" s="213">
        <f>L113</f>
        <v>3880</v>
      </c>
      <c r="M250" s="6"/>
      <c r="N250" s="6"/>
      <c r="O250" s="164"/>
      <c r="P250" s="164"/>
      <c r="Q250" s="343"/>
      <c r="R250" s="40"/>
      <c r="S250" s="40"/>
    </row>
    <row r="251" spans="1:19" ht="12.75">
      <c r="A251" s="240">
        <v>635</v>
      </c>
      <c r="B251" s="5" t="s">
        <v>233</v>
      </c>
      <c r="C251" s="6">
        <f>C124</f>
        <v>0</v>
      </c>
      <c r="D251" s="104"/>
      <c r="E251" s="6">
        <f>E124</f>
        <v>0</v>
      </c>
      <c r="F251" s="213">
        <f>F118</f>
        <v>0</v>
      </c>
      <c r="G251" s="9"/>
      <c r="H251" s="9"/>
      <c r="I251" s="9"/>
      <c r="J251" s="7"/>
      <c r="K251" s="43"/>
      <c r="L251" s="213">
        <f>L124</f>
        <v>710</v>
      </c>
      <c r="M251" s="6"/>
      <c r="N251" s="6"/>
      <c r="O251" s="164"/>
      <c r="P251" s="164"/>
      <c r="Q251" s="343"/>
      <c r="R251" s="40"/>
      <c r="S251" s="40"/>
    </row>
    <row r="252" spans="1:19" ht="12.75">
      <c r="A252" s="240">
        <v>636</v>
      </c>
      <c r="B252" s="5" t="s">
        <v>234</v>
      </c>
      <c r="C252" s="6">
        <f>C134</f>
        <v>0</v>
      </c>
      <c r="D252" s="104"/>
      <c r="E252" s="6">
        <f>E134</f>
        <v>0</v>
      </c>
      <c r="F252" s="213">
        <f>F143</f>
        <v>0</v>
      </c>
      <c r="G252" s="9"/>
      <c r="H252" s="9"/>
      <c r="I252" s="9"/>
      <c r="J252" s="7"/>
      <c r="K252" s="43"/>
      <c r="L252" s="213">
        <f>L134</f>
        <v>184</v>
      </c>
      <c r="M252" s="6"/>
      <c r="N252" s="6"/>
      <c r="O252" s="164"/>
      <c r="P252" s="164"/>
      <c r="Q252" s="343"/>
      <c r="R252" s="40"/>
      <c r="S252" s="40"/>
    </row>
    <row r="253" spans="1:19" ht="12.75">
      <c r="A253" s="240">
        <v>637</v>
      </c>
      <c r="B253" s="5" t="s">
        <v>235</v>
      </c>
      <c r="C253" s="6">
        <f>C138</f>
        <v>0</v>
      </c>
      <c r="D253" s="103"/>
      <c r="E253" s="6">
        <f>E138</f>
        <v>0</v>
      </c>
      <c r="F253" s="213">
        <f>F149</f>
        <v>0</v>
      </c>
      <c r="G253" s="6"/>
      <c r="H253" s="6"/>
      <c r="I253" s="6"/>
      <c r="J253" s="55"/>
      <c r="K253" s="43"/>
      <c r="L253" s="213">
        <f>L138</f>
        <v>6557</v>
      </c>
      <c r="M253" s="6"/>
      <c r="N253" s="6"/>
      <c r="O253" s="164"/>
      <c r="P253" s="164"/>
      <c r="Q253" s="343"/>
      <c r="R253" s="40"/>
      <c r="S253" s="40"/>
    </row>
    <row r="254" spans="1:19" ht="12.75">
      <c r="A254" s="226">
        <v>648</v>
      </c>
      <c r="B254" s="13" t="s">
        <v>236</v>
      </c>
      <c r="C254" s="381">
        <f>C162</f>
        <v>0</v>
      </c>
      <c r="D254" s="103"/>
      <c r="E254" s="6">
        <f>E162</f>
        <v>0</v>
      </c>
      <c r="F254" s="213" t="e">
        <f>SUM(#REF!)</f>
        <v>#REF!</v>
      </c>
      <c r="G254" s="6"/>
      <c r="H254" s="6"/>
      <c r="I254" s="6"/>
      <c r="J254" s="7"/>
      <c r="K254" s="43"/>
      <c r="L254" s="213">
        <f>L162</f>
        <v>473</v>
      </c>
      <c r="M254" s="6"/>
      <c r="N254" s="6"/>
      <c r="O254" s="164"/>
      <c r="P254" s="164"/>
      <c r="Q254" s="343"/>
      <c r="R254" s="40"/>
      <c r="S254" s="40"/>
    </row>
    <row r="255" spans="1:19" ht="12.75">
      <c r="A255" s="222"/>
      <c r="B255" s="5"/>
      <c r="C255" s="6"/>
      <c r="D255" s="103"/>
      <c r="E255" s="6"/>
      <c r="F255" s="213"/>
      <c r="G255" s="6"/>
      <c r="H255" s="6"/>
      <c r="I255" s="6"/>
      <c r="J255" s="7"/>
      <c r="K255" s="43"/>
      <c r="L255" s="216"/>
      <c r="M255" s="9"/>
      <c r="N255" s="9"/>
      <c r="O255" s="44"/>
      <c r="P255" s="44"/>
      <c r="Q255" s="343"/>
      <c r="R255" s="40"/>
      <c r="S255" s="40"/>
    </row>
    <row r="256" spans="1:19" ht="12.75">
      <c r="A256" s="222">
        <v>700</v>
      </c>
      <c r="B256" s="5" t="s">
        <v>237</v>
      </c>
      <c r="C256" s="6">
        <f>C171</f>
        <v>0</v>
      </c>
      <c r="D256" s="104"/>
      <c r="E256" s="6">
        <f>E171</f>
        <v>0</v>
      </c>
      <c r="F256" s="213">
        <f>F177</f>
        <v>0</v>
      </c>
      <c r="G256" s="9"/>
      <c r="H256" s="9"/>
      <c r="I256" s="9"/>
      <c r="J256" s="55"/>
      <c r="K256" s="44"/>
      <c r="L256" s="213">
        <f>L171</f>
        <v>1500</v>
      </c>
      <c r="M256" s="6"/>
      <c r="N256" s="6"/>
      <c r="O256" s="164"/>
      <c r="P256" s="164"/>
      <c r="Q256" s="343"/>
      <c r="R256" s="40"/>
      <c r="S256" s="40"/>
    </row>
    <row r="257" spans="1:19" ht="12.75">
      <c r="A257" s="225"/>
      <c r="B257" s="7"/>
      <c r="C257" s="9"/>
      <c r="D257" s="104">
        <f>SUM(D243:D253)</f>
        <v>0</v>
      </c>
      <c r="E257" s="9"/>
      <c r="F257" s="216"/>
      <c r="G257" s="9"/>
      <c r="H257" s="9"/>
      <c r="I257" s="9"/>
      <c r="J257" s="7"/>
      <c r="K257" s="43"/>
      <c r="L257" s="216"/>
      <c r="M257" s="9"/>
      <c r="N257" s="9"/>
      <c r="O257" s="164"/>
      <c r="P257" s="164"/>
      <c r="Q257" s="343"/>
      <c r="R257" s="40"/>
      <c r="S257" s="40"/>
    </row>
    <row r="258" spans="1:19" ht="12.75" customHeight="1">
      <c r="A258" s="240">
        <v>600</v>
      </c>
      <c r="B258" s="5" t="s">
        <v>238</v>
      </c>
      <c r="C258" s="6">
        <f>SUM(C243:C245,C248:C254)</f>
        <v>0</v>
      </c>
      <c r="D258" s="104">
        <f>SUM(D243:D245,D248:D254)</f>
        <v>0</v>
      </c>
      <c r="E258" s="6">
        <f>SUM(E243:E245,E248:E254)</f>
        <v>0</v>
      </c>
      <c r="F258" s="213">
        <f>F223</f>
        <v>0</v>
      </c>
      <c r="G258" s="9"/>
      <c r="H258" s="9"/>
      <c r="I258" s="9"/>
      <c r="J258" s="7"/>
      <c r="K258" s="43"/>
      <c r="L258" s="213">
        <f>SUM(L243:L245,L248:L254)</f>
        <v>132410</v>
      </c>
      <c r="M258" s="6">
        <f>SUM(M243:M245,M248:M254)</f>
        <v>0</v>
      </c>
      <c r="N258" s="6"/>
      <c r="O258" s="164">
        <f>SUM(O243:O245,O248:O254)</f>
        <v>0</v>
      </c>
      <c r="P258" s="164">
        <f>SUM(P243:P245,P248:P254)</f>
        <v>0</v>
      </c>
      <c r="Q258" s="343"/>
      <c r="R258" s="40"/>
      <c r="S258" s="40"/>
    </row>
    <row r="259" spans="1:19" ht="12.75" customHeight="1">
      <c r="A259" s="225"/>
      <c r="B259" s="7" t="s">
        <v>239</v>
      </c>
      <c r="C259" s="9">
        <f>SUM(C246:C253)</f>
        <v>0</v>
      </c>
      <c r="D259" s="104"/>
      <c r="E259" s="9">
        <f>SUM(E246:E253)</f>
        <v>0</v>
      </c>
      <c r="F259" s="216">
        <f>SUM(F29,F40,F65,F105,F118,F143,F149)</f>
        <v>0</v>
      </c>
      <c r="G259" s="9"/>
      <c r="H259" s="9"/>
      <c r="I259" s="9"/>
      <c r="J259" s="7"/>
      <c r="K259" s="43"/>
      <c r="L259" s="216">
        <f>SUM(L245,L248:L253)</f>
        <v>29000</v>
      </c>
      <c r="M259" s="9">
        <f>SUM(M245,M248:M253)</f>
        <v>0</v>
      </c>
      <c r="N259" s="9"/>
      <c r="O259" s="242">
        <f>SUM(O245,O248:O253)</f>
        <v>0</v>
      </c>
      <c r="P259" s="242">
        <f>SUM(P245,P248:P253)</f>
        <v>0</v>
      </c>
      <c r="Q259" s="343"/>
      <c r="R259" s="40"/>
      <c r="S259" s="40"/>
    </row>
    <row r="260" spans="1:19" ht="9" customHeight="1">
      <c r="A260" s="225"/>
      <c r="B260" s="7"/>
      <c r="C260" s="9"/>
      <c r="D260" s="104">
        <f>SUM(D255,D257)</f>
        <v>0</v>
      </c>
      <c r="E260" s="9"/>
      <c r="F260" s="216"/>
      <c r="G260" s="9"/>
      <c r="H260" s="9"/>
      <c r="I260" s="9"/>
      <c r="J260" s="55"/>
      <c r="K260" s="43"/>
      <c r="L260" s="216"/>
      <c r="M260" s="9"/>
      <c r="N260" s="9"/>
      <c r="O260" s="164"/>
      <c r="P260" s="164"/>
      <c r="Q260" s="343"/>
      <c r="R260" s="40"/>
      <c r="S260" s="40"/>
    </row>
    <row r="261" spans="1:19" ht="30.75" customHeight="1">
      <c r="A261" s="225"/>
      <c r="B261" s="222" t="s">
        <v>240</v>
      </c>
      <c r="C261" s="213">
        <f>SUM(C256,C258)</f>
        <v>0</v>
      </c>
      <c r="D261" s="245">
        <f>SUM(D256,D258)</f>
        <v>0</v>
      </c>
      <c r="E261" s="213">
        <f>SUM(E256,E258)</f>
        <v>0</v>
      </c>
      <c r="F261" s="213">
        <f>SUM(F227)</f>
        <v>0</v>
      </c>
      <c r="G261" s="216"/>
      <c r="H261" s="216"/>
      <c r="I261" s="216"/>
      <c r="J261" s="223"/>
      <c r="K261" s="224"/>
      <c r="L261" s="213">
        <f>SUM(L256,L258)</f>
        <v>133910</v>
      </c>
      <c r="M261" s="213">
        <f>SUM(M256,M258)</f>
        <v>0</v>
      </c>
      <c r="N261" s="213"/>
      <c r="O261" s="217">
        <f>SUM(O256,O258)</f>
        <v>0</v>
      </c>
      <c r="P261" s="217">
        <f>SUM(P256,P258)</f>
        <v>0</v>
      </c>
      <c r="Q261" s="364"/>
      <c r="R261" s="28"/>
      <c r="S261" s="28"/>
    </row>
    <row r="262" spans="1:19" ht="12.75">
      <c r="A262" s="223"/>
      <c r="B262" s="7"/>
      <c r="C262" s="9"/>
      <c r="D262" s="104"/>
      <c r="E262" s="9"/>
      <c r="F262" s="216"/>
      <c r="G262" s="9"/>
      <c r="H262" s="9"/>
      <c r="I262" s="9"/>
      <c r="J262" s="7"/>
      <c r="K262" s="43"/>
      <c r="L262" s="216"/>
      <c r="M262" s="9"/>
      <c r="N262" s="9"/>
      <c r="O262" s="164"/>
      <c r="P262" s="164"/>
      <c r="Q262" s="343"/>
      <c r="R262" s="101"/>
      <c r="S262" s="101"/>
    </row>
    <row r="263" spans="1:19" ht="12.75">
      <c r="A263" s="223"/>
      <c r="B263" s="222" t="s">
        <v>241</v>
      </c>
      <c r="C263" s="213">
        <f>C224</f>
        <v>0</v>
      </c>
      <c r="D263" s="212"/>
      <c r="E263" s="213">
        <f>E224</f>
        <v>0</v>
      </c>
      <c r="F263" s="213" t="e">
        <f>#REF!</f>
        <v>#REF!</v>
      </c>
      <c r="G263" s="213"/>
      <c r="H263" s="213"/>
      <c r="I263" s="213"/>
      <c r="J263" s="223"/>
      <c r="K263" s="224"/>
      <c r="L263" s="213">
        <f>L224</f>
        <v>270</v>
      </c>
      <c r="M263" s="213"/>
      <c r="N263" s="213"/>
      <c r="O263" s="217"/>
      <c r="P263" s="217"/>
      <c r="Q263" s="364"/>
      <c r="R263" s="40"/>
      <c r="S263" s="40"/>
    </row>
    <row r="264" spans="1:19" ht="12.75">
      <c r="A264" s="223"/>
      <c r="B264" s="7"/>
      <c r="C264" s="9"/>
      <c r="D264" s="104"/>
      <c r="E264" s="9"/>
      <c r="F264" s="193"/>
      <c r="G264" s="9"/>
      <c r="H264" s="9"/>
      <c r="I264" s="9"/>
      <c r="J264" s="7"/>
      <c r="K264" s="43"/>
      <c r="L264" s="216"/>
      <c r="M264" s="9"/>
      <c r="N264" s="9"/>
      <c r="O264" s="44"/>
      <c r="P264" s="44"/>
      <c r="Q264" s="343"/>
      <c r="R264" s="40"/>
      <c r="S264" s="40"/>
    </row>
    <row r="265" spans="1:19" ht="12.75">
      <c r="A265" s="223"/>
      <c r="B265" s="7" t="s">
        <v>279</v>
      </c>
      <c r="C265" s="9"/>
      <c r="D265" s="104"/>
      <c r="E265" s="198"/>
      <c r="F265" s="344"/>
      <c r="G265" s="198"/>
      <c r="H265" s="198"/>
      <c r="I265" s="198"/>
      <c r="J265" s="345"/>
      <c r="K265" s="200"/>
      <c r="L265" s="312">
        <v>249</v>
      </c>
      <c r="M265" s="299"/>
      <c r="N265" s="299"/>
      <c r="O265" s="308"/>
      <c r="P265" s="308"/>
      <c r="Q265" s="343"/>
      <c r="R265" s="40"/>
      <c r="S265" s="40"/>
    </row>
    <row r="266" spans="1:19" ht="12.75">
      <c r="A266" s="214"/>
      <c r="B266" s="23"/>
      <c r="C266" s="24"/>
      <c r="D266" s="107"/>
      <c r="E266" s="24"/>
      <c r="F266" s="9"/>
      <c r="G266" s="83"/>
      <c r="H266" s="43"/>
      <c r="I266" s="43"/>
      <c r="J266" s="21"/>
      <c r="K266" s="43"/>
      <c r="L266" s="216"/>
      <c r="M266" s="9"/>
      <c r="N266" s="9"/>
      <c r="O266" s="44"/>
      <c r="P266" s="242"/>
      <c r="Q266" s="382"/>
      <c r="R266" s="40"/>
      <c r="S266" s="40"/>
    </row>
    <row r="267" spans="1:19" ht="12.75">
      <c r="A267" s="214"/>
      <c r="B267" s="23"/>
      <c r="C267" s="24"/>
      <c r="D267" s="107"/>
      <c r="E267" s="299"/>
      <c r="F267" s="299" t="s">
        <v>268</v>
      </c>
      <c r="G267" s="199"/>
      <c r="H267" s="200"/>
      <c r="I267" s="200"/>
      <c r="J267" s="201"/>
      <c r="K267" s="200"/>
      <c r="L267" s="312"/>
      <c r="M267" s="299"/>
      <c r="N267" s="9"/>
      <c r="O267" s="308"/>
      <c r="P267" s="308"/>
      <c r="Q267" s="343"/>
      <c r="R267" s="40"/>
      <c r="S267" s="40"/>
    </row>
    <row r="268" spans="1:19" ht="12.75">
      <c r="A268" s="23"/>
      <c r="B268" s="23"/>
      <c r="C268" s="107"/>
      <c r="D268" s="107"/>
      <c r="E268" s="24"/>
      <c r="F268" s="9" t="s">
        <v>242</v>
      </c>
      <c r="G268" s="83"/>
      <c r="H268" s="43"/>
      <c r="I268" s="43"/>
      <c r="J268" s="21"/>
      <c r="K268" s="43"/>
      <c r="L268" s="9"/>
      <c r="M268" s="9"/>
      <c r="N268" s="9"/>
      <c r="O268" s="44"/>
      <c r="P268" s="44"/>
      <c r="Q268" s="44"/>
      <c r="R268" s="40"/>
      <c r="S268" s="40"/>
    </row>
    <row r="269" spans="1:19" ht="12.75">
      <c r="A269" s="23"/>
      <c r="B269" s="23"/>
      <c r="C269" s="107"/>
      <c r="D269" s="107"/>
      <c r="E269" s="24"/>
      <c r="F269" s="9"/>
      <c r="G269" s="83"/>
      <c r="H269" s="43"/>
      <c r="I269" s="43"/>
      <c r="J269" s="23"/>
      <c r="K269" s="43"/>
      <c r="L269" s="9"/>
      <c r="M269" s="9"/>
      <c r="N269" s="9"/>
      <c r="O269" s="44"/>
      <c r="P269" s="44"/>
      <c r="Q269" s="44"/>
      <c r="R269" s="40"/>
      <c r="S269" s="40"/>
    </row>
    <row r="270" spans="18:19" ht="12.75">
      <c r="R270" s="40"/>
      <c r="S270" s="40"/>
    </row>
    <row r="271" spans="18:19" ht="12.75">
      <c r="R271" s="40"/>
      <c r="S271" s="40"/>
    </row>
    <row r="272" spans="18:19" ht="12.75">
      <c r="R272" s="40"/>
      <c r="S272" s="40"/>
    </row>
    <row r="273" spans="18:19" ht="12.75">
      <c r="R273" s="40"/>
      <c r="S273" s="40"/>
    </row>
    <row r="274" spans="18:19" ht="12.75">
      <c r="R274" s="40"/>
      <c r="S274" s="40"/>
    </row>
    <row r="275" spans="18:19" ht="12.75">
      <c r="R275" s="40"/>
      <c r="S275" s="40"/>
    </row>
    <row r="276" spans="18:19" ht="12.75">
      <c r="R276" s="40"/>
      <c r="S276" s="40"/>
    </row>
    <row r="277" spans="18:19" ht="12.75">
      <c r="R277" s="40"/>
      <c r="S277" s="40"/>
    </row>
    <row r="278" spans="18:19" ht="12.75">
      <c r="R278" s="40"/>
      <c r="S278" s="40"/>
    </row>
    <row r="279" spans="18:19" ht="12.75">
      <c r="R279" s="40"/>
      <c r="S279" s="40"/>
    </row>
    <row r="280" spans="18:19" ht="12.75">
      <c r="R280" s="40"/>
      <c r="S280" s="40"/>
    </row>
    <row r="281" spans="18:19" ht="12.75">
      <c r="R281" s="40"/>
      <c r="S281" s="40"/>
    </row>
    <row r="282" spans="18:19" ht="12.75">
      <c r="R282" s="40"/>
      <c r="S282" s="40"/>
    </row>
    <row r="283" spans="18:19" ht="12.75">
      <c r="R283" s="291"/>
      <c r="S283" s="291"/>
    </row>
    <row r="284" spans="18:19" ht="12.75">
      <c r="R284" s="40"/>
      <c r="S284" s="40"/>
    </row>
    <row r="285" spans="18:19" ht="12.75">
      <c r="R285" s="40"/>
      <c r="S285" s="40"/>
    </row>
    <row r="286" spans="18:19" ht="12.75">
      <c r="R286" s="40"/>
      <c r="S286" s="40"/>
    </row>
    <row r="287" spans="18:19" ht="12.75">
      <c r="R287" s="40"/>
      <c r="S287" s="40"/>
    </row>
    <row r="288" spans="18:19" ht="12.75">
      <c r="R288" s="40"/>
      <c r="S288" s="40"/>
    </row>
    <row r="289" spans="18:19" ht="12.75">
      <c r="R289" s="40"/>
      <c r="S289" s="40"/>
    </row>
    <row r="290" spans="18:19" ht="12.75">
      <c r="R290" s="40"/>
      <c r="S290" s="40"/>
    </row>
    <row r="291" spans="18:19" ht="12.75">
      <c r="R291" s="40"/>
      <c r="S291" s="40"/>
    </row>
    <row r="292" spans="18:19" ht="12.75">
      <c r="R292" s="40"/>
      <c r="S292" s="40"/>
    </row>
    <row r="293" spans="3:19" ht="4.5" customHeight="1">
      <c r="C293" s="27"/>
      <c r="D293" s="114"/>
      <c r="E293" s="27"/>
      <c r="F293" s="27"/>
      <c r="G293" s="27"/>
      <c r="H293" s="27"/>
      <c r="I293" s="27"/>
      <c r="J293" s="28"/>
      <c r="K293" s="46"/>
      <c r="L293" s="177"/>
      <c r="M293" s="177"/>
      <c r="N293" s="177"/>
      <c r="O293" s="46"/>
      <c r="P293" s="46"/>
      <c r="Q293" s="46"/>
      <c r="R293" s="28"/>
      <c r="S293" s="28"/>
    </row>
    <row r="294" spans="3:19" ht="8.25" customHeight="1">
      <c r="C294" s="27"/>
      <c r="D294" s="114"/>
      <c r="E294" s="27"/>
      <c r="F294" s="27"/>
      <c r="G294" s="27"/>
      <c r="H294" s="27"/>
      <c r="I294" s="27"/>
      <c r="J294" s="28"/>
      <c r="K294" s="46"/>
      <c r="L294" s="177"/>
      <c r="M294" s="177"/>
      <c r="N294" s="177"/>
      <c r="O294" s="46"/>
      <c r="P294" s="46"/>
      <c r="Q294" s="46"/>
      <c r="R294" s="28"/>
      <c r="S294" s="28"/>
    </row>
    <row r="295" spans="3:19" ht="43.5" customHeight="1" hidden="1">
      <c r="C295" s="27"/>
      <c r="D295" s="114"/>
      <c r="E295" s="27"/>
      <c r="F295" s="27"/>
      <c r="G295" s="27"/>
      <c r="H295" s="27"/>
      <c r="I295" s="27"/>
      <c r="J295" s="28"/>
      <c r="K295" s="46"/>
      <c r="L295" s="177"/>
      <c r="M295" s="177"/>
      <c r="N295" s="177"/>
      <c r="O295" s="46"/>
      <c r="P295" s="46"/>
      <c r="Q295" s="46"/>
      <c r="R295" s="28"/>
      <c r="S295" s="28"/>
    </row>
    <row r="296" spans="1:17" ht="12.75">
      <c r="A296" s="51" t="s">
        <v>271</v>
      </c>
      <c r="B296" s="51"/>
      <c r="C296" s="379"/>
      <c r="D296" s="118"/>
      <c r="E296" s="166"/>
      <c r="F296" s="166"/>
      <c r="G296" s="52"/>
      <c r="H296" s="52"/>
      <c r="I296" s="52"/>
      <c r="J296" s="52"/>
      <c r="K296" s="52"/>
      <c r="L296" s="166"/>
      <c r="M296" s="166"/>
      <c r="N296" s="166"/>
      <c r="O296" s="149"/>
      <c r="P296" s="149"/>
      <c r="Q296" s="149"/>
    </row>
    <row r="297" spans="1:17" ht="14.25" customHeight="1">
      <c r="A297" s="51"/>
      <c r="B297" s="51"/>
      <c r="C297" s="379"/>
      <c r="D297" s="118"/>
      <c r="E297" s="166"/>
      <c r="F297" s="166"/>
      <c r="G297" s="52"/>
      <c r="H297" s="52"/>
      <c r="I297" s="52"/>
      <c r="J297" s="52" t="s">
        <v>1</v>
      </c>
      <c r="K297" s="52"/>
      <c r="L297" s="166"/>
      <c r="M297" s="166"/>
      <c r="N297" s="166"/>
      <c r="O297" s="150"/>
      <c r="P297" s="150"/>
      <c r="Q297" s="150"/>
    </row>
    <row r="298" spans="1:17" ht="18">
      <c r="A298" s="52"/>
      <c r="B298" s="59"/>
      <c r="C298" s="380" t="s">
        <v>303</v>
      </c>
      <c r="D298" s="120"/>
      <c r="E298" s="167"/>
      <c r="F298" s="167"/>
      <c r="G298" s="59"/>
      <c r="H298" s="59"/>
      <c r="I298" s="59"/>
      <c r="J298" s="60"/>
      <c r="K298" s="52"/>
      <c r="L298" s="166"/>
      <c r="M298" s="166"/>
      <c r="N298" s="166"/>
      <c r="O298" s="150"/>
      <c r="P298" s="150"/>
      <c r="Q298" s="150"/>
    </row>
    <row r="299" spans="1:17" ht="51">
      <c r="A299" s="202" t="s">
        <v>34</v>
      </c>
      <c r="B299" s="207" t="s">
        <v>3</v>
      </c>
      <c r="C299" s="203" t="s">
        <v>299</v>
      </c>
      <c r="D299" s="204" t="s">
        <v>5</v>
      </c>
      <c r="E299" s="205" t="s">
        <v>298</v>
      </c>
      <c r="F299" s="203" t="s">
        <v>270</v>
      </c>
      <c r="G299" s="203"/>
      <c r="H299" s="203"/>
      <c r="I299" s="203"/>
      <c r="J299" s="219"/>
      <c r="K299" s="220"/>
      <c r="L299" s="206" t="s">
        <v>273</v>
      </c>
      <c r="M299" s="221" t="s">
        <v>300</v>
      </c>
      <c r="N299" s="221" t="s">
        <v>269</v>
      </c>
      <c r="O299" s="207" t="s">
        <v>301</v>
      </c>
      <c r="P299" s="207" t="s">
        <v>302</v>
      </c>
      <c r="Q299" s="202" t="s">
        <v>308</v>
      </c>
    </row>
    <row r="300" spans="1:17" ht="12.75">
      <c r="A300" s="222">
        <v>610</v>
      </c>
      <c r="B300" s="5" t="s">
        <v>225</v>
      </c>
      <c r="C300" s="6">
        <f>SUM(C43)</f>
        <v>0</v>
      </c>
      <c r="D300" s="103"/>
      <c r="E300" s="6">
        <f>SUM(E43)</f>
        <v>0</v>
      </c>
      <c r="F300" s="213">
        <f>F43</f>
        <v>0</v>
      </c>
      <c r="G300" s="6"/>
      <c r="H300" s="6"/>
      <c r="I300" s="6"/>
      <c r="J300" s="7"/>
      <c r="K300" s="43"/>
      <c r="L300" s="213">
        <f>SUM(L43)</f>
        <v>76581</v>
      </c>
      <c r="M300" s="6"/>
      <c r="N300" s="6"/>
      <c r="O300" s="164"/>
      <c r="P300" s="164"/>
      <c r="Q300" s="343">
        <f>L300-E300</f>
        <v>76581</v>
      </c>
    </row>
    <row r="301" spans="1:19" ht="12.75">
      <c r="A301" s="222">
        <v>620</v>
      </c>
      <c r="B301" s="5" t="s">
        <v>226</v>
      </c>
      <c r="C301" s="6">
        <f>SUM(C63)</f>
        <v>0</v>
      </c>
      <c r="D301" s="103">
        <f>D302+D303+D304</f>
        <v>0</v>
      </c>
      <c r="E301" s="6">
        <f>SUM(E63)</f>
        <v>0</v>
      </c>
      <c r="F301" s="213">
        <f>F63</f>
        <v>0</v>
      </c>
      <c r="G301" s="6"/>
      <c r="H301" s="6"/>
      <c r="I301" s="6"/>
      <c r="J301" s="7"/>
      <c r="K301" s="43"/>
      <c r="L301" s="213">
        <f>SUM(L63)</f>
        <v>26356</v>
      </c>
      <c r="M301" s="6"/>
      <c r="N301" s="6"/>
      <c r="O301" s="164"/>
      <c r="P301" s="164"/>
      <c r="Q301" s="343">
        <f aca="true" t="shared" si="0" ref="Q301:Q322">L301-E301</f>
        <v>26356</v>
      </c>
      <c r="R301" s="98"/>
      <c r="S301" s="98"/>
    </row>
    <row r="302" spans="1:19" ht="12.75">
      <c r="A302" s="222">
        <v>631</v>
      </c>
      <c r="B302" s="5" t="s">
        <v>290</v>
      </c>
      <c r="C302" s="6">
        <f>SUM(C303:C304)</f>
        <v>0</v>
      </c>
      <c r="D302" s="104"/>
      <c r="E302" s="6">
        <f>E86</f>
        <v>0</v>
      </c>
      <c r="F302" s="213">
        <f>F86</f>
        <v>6</v>
      </c>
      <c r="G302" s="9"/>
      <c r="H302" s="9"/>
      <c r="I302" s="9"/>
      <c r="J302" s="7"/>
      <c r="K302" s="43"/>
      <c r="L302" s="213">
        <f>L86</f>
        <v>8332</v>
      </c>
      <c r="M302" s="6"/>
      <c r="N302" s="6"/>
      <c r="O302" s="164"/>
      <c r="P302" s="164"/>
      <c r="Q302" s="343">
        <f t="shared" si="0"/>
        <v>8332</v>
      </c>
      <c r="R302" s="38"/>
      <c r="S302" s="38"/>
    </row>
    <row r="303" spans="1:19" ht="12.75">
      <c r="A303" s="222"/>
      <c r="B303" s="124" t="s">
        <v>291</v>
      </c>
      <c r="C303" s="9">
        <f>SUM(C87)</f>
        <v>0</v>
      </c>
      <c r="D303" s="104"/>
      <c r="E303" s="9">
        <f>SUM(E87)</f>
        <v>0</v>
      </c>
      <c r="F303" s="216">
        <f>F87</f>
        <v>0</v>
      </c>
      <c r="G303" s="9"/>
      <c r="H303" s="9"/>
      <c r="I303" s="9"/>
      <c r="J303" s="7"/>
      <c r="K303" s="43"/>
      <c r="L303" s="216">
        <f>SUM(L87)</f>
        <v>6532</v>
      </c>
      <c r="M303" s="9"/>
      <c r="N303" s="9"/>
      <c r="O303" s="242"/>
      <c r="P303" s="242"/>
      <c r="Q303" s="308">
        <f t="shared" si="0"/>
        <v>6532</v>
      </c>
      <c r="R303" s="38"/>
      <c r="S303" s="38"/>
    </row>
    <row r="304" spans="1:19" ht="12.75">
      <c r="A304" s="222"/>
      <c r="B304" s="124" t="s">
        <v>292</v>
      </c>
      <c r="C304" s="9">
        <f>SUM(C88)</f>
        <v>0</v>
      </c>
      <c r="D304" s="104"/>
      <c r="E304" s="9">
        <f>SUM(E88)</f>
        <v>0</v>
      </c>
      <c r="F304" s="216">
        <f>F92</f>
        <v>6</v>
      </c>
      <c r="G304" s="9"/>
      <c r="H304" s="9"/>
      <c r="I304" s="9"/>
      <c r="J304" s="7"/>
      <c r="K304" s="43"/>
      <c r="L304" s="216">
        <f>SUM(L88)</f>
        <v>1800</v>
      </c>
      <c r="M304" s="9"/>
      <c r="N304" s="9"/>
      <c r="O304" s="242"/>
      <c r="P304" s="242"/>
      <c r="Q304" s="308">
        <f t="shared" si="0"/>
        <v>1800</v>
      </c>
      <c r="R304" s="38"/>
      <c r="S304" s="38"/>
    </row>
    <row r="305" spans="1:19" ht="12.75">
      <c r="A305" s="222">
        <v>632</v>
      </c>
      <c r="B305" s="5" t="s">
        <v>230</v>
      </c>
      <c r="C305" s="6">
        <f>SUM(C92)</f>
        <v>0</v>
      </c>
      <c r="D305" s="104"/>
      <c r="E305" s="6">
        <f>SUM(E92)</f>
        <v>0</v>
      </c>
      <c r="F305" s="213">
        <f>F99</f>
        <v>0</v>
      </c>
      <c r="G305" s="9"/>
      <c r="H305" s="9"/>
      <c r="I305" s="9"/>
      <c r="J305" s="7"/>
      <c r="K305" s="43"/>
      <c r="L305" s="213">
        <f>SUM(L92)</f>
        <v>4530</v>
      </c>
      <c r="M305" s="6"/>
      <c r="N305" s="6"/>
      <c r="O305" s="164"/>
      <c r="P305" s="164"/>
      <c r="Q305" s="343">
        <f t="shared" si="0"/>
        <v>4530</v>
      </c>
      <c r="R305" s="38"/>
      <c r="S305" s="38"/>
    </row>
    <row r="306" spans="1:19" ht="12.75">
      <c r="A306" s="222">
        <v>633</v>
      </c>
      <c r="B306" s="5" t="s">
        <v>231</v>
      </c>
      <c r="C306" s="6">
        <f>SUM(C109)</f>
        <v>0</v>
      </c>
      <c r="D306" s="104"/>
      <c r="E306" s="6">
        <f>SUM(E109)</f>
        <v>0</v>
      </c>
      <c r="F306" s="213">
        <f>F124</f>
        <v>3</v>
      </c>
      <c r="G306" s="9"/>
      <c r="H306" s="9"/>
      <c r="I306" s="9"/>
      <c r="J306" s="7"/>
      <c r="K306" s="43"/>
      <c r="L306" s="213">
        <f>SUM(L109)</f>
        <v>10</v>
      </c>
      <c r="M306" s="6"/>
      <c r="N306" s="6"/>
      <c r="O306" s="164"/>
      <c r="P306" s="164"/>
      <c r="Q306" s="343">
        <f t="shared" si="0"/>
        <v>10</v>
      </c>
      <c r="R306" s="38"/>
      <c r="S306" s="38"/>
    </row>
    <row r="307" spans="1:19" ht="12.75">
      <c r="A307" s="222">
        <v>634</v>
      </c>
      <c r="B307" s="5" t="s">
        <v>232</v>
      </c>
      <c r="C307" s="6">
        <f>SUM(C162)</f>
        <v>0</v>
      </c>
      <c r="D307" s="104"/>
      <c r="E307" s="6">
        <f>SUM(E162)</f>
        <v>0</v>
      </c>
      <c r="F307" s="213">
        <f>F162</f>
        <v>0</v>
      </c>
      <c r="G307" s="9"/>
      <c r="H307" s="9"/>
      <c r="I307" s="9"/>
      <c r="J307" s="7"/>
      <c r="K307" s="43"/>
      <c r="L307" s="213">
        <f>SUM(L162)</f>
        <v>473</v>
      </c>
      <c r="M307" s="6"/>
      <c r="N307" s="6"/>
      <c r="O307" s="164" t="s">
        <v>276</v>
      </c>
      <c r="P307" s="164"/>
      <c r="Q307" s="343">
        <f t="shared" si="0"/>
        <v>473</v>
      </c>
      <c r="R307" s="38"/>
      <c r="S307" s="38"/>
    </row>
    <row r="308" spans="1:19" ht="12.75">
      <c r="A308" s="240">
        <v>635</v>
      </c>
      <c r="B308" s="5" t="s">
        <v>233</v>
      </c>
      <c r="C308" s="6">
        <f>SUM(C177)</f>
        <v>0</v>
      </c>
      <c r="D308" s="104"/>
      <c r="E308" s="6">
        <f>SUM(E177)</f>
        <v>0</v>
      </c>
      <c r="F308" s="213">
        <f>F176</f>
        <v>0</v>
      </c>
      <c r="G308" s="9"/>
      <c r="H308" s="9"/>
      <c r="I308" s="9"/>
      <c r="J308" s="7"/>
      <c r="K308" s="43"/>
      <c r="L308" s="213">
        <f>SUM(L177)</f>
        <v>0</v>
      </c>
      <c r="M308" s="6"/>
      <c r="N308" s="6"/>
      <c r="O308" s="164"/>
      <c r="P308" s="164"/>
      <c r="Q308" s="343">
        <f t="shared" si="0"/>
        <v>0</v>
      </c>
      <c r="R308" s="38"/>
      <c r="S308" s="38"/>
    </row>
    <row r="309" spans="1:19" ht="12.75">
      <c r="A309" s="240">
        <v>636</v>
      </c>
      <c r="B309" s="5" t="s">
        <v>234</v>
      </c>
      <c r="C309" s="6">
        <f>SUM(C204)</f>
        <v>0</v>
      </c>
      <c r="D309" s="104"/>
      <c r="E309" s="6">
        <f>SUM(E204)</f>
        <v>0</v>
      </c>
      <c r="F309" s="213">
        <f>F201</f>
        <v>0</v>
      </c>
      <c r="G309" s="9"/>
      <c r="H309" s="9"/>
      <c r="I309" s="9"/>
      <c r="J309" s="7"/>
      <c r="K309" s="43"/>
      <c r="L309" s="213">
        <f>SUM(L204)</f>
        <v>0</v>
      </c>
      <c r="M309" s="6"/>
      <c r="N309" s="6"/>
      <c r="O309" s="164"/>
      <c r="P309" s="164"/>
      <c r="Q309" s="343">
        <f t="shared" si="0"/>
        <v>0</v>
      </c>
      <c r="R309" s="38"/>
      <c r="S309" s="38"/>
    </row>
    <row r="310" spans="1:19" ht="12.75">
      <c r="A310" s="240">
        <v>637</v>
      </c>
      <c r="B310" s="5" t="s">
        <v>235</v>
      </c>
      <c r="C310" s="6">
        <f>SUM(C207)</f>
        <v>0</v>
      </c>
      <c r="D310" s="103"/>
      <c r="E310" s="6">
        <f>SUM(E207)</f>
        <v>0</v>
      </c>
      <c r="F310" s="213">
        <f>F207</f>
        <v>0</v>
      </c>
      <c r="G310" s="6"/>
      <c r="H310" s="6"/>
      <c r="I310" s="6"/>
      <c r="J310" s="55"/>
      <c r="K310" s="43"/>
      <c r="L310" s="213">
        <f>SUM(L207)</f>
        <v>0</v>
      </c>
      <c r="M310" s="6"/>
      <c r="N310" s="6"/>
      <c r="O310" s="164"/>
      <c r="P310" s="164"/>
      <c r="Q310" s="343">
        <f t="shared" si="0"/>
        <v>0</v>
      </c>
      <c r="R310" s="38"/>
      <c r="S310" s="38"/>
    </row>
    <row r="311" spans="1:19" ht="12.75">
      <c r="A311" s="226">
        <v>648</v>
      </c>
      <c r="B311" s="13" t="s">
        <v>236</v>
      </c>
      <c r="C311" s="381">
        <f>SUM(C235)</f>
        <v>0</v>
      </c>
      <c r="D311" s="103"/>
      <c r="E311" s="6">
        <f>SUM(E235)</f>
        <v>0</v>
      </c>
      <c r="F311" s="213" t="e">
        <f>SUM(#REF!)</f>
        <v>#REF!</v>
      </c>
      <c r="G311" s="6"/>
      <c r="H311" s="6"/>
      <c r="I311" s="6"/>
      <c r="J311" s="7"/>
      <c r="K311" s="43"/>
      <c r="L311" s="213">
        <f>SUM(L235)</f>
        <v>0</v>
      </c>
      <c r="M311" s="6"/>
      <c r="N311" s="6"/>
      <c r="O311" s="164"/>
      <c r="P311" s="164"/>
      <c r="Q311" s="343">
        <f t="shared" si="0"/>
        <v>0</v>
      </c>
      <c r="R311" s="38"/>
      <c r="S311" s="38"/>
    </row>
    <row r="312" spans="1:19" ht="12.75">
      <c r="A312" s="222"/>
      <c r="B312" s="5"/>
      <c r="C312" s="6"/>
      <c r="D312" s="103"/>
      <c r="E312" s="6"/>
      <c r="F312" s="213"/>
      <c r="G312" s="6"/>
      <c r="H312" s="6"/>
      <c r="I312" s="6"/>
      <c r="J312" s="7"/>
      <c r="K312" s="43"/>
      <c r="L312" s="216"/>
      <c r="M312" s="9"/>
      <c r="N312" s="9"/>
      <c r="O312" s="44"/>
      <c r="P312" s="44"/>
      <c r="Q312" s="343"/>
      <c r="R312" s="38"/>
      <c r="S312" s="38"/>
    </row>
    <row r="313" spans="1:19" ht="12.75">
      <c r="A313" s="222">
        <v>700</v>
      </c>
      <c r="B313" s="5" t="s">
        <v>237</v>
      </c>
      <c r="C313" s="6">
        <f>SUM(C240)</f>
        <v>0</v>
      </c>
      <c r="D313" s="104"/>
      <c r="E313" s="6">
        <f>SUM(E240)</f>
        <v>0</v>
      </c>
      <c r="F313" s="213">
        <f>F234</f>
        <v>0</v>
      </c>
      <c r="G313" s="9"/>
      <c r="H313" s="9"/>
      <c r="I313" s="9"/>
      <c r="J313" s="55"/>
      <c r="K313" s="44"/>
      <c r="L313" s="213">
        <f>SUM(L240)</f>
        <v>0</v>
      </c>
      <c r="M313" s="6"/>
      <c r="N313" s="6"/>
      <c r="O313" s="164"/>
      <c r="P313" s="164"/>
      <c r="Q313" s="343">
        <f t="shared" si="0"/>
        <v>0</v>
      </c>
      <c r="R313" s="38"/>
      <c r="S313" s="38"/>
    </row>
    <row r="314" spans="1:19" ht="12.75">
      <c r="A314" s="225"/>
      <c r="B314" s="7"/>
      <c r="C314" s="9"/>
      <c r="D314" s="104">
        <f>SUM(D300:D310)</f>
        <v>0</v>
      </c>
      <c r="E314" s="9"/>
      <c r="F314" s="216"/>
      <c r="G314" s="9"/>
      <c r="H314" s="9"/>
      <c r="I314" s="9"/>
      <c r="J314" s="7"/>
      <c r="K314" s="43"/>
      <c r="L314" s="216"/>
      <c r="M314" s="9"/>
      <c r="N314" s="9"/>
      <c r="O314" s="164"/>
      <c r="P314" s="164"/>
      <c r="Q314" s="343"/>
      <c r="R314" s="38"/>
      <c r="S314" s="38"/>
    </row>
    <row r="315" spans="1:19" ht="12.75">
      <c r="A315" s="240">
        <v>600</v>
      </c>
      <c r="B315" s="5" t="s">
        <v>238</v>
      </c>
      <c r="C315" s="6">
        <f>SUM(C300:C302,C305:C311)</f>
        <v>0</v>
      </c>
      <c r="D315" s="104">
        <f>SUM(D300:D302,D305:D311)</f>
        <v>0</v>
      </c>
      <c r="E315" s="6">
        <f>SUM(E300:E302,E305:E311)</f>
        <v>0</v>
      </c>
      <c r="F315" s="213">
        <f>F280</f>
        <v>0</v>
      </c>
      <c r="G315" s="9"/>
      <c r="H315" s="9"/>
      <c r="I315" s="9"/>
      <c r="J315" s="7"/>
      <c r="K315" s="43"/>
      <c r="L315" s="213">
        <f>SUM(L303:L311,L300:L301)</f>
        <v>116282</v>
      </c>
      <c r="M315" s="6"/>
      <c r="N315" s="6"/>
      <c r="O315" s="164"/>
      <c r="P315" s="164"/>
      <c r="Q315" s="343">
        <f t="shared" si="0"/>
        <v>116282</v>
      </c>
      <c r="R315" s="39"/>
      <c r="S315" s="39"/>
    </row>
    <row r="316" spans="1:19" ht="12.75">
      <c r="A316" s="225"/>
      <c r="B316" s="7" t="s">
        <v>239</v>
      </c>
      <c r="C316" s="9">
        <f>SUM(C302,C305:C310)</f>
        <v>0</v>
      </c>
      <c r="D316" s="104"/>
      <c r="E316" s="9">
        <f>SUM(E302,E305:E310)</f>
        <v>0</v>
      </c>
      <c r="F316" s="216">
        <f>SUM(F86,F99,F124,F162,F176,F201,F207)</f>
        <v>9</v>
      </c>
      <c r="G316" s="9"/>
      <c r="H316" s="9"/>
      <c r="I316" s="9"/>
      <c r="J316" s="7"/>
      <c r="K316" s="43"/>
      <c r="L316" s="216">
        <f>SUM(L303:L310)</f>
        <v>13345</v>
      </c>
      <c r="M316" s="9"/>
      <c r="N316" s="9"/>
      <c r="O316" s="242"/>
      <c r="P316" s="242"/>
      <c r="Q316" s="343">
        <f t="shared" si="0"/>
        <v>13345</v>
      </c>
      <c r="R316" s="38"/>
      <c r="S316" s="38"/>
    </row>
    <row r="317" spans="1:19" ht="12.75">
      <c r="A317" s="225"/>
      <c r="B317" s="7"/>
      <c r="C317" s="9"/>
      <c r="D317" s="104">
        <f>SUM(D312,D314)</f>
        <v>0</v>
      </c>
      <c r="E317" s="9"/>
      <c r="F317" s="216"/>
      <c r="G317" s="9"/>
      <c r="H317" s="9"/>
      <c r="I317" s="9"/>
      <c r="J317" s="55"/>
      <c r="K317" s="43"/>
      <c r="L317" s="216"/>
      <c r="M317" s="9"/>
      <c r="N317" s="9"/>
      <c r="O317" s="164"/>
      <c r="P317" s="164"/>
      <c r="Q317" s="343"/>
      <c r="R317" s="38"/>
      <c r="S317" s="38"/>
    </row>
    <row r="318" spans="1:19" ht="12.75">
      <c r="A318" s="225"/>
      <c r="B318" s="222" t="s">
        <v>240</v>
      </c>
      <c r="C318" s="213">
        <f>SUM(C313,C315)</f>
        <v>0</v>
      </c>
      <c r="D318" s="245">
        <f>SUM(D313,D315)</f>
        <v>0</v>
      </c>
      <c r="E318" s="213">
        <f>SUM(E284)</f>
        <v>0</v>
      </c>
      <c r="F318" s="213">
        <f>SUM(F284)</f>
        <v>0</v>
      </c>
      <c r="G318" s="216"/>
      <c r="H318" s="216"/>
      <c r="I318" s="216"/>
      <c r="J318" s="223"/>
      <c r="K318" s="224"/>
      <c r="L318" s="213">
        <f>SUM(L313,L315)</f>
        <v>116282</v>
      </c>
      <c r="M318" s="213"/>
      <c r="N318" s="213"/>
      <c r="O318" s="217"/>
      <c r="P318" s="217"/>
      <c r="Q318" s="364">
        <f t="shared" si="0"/>
        <v>116282</v>
      </c>
      <c r="R318" s="38"/>
      <c r="S318" s="38"/>
    </row>
    <row r="319" spans="1:19" ht="12.75">
      <c r="A319" s="223"/>
      <c r="B319" s="7"/>
      <c r="C319" s="9"/>
      <c r="D319" s="104"/>
      <c r="E319" s="9"/>
      <c r="F319" s="216"/>
      <c r="G319" s="9"/>
      <c r="H319" s="9"/>
      <c r="I319" s="9"/>
      <c r="J319" s="7"/>
      <c r="K319" s="43"/>
      <c r="L319" s="216"/>
      <c r="M319" s="9"/>
      <c r="N319" s="9"/>
      <c r="O319" s="164"/>
      <c r="P319" s="164"/>
      <c r="Q319" s="343"/>
      <c r="R319" s="38"/>
      <c r="S319" s="38"/>
    </row>
    <row r="320" spans="1:19" ht="12.75">
      <c r="A320" s="223"/>
      <c r="B320" s="222" t="s">
        <v>241</v>
      </c>
      <c r="C320" s="213">
        <f>SUM(C37)</f>
        <v>0</v>
      </c>
      <c r="D320" s="212"/>
      <c r="E320" s="213">
        <f>SUM(E37)</f>
        <v>0</v>
      </c>
      <c r="F320" s="213">
        <f>F37</f>
        <v>0</v>
      </c>
      <c r="G320" s="213"/>
      <c r="H320" s="213"/>
      <c r="I320" s="213"/>
      <c r="J320" s="223"/>
      <c r="K320" s="224"/>
      <c r="L320" s="213">
        <f>SUM(L37)</f>
        <v>0</v>
      </c>
      <c r="M320" s="213"/>
      <c r="N320" s="213"/>
      <c r="O320" s="217"/>
      <c r="P320" s="217"/>
      <c r="Q320" s="364">
        <f t="shared" si="0"/>
        <v>0</v>
      </c>
      <c r="R320" s="38"/>
      <c r="S320" s="38"/>
    </row>
    <row r="321" spans="1:19" ht="12.75">
      <c r="A321" s="223"/>
      <c r="B321" s="7"/>
      <c r="C321" s="9"/>
      <c r="D321" s="104"/>
      <c r="E321" s="9"/>
      <c r="F321" s="193"/>
      <c r="G321" s="9"/>
      <c r="H321" s="9"/>
      <c r="I321" s="9"/>
      <c r="J321" s="7"/>
      <c r="K321" s="43"/>
      <c r="L321" s="216"/>
      <c r="M321" s="9"/>
      <c r="N321" s="9"/>
      <c r="O321" s="44"/>
      <c r="P321" s="44"/>
      <c r="Q321" s="343"/>
      <c r="R321" s="38"/>
      <c r="S321" s="38"/>
    </row>
    <row r="322" spans="1:19" ht="12.75">
      <c r="A322" s="223"/>
      <c r="B322" s="7" t="s">
        <v>279</v>
      </c>
      <c r="C322" s="9">
        <v>230</v>
      </c>
      <c r="D322" s="104"/>
      <c r="E322" s="198">
        <v>241</v>
      </c>
      <c r="F322" s="344">
        <v>240</v>
      </c>
      <c r="G322" s="198"/>
      <c r="H322" s="198"/>
      <c r="I322" s="198"/>
      <c r="J322" s="345"/>
      <c r="K322" s="200"/>
      <c r="L322" s="312">
        <v>250</v>
      </c>
      <c r="M322" s="299"/>
      <c r="N322" s="299"/>
      <c r="O322" s="308"/>
      <c r="P322" s="308"/>
      <c r="Q322" s="343">
        <f t="shared" si="0"/>
        <v>9</v>
      </c>
      <c r="R322" s="38"/>
      <c r="S322" s="38"/>
    </row>
    <row r="323" spans="1:19" ht="12.75">
      <c r="A323" s="214"/>
      <c r="B323" s="23"/>
      <c r="C323" s="24"/>
      <c r="D323" s="107"/>
      <c r="E323" s="24"/>
      <c r="F323" s="9"/>
      <c r="G323" s="83"/>
      <c r="H323" s="43"/>
      <c r="I323" s="43"/>
      <c r="J323" s="21"/>
      <c r="K323" s="43"/>
      <c r="L323" s="216"/>
      <c r="M323" s="9"/>
      <c r="N323" s="9"/>
      <c r="O323" s="44"/>
      <c r="P323" s="242"/>
      <c r="Q323" s="382" t="s">
        <v>309</v>
      </c>
      <c r="R323" s="40"/>
      <c r="S323" s="40"/>
    </row>
    <row r="324" spans="1:19" ht="12.75">
      <c r="A324" s="214"/>
      <c r="B324" s="23"/>
      <c r="C324" s="24"/>
      <c r="D324" s="107"/>
      <c r="E324" s="299"/>
      <c r="F324" s="299" t="s">
        <v>268</v>
      </c>
      <c r="G324" s="199"/>
      <c r="H324" s="200"/>
      <c r="I324" s="200"/>
      <c r="J324" s="201"/>
      <c r="K324" s="200"/>
      <c r="L324" s="312"/>
      <c r="M324" s="299"/>
      <c r="N324" s="9"/>
      <c r="O324" s="308"/>
      <c r="P324" s="308"/>
      <c r="Q324" s="343"/>
      <c r="R324" s="40"/>
      <c r="S324" s="40"/>
    </row>
    <row r="325" spans="1:19" ht="40.5" customHeight="1">
      <c r="A325" s="23"/>
      <c r="B325" s="23"/>
      <c r="C325" s="107"/>
      <c r="D325" s="107"/>
      <c r="E325" s="24"/>
      <c r="F325" s="9" t="s">
        <v>242</v>
      </c>
      <c r="G325" s="83"/>
      <c r="H325" s="43"/>
      <c r="I325" s="43"/>
      <c r="J325" s="21"/>
      <c r="K325" s="43"/>
      <c r="L325" s="9"/>
      <c r="M325" s="9"/>
      <c r="N325" s="9"/>
      <c r="O325" s="44"/>
      <c r="P325" s="44"/>
      <c r="Q325" s="44"/>
      <c r="R325" s="40"/>
      <c r="S325" s="40"/>
    </row>
    <row r="326" spans="1:19" ht="39.75" customHeight="1">
      <c r="A326" s="23"/>
      <c r="B326" s="23"/>
      <c r="C326" s="107"/>
      <c r="D326" s="107"/>
      <c r="E326" s="24"/>
      <c r="F326" s="9"/>
      <c r="G326" s="83"/>
      <c r="H326" s="43"/>
      <c r="I326" s="43"/>
      <c r="J326" s="23"/>
      <c r="K326" s="43"/>
      <c r="L326" s="9"/>
      <c r="M326" s="9"/>
      <c r="N326" s="9"/>
      <c r="O326" s="44"/>
      <c r="P326" s="44"/>
      <c r="Q326" s="44"/>
      <c r="R326" s="36"/>
      <c r="S326" s="36"/>
    </row>
    <row r="327" spans="1:17" ht="9" customHeight="1">
      <c r="A327" s="36"/>
      <c r="B327" s="36"/>
      <c r="C327" s="125"/>
      <c r="D327" s="125"/>
      <c r="E327" s="78"/>
      <c r="F327" s="58"/>
      <c r="G327" s="87"/>
      <c r="H327" s="87"/>
      <c r="I327" s="87"/>
      <c r="J327" s="36"/>
      <c r="K327" s="87"/>
      <c r="L327" s="58"/>
      <c r="M327" s="58"/>
      <c r="N327" s="58"/>
      <c r="O327" s="148"/>
      <c r="P327" s="148"/>
      <c r="Q327" s="148"/>
    </row>
    <row r="328" spans="1:17" ht="12.75">
      <c r="A328" s="51" t="s">
        <v>0</v>
      </c>
      <c r="B328" s="51"/>
      <c r="C328" s="51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</row>
    <row r="329" spans="1:17" ht="14.25" customHeight="1">
      <c r="A329" s="51"/>
      <c r="B329" s="51"/>
      <c r="C329" s="51"/>
      <c r="D329" s="52"/>
      <c r="E329" s="52"/>
      <c r="F329" s="52"/>
      <c r="G329" s="52"/>
      <c r="H329" s="52"/>
      <c r="I329" s="52"/>
      <c r="J329" s="52" t="s">
        <v>1</v>
      </c>
      <c r="K329" s="52"/>
      <c r="L329" s="52"/>
      <c r="M329" s="52"/>
      <c r="N329" s="52"/>
      <c r="O329" s="88"/>
      <c r="P329" s="88"/>
      <c r="Q329" s="88"/>
    </row>
    <row r="330" spans="1:17" ht="18">
      <c r="A330" s="52"/>
      <c r="B330" s="59"/>
      <c r="C330" s="60" t="s">
        <v>244</v>
      </c>
      <c r="D330" s="59"/>
      <c r="E330" s="59"/>
      <c r="F330" s="59"/>
      <c r="G330" s="59"/>
      <c r="H330" s="59"/>
      <c r="I330" s="59"/>
      <c r="J330" s="60"/>
      <c r="K330" s="52"/>
      <c r="L330" s="52"/>
      <c r="M330" s="52"/>
      <c r="N330" s="52"/>
      <c r="O330" s="88"/>
      <c r="P330" s="88"/>
      <c r="Q330" s="88"/>
    </row>
    <row r="331" spans="1:17" ht="38.25">
      <c r="A331" s="1" t="s">
        <v>2</v>
      </c>
      <c r="B331" s="1" t="s">
        <v>3</v>
      </c>
      <c r="C331" s="2" t="s">
        <v>4</v>
      </c>
      <c r="D331" s="3" t="s">
        <v>5</v>
      </c>
      <c r="E331" s="61" t="s">
        <v>6</v>
      </c>
      <c r="F331" s="2" t="s">
        <v>7</v>
      </c>
      <c r="G331" s="2"/>
      <c r="H331" s="2"/>
      <c r="I331" s="2"/>
      <c r="J331" s="54"/>
      <c r="K331" s="42"/>
      <c r="L331" s="162" t="s">
        <v>8</v>
      </c>
      <c r="M331" s="162" t="s">
        <v>9</v>
      </c>
      <c r="N331" s="162" t="s">
        <v>10</v>
      </c>
      <c r="O331" s="143" t="s">
        <v>11</v>
      </c>
      <c r="P331" s="267"/>
      <c r="Q331" s="267"/>
    </row>
    <row r="332" spans="1:17" ht="12.75">
      <c r="A332" s="4">
        <v>220</v>
      </c>
      <c r="B332" s="5" t="s">
        <v>12</v>
      </c>
      <c r="C332" s="103"/>
      <c r="D332" s="103"/>
      <c r="E332" s="6"/>
      <c r="F332" s="6"/>
      <c r="G332" s="6"/>
      <c r="H332" s="6"/>
      <c r="I332" s="6"/>
      <c r="J332" s="7"/>
      <c r="K332" s="43"/>
      <c r="L332" s="9"/>
      <c r="M332" s="9"/>
      <c r="N332" s="9"/>
      <c r="O332" s="146"/>
      <c r="P332" s="148"/>
      <c r="Q332" s="148"/>
    </row>
    <row r="333" spans="1:19" ht="12.75">
      <c r="A333" s="4">
        <v>223</v>
      </c>
      <c r="B333" s="5" t="s">
        <v>13</v>
      </c>
      <c r="C333" s="103"/>
      <c r="D333" s="103">
        <f>D334+D335+D336</f>
        <v>0</v>
      </c>
      <c r="E333" s="6"/>
      <c r="F333" s="6"/>
      <c r="G333" s="6"/>
      <c r="H333" s="6"/>
      <c r="I333" s="6"/>
      <c r="J333" s="7"/>
      <c r="K333" s="43"/>
      <c r="L333" s="9"/>
      <c r="M333" s="9"/>
      <c r="N333" s="9"/>
      <c r="O333" s="44"/>
      <c r="P333" s="160"/>
      <c r="Q333" s="160"/>
      <c r="R333" s="98"/>
      <c r="S333" s="98"/>
    </row>
    <row r="334" spans="1:19" ht="12.75">
      <c r="A334" s="8">
        <v>11</v>
      </c>
      <c r="B334" s="7" t="s">
        <v>14</v>
      </c>
      <c r="C334" s="104"/>
      <c r="D334" s="104"/>
      <c r="E334" s="9"/>
      <c r="F334" s="9"/>
      <c r="G334" s="9"/>
      <c r="H334" s="9"/>
      <c r="I334" s="9"/>
      <c r="J334" s="7"/>
      <c r="K334" s="43"/>
      <c r="L334" s="9"/>
      <c r="M334" s="9"/>
      <c r="N334" s="9"/>
      <c r="O334" s="44"/>
      <c r="P334" s="160"/>
      <c r="Q334" s="160"/>
      <c r="R334" s="38"/>
      <c r="S334" s="38"/>
    </row>
    <row r="335" spans="1:19" ht="12.75">
      <c r="A335" s="8">
        <v>13</v>
      </c>
      <c r="B335" s="7" t="s">
        <v>15</v>
      </c>
      <c r="C335" s="104"/>
      <c r="D335" s="104"/>
      <c r="E335" s="9"/>
      <c r="F335" s="9"/>
      <c r="G335" s="9"/>
      <c r="H335" s="9"/>
      <c r="I335" s="9"/>
      <c r="J335" s="7"/>
      <c r="K335" s="43"/>
      <c r="L335" s="9"/>
      <c r="M335" s="9"/>
      <c r="N335" s="9"/>
      <c r="O335" s="44"/>
      <c r="P335" s="160"/>
      <c r="Q335" s="160"/>
      <c r="R335" s="38"/>
      <c r="S335" s="38"/>
    </row>
    <row r="336" spans="1:19" ht="12.75">
      <c r="A336" s="8">
        <v>14</v>
      </c>
      <c r="B336" s="7" t="s">
        <v>16</v>
      </c>
      <c r="C336" s="104"/>
      <c r="D336" s="104"/>
      <c r="E336" s="9"/>
      <c r="F336" s="9"/>
      <c r="G336" s="9"/>
      <c r="H336" s="9"/>
      <c r="I336" s="9"/>
      <c r="J336" s="7"/>
      <c r="K336" s="43"/>
      <c r="L336" s="9"/>
      <c r="M336" s="9"/>
      <c r="N336" s="9"/>
      <c r="O336" s="44"/>
      <c r="P336" s="160"/>
      <c r="Q336" s="160"/>
      <c r="R336" s="38"/>
      <c r="S336" s="38"/>
    </row>
    <row r="337" spans="1:19" ht="12.75">
      <c r="A337" s="8"/>
      <c r="B337" s="7"/>
      <c r="C337" s="104"/>
      <c r="D337" s="104"/>
      <c r="E337" s="9"/>
      <c r="F337" s="9"/>
      <c r="G337" s="9"/>
      <c r="H337" s="9"/>
      <c r="I337" s="9"/>
      <c r="J337" s="7"/>
      <c r="K337" s="43"/>
      <c r="L337" s="9"/>
      <c r="M337" s="9"/>
      <c r="N337" s="9"/>
      <c r="O337" s="44"/>
      <c r="P337" s="160"/>
      <c r="Q337" s="160"/>
      <c r="R337" s="38"/>
      <c r="S337" s="38"/>
    </row>
    <row r="338" spans="1:19" ht="12.75">
      <c r="A338" s="4">
        <v>231</v>
      </c>
      <c r="B338" s="5" t="s">
        <v>17</v>
      </c>
      <c r="C338" s="103"/>
      <c r="D338" s="104"/>
      <c r="E338" s="9"/>
      <c r="F338" s="9"/>
      <c r="G338" s="9"/>
      <c r="H338" s="9"/>
      <c r="I338" s="9"/>
      <c r="J338" s="7"/>
      <c r="K338" s="43"/>
      <c r="L338" s="9"/>
      <c r="M338" s="9"/>
      <c r="N338" s="9"/>
      <c r="O338" s="44"/>
      <c r="P338" s="160"/>
      <c r="Q338" s="160"/>
      <c r="R338" s="38"/>
      <c r="S338" s="38"/>
    </row>
    <row r="339" spans="1:19" ht="12.75">
      <c r="A339" s="11">
        <v>2</v>
      </c>
      <c r="B339" s="7" t="s">
        <v>18</v>
      </c>
      <c r="C339" s="104"/>
      <c r="D339" s="104"/>
      <c r="E339" s="9"/>
      <c r="F339" s="9"/>
      <c r="G339" s="9"/>
      <c r="H339" s="9"/>
      <c r="I339" s="9"/>
      <c r="J339" s="7"/>
      <c r="K339" s="43"/>
      <c r="L339" s="9"/>
      <c r="M339" s="9"/>
      <c r="N339" s="9"/>
      <c r="O339" s="44"/>
      <c r="P339" s="160"/>
      <c r="Q339" s="160"/>
      <c r="R339" s="38"/>
      <c r="S339" s="38"/>
    </row>
    <row r="340" spans="1:19" ht="12.75">
      <c r="A340" s="11">
        <v>4</v>
      </c>
      <c r="B340" s="7" t="s">
        <v>19</v>
      </c>
      <c r="C340" s="104"/>
      <c r="D340" s="104"/>
      <c r="E340" s="9"/>
      <c r="F340" s="9"/>
      <c r="G340" s="9"/>
      <c r="H340" s="9"/>
      <c r="I340" s="9"/>
      <c r="J340" s="7"/>
      <c r="K340" s="43"/>
      <c r="L340" s="9"/>
      <c r="M340" s="9"/>
      <c r="N340" s="9"/>
      <c r="O340" s="44"/>
      <c r="P340" s="160"/>
      <c r="Q340" s="160"/>
      <c r="R340" s="38"/>
      <c r="S340" s="38"/>
    </row>
    <row r="341" spans="1:19" ht="12.75">
      <c r="A341" s="11">
        <v>5</v>
      </c>
      <c r="B341" s="7" t="s">
        <v>20</v>
      </c>
      <c r="C341" s="104"/>
      <c r="D341" s="104"/>
      <c r="E341" s="9"/>
      <c r="F341" s="9"/>
      <c r="G341" s="9"/>
      <c r="H341" s="9"/>
      <c r="I341" s="9"/>
      <c r="J341" s="7"/>
      <c r="K341" s="43"/>
      <c r="L341" s="9"/>
      <c r="M341" s="9"/>
      <c r="N341" s="9"/>
      <c r="O341" s="44"/>
      <c r="P341" s="160"/>
      <c r="Q341" s="160"/>
      <c r="R341" s="38"/>
      <c r="S341" s="38"/>
    </row>
    <row r="342" spans="1:19" ht="25.5">
      <c r="A342" s="12">
        <v>240</v>
      </c>
      <c r="B342" s="126" t="s">
        <v>21</v>
      </c>
      <c r="C342" s="127">
        <v>11.3</v>
      </c>
      <c r="D342" s="128"/>
      <c r="E342" s="129">
        <v>15</v>
      </c>
      <c r="F342" s="129">
        <v>12</v>
      </c>
      <c r="G342" s="129"/>
      <c r="H342" s="129"/>
      <c r="I342" s="129"/>
      <c r="J342" s="130"/>
      <c r="K342" s="131"/>
      <c r="L342" s="129">
        <v>15</v>
      </c>
      <c r="M342" s="129">
        <v>15</v>
      </c>
      <c r="N342" s="129">
        <v>15</v>
      </c>
      <c r="O342" s="151"/>
      <c r="P342" s="268"/>
      <c r="Q342" s="268"/>
      <c r="R342" s="38"/>
      <c r="S342" s="38"/>
    </row>
    <row r="343" spans="1:19" ht="12.75">
      <c r="A343" s="4">
        <v>243</v>
      </c>
      <c r="B343" s="5" t="s">
        <v>22</v>
      </c>
      <c r="C343" s="182">
        <v>11.3</v>
      </c>
      <c r="D343" s="182"/>
      <c r="E343" s="183">
        <v>15</v>
      </c>
      <c r="F343" s="183">
        <v>12</v>
      </c>
      <c r="G343" s="6"/>
      <c r="H343" s="6"/>
      <c r="I343" s="6"/>
      <c r="J343" s="7"/>
      <c r="K343" s="43"/>
      <c r="L343" s="9"/>
      <c r="M343" s="9"/>
      <c r="N343" s="9">
        <v>15</v>
      </c>
      <c r="O343" s="44"/>
      <c r="P343" s="160"/>
      <c r="Q343" s="160"/>
      <c r="R343" s="38"/>
      <c r="S343" s="38"/>
    </row>
    <row r="344" spans="1:19" ht="12.75">
      <c r="A344" s="4">
        <v>292</v>
      </c>
      <c r="B344" s="4" t="s">
        <v>23</v>
      </c>
      <c r="C344" s="128">
        <f>SUM(C345:C350)</f>
        <v>446</v>
      </c>
      <c r="D344" s="128">
        <f>SUM(D345:D350)</f>
        <v>0</v>
      </c>
      <c r="E344" s="129">
        <f>SUM(E345:E350)</f>
        <v>185</v>
      </c>
      <c r="F344" s="129">
        <f>SUM(F345:F350)</f>
        <v>188</v>
      </c>
      <c r="G344" s="129"/>
      <c r="H344" s="129"/>
      <c r="I344" s="129"/>
      <c r="J344" s="8"/>
      <c r="K344" s="131"/>
      <c r="L344" s="129">
        <v>185</v>
      </c>
      <c r="M344" s="129">
        <v>185</v>
      </c>
      <c r="N344" s="129">
        <v>185</v>
      </c>
      <c r="O344" s="151"/>
      <c r="P344" s="268"/>
      <c r="Q344" s="268"/>
      <c r="R344" s="38"/>
      <c r="S344" s="38"/>
    </row>
    <row r="345" spans="1:19" ht="12.75">
      <c r="A345" s="11">
        <v>1</v>
      </c>
      <c r="B345" s="7" t="s">
        <v>24</v>
      </c>
      <c r="C345" s="104">
        <v>38.5</v>
      </c>
      <c r="D345" s="104"/>
      <c r="E345" s="9">
        <v>47</v>
      </c>
      <c r="F345" s="9">
        <v>40</v>
      </c>
      <c r="G345" s="9"/>
      <c r="H345" s="9"/>
      <c r="I345" s="9"/>
      <c r="J345" s="55"/>
      <c r="K345" s="44"/>
      <c r="L345" s="63"/>
      <c r="M345" s="63"/>
      <c r="N345" s="63"/>
      <c r="O345" s="44"/>
      <c r="P345" s="160"/>
      <c r="Q345" s="160"/>
      <c r="R345" s="38"/>
      <c r="S345" s="38"/>
    </row>
    <row r="346" spans="1:19" ht="12.75">
      <c r="A346" s="11">
        <v>2</v>
      </c>
      <c r="B346" s="7" t="s">
        <v>25</v>
      </c>
      <c r="C346" s="104">
        <v>43</v>
      </c>
      <c r="D346" s="104"/>
      <c r="E346" s="9"/>
      <c r="F346" s="9"/>
      <c r="G346" s="9"/>
      <c r="H346" s="9"/>
      <c r="I346" s="9"/>
      <c r="J346" s="7"/>
      <c r="K346" s="43"/>
      <c r="L346" s="9"/>
      <c r="M346" s="9"/>
      <c r="N346" s="9"/>
      <c r="O346" s="44"/>
      <c r="P346" s="160"/>
      <c r="Q346" s="160"/>
      <c r="R346" s="38"/>
      <c r="S346" s="38"/>
    </row>
    <row r="347" spans="1:19" ht="12.75">
      <c r="A347" s="11">
        <v>5</v>
      </c>
      <c r="B347" s="7" t="s">
        <v>26</v>
      </c>
      <c r="C347" s="104">
        <v>14.6</v>
      </c>
      <c r="D347" s="104"/>
      <c r="E347" s="9">
        <v>60</v>
      </c>
      <c r="F347" s="9">
        <v>63</v>
      </c>
      <c r="G347" s="9"/>
      <c r="H347" s="9"/>
      <c r="I347" s="9"/>
      <c r="J347" s="7"/>
      <c r="K347" s="43"/>
      <c r="L347" s="9"/>
      <c r="M347" s="9"/>
      <c r="N347" s="9"/>
      <c r="O347" s="44"/>
      <c r="P347" s="160"/>
      <c r="Q347" s="160"/>
      <c r="R347" s="39"/>
      <c r="S347" s="39"/>
    </row>
    <row r="348" spans="1:19" ht="12.75">
      <c r="A348" s="11">
        <v>6</v>
      </c>
      <c r="B348" s="7" t="s">
        <v>27</v>
      </c>
      <c r="C348" s="104">
        <v>133.4</v>
      </c>
      <c r="D348" s="104"/>
      <c r="E348" s="9">
        <v>58</v>
      </c>
      <c r="F348" s="9">
        <v>60</v>
      </c>
      <c r="G348" s="9"/>
      <c r="H348" s="9"/>
      <c r="I348" s="9"/>
      <c r="J348" s="7"/>
      <c r="K348" s="43"/>
      <c r="L348" s="9"/>
      <c r="M348" s="9"/>
      <c r="N348" s="9"/>
      <c r="O348" s="44"/>
      <c r="P348" s="160"/>
      <c r="Q348" s="160"/>
      <c r="R348" s="38"/>
      <c r="S348" s="38"/>
    </row>
    <row r="349" spans="1:19" ht="12.75">
      <c r="A349" s="11">
        <v>7</v>
      </c>
      <c r="B349" s="7" t="s">
        <v>28</v>
      </c>
      <c r="C349" s="104">
        <v>50.8</v>
      </c>
      <c r="D349" s="104"/>
      <c r="E349" s="9">
        <v>20</v>
      </c>
      <c r="F349" s="9">
        <v>25</v>
      </c>
      <c r="G349" s="9"/>
      <c r="H349" s="9"/>
      <c r="I349" s="9"/>
      <c r="J349" s="55"/>
      <c r="K349" s="43"/>
      <c r="L349" s="9"/>
      <c r="M349" s="9"/>
      <c r="N349" s="9"/>
      <c r="O349" s="44"/>
      <c r="P349" s="160"/>
      <c r="Q349" s="160"/>
      <c r="R349" s="38"/>
      <c r="S349" s="38"/>
    </row>
    <row r="350" spans="1:19" ht="12.75">
      <c r="A350" s="8">
        <v>11</v>
      </c>
      <c r="B350" s="7" t="s">
        <v>29</v>
      </c>
      <c r="C350" s="104">
        <v>165.7</v>
      </c>
      <c r="D350" s="104"/>
      <c r="E350" s="9"/>
      <c r="F350" s="9"/>
      <c r="G350" s="9"/>
      <c r="H350" s="9"/>
      <c r="I350" s="9"/>
      <c r="J350" s="7"/>
      <c r="K350" s="43"/>
      <c r="L350" s="9"/>
      <c r="M350" s="9"/>
      <c r="N350" s="9"/>
      <c r="O350" s="44"/>
      <c r="P350" s="160"/>
      <c r="Q350" s="160"/>
      <c r="R350" s="38"/>
      <c r="S350" s="38"/>
    </row>
    <row r="351" spans="1:19" ht="12.75">
      <c r="A351" s="8"/>
      <c r="B351" s="7"/>
      <c r="C351" s="104"/>
      <c r="D351" s="104"/>
      <c r="E351" s="9"/>
      <c r="F351" s="9"/>
      <c r="G351" s="9"/>
      <c r="H351" s="9"/>
      <c r="I351" s="9"/>
      <c r="J351" s="7"/>
      <c r="K351" s="43"/>
      <c r="L351" s="9"/>
      <c r="M351" s="9"/>
      <c r="N351" s="9"/>
      <c r="O351" s="44"/>
      <c r="P351" s="160"/>
      <c r="Q351" s="160"/>
      <c r="R351" s="38"/>
      <c r="S351" s="38"/>
    </row>
    <row r="352" spans="1:19" ht="12.75">
      <c r="A352" s="8"/>
      <c r="B352" s="4" t="s">
        <v>30</v>
      </c>
      <c r="C352" s="128">
        <f>SUM(C343:C344)</f>
        <v>457.3</v>
      </c>
      <c r="D352" s="128">
        <f>SUM(D343:D344)</f>
        <v>0</v>
      </c>
      <c r="E352" s="129">
        <f>SUM(E343:E344)</f>
        <v>200</v>
      </c>
      <c r="F352" s="129">
        <f>SUM(F343:F344)</f>
        <v>200</v>
      </c>
      <c r="G352" s="129"/>
      <c r="H352" s="129"/>
      <c r="I352" s="129"/>
      <c r="J352" s="8"/>
      <c r="K352" s="131"/>
      <c r="L352" s="129">
        <v>200</v>
      </c>
      <c r="M352" s="129">
        <v>200</v>
      </c>
      <c r="N352" s="129">
        <v>200</v>
      </c>
      <c r="O352" s="151"/>
      <c r="P352" s="268"/>
      <c r="Q352" s="268"/>
      <c r="R352" s="38"/>
      <c r="S352" s="38"/>
    </row>
    <row r="353" spans="1:19" ht="12.75">
      <c r="A353" s="7"/>
      <c r="B353" s="7"/>
      <c r="C353" s="9"/>
      <c r="D353" s="10"/>
      <c r="E353" s="9"/>
      <c r="F353" s="9"/>
      <c r="G353" s="9"/>
      <c r="H353" s="9"/>
      <c r="I353" s="9"/>
      <c r="J353" s="7"/>
      <c r="K353" s="43"/>
      <c r="L353" s="9"/>
      <c r="M353" s="9"/>
      <c r="N353" s="9"/>
      <c r="O353" s="44"/>
      <c r="P353" s="160"/>
      <c r="Q353" s="160"/>
      <c r="R353" s="38"/>
      <c r="S353" s="38"/>
    </row>
    <row r="354" spans="1:19" ht="12.75">
      <c r="A354" s="7"/>
      <c r="B354" s="7"/>
      <c r="C354" s="9"/>
      <c r="D354" s="10"/>
      <c r="E354" s="9"/>
      <c r="F354" s="9"/>
      <c r="G354" s="9"/>
      <c r="H354" s="9"/>
      <c r="I354" s="9"/>
      <c r="J354" s="7"/>
      <c r="K354" s="43"/>
      <c r="L354" s="9"/>
      <c r="M354" s="9"/>
      <c r="N354" s="9"/>
      <c r="O354" s="44"/>
      <c r="P354" s="160"/>
      <c r="Q354" s="160"/>
      <c r="R354" s="38"/>
      <c r="S354" s="38"/>
    </row>
    <row r="355" spans="12:19" ht="102" customHeight="1">
      <c r="L355" s="27"/>
      <c r="M355" s="27"/>
      <c r="N355" s="27"/>
      <c r="R355" s="38"/>
      <c r="S355" s="38"/>
    </row>
    <row r="356" spans="1:19" ht="26.25" customHeight="1">
      <c r="A356" s="184" t="s">
        <v>32</v>
      </c>
      <c r="F356" t="s">
        <v>31</v>
      </c>
      <c r="L356" s="27"/>
      <c r="M356" s="27"/>
      <c r="N356" s="27"/>
      <c r="R356" s="38"/>
      <c r="S356" s="38"/>
    </row>
    <row r="357" spans="1:19" ht="39.75" customHeight="1">
      <c r="A357" s="1" t="s">
        <v>34</v>
      </c>
      <c r="B357" s="1" t="s">
        <v>3</v>
      </c>
      <c r="C357" s="2" t="s">
        <v>4</v>
      </c>
      <c r="D357" s="3" t="s">
        <v>5</v>
      </c>
      <c r="E357" s="61" t="s">
        <v>6</v>
      </c>
      <c r="F357" s="2" t="s">
        <v>7</v>
      </c>
      <c r="G357" s="2"/>
      <c r="H357" s="2"/>
      <c r="I357" s="2"/>
      <c r="J357" s="16"/>
      <c r="K357" s="45"/>
      <c r="L357" s="176" t="s">
        <v>8</v>
      </c>
      <c r="M357" s="176" t="s">
        <v>9</v>
      </c>
      <c r="N357" s="176" t="s">
        <v>10</v>
      </c>
      <c r="O357" s="143" t="s">
        <v>11</v>
      </c>
      <c r="P357" s="267"/>
      <c r="Q357" s="267"/>
      <c r="R357" s="38"/>
      <c r="S357" s="38"/>
    </row>
    <row r="358" spans="3:17" ht="12.75" customHeight="1" hidden="1">
      <c r="C358" s="14"/>
      <c r="D358" s="15"/>
      <c r="E358" s="27"/>
      <c r="F358" s="27"/>
      <c r="G358" s="27"/>
      <c r="H358" s="27"/>
      <c r="I358" s="27"/>
      <c r="K358" s="14"/>
      <c r="L358" s="27"/>
      <c r="M358" s="27"/>
      <c r="N358" s="27"/>
      <c r="O358" s="102"/>
      <c r="P358" s="262"/>
      <c r="Q358" s="262"/>
    </row>
    <row r="359" spans="3:17" ht="12.75" customHeight="1" hidden="1">
      <c r="C359" s="14"/>
      <c r="D359" s="15"/>
      <c r="E359" s="27"/>
      <c r="F359" s="27"/>
      <c r="G359" s="27"/>
      <c r="H359" s="27"/>
      <c r="I359" s="27"/>
      <c r="K359" s="14"/>
      <c r="L359" s="27"/>
      <c r="M359" s="27"/>
      <c r="N359" s="27"/>
      <c r="O359" s="89"/>
      <c r="P359" s="262"/>
      <c r="Q359" s="262"/>
    </row>
    <row r="360" spans="3:17" ht="12.75" customHeight="1" hidden="1">
      <c r="C360" s="14"/>
      <c r="D360" s="15"/>
      <c r="E360" s="27"/>
      <c r="F360" s="27"/>
      <c r="G360" s="27"/>
      <c r="H360" s="27"/>
      <c r="I360" s="27"/>
      <c r="K360" s="14"/>
      <c r="L360" s="27"/>
      <c r="M360" s="27"/>
      <c r="N360" s="27"/>
      <c r="O360" s="89"/>
      <c r="P360" s="262"/>
      <c r="Q360" s="262"/>
    </row>
    <row r="361" spans="1:17" ht="1.5" customHeight="1" hidden="1">
      <c r="A361" s="1" t="s">
        <v>34</v>
      </c>
      <c r="B361" s="1" t="s">
        <v>3</v>
      </c>
      <c r="C361" s="2" t="s">
        <v>4</v>
      </c>
      <c r="D361" s="3" t="s">
        <v>5</v>
      </c>
      <c r="E361" s="61" t="s">
        <v>6</v>
      </c>
      <c r="F361" s="2" t="s">
        <v>7</v>
      </c>
      <c r="G361" s="2"/>
      <c r="H361" s="2"/>
      <c r="I361" s="2"/>
      <c r="J361" s="16"/>
      <c r="K361" s="45"/>
      <c r="L361" s="176" t="s">
        <v>8</v>
      </c>
      <c r="M361" s="176" t="s">
        <v>9</v>
      </c>
      <c r="N361" s="176" t="s">
        <v>10</v>
      </c>
      <c r="O361" s="143" t="s">
        <v>11</v>
      </c>
      <c r="P361" s="267"/>
      <c r="Q361" s="267"/>
    </row>
    <row r="362" spans="1:17" ht="21.75" customHeight="1">
      <c r="A362" s="17">
        <v>610</v>
      </c>
      <c r="B362" s="17" t="s">
        <v>35</v>
      </c>
      <c r="C362" s="132">
        <f>SUM(C364:C365,C374:C375)</f>
        <v>53981.99999999999</v>
      </c>
      <c r="D362" s="132">
        <v>50365.6</v>
      </c>
      <c r="E362" s="163">
        <f>SUM(E363,E364,E365,E374:E375)</f>
        <v>54004</v>
      </c>
      <c r="F362" s="163">
        <f>SUM(F364,F365,F374:F375)</f>
        <v>55422</v>
      </c>
      <c r="G362" s="132"/>
      <c r="H362" s="132"/>
      <c r="I362" s="132"/>
      <c r="J362" s="133"/>
      <c r="K362" s="128"/>
      <c r="L362" s="129">
        <v>61053</v>
      </c>
      <c r="M362" s="129">
        <v>62352</v>
      </c>
      <c r="N362" s="129">
        <v>64950</v>
      </c>
      <c r="O362" s="152"/>
      <c r="P362" s="269"/>
      <c r="Q362" s="269"/>
    </row>
    <row r="363" spans="1:17" ht="12.75" customHeight="1">
      <c r="A363" s="17"/>
      <c r="B363" s="18"/>
      <c r="C363" s="106"/>
      <c r="D363" s="106"/>
      <c r="E363" s="19"/>
      <c r="F363" s="6"/>
      <c r="G363" s="103"/>
      <c r="H363" s="103"/>
      <c r="I363" s="103"/>
      <c r="J363" s="121"/>
      <c r="K363" s="103"/>
      <c r="L363" s="6"/>
      <c r="M363" s="6"/>
      <c r="N363" s="6"/>
      <c r="O363" s="153"/>
      <c r="P363" s="263"/>
      <c r="Q363" s="263"/>
    </row>
    <row r="364" spans="1:19" ht="12.75">
      <c r="A364" s="17">
        <v>611</v>
      </c>
      <c r="B364" s="18" t="s">
        <v>36</v>
      </c>
      <c r="C364" s="106">
        <v>28781.8</v>
      </c>
      <c r="D364" s="106"/>
      <c r="E364" s="19">
        <v>29110</v>
      </c>
      <c r="F364" s="6">
        <v>29815</v>
      </c>
      <c r="G364" s="103"/>
      <c r="H364" s="103"/>
      <c r="I364" s="103"/>
      <c r="J364" s="121"/>
      <c r="K364" s="104"/>
      <c r="L364" s="164"/>
      <c r="M364" s="164"/>
      <c r="N364" s="164"/>
      <c r="O364" s="113"/>
      <c r="P364" s="264"/>
      <c r="Q364" s="264"/>
      <c r="R364" s="99"/>
      <c r="S364" s="99"/>
    </row>
    <row r="365" spans="1:19" ht="12.75">
      <c r="A365" s="17">
        <v>612</v>
      </c>
      <c r="B365" s="18" t="s">
        <v>37</v>
      </c>
      <c r="C365" s="106">
        <f>SUM(C366:C373)</f>
        <v>19022.499999999996</v>
      </c>
      <c r="D365" s="106"/>
      <c r="E365" s="19">
        <f>SUM(E366:E373)</f>
        <v>24159</v>
      </c>
      <c r="F365" s="6">
        <f>SUM(F366:F373)</f>
        <v>24568</v>
      </c>
      <c r="G365" s="103"/>
      <c r="H365" s="103"/>
      <c r="I365" s="103"/>
      <c r="J365" s="121"/>
      <c r="K365" s="104"/>
      <c r="L365" s="9"/>
      <c r="M365" s="9"/>
      <c r="N365" s="9"/>
      <c r="O365" s="113"/>
      <c r="P365" s="264"/>
      <c r="Q365" s="264"/>
      <c r="R365" s="40"/>
      <c r="S365" s="40"/>
    </row>
    <row r="366" spans="1:19" ht="12.75">
      <c r="A366" s="26">
        <v>1</v>
      </c>
      <c r="B366" s="23" t="s">
        <v>38</v>
      </c>
      <c r="C366" s="107">
        <v>5453.8</v>
      </c>
      <c r="D366" s="107"/>
      <c r="E366" s="24">
        <v>7152</v>
      </c>
      <c r="F366" s="9">
        <v>7432</v>
      </c>
      <c r="G366" s="104"/>
      <c r="H366" s="104"/>
      <c r="I366" s="104"/>
      <c r="J366" s="121"/>
      <c r="K366" s="104"/>
      <c r="L366" s="9"/>
      <c r="M366" s="9"/>
      <c r="N366" s="9"/>
      <c r="O366" s="113"/>
      <c r="P366" s="264"/>
      <c r="Q366" s="264"/>
      <c r="R366" s="40"/>
      <c r="S366" s="40"/>
    </row>
    <row r="367" spans="1:19" ht="12.75">
      <c r="A367" s="26">
        <v>2</v>
      </c>
      <c r="B367" s="23" t="s">
        <v>39</v>
      </c>
      <c r="C367" s="107">
        <v>10355</v>
      </c>
      <c r="D367" s="107"/>
      <c r="E367" s="24">
        <v>12658</v>
      </c>
      <c r="F367" s="9">
        <v>12767</v>
      </c>
      <c r="G367" s="104"/>
      <c r="H367" s="104"/>
      <c r="I367" s="104"/>
      <c r="J367" s="121"/>
      <c r="K367" s="104"/>
      <c r="L367" s="9"/>
      <c r="M367" s="9"/>
      <c r="N367" s="9"/>
      <c r="O367" s="113"/>
      <c r="P367" s="264"/>
      <c r="Q367" s="264"/>
      <c r="R367" s="40"/>
      <c r="S367" s="40"/>
    </row>
    <row r="368" spans="1:19" ht="12.75">
      <c r="A368" s="26">
        <v>3</v>
      </c>
      <c r="B368" s="23" t="s">
        <v>40</v>
      </c>
      <c r="C368" s="107">
        <v>1160.1</v>
      </c>
      <c r="D368" s="107"/>
      <c r="E368" s="24">
        <v>1934</v>
      </c>
      <c r="F368" s="9">
        <v>1944</v>
      </c>
      <c r="G368" s="104"/>
      <c r="H368" s="104"/>
      <c r="I368" s="104"/>
      <c r="J368" s="121"/>
      <c r="K368" s="104"/>
      <c r="L368" s="9"/>
      <c r="M368" s="9"/>
      <c r="N368" s="9"/>
      <c r="O368" s="113"/>
      <c r="P368" s="264"/>
      <c r="Q368" s="264"/>
      <c r="R368" s="40"/>
      <c r="S368" s="40"/>
    </row>
    <row r="369" spans="1:19" ht="12.75">
      <c r="A369" s="26">
        <v>4</v>
      </c>
      <c r="B369" s="23" t="s">
        <v>41</v>
      </c>
      <c r="C369" s="107">
        <v>1657</v>
      </c>
      <c r="D369" s="107"/>
      <c r="E369" s="24">
        <v>2002</v>
      </c>
      <c r="F369" s="9">
        <v>2012</v>
      </c>
      <c r="G369" s="104"/>
      <c r="H369" s="104"/>
      <c r="I369" s="104"/>
      <c r="J369" s="121"/>
      <c r="K369" s="104"/>
      <c r="L369" s="9"/>
      <c r="M369" s="9"/>
      <c r="N369" s="9"/>
      <c r="O369" s="113"/>
      <c r="P369" s="264"/>
      <c r="Q369" s="264"/>
      <c r="R369" s="40"/>
      <c r="S369" s="40"/>
    </row>
    <row r="370" spans="1:19" ht="12.75">
      <c r="A370" s="26">
        <v>7</v>
      </c>
      <c r="B370" s="23" t="s">
        <v>42</v>
      </c>
      <c r="C370" s="107">
        <v>7.8</v>
      </c>
      <c r="D370" s="107"/>
      <c r="E370" s="24">
        <v>10</v>
      </c>
      <c r="F370" s="9">
        <v>10</v>
      </c>
      <c r="G370" s="104"/>
      <c r="H370" s="104"/>
      <c r="I370" s="104"/>
      <c r="J370" s="121"/>
      <c r="K370" s="104"/>
      <c r="L370" s="9"/>
      <c r="M370" s="9"/>
      <c r="N370" s="9"/>
      <c r="O370" s="113"/>
      <c r="P370" s="264"/>
      <c r="Q370" s="264"/>
      <c r="R370" s="40"/>
      <c r="S370" s="40"/>
    </row>
    <row r="371" spans="1:19" ht="12.75">
      <c r="A371" s="26">
        <v>8</v>
      </c>
      <c r="B371" s="23" t="s">
        <v>43</v>
      </c>
      <c r="C371" s="107">
        <v>0.5</v>
      </c>
      <c r="D371" s="107"/>
      <c r="E371" s="24">
        <v>3</v>
      </c>
      <c r="F371" s="9">
        <v>3</v>
      </c>
      <c r="G371" s="104"/>
      <c r="H371" s="104"/>
      <c r="I371" s="104"/>
      <c r="J371" s="121"/>
      <c r="K371" s="104"/>
      <c r="L371" s="9"/>
      <c r="M371" s="9"/>
      <c r="N371" s="9"/>
      <c r="O371" s="113"/>
      <c r="P371" s="264"/>
      <c r="Q371" s="264"/>
      <c r="R371" s="40"/>
      <c r="S371" s="40"/>
    </row>
    <row r="372" spans="1:19" ht="12.75">
      <c r="A372" s="22">
        <v>10</v>
      </c>
      <c r="B372" s="23" t="s">
        <v>44</v>
      </c>
      <c r="C372" s="107">
        <v>77.8</v>
      </c>
      <c r="D372" s="107"/>
      <c r="E372" s="24">
        <v>100</v>
      </c>
      <c r="F372" s="9">
        <v>100</v>
      </c>
      <c r="G372" s="104"/>
      <c r="H372" s="104"/>
      <c r="I372" s="104"/>
      <c r="J372" s="121"/>
      <c r="K372" s="104"/>
      <c r="L372" s="9"/>
      <c r="M372" s="9"/>
      <c r="N372" s="9"/>
      <c r="O372" s="113"/>
      <c r="P372" s="264"/>
      <c r="Q372" s="264"/>
      <c r="R372" s="40"/>
      <c r="S372" s="40"/>
    </row>
    <row r="373" spans="1:19" ht="12.75">
      <c r="A373" s="22">
        <v>11</v>
      </c>
      <c r="B373" s="23" t="s">
        <v>45</v>
      </c>
      <c r="C373" s="107">
        <v>310.5</v>
      </c>
      <c r="D373" s="107"/>
      <c r="E373" s="24">
        <v>300</v>
      </c>
      <c r="F373" s="9">
        <v>300</v>
      </c>
      <c r="G373" s="104"/>
      <c r="H373" s="104"/>
      <c r="I373" s="104"/>
      <c r="J373" s="121"/>
      <c r="K373" s="104"/>
      <c r="L373" s="9"/>
      <c r="M373" s="9"/>
      <c r="N373" s="9"/>
      <c r="O373" s="113"/>
      <c r="P373" s="264"/>
      <c r="Q373" s="264"/>
      <c r="R373" s="40"/>
      <c r="S373" s="40"/>
    </row>
    <row r="374" spans="1:19" ht="12.75">
      <c r="A374" s="17">
        <v>613</v>
      </c>
      <c r="B374" s="18" t="s">
        <v>46</v>
      </c>
      <c r="C374" s="106">
        <v>30.1</v>
      </c>
      <c r="D374" s="106"/>
      <c r="E374" s="19">
        <v>35</v>
      </c>
      <c r="F374" s="6">
        <v>35</v>
      </c>
      <c r="G374" s="103"/>
      <c r="H374" s="103"/>
      <c r="I374" s="103"/>
      <c r="J374" s="121"/>
      <c r="K374" s="104"/>
      <c r="L374" s="9"/>
      <c r="M374" s="9"/>
      <c r="N374" s="9"/>
      <c r="O374" s="113"/>
      <c r="P374" s="264"/>
      <c r="Q374" s="264"/>
      <c r="R374" s="40"/>
      <c r="S374" s="40"/>
    </row>
    <row r="375" spans="1:19" ht="12.75">
      <c r="A375" s="17">
        <v>614</v>
      </c>
      <c r="B375" s="18" t="s">
        <v>47</v>
      </c>
      <c r="C375" s="106">
        <v>6147.6</v>
      </c>
      <c r="D375" s="106"/>
      <c r="E375" s="19">
        <v>700</v>
      </c>
      <c r="F375" s="164">
        <f>SUM(F376:F378)</f>
        <v>1004</v>
      </c>
      <c r="G375" s="108"/>
      <c r="H375" s="108"/>
      <c r="I375" s="108"/>
      <c r="J375" s="121"/>
      <c r="K375" s="113"/>
      <c r="L375" s="63"/>
      <c r="M375" s="63"/>
      <c r="N375" s="63"/>
      <c r="O375" s="113"/>
      <c r="P375" s="264"/>
      <c r="Q375" s="264"/>
      <c r="R375" s="40"/>
      <c r="S375" s="40"/>
    </row>
    <row r="376" spans="1:19" ht="12.75">
      <c r="A376" s="26">
        <v>1</v>
      </c>
      <c r="B376" s="23" t="s">
        <v>48</v>
      </c>
      <c r="C376" s="107">
        <v>6003.3</v>
      </c>
      <c r="D376" s="107"/>
      <c r="E376" s="24"/>
      <c r="F376" s="9"/>
      <c r="G376" s="104"/>
      <c r="H376" s="104"/>
      <c r="I376" s="104"/>
      <c r="J376" s="121"/>
      <c r="K376" s="104"/>
      <c r="L376" s="9"/>
      <c r="M376" s="9"/>
      <c r="N376" s="9"/>
      <c r="O376" s="113"/>
      <c r="P376" s="264"/>
      <c r="Q376" s="264"/>
      <c r="R376" s="40"/>
      <c r="S376" s="40"/>
    </row>
    <row r="377" spans="1:19" ht="12.75">
      <c r="A377" s="26">
        <v>2</v>
      </c>
      <c r="B377" s="23" t="s">
        <v>49</v>
      </c>
      <c r="C377" s="107">
        <v>144.3</v>
      </c>
      <c r="D377" s="107"/>
      <c r="E377" s="24">
        <v>250</v>
      </c>
      <c r="F377" s="9">
        <v>324</v>
      </c>
      <c r="G377" s="104"/>
      <c r="H377" s="104"/>
      <c r="I377" s="104"/>
      <c r="J377" s="121"/>
      <c r="K377" s="104"/>
      <c r="L377" s="9"/>
      <c r="M377" s="9"/>
      <c r="N377" s="9"/>
      <c r="O377" s="113"/>
      <c r="P377" s="264"/>
      <c r="Q377" s="264"/>
      <c r="R377" s="40"/>
      <c r="S377" s="40"/>
    </row>
    <row r="378" spans="1:19" ht="12.75">
      <c r="A378" s="26">
        <v>3</v>
      </c>
      <c r="B378" s="23" t="s">
        <v>50</v>
      </c>
      <c r="C378" s="107"/>
      <c r="D378" s="107"/>
      <c r="E378" s="24">
        <v>450</v>
      </c>
      <c r="F378" s="9">
        <v>680</v>
      </c>
      <c r="G378" s="104"/>
      <c r="H378" s="104"/>
      <c r="I378" s="104"/>
      <c r="J378" s="121"/>
      <c r="K378" s="104"/>
      <c r="L378" s="9"/>
      <c r="M378" s="9"/>
      <c r="N378" s="9"/>
      <c r="O378" s="113"/>
      <c r="P378" s="264"/>
      <c r="Q378" s="264"/>
      <c r="R378" s="40"/>
      <c r="S378" s="40"/>
    </row>
    <row r="379" spans="1:19" ht="25.5">
      <c r="A379" s="49">
        <v>620</v>
      </c>
      <c r="B379" s="134" t="s">
        <v>51</v>
      </c>
      <c r="C379" s="132">
        <f>SUM(C380:C383,C386)</f>
        <v>17926.7</v>
      </c>
      <c r="D379" s="132"/>
      <c r="E379" s="163">
        <f>SUM(E380:E383,E386)</f>
        <v>19200</v>
      </c>
      <c r="F379" s="129">
        <f>SUM(F380:F383,F386)</f>
        <v>21060</v>
      </c>
      <c r="G379" s="128"/>
      <c r="H379" s="128"/>
      <c r="I379" s="128"/>
      <c r="J379" s="133"/>
      <c r="K379" s="128"/>
      <c r="L379" s="129">
        <v>23200</v>
      </c>
      <c r="M379" s="129">
        <v>23694</v>
      </c>
      <c r="N379" s="129">
        <v>24681</v>
      </c>
      <c r="O379" s="152" t="s">
        <v>52</v>
      </c>
      <c r="P379" s="269"/>
      <c r="Q379" s="269"/>
      <c r="R379" s="40"/>
      <c r="S379" s="40"/>
    </row>
    <row r="380" spans="1:19" ht="12.75">
      <c r="A380" s="17">
        <v>621</v>
      </c>
      <c r="B380" s="18" t="s">
        <v>53</v>
      </c>
      <c r="C380" s="106">
        <v>154.7</v>
      </c>
      <c r="D380" s="106"/>
      <c r="E380" s="19">
        <v>200</v>
      </c>
      <c r="F380" s="6">
        <v>505</v>
      </c>
      <c r="G380" s="103"/>
      <c r="H380" s="103"/>
      <c r="I380" s="103"/>
      <c r="J380" s="121"/>
      <c r="K380" s="104"/>
      <c r="L380" s="9"/>
      <c r="M380" s="9"/>
      <c r="N380" s="9"/>
      <c r="O380" s="113"/>
      <c r="P380" s="264"/>
      <c r="Q380" s="264"/>
      <c r="R380" s="40"/>
      <c r="S380" s="40"/>
    </row>
    <row r="381" spans="1:19" ht="12.75">
      <c r="A381" s="17">
        <v>622</v>
      </c>
      <c r="B381" s="18" t="s">
        <v>54</v>
      </c>
      <c r="C381" s="106">
        <v>4507.9</v>
      </c>
      <c r="D381" s="106"/>
      <c r="E381" s="19">
        <v>4832</v>
      </c>
      <c r="F381" s="6">
        <v>4981</v>
      </c>
      <c r="G381" s="103"/>
      <c r="H381" s="103"/>
      <c r="I381" s="103"/>
      <c r="J381" s="121"/>
      <c r="K381" s="104"/>
      <c r="L381" s="9"/>
      <c r="M381" s="9"/>
      <c r="N381" s="9"/>
      <c r="O381" s="113"/>
      <c r="P381" s="264"/>
      <c r="Q381" s="264"/>
      <c r="R381" s="40"/>
      <c r="S381" s="40"/>
    </row>
    <row r="382" spans="1:19" ht="25.5" customHeight="1">
      <c r="A382" s="17">
        <v>623</v>
      </c>
      <c r="B382" s="18" t="s">
        <v>55</v>
      </c>
      <c r="C382" s="106">
        <v>73.6</v>
      </c>
      <c r="D382" s="106"/>
      <c r="E382" s="19">
        <v>100</v>
      </c>
      <c r="F382" s="6">
        <v>120</v>
      </c>
      <c r="G382" s="103"/>
      <c r="H382" s="103"/>
      <c r="I382" s="103"/>
      <c r="J382" s="121"/>
      <c r="K382" s="104"/>
      <c r="L382" s="9"/>
      <c r="M382" s="9"/>
      <c r="N382" s="9"/>
      <c r="O382" s="113"/>
      <c r="P382" s="264"/>
      <c r="Q382" s="264"/>
      <c r="R382" s="40"/>
      <c r="S382" s="40"/>
    </row>
    <row r="383" spans="1:19" ht="12.75">
      <c r="A383" s="17">
        <v>625</v>
      </c>
      <c r="B383" s="18" t="s">
        <v>56</v>
      </c>
      <c r="C383" s="106">
        <v>11763.2</v>
      </c>
      <c r="D383" s="106"/>
      <c r="E383" s="19">
        <v>12556</v>
      </c>
      <c r="F383" s="6">
        <f>SUM(F384:F385)</f>
        <v>13774</v>
      </c>
      <c r="G383" s="103"/>
      <c r="H383" s="103"/>
      <c r="I383" s="103"/>
      <c r="J383" s="121"/>
      <c r="K383" s="104"/>
      <c r="L383" s="9"/>
      <c r="M383" s="9"/>
      <c r="N383" s="9"/>
      <c r="O383" s="113"/>
      <c r="P383" s="264"/>
      <c r="Q383" s="264"/>
      <c r="R383" s="40"/>
      <c r="S383" s="40"/>
    </row>
    <row r="384" spans="1:19" ht="12.75">
      <c r="A384" s="26">
        <v>1</v>
      </c>
      <c r="B384" s="23" t="s">
        <v>57</v>
      </c>
      <c r="C384" s="107">
        <v>1612.5</v>
      </c>
      <c r="D384" s="107"/>
      <c r="E384" s="24">
        <v>1728</v>
      </c>
      <c r="F384" s="9">
        <v>1836</v>
      </c>
      <c r="G384" s="104"/>
      <c r="H384" s="104"/>
      <c r="I384" s="104"/>
      <c r="J384" s="121"/>
      <c r="K384" s="104"/>
      <c r="L384" s="9"/>
      <c r="M384" s="9"/>
      <c r="N384" s="9"/>
      <c r="O384" s="113"/>
      <c r="P384" s="264"/>
      <c r="Q384" s="264"/>
      <c r="R384" s="40"/>
      <c r="S384" s="40"/>
    </row>
    <row r="385" spans="1:19" ht="12.75">
      <c r="A385" s="26">
        <v>2</v>
      </c>
      <c r="B385" s="23" t="s">
        <v>58</v>
      </c>
      <c r="C385" s="107">
        <v>10150.7</v>
      </c>
      <c r="D385" s="107"/>
      <c r="E385" s="24">
        <v>10828</v>
      </c>
      <c r="F385" s="9">
        <v>11938</v>
      </c>
      <c r="G385" s="104"/>
      <c r="H385" s="104"/>
      <c r="I385" s="104"/>
      <c r="J385" s="121"/>
      <c r="K385" s="104"/>
      <c r="L385" s="9"/>
      <c r="M385" s="9"/>
      <c r="N385" s="9"/>
      <c r="O385" s="113"/>
      <c r="P385" s="264"/>
      <c r="Q385" s="264"/>
      <c r="R385" s="40"/>
      <c r="S385" s="40"/>
    </row>
    <row r="386" spans="1:19" ht="12.75">
      <c r="A386" s="17">
        <v>626</v>
      </c>
      <c r="B386" s="18" t="s">
        <v>59</v>
      </c>
      <c r="C386" s="106">
        <v>1427.3</v>
      </c>
      <c r="D386" s="106"/>
      <c r="E386" s="19">
        <v>1512</v>
      </c>
      <c r="F386" s="6">
        <v>1680</v>
      </c>
      <c r="G386" s="103"/>
      <c r="H386" s="103"/>
      <c r="I386" s="103"/>
      <c r="J386" s="121"/>
      <c r="K386" s="104"/>
      <c r="L386" s="9"/>
      <c r="M386" s="9"/>
      <c r="N386" s="9"/>
      <c r="O386" s="113"/>
      <c r="P386" s="264"/>
      <c r="Q386" s="264"/>
      <c r="R386" s="40"/>
      <c r="S386" s="40"/>
    </row>
    <row r="387" spans="1:19" ht="12.75">
      <c r="A387" s="26"/>
      <c r="B387" s="23"/>
      <c r="C387" s="24"/>
      <c r="D387" s="25"/>
      <c r="E387" s="24"/>
      <c r="F387" s="9"/>
      <c r="G387" s="9"/>
      <c r="H387" s="9"/>
      <c r="I387" s="9"/>
      <c r="J387" s="21"/>
      <c r="K387" s="43"/>
      <c r="L387" s="9"/>
      <c r="M387" s="9"/>
      <c r="N387" s="9"/>
      <c r="O387" s="44"/>
      <c r="P387" s="160"/>
      <c r="Q387" s="160"/>
      <c r="R387" s="40"/>
      <c r="S387" s="40"/>
    </row>
    <row r="388" spans="1:19" ht="12.75">
      <c r="A388" s="26"/>
      <c r="B388" s="23"/>
      <c r="C388" s="24"/>
      <c r="D388" s="25"/>
      <c r="E388" s="24"/>
      <c r="F388" s="9"/>
      <c r="G388" s="9"/>
      <c r="H388" s="9"/>
      <c r="I388" s="9"/>
      <c r="J388" s="21"/>
      <c r="K388" s="43"/>
      <c r="L388" s="9"/>
      <c r="M388" s="9"/>
      <c r="N388" s="9"/>
      <c r="O388" s="44"/>
      <c r="P388" s="160"/>
      <c r="Q388" s="160"/>
      <c r="R388" s="40"/>
      <c r="S388" s="40"/>
    </row>
    <row r="389" spans="1:19" ht="12.75">
      <c r="A389" s="17"/>
      <c r="B389" s="18"/>
      <c r="C389" s="19"/>
      <c r="D389" s="20"/>
      <c r="E389" s="19"/>
      <c r="F389" s="9"/>
      <c r="G389" s="9"/>
      <c r="H389" s="9"/>
      <c r="I389" s="9"/>
      <c r="J389" s="21"/>
      <c r="K389" s="43"/>
      <c r="L389" s="9"/>
      <c r="M389" s="9"/>
      <c r="N389" s="9"/>
      <c r="O389" s="44"/>
      <c r="P389" s="160"/>
      <c r="Q389" s="160"/>
      <c r="R389" s="40"/>
      <c r="S389" s="40"/>
    </row>
    <row r="390" spans="1:19" ht="12.75">
      <c r="A390" s="22"/>
      <c r="B390" s="23"/>
      <c r="C390" s="24"/>
      <c r="D390" s="25"/>
      <c r="E390" s="24"/>
      <c r="F390" s="9"/>
      <c r="G390" s="9"/>
      <c r="H390" s="9"/>
      <c r="I390" s="9"/>
      <c r="J390" s="21"/>
      <c r="K390" s="43"/>
      <c r="L390" s="9"/>
      <c r="M390" s="9"/>
      <c r="N390" s="9"/>
      <c r="O390" s="44"/>
      <c r="P390" s="160"/>
      <c r="Q390" s="160"/>
      <c r="R390" s="40"/>
      <c r="S390" s="40"/>
    </row>
    <row r="391" spans="1:19" ht="12.75">
      <c r="A391" s="97"/>
      <c r="B391" s="91"/>
      <c r="C391" s="92"/>
      <c r="D391" s="93"/>
      <c r="E391" s="92"/>
      <c r="F391" s="94"/>
      <c r="G391" s="94"/>
      <c r="H391" s="94"/>
      <c r="I391" s="94"/>
      <c r="J391" s="95"/>
      <c r="K391" s="96"/>
      <c r="L391" s="94"/>
      <c r="M391" s="94"/>
      <c r="N391" s="94"/>
      <c r="O391" s="154"/>
      <c r="P391" s="160"/>
      <c r="Q391" s="160"/>
      <c r="R391" s="40"/>
      <c r="S391" s="40"/>
    </row>
    <row r="392" spans="3:19" ht="12.75">
      <c r="C392" s="27"/>
      <c r="D392" s="15"/>
      <c r="E392" s="27"/>
      <c r="F392" s="27" t="s">
        <v>60</v>
      </c>
      <c r="G392" s="27"/>
      <c r="H392" s="27"/>
      <c r="I392" s="27"/>
      <c r="J392" s="28"/>
      <c r="K392" s="46"/>
      <c r="L392" s="177"/>
      <c r="M392" s="177"/>
      <c r="N392" s="177"/>
      <c r="O392" s="155"/>
      <c r="P392" s="155"/>
      <c r="Q392" s="155"/>
      <c r="R392" s="40"/>
      <c r="S392" s="40"/>
    </row>
    <row r="393" spans="3:19" ht="12.75">
      <c r="C393" s="27"/>
      <c r="D393" s="15"/>
      <c r="E393" s="27"/>
      <c r="F393" s="27"/>
      <c r="G393" s="27"/>
      <c r="H393" s="27"/>
      <c r="I393" s="27"/>
      <c r="J393" s="28"/>
      <c r="K393" s="46"/>
      <c r="L393" s="177"/>
      <c r="M393" s="177"/>
      <c r="N393" s="177"/>
      <c r="O393" s="155"/>
      <c r="P393" s="155"/>
      <c r="Q393" s="155"/>
      <c r="R393" s="40"/>
      <c r="S393" s="40"/>
    </row>
    <row r="394" spans="3:19" ht="11.25" customHeight="1">
      <c r="C394" s="27"/>
      <c r="D394" s="15"/>
      <c r="E394" s="27"/>
      <c r="F394" s="27"/>
      <c r="G394" s="27"/>
      <c r="H394" s="27"/>
      <c r="I394" s="27"/>
      <c r="J394" s="28"/>
      <c r="K394" s="46"/>
      <c r="L394" s="177"/>
      <c r="M394" s="177"/>
      <c r="N394" s="177"/>
      <c r="O394" s="155"/>
      <c r="P394" s="155"/>
      <c r="Q394" s="155"/>
      <c r="R394" s="40"/>
      <c r="S394" s="40"/>
    </row>
    <row r="395" spans="1:19" s="184" customFormat="1" ht="12" customHeight="1">
      <c r="A395" s="184" t="s">
        <v>32</v>
      </c>
      <c r="C395" s="185"/>
      <c r="D395" s="186"/>
      <c r="E395" s="185"/>
      <c r="F395" s="185"/>
      <c r="G395" s="185"/>
      <c r="H395" s="185"/>
      <c r="I395" s="185"/>
      <c r="J395" s="187"/>
      <c r="K395" s="188"/>
      <c r="L395" s="189"/>
      <c r="M395" s="189"/>
      <c r="N395" s="189"/>
      <c r="O395" s="155" t="s">
        <v>245</v>
      </c>
      <c r="P395" s="155"/>
      <c r="Q395" s="155"/>
      <c r="R395" s="187"/>
      <c r="S395" s="187"/>
    </row>
    <row r="396" spans="1:19" ht="2.25" customHeight="1" hidden="1">
      <c r="A396" s="56" t="s">
        <v>32</v>
      </c>
      <c r="B396" s="56"/>
      <c r="C396" s="27"/>
      <c r="D396" s="15"/>
      <c r="E396" s="27"/>
      <c r="F396" s="27"/>
      <c r="G396" s="27"/>
      <c r="H396" s="27"/>
      <c r="I396" s="27"/>
      <c r="J396" t="s">
        <v>61</v>
      </c>
      <c r="K396" s="46"/>
      <c r="L396" s="177"/>
      <c r="M396" s="177"/>
      <c r="N396" s="177"/>
      <c r="O396" s="156" t="s">
        <v>62</v>
      </c>
      <c r="P396" s="155"/>
      <c r="Q396" s="155"/>
      <c r="R396" s="28"/>
      <c r="S396" s="28"/>
    </row>
    <row r="397" spans="1:19" ht="51">
      <c r="A397" s="1" t="s">
        <v>34</v>
      </c>
      <c r="B397" s="1" t="s">
        <v>3</v>
      </c>
      <c r="C397" s="2" t="s">
        <v>4</v>
      </c>
      <c r="D397" s="3" t="s">
        <v>5</v>
      </c>
      <c r="E397" s="61" t="s">
        <v>6</v>
      </c>
      <c r="F397" s="2" t="s">
        <v>7</v>
      </c>
      <c r="G397" s="80"/>
      <c r="H397" s="2"/>
      <c r="I397" s="2"/>
      <c r="J397" s="54"/>
      <c r="K397" s="45"/>
      <c r="L397" s="176" t="s">
        <v>8</v>
      </c>
      <c r="M397" s="176" t="s">
        <v>9</v>
      </c>
      <c r="N397" s="176" t="s">
        <v>10</v>
      </c>
      <c r="O397" s="157" t="s">
        <v>11</v>
      </c>
      <c r="P397" s="270"/>
      <c r="Q397" s="270"/>
      <c r="R397" s="28"/>
      <c r="S397" s="28"/>
    </row>
    <row r="398" spans="1:19" ht="12.75">
      <c r="A398" s="17">
        <v>631</v>
      </c>
      <c r="B398" s="17" t="s">
        <v>63</v>
      </c>
      <c r="C398" s="132">
        <f>SUM(C399,C404)</f>
        <v>4639.4</v>
      </c>
      <c r="D398" s="132">
        <f>SUM(D399,D404)</f>
        <v>0</v>
      </c>
      <c r="E398" s="163">
        <f>SUM(E399,E404)</f>
        <v>5455</v>
      </c>
      <c r="F398" s="163">
        <f>SUM(F399,F404)</f>
        <v>5937</v>
      </c>
      <c r="G398" s="135"/>
      <c r="H398" s="129"/>
      <c r="I398" s="129"/>
      <c r="J398" s="136"/>
      <c r="K398" s="137"/>
      <c r="L398" s="129">
        <f>SUM(L399,L404)</f>
        <v>7400</v>
      </c>
      <c r="M398" s="129">
        <f>SUM(M399,M404)</f>
        <v>7900</v>
      </c>
      <c r="N398" s="129">
        <f>SUM(N399,N404)</f>
        <v>8100</v>
      </c>
      <c r="O398" s="158"/>
      <c r="P398" s="271"/>
      <c r="Q398" s="271"/>
      <c r="R398" s="28"/>
      <c r="S398" s="28"/>
    </row>
    <row r="399" spans="1:19" ht="12.75">
      <c r="A399" s="22"/>
      <c r="B399" s="18" t="s">
        <v>64</v>
      </c>
      <c r="C399" s="106">
        <f>SUM(C400:C403)</f>
        <v>3724.6</v>
      </c>
      <c r="D399" s="106">
        <f>SUM(D400:D403)</f>
        <v>0</v>
      </c>
      <c r="E399" s="19">
        <f>SUM(E400:E403)</f>
        <v>4635</v>
      </c>
      <c r="F399" s="19">
        <f>SUM(F400:F403)</f>
        <v>5237</v>
      </c>
      <c r="G399" s="81"/>
      <c r="H399" s="6"/>
      <c r="I399" s="6"/>
      <c r="J399" s="21"/>
      <c r="K399" s="48"/>
      <c r="L399" s="6">
        <f>SUM(L400:L403)</f>
        <v>6200</v>
      </c>
      <c r="M399" s="6">
        <f>SUM(M400:M403)</f>
        <v>6700</v>
      </c>
      <c r="N399" s="6">
        <f>SUM(N400:N403)</f>
        <v>6900</v>
      </c>
      <c r="O399" s="44"/>
      <c r="P399" s="160"/>
      <c r="Q399" s="160"/>
      <c r="R399" s="28"/>
      <c r="S399" s="28"/>
    </row>
    <row r="400" spans="1:19" ht="12.75">
      <c r="A400" s="26">
        <v>1</v>
      </c>
      <c r="B400" s="23" t="s">
        <v>65</v>
      </c>
      <c r="C400" s="107">
        <v>1113.8</v>
      </c>
      <c r="D400" s="107"/>
      <c r="E400" s="24">
        <v>1238</v>
      </c>
      <c r="F400" s="9">
        <v>1380</v>
      </c>
      <c r="G400" s="82"/>
      <c r="H400" s="9"/>
      <c r="I400" s="9"/>
      <c r="J400" s="21"/>
      <c r="K400" s="43"/>
      <c r="L400" s="9">
        <v>1697</v>
      </c>
      <c r="M400" s="9">
        <v>1862</v>
      </c>
      <c r="N400" s="9">
        <v>1927</v>
      </c>
      <c r="O400" s="44"/>
      <c r="P400" s="160"/>
      <c r="Q400" s="160"/>
      <c r="R400" s="62"/>
      <c r="S400" s="62"/>
    </row>
    <row r="401" spans="1:19" ht="12.75">
      <c r="A401" s="26">
        <v>2</v>
      </c>
      <c r="B401" s="23" t="s">
        <v>66</v>
      </c>
      <c r="C401" s="107">
        <v>1216.1</v>
      </c>
      <c r="D401" s="107"/>
      <c r="E401" s="24">
        <v>1544</v>
      </c>
      <c r="F401" s="9">
        <v>1763</v>
      </c>
      <c r="G401" s="82"/>
      <c r="H401" s="9"/>
      <c r="I401" s="9"/>
      <c r="J401" s="21"/>
      <c r="K401" s="43"/>
      <c r="L401" s="9">
        <v>2080</v>
      </c>
      <c r="M401" s="9">
        <v>2242</v>
      </c>
      <c r="N401" s="9">
        <v>2307</v>
      </c>
      <c r="O401" s="44"/>
      <c r="P401" s="160"/>
      <c r="Q401" s="160"/>
      <c r="R401" s="40"/>
      <c r="S401" s="40"/>
    </row>
    <row r="402" spans="1:19" ht="12.75">
      <c r="A402" s="26">
        <v>3</v>
      </c>
      <c r="B402" s="23" t="s">
        <v>67</v>
      </c>
      <c r="C402" s="107">
        <v>1390.4</v>
      </c>
      <c r="D402" s="107"/>
      <c r="E402" s="24">
        <v>1845</v>
      </c>
      <c r="F402" s="9">
        <v>2089</v>
      </c>
      <c r="G402" s="82"/>
      <c r="H402" s="9"/>
      <c r="I402" s="9"/>
      <c r="J402" s="21"/>
      <c r="K402" s="43"/>
      <c r="L402" s="9">
        <v>2406</v>
      </c>
      <c r="M402" s="9">
        <v>2572</v>
      </c>
      <c r="N402" s="9">
        <v>2636</v>
      </c>
      <c r="O402" s="44"/>
      <c r="P402" s="160"/>
      <c r="Q402" s="160"/>
      <c r="R402" s="40"/>
      <c r="S402" s="40"/>
    </row>
    <row r="403" spans="1:19" ht="12.75">
      <c r="A403" s="26">
        <v>4</v>
      </c>
      <c r="B403" s="23" t="s">
        <v>68</v>
      </c>
      <c r="C403" s="107">
        <v>4.3</v>
      </c>
      <c r="D403" s="107"/>
      <c r="E403" s="24">
        <v>8</v>
      </c>
      <c r="F403" s="9">
        <v>5</v>
      </c>
      <c r="G403" s="82"/>
      <c r="H403" s="9"/>
      <c r="I403" s="9"/>
      <c r="J403" s="21"/>
      <c r="K403" s="43"/>
      <c r="L403" s="9">
        <v>17</v>
      </c>
      <c r="M403" s="9">
        <v>24</v>
      </c>
      <c r="N403" s="9">
        <v>30</v>
      </c>
      <c r="O403" s="44"/>
      <c r="P403" s="160"/>
      <c r="Q403" s="160"/>
      <c r="R403" s="40"/>
      <c r="S403" s="40"/>
    </row>
    <row r="404" spans="1:19" ht="12.75">
      <c r="A404" s="22"/>
      <c r="B404" s="18" t="s">
        <v>69</v>
      </c>
      <c r="C404" s="106">
        <f>SUM(C405:C409)</f>
        <v>914.8</v>
      </c>
      <c r="D404" s="106">
        <f>SUM(D405:D409)</f>
        <v>0</v>
      </c>
      <c r="E404" s="19">
        <f>SUM(E405:E409)</f>
        <v>820</v>
      </c>
      <c r="F404" s="19">
        <f>SUM(F405:F409)</f>
        <v>700</v>
      </c>
      <c r="G404" s="81"/>
      <c r="H404" s="6"/>
      <c r="I404" s="6"/>
      <c r="J404" s="21"/>
      <c r="K404" s="48"/>
      <c r="L404" s="6">
        <f>SUM(L405:L409)</f>
        <v>1200</v>
      </c>
      <c r="M404" s="6">
        <f>SUM(M405:M409)</f>
        <v>1200</v>
      </c>
      <c r="N404" s="6">
        <f>SUM(N405:N409)</f>
        <v>1200</v>
      </c>
      <c r="O404" s="44"/>
      <c r="P404" s="160"/>
      <c r="Q404" s="160"/>
      <c r="R404" s="40"/>
      <c r="S404" s="40"/>
    </row>
    <row r="405" spans="1:19" ht="12.75">
      <c r="A405" s="22">
        <v>31</v>
      </c>
      <c r="B405" s="23" t="s">
        <v>70</v>
      </c>
      <c r="C405" s="107">
        <v>380</v>
      </c>
      <c r="D405" s="107"/>
      <c r="E405" s="24">
        <v>230</v>
      </c>
      <c r="F405" s="24">
        <v>240</v>
      </c>
      <c r="G405" s="86"/>
      <c r="H405" s="24"/>
      <c r="I405" s="24"/>
      <c r="J405" s="21"/>
      <c r="K405" s="25"/>
      <c r="L405" s="24">
        <v>390</v>
      </c>
      <c r="M405" s="24">
        <v>390</v>
      </c>
      <c r="N405" s="24">
        <v>390</v>
      </c>
      <c r="O405" s="159"/>
      <c r="P405" s="265"/>
      <c r="Q405" s="265"/>
      <c r="R405" s="40"/>
      <c r="S405" s="40"/>
    </row>
    <row r="406" spans="1:19" ht="12.75">
      <c r="A406" s="22">
        <v>32</v>
      </c>
      <c r="B406" s="23" t="s">
        <v>71</v>
      </c>
      <c r="C406" s="107">
        <v>131.9</v>
      </c>
      <c r="D406" s="107"/>
      <c r="E406" s="24">
        <v>140</v>
      </c>
      <c r="F406" s="24">
        <v>105</v>
      </c>
      <c r="G406" s="86"/>
      <c r="H406" s="24"/>
      <c r="I406" s="24"/>
      <c r="J406" s="21"/>
      <c r="K406" s="25"/>
      <c r="L406" s="24">
        <v>225</v>
      </c>
      <c r="M406" s="24">
        <v>225</v>
      </c>
      <c r="N406" s="24">
        <v>225</v>
      </c>
      <c r="O406" s="159"/>
      <c r="P406" s="265"/>
      <c r="Q406" s="265"/>
      <c r="R406" s="40"/>
      <c r="S406" s="40"/>
    </row>
    <row r="407" spans="1:19" ht="12.75">
      <c r="A407" s="22">
        <v>33</v>
      </c>
      <c r="B407" s="23" t="s">
        <v>72</v>
      </c>
      <c r="C407" s="107">
        <v>222.5</v>
      </c>
      <c r="D407" s="107"/>
      <c r="E407" s="24">
        <v>300</v>
      </c>
      <c r="F407" s="24">
        <v>175</v>
      </c>
      <c r="G407" s="86"/>
      <c r="H407" s="24"/>
      <c r="I407" s="24"/>
      <c r="J407" s="21"/>
      <c r="K407" s="25"/>
      <c r="L407" s="24">
        <v>290</v>
      </c>
      <c r="M407" s="24">
        <v>290</v>
      </c>
      <c r="N407" s="24">
        <v>290</v>
      </c>
      <c r="O407" s="159"/>
      <c r="P407" s="265"/>
      <c r="Q407" s="265"/>
      <c r="R407" s="40"/>
      <c r="S407" s="40"/>
    </row>
    <row r="408" spans="1:19" ht="12.75">
      <c r="A408" s="22">
        <v>34</v>
      </c>
      <c r="B408" s="23" t="s">
        <v>73</v>
      </c>
      <c r="C408" s="107">
        <v>57.9</v>
      </c>
      <c r="D408" s="107"/>
      <c r="E408" s="24">
        <v>50</v>
      </c>
      <c r="F408" s="24">
        <v>55</v>
      </c>
      <c r="G408" s="86"/>
      <c r="H408" s="24"/>
      <c r="I408" s="24"/>
      <c r="J408" s="21"/>
      <c r="K408" s="25"/>
      <c r="L408" s="24">
        <v>60</v>
      </c>
      <c r="M408" s="24">
        <v>60</v>
      </c>
      <c r="N408" s="24">
        <v>60</v>
      </c>
      <c r="O408" s="159"/>
      <c r="P408" s="265"/>
      <c r="Q408" s="265"/>
      <c r="R408" s="40"/>
      <c r="S408" s="40"/>
    </row>
    <row r="409" spans="1:19" ht="12.75">
      <c r="A409" s="22">
        <v>35</v>
      </c>
      <c r="B409" s="23" t="s">
        <v>74</v>
      </c>
      <c r="C409" s="107">
        <v>122.5</v>
      </c>
      <c r="D409" s="107"/>
      <c r="E409" s="24">
        <v>100</v>
      </c>
      <c r="F409" s="24">
        <v>125</v>
      </c>
      <c r="G409" s="86"/>
      <c r="H409" s="24"/>
      <c r="I409" s="24"/>
      <c r="J409" s="21"/>
      <c r="K409" s="25"/>
      <c r="L409" s="24">
        <v>235</v>
      </c>
      <c r="M409" s="24">
        <v>235</v>
      </c>
      <c r="N409" s="24">
        <v>235</v>
      </c>
      <c r="O409" s="159"/>
      <c r="P409" s="265"/>
      <c r="Q409" s="265"/>
      <c r="R409" s="40"/>
      <c r="S409" s="40"/>
    </row>
    <row r="410" spans="1:19" ht="12.75">
      <c r="A410" s="22"/>
      <c r="B410" s="23"/>
      <c r="C410" s="107"/>
      <c r="D410" s="107"/>
      <c r="E410" s="24"/>
      <c r="F410" s="9"/>
      <c r="G410" s="82"/>
      <c r="H410" s="9"/>
      <c r="I410" s="9"/>
      <c r="J410" s="21"/>
      <c r="K410" s="43"/>
      <c r="L410" s="9"/>
      <c r="M410" s="9"/>
      <c r="N410" s="9"/>
      <c r="O410" s="44"/>
      <c r="P410" s="160"/>
      <c r="Q410" s="160"/>
      <c r="R410" s="40"/>
      <c r="S410" s="40"/>
    </row>
    <row r="411" spans="1:19" ht="12.75">
      <c r="A411" s="17">
        <v>632</v>
      </c>
      <c r="B411" s="17" t="s">
        <v>75</v>
      </c>
      <c r="C411" s="132">
        <f>SUM(C412:C423)</f>
        <v>3386.8000000000006</v>
      </c>
      <c r="D411" s="132">
        <f>SUM(D412:D423)</f>
        <v>0</v>
      </c>
      <c r="E411" s="163">
        <f>SUM(E412:E423)</f>
        <v>3658</v>
      </c>
      <c r="F411" s="163">
        <f>SUM(F412:F423)</f>
        <v>3720</v>
      </c>
      <c r="G411" s="138"/>
      <c r="H411" s="139"/>
      <c r="I411" s="139"/>
      <c r="J411" s="136"/>
      <c r="K411" s="140"/>
      <c r="L411" s="181">
        <f>SUM(L412:L422)</f>
        <v>4220</v>
      </c>
      <c r="M411" s="181">
        <f>SUM(M412:M422)</f>
        <v>4290</v>
      </c>
      <c r="N411" s="181">
        <f>SUM(N412:N422)</f>
        <v>4550</v>
      </c>
      <c r="O411" s="151"/>
      <c r="P411" s="268"/>
      <c r="Q411" s="268"/>
      <c r="R411" s="40"/>
      <c r="S411" s="40"/>
    </row>
    <row r="412" spans="1:19" ht="12.75">
      <c r="A412" s="26">
        <v>1</v>
      </c>
      <c r="B412" s="23" t="s">
        <v>76</v>
      </c>
      <c r="C412" s="107">
        <v>412.7</v>
      </c>
      <c r="D412" s="107"/>
      <c r="E412" s="24">
        <v>550</v>
      </c>
      <c r="F412" s="24">
        <v>620</v>
      </c>
      <c r="G412" s="86"/>
      <c r="H412" s="24"/>
      <c r="I412" s="24"/>
      <c r="J412" s="21"/>
      <c r="K412" s="25"/>
      <c r="L412" s="24">
        <v>620</v>
      </c>
      <c r="M412" s="24">
        <v>620</v>
      </c>
      <c r="N412" s="24">
        <v>650</v>
      </c>
      <c r="O412" s="159"/>
      <c r="P412" s="265"/>
      <c r="Q412" s="265"/>
      <c r="R412" s="40"/>
      <c r="S412" s="40"/>
    </row>
    <row r="413" spans="1:19" ht="12.75">
      <c r="A413" s="26">
        <v>3</v>
      </c>
      <c r="B413" s="23" t="s">
        <v>77</v>
      </c>
      <c r="C413" s="107">
        <v>111.2</v>
      </c>
      <c r="D413" s="107"/>
      <c r="E413" s="24">
        <v>150</v>
      </c>
      <c r="F413" s="24">
        <v>150</v>
      </c>
      <c r="G413" s="86"/>
      <c r="H413" s="24"/>
      <c r="I413" s="24"/>
      <c r="J413" s="21"/>
      <c r="K413" s="25"/>
      <c r="L413" s="24">
        <v>150</v>
      </c>
      <c r="M413" s="24">
        <v>150</v>
      </c>
      <c r="N413" s="24">
        <v>200</v>
      </c>
      <c r="O413" s="159"/>
      <c r="P413" s="265"/>
      <c r="Q413" s="265"/>
      <c r="R413" s="40"/>
      <c r="S413" s="40"/>
    </row>
    <row r="414" spans="1:19" ht="12.75">
      <c r="A414" s="26">
        <v>4</v>
      </c>
      <c r="B414" s="23" t="s">
        <v>78</v>
      </c>
      <c r="C414" s="107">
        <v>631.4</v>
      </c>
      <c r="D414" s="107"/>
      <c r="E414" s="24">
        <v>698</v>
      </c>
      <c r="F414" s="24">
        <v>800</v>
      </c>
      <c r="G414" s="86"/>
      <c r="H414" s="24"/>
      <c r="I414" s="24"/>
      <c r="J414" s="21"/>
      <c r="K414" s="25"/>
      <c r="L414" s="24">
        <v>800</v>
      </c>
      <c r="M414" s="24">
        <v>800</v>
      </c>
      <c r="N414" s="24">
        <v>800</v>
      </c>
      <c r="O414" s="159"/>
      <c r="P414" s="265"/>
      <c r="Q414" s="265"/>
      <c r="R414" s="40"/>
      <c r="S414" s="40"/>
    </row>
    <row r="415" spans="1:19" ht="12.75">
      <c r="A415" s="26">
        <v>6</v>
      </c>
      <c r="B415" s="23" t="s">
        <v>79</v>
      </c>
      <c r="C415" s="107">
        <v>63.6</v>
      </c>
      <c r="D415" s="107"/>
      <c r="E415" s="24">
        <v>80</v>
      </c>
      <c r="F415" s="24">
        <v>100</v>
      </c>
      <c r="G415" s="86"/>
      <c r="H415" s="24"/>
      <c r="I415" s="24"/>
      <c r="J415" s="21"/>
      <c r="K415" s="25"/>
      <c r="L415" s="24">
        <v>100</v>
      </c>
      <c r="M415" s="24">
        <v>100</v>
      </c>
      <c r="N415" s="24">
        <v>120</v>
      </c>
      <c r="O415" s="159"/>
      <c r="P415" s="265"/>
      <c r="Q415" s="265"/>
      <c r="R415" s="40"/>
      <c r="S415" s="40"/>
    </row>
    <row r="416" spans="1:19" ht="12.75">
      <c r="A416" s="26">
        <v>7</v>
      </c>
      <c r="B416" s="23" t="s">
        <v>80</v>
      </c>
      <c r="C416" s="107">
        <v>1880.4</v>
      </c>
      <c r="D416" s="107"/>
      <c r="E416" s="24">
        <v>1850</v>
      </c>
      <c r="F416" s="9">
        <v>1650</v>
      </c>
      <c r="G416" s="82"/>
      <c r="H416" s="9"/>
      <c r="I416" s="9"/>
      <c r="J416" s="21"/>
      <c r="K416" s="43"/>
      <c r="L416" s="9">
        <v>1850</v>
      </c>
      <c r="M416" s="9">
        <v>1850</v>
      </c>
      <c r="N416" s="9">
        <v>1900</v>
      </c>
      <c r="O416" s="44"/>
      <c r="P416" s="160"/>
      <c r="Q416" s="160"/>
      <c r="R416" s="40"/>
      <c r="S416" s="40"/>
    </row>
    <row r="417" spans="1:19" ht="12.75">
      <c r="A417" s="26">
        <v>8</v>
      </c>
      <c r="B417" s="23" t="s">
        <v>251</v>
      </c>
      <c r="C417" s="107">
        <v>59.4</v>
      </c>
      <c r="D417" s="107"/>
      <c r="E417" s="24">
        <v>70</v>
      </c>
      <c r="F417" s="24">
        <v>80</v>
      </c>
      <c r="G417" s="86"/>
      <c r="H417" s="24"/>
      <c r="I417" s="24"/>
      <c r="J417" s="21"/>
      <c r="K417" s="25"/>
      <c r="L417" s="24">
        <v>80</v>
      </c>
      <c r="M417" s="24">
        <v>80</v>
      </c>
      <c r="N417" s="24">
        <v>90</v>
      </c>
      <c r="O417" s="159"/>
      <c r="P417" s="265"/>
      <c r="Q417" s="265"/>
      <c r="R417" s="40"/>
      <c r="S417" s="40"/>
    </row>
    <row r="418" spans="1:19" ht="12.75">
      <c r="A418" s="22">
        <v>10</v>
      </c>
      <c r="B418" s="23" t="s">
        <v>81</v>
      </c>
      <c r="C418" s="107">
        <v>49.9</v>
      </c>
      <c r="D418" s="107"/>
      <c r="E418" s="24">
        <v>60</v>
      </c>
      <c r="F418" s="24">
        <v>80</v>
      </c>
      <c r="G418" s="86"/>
      <c r="H418" s="24"/>
      <c r="I418" s="24"/>
      <c r="J418" s="21"/>
      <c r="K418" s="25"/>
      <c r="L418" s="24">
        <v>80</v>
      </c>
      <c r="M418" s="24">
        <v>90</v>
      </c>
      <c r="N418" s="24">
        <v>100</v>
      </c>
      <c r="O418" s="159"/>
      <c r="P418" s="265"/>
      <c r="Q418" s="265"/>
      <c r="R418" s="40"/>
      <c r="S418" s="40"/>
    </row>
    <row r="419" spans="1:19" ht="12.75">
      <c r="A419" s="22">
        <v>14</v>
      </c>
      <c r="B419" s="23" t="s">
        <v>82</v>
      </c>
      <c r="C419" s="107">
        <v>65.8</v>
      </c>
      <c r="D419" s="107"/>
      <c r="E419" s="24">
        <v>80</v>
      </c>
      <c r="F419" s="24">
        <v>100</v>
      </c>
      <c r="G419" s="86"/>
      <c r="H419" s="24"/>
      <c r="I419" s="24"/>
      <c r="J419" s="21"/>
      <c r="K419" s="25"/>
      <c r="L419" s="24">
        <v>100</v>
      </c>
      <c r="M419" s="24">
        <v>110</v>
      </c>
      <c r="N419" s="24">
        <v>120</v>
      </c>
      <c r="O419" s="159"/>
      <c r="P419" s="265"/>
      <c r="Q419" s="265"/>
      <c r="R419" s="40"/>
      <c r="S419" s="40"/>
    </row>
    <row r="420" spans="1:19" ht="12.75">
      <c r="A420" s="22">
        <v>15</v>
      </c>
      <c r="B420" s="23" t="s">
        <v>83</v>
      </c>
      <c r="C420" s="107"/>
      <c r="D420" s="107"/>
      <c r="E420" s="24"/>
      <c r="F420" s="24"/>
      <c r="G420" s="86"/>
      <c r="H420" s="24"/>
      <c r="I420" s="24"/>
      <c r="J420" s="21"/>
      <c r="K420" s="25"/>
      <c r="L420" s="24"/>
      <c r="M420" s="24"/>
      <c r="N420" s="24"/>
      <c r="O420" s="159"/>
      <c r="P420" s="265"/>
      <c r="Q420" s="265"/>
      <c r="R420" s="40"/>
      <c r="S420" s="40"/>
    </row>
    <row r="421" spans="1:19" ht="12.75">
      <c r="A421" s="22">
        <v>16</v>
      </c>
      <c r="B421" s="23" t="s">
        <v>84</v>
      </c>
      <c r="C421" s="107">
        <v>112.4</v>
      </c>
      <c r="D421" s="107"/>
      <c r="E421" s="24">
        <v>120</v>
      </c>
      <c r="F421" s="24">
        <v>140</v>
      </c>
      <c r="G421" s="86"/>
      <c r="H421" s="24"/>
      <c r="I421" s="24"/>
      <c r="J421" s="21"/>
      <c r="K421" s="25"/>
      <c r="L421" s="24">
        <v>140</v>
      </c>
      <c r="M421" s="24">
        <v>140</v>
      </c>
      <c r="N421" s="24">
        <v>170</v>
      </c>
      <c r="O421" s="159"/>
      <c r="P421" s="265"/>
      <c r="Q421" s="265"/>
      <c r="R421" s="40"/>
      <c r="S421" s="40"/>
    </row>
    <row r="422" spans="1:19" ht="12.75">
      <c r="A422" s="22">
        <v>17</v>
      </c>
      <c r="B422" s="23" t="s">
        <v>85</v>
      </c>
      <c r="C422" s="107"/>
      <c r="D422" s="107"/>
      <c r="E422" s="24"/>
      <c r="F422" s="24"/>
      <c r="G422" s="86"/>
      <c r="H422" s="24"/>
      <c r="I422" s="24"/>
      <c r="J422" s="21"/>
      <c r="K422" s="25"/>
      <c r="L422" s="24">
        <v>300</v>
      </c>
      <c r="M422" s="24">
        <v>350</v>
      </c>
      <c r="N422" s="24">
        <v>400</v>
      </c>
      <c r="O422" s="159"/>
      <c r="P422" s="265"/>
      <c r="Q422" s="265"/>
      <c r="R422" s="40"/>
      <c r="S422" s="40"/>
    </row>
    <row r="423" spans="1:19" ht="12.75">
      <c r="A423" s="22"/>
      <c r="B423" s="23"/>
      <c r="C423" s="107"/>
      <c r="D423" s="107"/>
      <c r="E423" s="24"/>
      <c r="F423" s="9"/>
      <c r="G423" s="82"/>
      <c r="H423" s="9"/>
      <c r="I423" s="9"/>
      <c r="J423" s="21"/>
      <c r="K423" s="43"/>
      <c r="L423" s="9"/>
      <c r="M423" s="9"/>
      <c r="N423" s="9"/>
      <c r="O423" s="44"/>
      <c r="P423" s="160"/>
      <c r="Q423" s="160"/>
      <c r="R423" s="40"/>
      <c r="S423" s="40"/>
    </row>
    <row r="424" spans="1:19" ht="12.75">
      <c r="A424" s="75"/>
      <c r="B424" s="36"/>
      <c r="C424" s="78"/>
      <c r="D424" s="85"/>
      <c r="E424" s="78"/>
      <c r="F424" s="58"/>
      <c r="G424" s="58"/>
      <c r="H424" s="58"/>
      <c r="I424" s="64"/>
      <c r="J424" s="65"/>
      <c r="K424" s="43"/>
      <c r="L424" s="58"/>
      <c r="M424" s="58"/>
      <c r="N424" s="58"/>
      <c r="O424" s="160"/>
      <c r="P424" s="160"/>
      <c r="Q424" s="160"/>
      <c r="R424" s="40"/>
      <c r="S424" s="40"/>
    </row>
    <row r="425" spans="2:19" ht="12.75">
      <c r="B425" s="36"/>
      <c r="C425" s="78"/>
      <c r="D425" s="57"/>
      <c r="E425" s="78"/>
      <c r="F425" s="78"/>
      <c r="G425" s="78"/>
      <c r="H425" s="78"/>
      <c r="I425" s="78"/>
      <c r="J425" s="40"/>
      <c r="K425" s="46"/>
      <c r="L425" s="177"/>
      <c r="M425" s="177"/>
      <c r="N425" s="177"/>
      <c r="O425" s="161"/>
      <c r="P425" s="161"/>
      <c r="Q425" s="161"/>
      <c r="R425" s="40"/>
      <c r="S425" s="40"/>
    </row>
    <row r="426" spans="3:19" ht="12.75">
      <c r="C426" s="27"/>
      <c r="D426" s="15"/>
      <c r="E426" s="27"/>
      <c r="F426" s="27" t="s">
        <v>86</v>
      </c>
      <c r="G426" s="27"/>
      <c r="H426" s="27"/>
      <c r="I426" s="27"/>
      <c r="J426" s="28"/>
      <c r="K426" s="46"/>
      <c r="L426" s="177"/>
      <c r="M426" s="177"/>
      <c r="N426" s="177"/>
      <c r="O426" s="161"/>
      <c r="P426" s="161"/>
      <c r="Q426" s="161"/>
      <c r="R426" s="40"/>
      <c r="S426" s="40"/>
    </row>
    <row r="427" spans="2:19" ht="12.75">
      <c r="B427" s="35"/>
      <c r="C427" s="27"/>
      <c r="D427" s="15"/>
      <c r="E427" s="27"/>
      <c r="F427" s="27"/>
      <c r="G427" s="27"/>
      <c r="H427" s="27"/>
      <c r="I427" s="27"/>
      <c r="J427" s="28"/>
      <c r="K427" s="46"/>
      <c r="L427" s="177"/>
      <c r="M427" s="177"/>
      <c r="N427" s="177"/>
      <c r="O427" s="161"/>
      <c r="P427" s="161"/>
      <c r="Q427" s="161"/>
      <c r="R427" s="40"/>
      <c r="S427" s="40"/>
    </row>
    <row r="428" spans="3:19" ht="12.75">
      <c r="C428" s="27"/>
      <c r="D428" s="15"/>
      <c r="E428" s="27"/>
      <c r="F428" s="27"/>
      <c r="G428" s="27"/>
      <c r="H428" s="27"/>
      <c r="I428" s="27"/>
      <c r="J428" s="28"/>
      <c r="K428" s="46"/>
      <c r="L428" s="177"/>
      <c r="M428" s="177"/>
      <c r="N428" s="177"/>
      <c r="O428" s="161"/>
      <c r="P428" s="161"/>
      <c r="Q428" s="161"/>
      <c r="R428" s="28"/>
      <c r="S428" s="28"/>
    </row>
    <row r="429" spans="3:19" ht="12.75">
      <c r="C429" s="27"/>
      <c r="D429" s="15"/>
      <c r="E429" s="27"/>
      <c r="F429" s="27"/>
      <c r="G429" s="27"/>
      <c r="H429" s="27"/>
      <c r="I429" s="27"/>
      <c r="J429" s="28"/>
      <c r="K429" s="46"/>
      <c r="L429" s="177"/>
      <c r="M429" s="177"/>
      <c r="N429" s="177"/>
      <c r="O429" s="161"/>
      <c r="P429" s="161"/>
      <c r="Q429" s="161"/>
      <c r="R429" s="28"/>
      <c r="S429" s="28"/>
    </row>
    <row r="430" spans="3:19" ht="18" customHeight="1">
      <c r="C430" s="27"/>
      <c r="D430" s="15"/>
      <c r="E430" s="27"/>
      <c r="F430" s="27"/>
      <c r="G430" s="27"/>
      <c r="H430" s="27"/>
      <c r="I430" s="27"/>
      <c r="J430" s="28"/>
      <c r="K430" s="46"/>
      <c r="L430" s="177"/>
      <c r="M430" s="177"/>
      <c r="N430" s="177"/>
      <c r="O430" s="46"/>
      <c r="P430" s="46"/>
      <c r="Q430" s="46"/>
      <c r="R430" s="28"/>
      <c r="S430" s="28"/>
    </row>
    <row r="431" spans="1:19" ht="24" customHeight="1">
      <c r="A431" s="56" t="s">
        <v>32</v>
      </c>
      <c r="B431" s="56"/>
      <c r="C431" s="27"/>
      <c r="D431" s="15"/>
      <c r="E431" s="27"/>
      <c r="F431" s="27"/>
      <c r="G431" s="27"/>
      <c r="H431" s="27"/>
      <c r="I431" s="27"/>
      <c r="K431" s="46"/>
      <c r="L431" s="177"/>
      <c r="M431" s="177"/>
      <c r="N431" s="177"/>
      <c r="O431" s="144" t="s">
        <v>87</v>
      </c>
      <c r="P431" s="144"/>
      <c r="Q431" s="144"/>
      <c r="R431" s="28"/>
      <c r="S431" s="28"/>
    </row>
    <row r="432" spans="1:19" ht="51">
      <c r="A432" s="1" t="s">
        <v>34</v>
      </c>
      <c r="B432" s="1" t="s">
        <v>3</v>
      </c>
      <c r="C432" s="2" t="s">
        <v>4</v>
      </c>
      <c r="D432" s="3" t="s">
        <v>5</v>
      </c>
      <c r="E432" s="61" t="s">
        <v>6</v>
      </c>
      <c r="F432" s="2" t="s">
        <v>7</v>
      </c>
      <c r="G432" s="2"/>
      <c r="H432" s="2"/>
      <c r="I432" s="2"/>
      <c r="J432" s="54"/>
      <c r="K432" s="45"/>
      <c r="L432" s="176" t="s">
        <v>8</v>
      </c>
      <c r="M432" s="176" t="s">
        <v>9</v>
      </c>
      <c r="N432" s="176" t="s">
        <v>10</v>
      </c>
      <c r="O432" s="143" t="s">
        <v>11</v>
      </c>
      <c r="P432" s="267"/>
      <c r="Q432" s="267"/>
      <c r="R432" s="28"/>
      <c r="S432" s="28"/>
    </row>
    <row r="433" spans="1:19" ht="12.75">
      <c r="A433" s="17">
        <v>633</v>
      </c>
      <c r="B433" s="17" t="s">
        <v>88</v>
      </c>
      <c r="C433" s="132">
        <f>SUM(C434:C466)</f>
        <v>6029.3</v>
      </c>
      <c r="D433" s="132">
        <f>SUM(D434:D466)</f>
        <v>0</v>
      </c>
      <c r="E433" s="163">
        <f>SUM(E434:E466)</f>
        <v>6650</v>
      </c>
      <c r="F433" s="163">
        <f>SUM(F434:F466)</f>
        <v>6363</v>
      </c>
      <c r="G433" s="129"/>
      <c r="H433" s="129"/>
      <c r="I433" s="129"/>
      <c r="J433" s="136"/>
      <c r="K433" s="137"/>
      <c r="L433" s="129">
        <f>SUM(L434:L466)</f>
        <v>7087</v>
      </c>
      <c r="M433" s="129">
        <f>SUM(M434:M466)</f>
        <v>7469</v>
      </c>
      <c r="N433" s="129">
        <f>SUM(N434:N466)</f>
        <v>8835</v>
      </c>
      <c r="O433" s="158"/>
      <c r="P433" s="271"/>
      <c r="Q433" s="271"/>
      <c r="R433" s="28"/>
      <c r="S433" s="28"/>
    </row>
    <row r="434" spans="1:19" ht="12.75">
      <c r="A434" s="26">
        <v>1</v>
      </c>
      <c r="B434" s="23" t="s">
        <v>89</v>
      </c>
      <c r="C434" s="107"/>
      <c r="D434" s="107"/>
      <c r="E434" s="24"/>
      <c r="F434" s="9">
        <v>200</v>
      </c>
      <c r="G434" s="9"/>
      <c r="H434" s="9"/>
      <c r="I434" s="9"/>
      <c r="J434" s="21"/>
      <c r="K434" s="43"/>
      <c r="L434" s="9">
        <v>300</v>
      </c>
      <c r="M434" s="9">
        <v>300</v>
      </c>
      <c r="N434" s="9">
        <v>500</v>
      </c>
      <c r="O434" s="44"/>
      <c r="P434" s="160"/>
      <c r="Q434" s="160"/>
      <c r="R434" s="28"/>
      <c r="S434" s="28"/>
    </row>
    <row r="435" spans="1:19" ht="12.75">
      <c r="A435" s="26">
        <v>2</v>
      </c>
      <c r="B435" s="23" t="s">
        <v>90</v>
      </c>
      <c r="C435" s="107"/>
      <c r="D435" s="107"/>
      <c r="E435" s="24"/>
      <c r="F435" s="24"/>
      <c r="G435" s="24"/>
      <c r="H435" s="24"/>
      <c r="I435" s="24"/>
      <c r="J435" s="21"/>
      <c r="K435" s="25"/>
      <c r="L435" s="24">
        <v>200</v>
      </c>
      <c r="M435" s="24">
        <v>250</v>
      </c>
      <c r="N435" s="24">
        <v>300</v>
      </c>
      <c r="O435" s="159"/>
      <c r="P435" s="265"/>
      <c r="Q435" s="265"/>
      <c r="R435" s="62"/>
      <c r="S435" s="62"/>
    </row>
    <row r="436" spans="1:19" ht="12.75">
      <c r="A436" s="26">
        <v>3</v>
      </c>
      <c r="B436" s="23" t="s">
        <v>91</v>
      </c>
      <c r="C436" s="107"/>
      <c r="D436" s="107"/>
      <c r="E436" s="24"/>
      <c r="F436" s="24">
        <v>60</v>
      </c>
      <c r="G436" s="24"/>
      <c r="H436" s="24"/>
      <c r="I436" s="24"/>
      <c r="J436" s="21"/>
      <c r="K436" s="25"/>
      <c r="L436" s="24">
        <v>60</v>
      </c>
      <c r="M436" s="24">
        <v>60</v>
      </c>
      <c r="N436" s="24">
        <v>150</v>
      </c>
      <c r="O436" s="159"/>
      <c r="P436" s="265"/>
      <c r="Q436" s="265"/>
      <c r="R436" s="40"/>
      <c r="S436" s="40"/>
    </row>
    <row r="437" spans="1:19" ht="12.75">
      <c r="A437" s="26">
        <v>4</v>
      </c>
      <c r="B437" s="23" t="s">
        <v>92</v>
      </c>
      <c r="C437" s="107"/>
      <c r="D437" s="107"/>
      <c r="E437" s="24"/>
      <c r="F437" s="24"/>
      <c r="G437" s="24"/>
      <c r="H437" s="24"/>
      <c r="I437" s="24"/>
      <c r="J437" s="21"/>
      <c r="K437" s="25"/>
      <c r="L437" s="24"/>
      <c r="M437" s="24"/>
      <c r="N437" s="24"/>
      <c r="O437" s="159"/>
      <c r="P437" s="265"/>
      <c r="Q437" s="265"/>
      <c r="R437" s="40"/>
      <c r="S437" s="40"/>
    </row>
    <row r="438" spans="1:19" ht="12.75">
      <c r="A438" s="26">
        <v>5</v>
      </c>
      <c r="B438" s="23" t="s">
        <v>252</v>
      </c>
      <c r="C438" s="107">
        <v>1061.5</v>
      </c>
      <c r="D438" s="107"/>
      <c r="E438" s="24">
        <v>922</v>
      </c>
      <c r="F438" s="24">
        <v>200</v>
      </c>
      <c r="G438" s="24"/>
      <c r="H438" s="24"/>
      <c r="I438" s="24"/>
      <c r="J438" s="21"/>
      <c r="K438" s="25"/>
      <c r="L438" s="24">
        <v>300</v>
      </c>
      <c r="M438" s="24">
        <v>300</v>
      </c>
      <c r="N438" s="24">
        <v>600</v>
      </c>
      <c r="O438" s="159"/>
      <c r="P438" s="265"/>
      <c r="Q438" s="265"/>
      <c r="R438" s="40"/>
      <c r="S438" s="40"/>
    </row>
    <row r="439" spans="1:19" ht="12.75">
      <c r="A439" s="26">
        <v>6</v>
      </c>
      <c r="B439" s="23" t="s">
        <v>93</v>
      </c>
      <c r="C439" s="107">
        <v>967.2</v>
      </c>
      <c r="D439" s="107"/>
      <c r="E439" s="24">
        <v>1075</v>
      </c>
      <c r="F439" s="9">
        <v>900</v>
      </c>
      <c r="G439" s="9"/>
      <c r="H439" s="9"/>
      <c r="I439" s="9"/>
      <c r="J439" s="21"/>
      <c r="K439" s="43"/>
      <c r="L439" s="9">
        <v>900</v>
      </c>
      <c r="M439" s="9">
        <v>1000</v>
      </c>
      <c r="N439" s="9">
        <v>1200</v>
      </c>
      <c r="O439" s="44"/>
      <c r="P439" s="160"/>
      <c r="Q439" s="160"/>
      <c r="R439" s="40"/>
      <c r="S439" s="40"/>
    </row>
    <row r="440" spans="1:19" ht="12.75">
      <c r="A440" s="26">
        <v>7</v>
      </c>
      <c r="B440" s="23" t="s">
        <v>94</v>
      </c>
      <c r="C440" s="107">
        <v>182.9</v>
      </c>
      <c r="D440" s="107"/>
      <c r="E440" s="24">
        <v>200</v>
      </c>
      <c r="F440" s="24">
        <v>220</v>
      </c>
      <c r="G440" s="24"/>
      <c r="H440" s="24"/>
      <c r="I440" s="24"/>
      <c r="J440" s="21"/>
      <c r="K440" s="25"/>
      <c r="L440" s="24">
        <v>250</v>
      </c>
      <c r="M440" s="24">
        <v>260</v>
      </c>
      <c r="N440" s="24">
        <v>270</v>
      </c>
      <c r="O440" s="159"/>
      <c r="P440" s="265"/>
      <c r="Q440" s="265"/>
      <c r="R440" s="40"/>
      <c r="S440" s="40"/>
    </row>
    <row r="441" spans="1:19" ht="12.75">
      <c r="A441" s="26">
        <v>8</v>
      </c>
      <c r="B441" s="23" t="s">
        <v>95</v>
      </c>
      <c r="C441" s="107">
        <v>219.7</v>
      </c>
      <c r="D441" s="107"/>
      <c r="E441" s="24">
        <v>250</v>
      </c>
      <c r="F441" s="24">
        <v>200</v>
      </c>
      <c r="G441" s="24"/>
      <c r="H441" s="24"/>
      <c r="I441" s="24"/>
      <c r="J441" s="21"/>
      <c r="K441" s="25"/>
      <c r="L441" s="24">
        <v>220</v>
      </c>
      <c r="M441" s="24">
        <v>230</v>
      </c>
      <c r="N441" s="24">
        <v>270</v>
      </c>
      <c r="O441" s="159"/>
      <c r="P441" s="265"/>
      <c r="Q441" s="265"/>
      <c r="R441" s="40"/>
      <c r="S441" s="40"/>
    </row>
    <row r="442" spans="1:19" ht="12.75">
      <c r="A442" s="26">
        <v>9</v>
      </c>
      <c r="B442" s="23" t="s">
        <v>96</v>
      </c>
      <c r="C442" s="107">
        <v>173.2</v>
      </c>
      <c r="D442" s="107"/>
      <c r="E442" s="24">
        <v>600</v>
      </c>
      <c r="F442" s="24">
        <v>650</v>
      </c>
      <c r="G442" s="24"/>
      <c r="H442" s="24"/>
      <c r="I442" s="24"/>
      <c r="J442" s="21"/>
      <c r="K442" s="25"/>
      <c r="L442" s="24">
        <v>660</v>
      </c>
      <c r="M442" s="24">
        <v>660</v>
      </c>
      <c r="N442" s="24">
        <v>700</v>
      </c>
      <c r="O442" s="159"/>
      <c r="P442" s="265"/>
      <c r="Q442" s="265"/>
      <c r="R442" s="40"/>
      <c r="S442" s="40"/>
    </row>
    <row r="443" spans="1:19" ht="12.75">
      <c r="A443" s="22">
        <v>10</v>
      </c>
      <c r="B443" s="23" t="s">
        <v>97</v>
      </c>
      <c r="C443" s="107">
        <v>292.1</v>
      </c>
      <c r="D443" s="107"/>
      <c r="E443" s="24">
        <v>370</v>
      </c>
      <c r="F443" s="24">
        <v>250</v>
      </c>
      <c r="G443" s="24"/>
      <c r="H443" s="24"/>
      <c r="I443" s="24"/>
      <c r="J443" s="21"/>
      <c r="K443" s="25"/>
      <c r="L443" s="24">
        <v>400</v>
      </c>
      <c r="M443" s="24">
        <v>420</v>
      </c>
      <c r="N443" s="24">
        <v>450</v>
      </c>
      <c r="O443" s="159"/>
      <c r="P443" s="265"/>
      <c r="Q443" s="265"/>
      <c r="R443" s="40"/>
      <c r="S443" s="40"/>
    </row>
    <row r="444" spans="1:19" ht="12.75">
      <c r="A444" s="71">
        <v>11</v>
      </c>
      <c r="B444" s="68" t="s">
        <v>98</v>
      </c>
      <c r="C444" s="109">
        <v>11.3</v>
      </c>
      <c r="D444" s="110"/>
      <c r="E444" s="67">
        <v>20</v>
      </c>
      <c r="F444" s="67">
        <v>15</v>
      </c>
      <c r="G444" s="67"/>
      <c r="H444" s="67"/>
      <c r="I444" s="67"/>
      <c r="J444" s="66"/>
      <c r="K444" s="25"/>
      <c r="L444" s="24">
        <v>15</v>
      </c>
      <c r="M444" s="24">
        <v>17</v>
      </c>
      <c r="N444" s="24">
        <v>20</v>
      </c>
      <c r="O444" s="159"/>
      <c r="P444" s="265"/>
      <c r="Q444" s="265"/>
      <c r="R444" s="40"/>
      <c r="S444" s="40"/>
    </row>
    <row r="445" spans="1:19" ht="12.75">
      <c r="A445" s="22">
        <v>12</v>
      </c>
      <c r="B445" s="37" t="s">
        <v>99</v>
      </c>
      <c r="C445" s="111">
        <v>171.9</v>
      </c>
      <c r="D445" s="112"/>
      <c r="E445" s="73">
        <v>300</v>
      </c>
      <c r="F445" s="73">
        <v>200</v>
      </c>
      <c r="G445" s="73"/>
      <c r="H445" s="73"/>
      <c r="I445" s="73"/>
      <c r="J445" s="74"/>
      <c r="K445" s="30"/>
      <c r="L445" s="178">
        <v>250</v>
      </c>
      <c r="M445" s="178">
        <v>250</v>
      </c>
      <c r="N445" s="178">
        <v>270</v>
      </c>
      <c r="O445" s="159"/>
      <c r="P445" s="265"/>
      <c r="Q445" s="265"/>
      <c r="R445" s="40"/>
      <c r="S445" s="40"/>
    </row>
    <row r="446" spans="1:19" ht="12.75">
      <c r="A446" s="22">
        <v>18</v>
      </c>
      <c r="B446" s="23" t="s">
        <v>100</v>
      </c>
      <c r="C446" s="107">
        <v>8.1</v>
      </c>
      <c r="D446" s="107"/>
      <c r="E446" s="24">
        <v>10</v>
      </c>
      <c r="F446" s="24">
        <v>5</v>
      </c>
      <c r="G446" s="24"/>
      <c r="H446" s="24"/>
      <c r="I446" s="24"/>
      <c r="J446" s="21"/>
      <c r="K446" s="25"/>
      <c r="L446" s="24">
        <v>5</v>
      </c>
      <c r="M446" s="24">
        <v>10</v>
      </c>
      <c r="N446" s="24">
        <v>5</v>
      </c>
      <c r="O446" s="159"/>
      <c r="P446" s="265"/>
      <c r="Q446" s="265"/>
      <c r="R446" s="40"/>
      <c r="S446" s="40"/>
    </row>
    <row r="447" spans="1:19" ht="12.75">
      <c r="A447" s="22">
        <v>20</v>
      </c>
      <c r="B447" s="23" t="s">
        <v>101</v>
      </c>
      <c r="C447" s="107">
        <v>29.2</v>
      </c>
      <c r="D447" s="107"/>
      <c r="E447" s="24"/>
      <c r="F447" s="24"/>
      <c r="G447" s="24"/>
      <c r="H447" s="24"/>
      <c r="I447" s="24"/>
      <c r="J447" s="21"/>
      <c r="K447" s="25"/>
      <c r="L447" s="24"/>
      <c r="M447" s="24"/>
      <c r="N447" s="24"/>
      <c r="O447" s="159"/>
      <c r="P447" s="265"/>
      <c r="Q447" s="265"/>
      <c r="R447" s="40"/>
      <c r="S447" s="40"/>
    </row>
    <row r="448" spans="1:19" ht="12.75">
      <c r="A448" s="22">
        <v>22</v>
      </c>
      <c r="B448" s="23" t="s">
        <v>102</v>
      </c>
      <c r="C448" s="107">
        <v>6.8</v>
      </c>
      <c r="D448" s="107"/>
      <c r="E448" s="24">
        <v>15</v>
      </c>
      <c r="F448" s="24">
        <v>17</v>
      </c>
      <c r="G448" s="24"/>
      <c r="H448" s="24"/>
      <c r="I448" s="24"/>
      <c r="J448" s="21"/>
      <c r="K448" s="25"/>
      <c r="L448" s="24">
        <v>17</v>
      </c>
      <c r="M448" s="24">
        <v>17</v>
      </c>
      <c r="N448" s="24">
        <v>20</v>
      </c>
      <c r="O448" s="159"/>
      <c r="P448" s="265"/>
      <c r="Q448" s="265"/>
      <c r="R448" s="40"/>
      <c r="S448" s="40"/>
    </row>
    <row r="449" spans="1:19" ht="12.75">
      <c r="A449" s="22">
        <v>25</v>
      </c>
      <c r="B449" s="23" t="s">
        <v>103</v>
      </c>
      <c r="C449" s="107">
        <v>30.3</v>
      </c>
      <c r="D449" s="107"/>
      <c r="E449" s="24">
        <v>30</v>
      </c>
      <c r="F449" s="24">
        <v>30</v>
      </c>
      <c r="G449" s="24"/>
      <c r="H449" s="24"/>
      <c r="I449" s="24"/>
      <c r="J449" s="21"/>
      <c r="K449" s="25"/>
      <c r="L449" s="24">
        <v>30</v>
      </c>
      <c r="M449" s="24">
        <v>30</v>
      </c>
      <c r="N449" s="24">
        <v>30</v>
      </c>
      <c r="O449" s="159"/>
      <c r="P449" s="265"/>
      <c r="Q449" s="265"/>
      <c r="R449" s="40"/>
      <c r="S449" s="40"/>
    </row>
    <row r="450" spans="1:19" ht="12.75">
      <c r="A450" s="22">
        <v>26</v>
      </c>
      <c r="B450" s="23" t="s">
        <v>104</v>
      </c>
      <c r="C450" s="107">
        <v>4.2</v>
      </c>
      <c r="D450" s="107"/>
      <c r="E450" s="24"/>
      <c r="F450" s="24">
        <v>5</v>
      </c>
      <c r="G450" s="24"/>
      <c r="H450" s="24"/>
      <c r="I450" s="24"/>
      <c r="J450" s="21"/>
      <c r="K450" s="25"/>
      <c r="L450" s="24">
        <v>5</v>
      </c>
      <c r="M450" s="24">
        <v>0</v>
      </c>
      <c r="N450" s="24">
        <v>5</v>
      </c>
      <c r="O450" s="159" t="s">
        <v>105</v>
      </c>
      <c r="P450" s="265"/>
      <c r="Q450" s="265"/>
      <c r="R450" s="40"/>
      <c r="S450" s="40"/>
    </row>
    <row r="451" spans="1:19" ht="12.75">
      <c r="A451" s="22">
        <v>27</v>
      </c>
      <c r="B451" s="23" t="s">
        <v>106</v>
      </c>
      <c r="C451" s="107">
        <v>48.1</v>
      </c>
      <c r="D451" s="107"/>
      <c r="E451" s="24">
        <v>90</v>
      </c>
      <c r="F451" s="24">
        <v>76</v>
      </c>
      <c r="G451" s="24"/>
      <c r="H451" s="24"/>
      <c r="I451" s="24"/>
      <c r="J451" s="21"/>
      <c r="K451" s="25"/>
      <c r="L451" s="24">
        <v>90</v>
      </c>
      <c r="M451" s="24">
        <v>90</v>
      </c>
      <c r="N451" s="24">
        <v>110</v>
      </c>
      <c r="O451" s="159"/>
      <c r="P451" s="265"/>
      <c r="Q451" s="265"/>
      <c r="R451" s="40"/>
      <c r="S451" s="40"/>
    </row>
    <row r="452" spans="1:19" ht="12.75">
      <c r="A452" s="22">
        <v>28</v>
      </c>
      <c r="B452" s="23" t="s">
        <v>107</v>
      </c>
      <c r="C452" s="107">
        <v>18.3</v>
      </c>
      <c r="D452" s="107"/>
      <c r="E452" s="24">
        <v>20</v>
      </c>
      <c r="F452" s="9">
        <v>30</v>
      </c>
      <c r="G452" s="9"/>
      <c r="H452" s="9"/>
      <c r="I452" s="9"/>
      <c r="J452" s="21"/>
      <c r="K452" s="43"/>
      <c r="L452" s="9">
        <v>30</v>
      </c>
      <c r="M452" s="9">
        <v>30</v>
      </c>
      <c r="N452" s="9">
        <v>30</v>
      </c>
      <c r="O452" s="44"/>
      <c r="P452" s="160"/>
      <c r="Q452" s="160"/>
      <c r="R452" s="40"/>
      <c r="S452" s="40"/>
    </row>
    <row r="453" spans="1:19" ht="12.75">
      <c r="A453" s="22">
        <v>29</v>
      </c>
      <c r="B453" s="23" t="s">
        <v>108</v>
      </c>
      <c r="C453" s="107">
        <v>1018.9</v>
      </c>
      <c r="D453" s="107"/>
      <c r="E453" s="24">
        <v>1250</v>
      </c>
      <c r="F453" s="24">
        <v>1650</v>
      </c>
      <c r="G453" s="24"/>
      <c r="H453" s="24"/>
      <c r="I453" s="24"/>
      <c r="J453" s="21"/>
      <c r="K453" s="25"/>
      <c r="L453" s="24">
        <v>1650</v>
      </c>
      <c r="M453" s="24">
        <v>1700</v>
      </c>
      <c r="N453" s="24">
        <v>1900</v>
      </c>
      <c r="O453" s="159"/>
      <c r="P453" s="265"/>
      <c r="Q453" s="265"/>
      <c r="R453" s="40"/>
      <c r="S453" s="40"/>
    </row>
    <row r="454" spans="1:19" ht="12.75">
      <c r="A454" s="22">
        <v>30</v>
      </c>
      <c r="B454" s="23" t="s">
        <v>109</v>
      </c>
      <c r="C454" s="107">
        <v>3.3</v>
      </c>
      <c r="D454" s="107"/>
      <c r="E454" s="24">
        <v>10</v>
      </c>
      <c r="F454" s="24">
        <v>15</v>
      </c>
      <c r="G454" s="24"/>
      <c r="H454" s="24"/>
      <c r="I454" s="24"/>
      <c r="J454" s="21"/>
      <c r="K454" s="25"/>
      <c r="L454" s="24">
        <v>15</v>
      </c>
      <c r="M454" s="24">
        <v>15</v>
      </c>
      <c r="N454" s="24">
        <v>15</v>
      </c>
      <c r="O454" s="159"/>
      <c r="P454" s="265"/>
      <c r="Q454" s="265"/>
      <c r="R454" s="40"/>
      <c r="S454" s="40"/>
    </row>
    <row r="455" spans="1:19" ht="12.75">
      <c r="A455" s="22">
        <v>32</v>
      </c>
      <c r="B455" s="23" t="s">
        <v>110</v>
      </c>
      <c r="C455" s="107">
        <v>17.3</v>
      </c>
      <c r="D455" s="107"/>
      <c r="E455" s="24">
        <v>100</v>
      </c>
      <c r="F455" s="24">
        <v>30</v>
      </c>
      <c r="G455" s="24"/>
      <c r="H455" s="24"/>
      <c r="I455" s="24"/>
      <c r="J455" s="21"/>
      <c r="K455" s="25"/>
      <c r="L455" s="24">
        <v>50</v>
      </c>
      <c r="M455" s="24">
        <v>70</v>
      </c>
      <c r="N455" s="24">
        <v>100</v>
      </c>
      <c r="O455" s="159"/>
      <c r="P455" s="265"/>
      <c r="Q455" s="265"/>
      <c r="R455" s="40"/>
      <c r="S455" s="40"/>
    </row>
    <row r="456" spans="1:19" ht="12.75">
      <c r="A456" s="22">
        <v>33</v>
      </c>
      <c r="B456" s="23" t="s">
        <v>111</v>
      </c>
      <c r="C456" s="107">
        <v>1703.3</v>
      </c>
      <c r="D456" s="107"/>
      <c r="E456" s="24">
        <v>1303</v>
      </c>
      <c r="F456" s="24">
        <v>1498</v>
      </c>
      <c r="G456" s="24"/>
      <c r="H456" s="24"/>
      <c r="I456" s="24"/>
      <c r="J456" s="21"/>
      <c r="K456" s="25"/>
      <c r="L456" s="24">
        <v>1500</v>
      </c>
      <c r="M456" s="24">
        <v>1600</v>
      </c>
      <c r="N456" s="24">
        <v>1700</v>
      </c>
      <c r="O456" s="159"/>
      <c r="P456" s="265"/>
      <c r="Q456" s="265"/>
      <c r="R456" s="40"/>
      <c r="S456" s="40"/>
    </row>
    <row r="457" spans="1:19" ht="12.75">
      <c r="A457" s="22">
        <v>34</v>
      </c>
      <c r="B457" s="23" t="s">
        <v>112</v>
      </c>
      <c r="C457" s="107">
        <v>47.6</v>
      </c>
      <c r="D457" s="107"/>
      <c r="E457" s="24">
        <v>50</v>
      </c>
      <c r="F457" s="24">
        <v>71</v>
      </c>
      <c r="G457" s="24"/>
      <c r="H457" s="24"/>
      <c r="I457" s="24"/>
      <c r="J457" s="21"/>
      <c r="K457" s="25"/>
      <c r="L457" s="24">
        <v>100</v>
      </c>
      <c r="M457" s="24">
        <v>120</v>
      </c>
      <c r="N457" s="24">
        <v>150</v>
      </c>
      <c r="O457" s="159"/>
      <c r="P457" s="265"/>
      <c r="Q457" s="265"/>
      <c r="R457" s="40"/>
      <c r="S457" s="40"/>
    </row>
    <row r="458" spans="1:19" ht="12.75">
      <c r="A458" s="22">
        <v>35</v>
      </c>
      <c r="B458" s="23" t="s">
        <v>113</v>
      </c>
      <c r="C458" s="107">
        <v>0.5</v>
      </c>
      <c r="D458" s="107"/>
      <c r="E458" s="24">
        <v>5</v>
      </c>
      <c r="F458" s="24">
        <v>5</v>
      </c>
      <c r="G458" s="24"/>
      <c r="H458" s="24"/>
      <c r="I458" s="24"/>
      <c r="J458" s="21"/>
      <c r="K458" s="25"/>
      <c r="L458" s="24">
        <v>5</v>
      </c>
      <c r="M458" s="24">
        <v>5</v>
      </c>
      <c r="N458" s="24">
        <v>5</v>
      </c>
      <c r="O458" s="159"/>
      <c r="P458" s="265"/>
      <c r="Q458" s="265"/>
      <c r="R458" s="40"/>
      <c r="S458" s="40"/>
    </row>
    <row r="459" spans="1:19" ht="12.75">
      <c r="A459" s="22">
        <v>36</v>
      </c>
      <c r="B459" s="23" t="s">
        <v>114</v>
      </c>
      <c r="C459" s="107">
        <v>0.3</v>
      </c>
      <c r="D459" s="107"/>
      <c r="E459" s="24"/>
      <c r="F459" s="24"/>
      <c r="G459" s="24"/>
      <c r="H459" s="24"/>
      <c r="I459" s="24"/>
      <c r="J459" s="21"/>
      <c r="K459" s="25"/>
      <c r="L459" s="24"/>
      <c r="M459" s="24"/>
      <c r="N459" s="24"/>
      <c r="O459" s="159"/>
      <c r="P459" s="265"/>
      <c r="Q459" s="265"/>
      <c r="R459" s="40"/>
      <c r="S459" s="40"/>
    </row>
    <row r="460" spans="1:19" ht="12.75">
      <c r="A460" s="22">
        <v>37</v>
      </c>
      <c r="B460" s="23" t="s">
        <v>115</v>
      </c>
      <c r="C460" s="107">
        <v>1.2</v>
      </c>
      <c r="D460" s="107"/>
      <c r="E460" s="24"/>
      <c r="F460" s="24">
        <v>1</v>
      </c>
      <c r="G460" s="24"/>
      <c r="H460" s="24"/>
      <c r="I460" s="24"/>
      <c r="J460" s="21"/>
      <c r="K460" s="25"/>
      <c r="L460" s="24"/>
      <c r="M460" s="24"/>
      <c r="N460" s="24"/>
      <c r="O460" s="159"/>
      <c r="P460" s="265"/>
      <c r="Q460" s="265"/>
      <c r="R460" s="40"/>
      <c r="S460" s="40"/>
    </row>
    <row r="461" spans="1:19" ht="12.75">
      <c r="A461" s="22">
        <v>39</v>
      </c>
      <c r="B461" s="23" t="s">
        <v>116</v>
      </c>
      <c r="C461" s="107">
        <v>2.4</v>
      </c>
      <c r="D461" s="107"/>
      <c r="E461" s="24"/>
      <c r="F461" s="24"/>
      <c r="G461" s="24"/>
      <c r="H461" s="24"/>
      <c r="I461" s="24"/>
      <c r="J461" s="21"/>
      <c r="K461" s="25"/>
      <c r="L461" s="24"/>
      <c r="M461" s="24"/>
      <c r="N461" s="24"/>
      <c r="O461" s="159"/>
      <c r="P461" s="265"/>
      <c r="Q461" s="265"/>
      <c r="R461" s="40"/>
      <c r="S461" s="40"/>
    </row>
    <row r="462" spans="1:19" ht="12.75">
      <c r="A462" s="22">
        <v>40</v>
      </c>
      <c r="B462" s="23" t="s">
        <v>117</v>
      </c>
      <c r="C462" s="107"/>
      <c r="D462" s="107"/>
      <c r="E462" s="24">
        <v>20</v>
      </c>
      <c r="F462" s="24">
        <v>20</v>
      </c>
      <c r="G462" s="24"/>
      <c r="H462" s="24"/>
      <c r="I462" s="24"/>
      <c r="J462" s="21"/>
      <c r="K462" s="25"/>
      <c r="L462" s="24">
        <v>20</v>
      </c>
      <c r="M462" s="24">
        <v>20</v>
      </c>
      <c r="N462" s="24">
        <v>20</v>
      </c>
      <c r="O462" s="159"/>
      <c r="P462" s="265"/>
      <c r="Q462" s="265"/>
      <c r="R462" s="40"/>
      <c r="S462" s="40"/>
    </row>
    <row r="463" spans="1:19" ht="12.75">
      <c r="A463" s="53">
        <v>42</v>
      </c>
      <c r="B463" s="69" t="s">
        <v>118</v>
      </c>
      <c r="C463" s="168">
        <v>1.9</v>
      </c>
      <c r="D463" s="112"/>
      <c r="E463" s="169"/>
      <c r="F463" s="104"/>
      <c r="G463" s="77"/>
      <c r="H463" s="77"/>
      <c r="I463" s="77"/>
      <c r="J463" s="31"/>
      <c r="K463" s="43"/>
      <c r="L463" s="9"/>
      <c r="M463" s="9"/>
      <c r="N463" s="24"/>
      <c r="O463" s="159"/>
      <c r="P463" s="265"/>
      <c r="Q463" s="265"/>
      <c r="R463" s="40"/>
      <c r="S463" s="40"/>
    </row>
    <row r="464" spans="1:19" ht="12.75">
      <c r="A464" s="53">
        <v>51</v>
      </c>
      <c r="B464" s="69" t="s">
        <v>119</v>
      </c>
      <c r="C464" s="168"/>
      <c r="D464" s="112"/>
      <c r="E464" s="29"/>
      <c r="F464" s="24"/>
      <c r="G464" s="70"/>
      <c r="H464" s="70"/>
      <c r="I464" s="70"/>
      <c r="J464" s="31"/>
      <c r="K464" s="25"/>
      <c r="L464" s="24"/>
      <c r="M464" s="24"/>
      <c r="N464" s="24"/>
      <c r="O464" s="159"/>
      <c r="P464" s="265"/>
      <c r="Q464" s="265"/>
      <c r="R464" s="40"/>
      <c r="S464" s="40"/>
    </row>
    <row r="465" spans="1:19" ht="12.75">
      <c r="A465" s="53">
        <v>52</v>
      </c>
      <c r="B465" s="69" t="s">
        <v>120</v>
      </c>
      <c r="C465" s="168">
        <v>6.1</v>
      </c>
      <c r="D465" s="112"/>
      <c r="E465" s="29">
        <v>10</v>
      </c>
      <c r="F465" s="24">
        <v>10</v>
      </c>
      <c r="G465" s="70"/>
      <c r="H465" s="70"/>
      <c r="I465" s="70"/>
      <c r="J465" s="31"/>
      <c r="K465" s="25"/>
      <c r="L465" s="24">
        <v>10</v>
      </c>
      <c r="M465" s="24">
        <v>10</v>
      </c>
      <c r="N465" s="24">
        <v>10</v>
      </c>
      <c r="O465" s="159"/>
      <c r="P465" s="265"/>
      <c r="Q465" s="265"/>
      <c r="R465" s="28"/>
      <c r="S465" s="28"/>
    </row>
    <row r="466" spans="1:19" ht="14.25" customHeight="1" thickBot="1">
      <c r="A466" s="53">
        <v>54</v>
      </c>
      <c r="B466" s="69" t="s">
        <v>246</v>
      </c>
      <c r="C466" s="168">
        <v>1.7</v>
      </c>
      <c r="D466" s="112"/>
      <c r="E466" s="29"/>
      <c r="F466" s="24">
        <v>5</v>
      </c>
      <c r="G466" s="170"/>
      <c r="H466" s="170"/>
      <c r="I466" s="170"/>
      <c r="J466" s="171"/>
      <c r="K466" s="172"/>
      <c r="L466" s="9">
        <v>5</v>
      </c>
      <c r="M466" s="9">
        <v>5</v>
      </c>
      <c r="N466" s="9">
        <v>5</v>
      </c>
      <c r="O466" s="44"/>
      <c r="P466" s="160"/>
      <c r="Q466" s="160"/>
      <c r="R466" s="28"/>
      <c r="S466" s="28"/>
    </row>
    <row r="467" spans="3:19" ht="17.25" customHeight="1">
      <c r="C467" s="27"/>
      <c r="D467" s="15"/>
      <c r="E467" s="27"/>
      <c r="F467" s="27"/>
      <c r="G467" s="27"/>
      <c r="H467" s="27"/>
      <c r="I467" s="27"/>
      <c r="J467" s="28"/>
      <c r="K467" s="46"/>
      <c r="L467" s="177"/>
      <c r="M467" s="177"/>
      <c r="N467" s="177"/>
      <c r="O467" s="46"/>
      <c r="P467" s="46"/>
      <c r="Q467" s="46"/>
      <c r="R467" s="28"/>
      <c r="S467" s="28"/>
    </row>
    <row r="468" spans="3:19" ht="1.5" customHeight="1" hidden="1">
      <c r="C468" s="27"/>
      <c r="D468" s="15"/>
      <c r="E468" s="27"/>
      <c r="F468" s="27"/>
      <c r="G468" s="27"/>
      <c r="H468" s="27"/>
      <c r="I468" s="27"/>
      <c r="J468" s="28"/>
      <c r="K468" s="46"/>
      <c r="L468" s="177"/>
      <c r="M468" s="177"/>
      <c r="N468" s="177"/>
      <c r="O468" s="144"/>
      <c r="P468" s="144"/>
      <c r="Q468" s="144"/>
      <c r="R468" s="28"/>
      <c r="S468" s="28"/>
    </row>
    <row r="469" spans="1:19" ht="25.5" customHeight="1">
      <c r="A469" s="56" t="s">
        <v>32</v>
      </c>
      <c r="B469" s="56"/>
      <c r="C469" s="32"/>
      <c r="D469" s="33"/>
      <c r="E469" s="32"/>
      <c r="F469" s="32"/>
      <c r="G469" s="32"/>
      <c r="H469" s="32"/>
      <c r="I469" s="32"/>
      <c r="K469" s="47"/>
      <c r="L469" s="179"/>
      <c r="M469" s="179"/>
      <c r="N469" s="179"/>
      <c r="O469" s="145" t="s">
        <v>121</v>
      </c>
      <c r="P469" s="145"/>
      <c r="Q469" s="145"/>
      <c r="R469" s="34"/>
      <c r="S469" s="34"/>
    </row>
    <row r="470" spans="1:19" ht="51">
      <c r="A470" s="1" t="s">
        <v>34</v>
      </c>
      <c r="B470" s="1" t="s">
        <v>3</v>
      </c>
      <c r="C470" s="2" t="s">
        <v>4</v>
      </c>
      <c r="D470" s="3" t="s">
        <v>5</v>
      </c>
      <c r="E470" s="61" t="s">
        <v>6</v>
      </c>
      <c r="F470" s="2" t="s">
        <v>7</v>
      </c>
      <c r="G470" s="2"/>
      <c r="H470" s="2"/>
      <c r="I470" s="2"/>
      <c r="J470" s="54"/>
      <c r="K470" s="45"/>
      <c r="L470" s="176" t="s">
        <v>8</v>
      </c>
      <c r="M470" s="176" t="s">
        <v>9</v>
      </c>
      <c r="N470" s="176" t="s">
        <v>10</v>
      </c>
      <c r="O470" s="143" t="s">
        <v>11</v>
      </c>
      <c r="P470" s="267"/>
      <c r="Q470" s="267"/>
      <c r="R470" s="62"/>
      <c r="S470" s="62"/>
    </row>
    <row r="471" spans="1:19" ht="12.75">
      <c r="A471" s="17">
        <v>634</v>
      </c>
      <c r="B471" s="17" t="s">
        <v>122</v>
      </c>
      <c r="C471" s="132">
        <f>SUM(C472:C483)</f>
        <v>4215.8</v>
      </c>
      <c r="D471" s="132">
        <f>SUM(D472:D483)</f>
        <v>0</v>
      </c>
      <c r="E471" s="163">
        <f>SUM(E472:E483)</f>
        <v>4500</v>
      </c>
      <c r="F471" s="163">
        <f>SUM(F472:F483)</f>
        <v>4393</v>
      </c>
      <c r="G471" s="129"/>
      <c r="H471" s="129"/>
      <c r="I471" s="129"/>
      <c r="J471" s="136"/>
      <c r="K471" s="137"/>
      <c r="L471" s="129">
        <f>SUM(L472:L483)</f>
        <v>4696</v>
      </c>
      <c r="M471" s="129">
        <f>SUM(M472:M483)</f>
        <v>4856</v>
      </c>
      <c r="N471" s="129">
        <f>SUM(N472:N483)</f>
        <v>5141</v>
      </c>
      <c r="O471" s="158"/>
      <c r="P471" s="271"/>
      <c r="Q471" s="271"/>
      <c r="R471" s="40"/>
      <c r="S471" s="40"/>
    </row>
    <row r="472" spans="1:19" ht="12.75">
      <c r="A472" s="26">
        <v>1</v>
      </c>
      <c r="B472" s="23" t="s">
        <v>247</v>
      </c>
      <c r="C472" s="107">
        <v>1672.9</v>
      </c>
      <c r="D472" s="107"/>
      <c r="E472" s="24">
        <v>1942</v>
      </c>
      <c r="F472" s="9">
        <v>1800</v>
      </c>
      <c r="G472" s="9"/>
      <c r="H472" s="9"/>
      <c r="I472" s="9"/>
      <c r="J472" s="21"/>
      <c r="K472" s="43"/>
      <c r="L472" s="9">
        <v>1900</v>
      </c>
      <c r="M472" s="9">
        <v>2000</v>
      </c>
      <c r="N472" s="9">
        <v>2100</v>
      </c>
      <c r="O472" s="44"/>
      <c r="P472" s="160"/>
      <c r="Q472" s="160"/>
      <c r="R472" s="40"/>
      <c r="S472" s="40"/>
    </row>
    <row r="473" spans="1:19" ht="12.75">
      <c r="A473" s="26">
        <v>2</v>
      </c>
      <c r="B473" s="23" t="s">
        <v>123</v>
      </c>
      <c r="C473" s="107">
        <v>88.4</v>
      </c>
      <c r="D473" s="107"/>
      <c r="E473" s="24">
        <v>120</v>
      </c>
      <c r="F473" s="24">
        <v>120</v>
      </c>
      <c r="G473" s="24"/>
      <c r="H473" s="24"/>
      <c r="I473" s="24"/>
      <c r="J473" s="21"/>
      <c r="K473" s="25"/>
      <c r="L473" s="24">
        <v>120</v>
      </c>
      <c r="M473" s="24">
        <v>130</v>
      </c>
      <c r="N473" s="24">
        <v>150</v>
      </c>
      <c r="O473" s="159"/>
      <c r="P473" s="265"/>
      <c r="Q473" s="265"/>
      <c r="R473" s="40"/>
      <c r="S473" s="40"/>
    </row>
    <row r="474" spans="1:19" ht="12.75">
      <c r="A474" s="26">
        <v>3</v>
      </c>
      <c r="B474" s="23" t="s">
        <v>248</v>
      </c>
      <c r="C474" s="107">
        <v>1623.5</v>
      </c>
      <c r="D474" s="107"/>
      <c r="E474" s="24">
        <v>1525</v>
      </c>
      <c r="F474" s="24">
        <v>1425</v>
      </c>
      <c r="G474" s="24"/>
      <c r="H474" s="24"/>
      <c r="I474" s="24"/>
      <c r="J474" s="21"/>
      <c r="K474" s="25"/>
      <c r="L474" s="24">
        <v>1550</v>
      </c>
      <c r="M474" s="24">
        <v>1600</v>
      </c>
      <c r="N474" s="24">
        <v>1700</v>
      </c>
      <c r="O474" s="159" t="s">
        <v>124</v>
      </c>
      <c r="P474" s="265"/>
      <c r="Q474" s="265"/>
      <c r="R474" s="40"/>
      <c r="S474" s="40"/>
    </row>
    <row r="475" spans="1:19" ht="12.75">
      <c r="A475" s="26">
        <v>4</v>
      </c>
      <c r="B475" s="23" t="s">
        <v>125</v>
      </c>
      <c r="C475" s="107">
        <v>157.3</v>
      </c>
      <c r="D475" s="107"/>
      <c r="E475" s="24">
        <v>150</v>
      </c>
      <c r="F475" s="24">
        <v>150</v>
      </c>
      <c r="G475" s="24"/>
      <c r="H475" s="24"/>
      <c r="I475" s="24"/>
      <c r="J475" s="21"/>
      <c r="K475" s="25"/>
      <c r="L475" s="24">
        <v>150</v>
      </c>
      <c r="M475" s="24">
        <v>100</v>
      </c>
      <c r="N475" s="24">
        <v>150</v>
      </c>
      <c r="O475" s="159"/>
      <c r="P475" s="265"/>
      <c r="Q475" s="265"/>
      <c r="R475" s="40"/>
      <c r="S475" s="40"/>
    </row>
    <row r="476" spans="1:19" ht="12.75">
      <c r="A476" s="26">
        <v>5</v>
      </c>
      <c r="B476" s="23" t="s">
        <v>126</v>
      </c>
      <c r="C476" s="107">
        <v>13.4</v>
      </c>
      <c r="D476" s="107"/>
      <c r="E476" s="24">
        <v>25</v>
      </c>
      <c r="F476" s="24">
        <v>20</v>
      </c>
      <c r="G476" s="24"/>
      <c r="H476" s="24"/>
      <c r="I476" s="24"/>
      <c r="J476" s="21"/>
      <c r="K476" s="25"/>
      <c r="L476" s="24">
        <v>20</v>
      </c>
      <c r="M476" s="24">
        <v>15</v>
      </c>
      <c r="N476" s="24">
        <v>20</v>
      </c>
      <c r="O476" s="159"/>
      <c r="P476" s="265"/>
      <c r="Q476" s="265"/>
      <c r="R476" s="40"/>
      <c r="S476" s="40"/>
    </row>
    <row r="477" spans="1:19" ht="12.75">
      <c r="A477" s="26">
        <v>6</v>
      </c>
      <c r="B477" s="23" t="s">
        <v>127</v>
      </c>
      <c r="C477" s="107">
        <v>1.2</v>
      </c>
      <c r="D477" s="107"/>
      <c r="E477" s="24">
        <v>5</v>
      </c>
      <c r="F477" s="24">
        <v>5</v>
      </c>
      <c r="G477" s="24"/>
      <c r="H477" s="24"/>
      <c r="I477" s="24"/>
      <c r="J477" s="21"/>
      <c r="K477" s="25"/>
      <c r="L477" s="24">
        <v>5</v>
      </c>
      <c r="M477" s="24">
        <v>5</v>
      </c>
      <c r="N477" s="24">
        <v>5</v>
      </c>
      <c r="O477" s="159"/>
      <c r="P477" s="265"/>
      <c r="Q477" s="265"/>
      <c r="R477" s="40"/>
      <c r="S477" s="40"/>
    </row>
    <row r="478" spans="1:19" ht="12.75">
      <c r="A478" s="26">
        <v>8</v>
      </c>
      <c r="B478" s="23" t="s">
        <v>128</v>
      </c>
      <c r="C478" s="107">
        <v>55.4</v>
      </c>
      <c r="D478" s="107"/>
      <c r="E478" s="24">
        <v>75</v>
      </c>
      <c r="F478" s="24">
        <v>85</v>
      </c>
      <c r="G478" s="24"/>
      <c r="H478" s="24"/>
      <c r="I478" s="24"/>
      <c r="J478" s="21"/>
      <c r="K478" s="25"/>
      <c r="L478" s="24">
        <v>95</v>
      </c>
      <c r="M478" s="24">
        <v>95</v>
      </c>
      <c r="N478" s="24">
        <v>95</v>
      </c>
      <c r="O478" s="159"/>
      <c r="P478" s="265"/>
      <c r="Q478" s="265"/>
      <c r="R478" s="40"/>
      <c r="S478" s="40"/>
    </row>
    <row r="479" spans="1:19" ht="12.75">
      <c r="A479" s="26">
        <v>9</v>
      </c>
      <c r="B479" s="23" t="s">
        <v>129</v>
      </c>
      <c r="C479" s="107">
        <v>590.2</v>
      </c>
      <c r="D479" s="107"/>
      <c r="E479" s="24">
        <v>650</v>
      </c>
      <c r="F479" s="9">
        <v>750</v>
      </c>
      <c r="G479" s="24"/>
      <c r="H479" s="24"/>
      <c r="I479" s="24"/>
      <c r="J479" s="21"/>
      <c r="K479" s="25"/>
      <c r="L479" s="24">
        <v>750</v>
      </c>
      <c r="M479" s="24">
        <v>800</v>
      </c>
      <c r="N479" s="24">
        <v>800</v>
      </c>
      <c r="O479" s="159"/>
      <c r="P479" s="265"/>
      <c r="Q479" s="265"/>
      <c r="R479" s="40"/>
      <c r="S479" s="40"/>
    </row>
    <row r="480" spans="1:19" ht="12.75">
      <c r="A480" s="22">
        <v>10</v>
      </c>
      <c r="B480" s="23" t="s">
        <v>130</v>
      </c>
      <c r="C480" s="107">
        <v>13.3</v>
      </c>
      <c r="D480" s="107"/>
      <c r="E480" s="24"/>
      <c r="F480" s="24">
        <v>10</v>
      </c>
      <c r="G480" s="9"/>
      <c r="H480" s="9"/>
      <c r="I480" s="9"/>
      <c r="J480" s="21"/>
      <c r="K480" s="43"/>
      <c r="L480" s="9">
        <v>10</v>
      </c>
      <c r="M480" s="9">
        <v>10</v>
      </c>
      <c r="N480" s="9">
        <v>10</v>
      </c>
      <c r="O480" s="44"/>
      <c r="P480" s="160"/>
      <c r="Q480" s="160"/>
      <c r="R480" s="40"/>
      <c r="S480" s="40"/>
    </row>
    <row r="481" spans="1:19" ht="12.75">
      <c r="A481" s="22">
        <v>12</v>
      </c>
      <c r="B481" s="23" t="s">
        <v>131</v>
      </c>
      <c r="C481" s="107"/>
      <c r="D481" s="107"/>
      <c r="E481" s="24">
        <v>2</v>
      </c>
      <c r="F481" s="24">
        <v>22</v>
      </c>
      <c r="G481" s="24"/>
      <c r="H481" s="24"/>
      <c r="I481" s="24"/>
      <c r="J481" s="21"/>
      <c r="K481" s="25"/>
      <c r="L481" s="24">
        <v>25</v>
      </c>
      <c r="M481" s="24">
        <v>30</v>
      </c>
      <c r="N481" s="24">
        <v>40</v>
      </c>
      <c r="O481" s="159" t="s">
        <v>132</v>
      </c>
      <c r="P481" s="265"/>
      <c r="Q481" s="265"/>
      <c r="R481" s="40"/>
      <c r="S481" s="40"/>
    </row>
    <row r="482" spans="1:19" ht="12.75">
      <c r="A482" s="22">
        <v>13</v>
      </c>
      <c r="B482" s="23" t="s">
        <v>133</v>
      </c>
      <c r="C482" s="107">
        <v>0.2</v>
      </c>
      <c r="D482" s="107"/>
      <c r="E482" s="24">
        <v>6</v>
      </c>
      <c r="F482" s="24">
        <v>6</v>
      </c>
      <c r="G482" s="24"/>
      <c r="H482" s="24"/>
      <c r="I482" s="24"/>
      <c r="J482" s="21"/>
      <c r="K482" s="25"/>
      <c r="L482" s="24">
        <v>6</v>
      </c>
      <c r="M482" s="24">
        <v>6</v>
      </c>
      <c r="N482" s="24">
        <v>6</v>
      </c>
      <c r="O482" s="159"/>
      <c r="P482" s="265"/>
      <c r="Q482" s="265"/>
      <c r="R482" s="40"/>
      <c r="S482" s="40"/>
    </row>
    <row r="483" spans="1:19" ht="12.75">
      <c r="A483" s="22">
        <v>14</v>
      </c>
      <c r="B483" s="23" t="s">
        <v>134</v>
      </c>
      <c r="C483" s="107"/>
      <c r="D483" s="107"/>
      <c r="E483" s="24"/>
      <c r="F483" s="24"/>
      <c r="G483" s="24"/>
      <c r="H483" s="24"/>
      <c r="I483" s="24"/>
      <c r="J483" s="21"/>
      <c r="K483" s="25"/>
      <c r="L483" s="24">
        <v>65</v>
      </c>
      <c r="M483" s="24">
        <v>65</v>
      </c>
      <c r="N483" s="24">
        <v>65</v>
      </c>
      <c r="O483" s="159"/>
      <c r="P483" s="265"/>
      <c r="Q483" s="265"/>
      <c r="R483" s="40"/>
      <c r="S483" s="40"/>
    </row>
    <row r="484" spans="1:19" ht="12.75">
      <c r="A484" s="17">
        <v>635</v>
      </c>
      <c r="B484" s="17" t="s">
        <v>135</v>
      </c>
      <c r="C484" s="132">
        <f>SUM(C485:C502)</f>
        <v>886.7</v>
      </c>
      <c r="D484" s="132">
        <f>SUM(D485:D501)</f>
        <v>0</v>
      </c>
      <c r="E484" s="163">
        <f>SUM(E485:E502)</f>
        <v>1800</v>
      </c>
      <c r="F484" s="163">
        <f>SUM(F485:F502)</f>
        <v>959</v>
      </c>
      <c r="G484" s="129"/>
      <c r="H484" s="129"/>
      <c r="I484" s="129"/>
      <c r="J484" s="136"/>
      <c r="K484" s="137"/>
      <c r="L484" s="129">
        <f>SUM(L485:L502)</f>
        <v>1784</v>
      </c>
      <c r="M484" s="129">
        <f>SUM(M485:M502)</f>
        <v>2224</v>
      </c>
      <c r="N484" s="129">
        <f>SUM(N485:N502)</f>
        <v>2534</v>
      </c>
      <c r="O484" s="158"/>
      <c r="P484" s="271"/>
      <c r="Q484" s="271"/>
      <c r="R484" s="40"/>
      <c r="S484" s="40"/>
    </row>
    <row r="485" spans="1:19" ht="12.75">
      <c r="A485" s="26">
        <v>1</v>
      </c>
      <c r="B485" s="23" t="s">
        <v>136</v>
      </c>
      <c r="C485" s="107">
        <v>17.6</v>
      </c>
      <c r="D485" s="107"/>
      <c r="E485" s="24">
        <v>286</v>
      </c>
      <c r="F485" s="24">
        <v>200</v>
      </c>
      <c r="G485" s="24"/>
      <c r="H485" s="24"/>
      <c r="I485" s="24"/>
      <c r="J485" s="21"/>
      <c r="K485" s="25"/>
      <c r="L485" s="24">
        <v>300</v>
      </c>
      <c r="M485" s="24">
        <v>350</v>
      </c>
      <c r="N485" s="24">
        <v>350</v>
      </c>
      <c r="O485" s="159"/>
      <c r="P485" s="265"/>
      <c r="Q485" s="265"/>
      <c r="R485" s="40"/>
      <c r="S485" s="40"/>
    </row>
    <row r="486" spans="1:19" ht="12.75">
      <c r="A486" s="22">
        <v>10</v>
      </c>
      <c r="B486" s="23" t="s">
        <v>137</v>
      </c>
      <c r="C486" s="107"/>
      <c r="D486" s="107"/>
      <c r="E486" s="24"/>
      <c r="F486" s="24"/>
      <c r="G486" s="24"/>
      <c r="H486" s="24"/>
      <c r="I486" s="24"/>
      <c r="J486" s="21"/>
      <c r="K486" s="25"/>
      <c r="L486" s="24">
        <v>0</v>
      </c>
      <c r="M486" s="24">
        <v>0</v>
      </c>
      <c r="N486" s="24">
        <v>50</v>
      </c>
      <c r="O486" s="159"/>
      <c r="P486" s="265"/>
      <c r="Q486" s="265"/>
      <c r="R486" s="40"/>
      <c r="S486" s="40"/>
    </row>
    <row r="487" spans="1:19" ht="12.75">
      <c r="A487" s="22">
        <v>24</v>
      </c>
      <c r="B487" s="23" t="s">
        <v>138</v>
      </c>
      <c r="C487" s="107">
        <v>164.1</v>
      </c>
      <c r="D487" s="107"/>
      <c r="E487" s="24">
        <v>400</v>
      </c>
      <c r="F487" s="24">
        <v>300</v>
      </c>
      <c r="G487" s="24"/>
      <c r="H487" s="24"/>
      <c r="I487" s="24"/>
      <c r="J487" s="21"/>
      <c r="K487" s="25"/>
      <c r="L487" s="24">
        <v>400</v>
      </c>
      <c r="M487" s="24">
        <v>450</v>
      </c>
      <c r="N487" s="24">
        <v>450</v>
      </c>
      <c r="O487" s="159"/>
      <c r="P487" s="265"/>
      <c r="Q487" s="265"/>
      <c r="R487" s="40"/>
      <c r="S487" s="40"/>
    </row>
    <row r="488" spans="1:19" ht="12.75">
      <c r="A488" s="22">
        <v>25</v>
      </c>
      <c r="B488" s="23" t="s">
        <v>139</v>
      </c>
      <c r="C488" s="107">
        <v>7.8</v>
      </c>
      <c r="D488" s="107"/>
      <c r="E488" s="24">
        <v>10</v>
      </c>
      <c r="F488" s="24">
        <v>10</v>
      </c>
      <c r="G488" s="24"/>
      <c r="H488" s="24"/>
      <c r="I488" s="24"/>
      <c r="J488" s="21"/>
      <c r="K488" s="25"/>
      <c r="L488" s="24">
        <v>10</v>
      </c>
      <c r="M488" s="24">
        <v>10</v>
      </c>
      <c r="N488" s="24">
        <v>10</v>
      </c>
      <c r="O488" s="159"/>
      <c r="P488" s="265"/>
      <c r="Q488" s="265"/>
      <c r="R488" s="40"/>
      <c r="S488" s="40"/>
    </row>
    <row r="489" spans="1:19" ht="12.75">
      <c r="A489" s="22">
        <v>26</v>
      </c>
      <c r="B489" s="23" t="s">
        <v>140</v>
      </c>
      <c r="C489" s="107">
        <v>141</v>
      </c>
      <c r="D489" s="107"/>
      <c r="E489" s="24">
        <v>200</v>
      </c>
      <c r="F489" s="24">
        <v>190</v>
      </c>
      <c r="G489" s="24"/>
      <c r="H489" s="24"/>
      <c r="I489" s="24"/>
      <c r="J489" s="21"/>
      <c r="K489" s="25"/>
      <c r="L489" s="24">
        <v>250</v>
      </c>
      <c r="M489" s="24">
        <v>200</v>
      </c>
      <c r="N489" s="24">
        <v>250</v>
      </c>
      <c r="O489" s="159"/>
      <c r="P489" s="265"/>
      <c r="Q489" s="265"/>
      <c r="R489" s="40"/>
      <c r="S489" s="40"/>
    </row>
    <row r="490" spans="1:19" ht="12.75">
      <c r="A490" s="22">
        <v>28</v>
      </c>
      <c r="B490" s="23" t="s">
        <v>141</v>
      </c>
      <c r="C490" s="107">
        <v>8.3</v>
      </c>
      <c r="D490" s="107"/>
      <c r="E490" s="24">
        <v>10</v>
      </c>
      <c r="F490" s="24">
        <v>10</v>
      </c>
      <c r="G490" s="24"/>
      <c r="H490" s="24"/>
      <c r="I490" s="24"/>
      <c r="J490" s="21"/>
      <c r="K490" s="25"/>
      <c r="L490" s="24">
        <v>10</v>
      </c>
      <c r="M490" s="24">
        <v>10</v>
      </c>
      <c r="N490" s="24">
        <v>10</v>
      </c>
      <c r="O490" s="159"/>
      <c r="P490" s="265"/>
      <c r="Q490" s="265"/>
      <c r="R490" s="40"/>
      <c r="S490" s="40"/>
    </row>
    <row r="491" spans="1:19" ht="12.75">
      <c r="A491" s="22">
        <v>29</v>
      </c>
      <c r="B491" s="23" t="s">
        <v>142</v>
      </c>
      <c r="C491" s="107">
        <v>9.8</v>
      </c>
      <c r="D491" s="107"/>
      <c r="E491" s="24">
        <v>20</v>
      </c>
      <c r="F491" s="24">
        <v>20</v>
      </c>
      <c r="G491" s="24"/>
      <c r="H491" s="24"/>
      <c r="I491" s="24"/>
      <c r="J491" s="21"/>
      <c r="K491" s="25"/>
      <c r="L491" s="24">
        <v>20</v>
      </c>
      <c r="M491" s="24">
        <v>20</v>
      </c>
      <c r="N491" s="24">
        <v>20</v>
      </c>
      <c r="O491" s="159"/>
      <c r="P491" s="265"/>
      <c r="Q491" s="265"/>
      <c r="R491" s="40"/>
      <c r="S491" s="40"/>
    </row>
    <row r="492" spans="1:19" ht="12.75">
      <c r="A492" s="22">
        <v>30</v>
      </c>
      <c r="B492" s="23" t="s">
        <v>143</v>
      </c>
      <c r="C492" s="107"/>
      <c r="D492" s="107"/>
      <c r="E492" s="24">
        <v>4</v>
      </c>
      <c r="F492" s="24">
        <v>4</v>
      </c>
      <c r="G492" s="24"/>
      <c r="H492" s="24"/>
      <c r="I492" s="24"/>
      <c r="J492" s="21"/>
      <c r="K492" s="25"/>
      <c r="L492" s="24">
        <v>4</v>
      </c>
      <c r="M492" s="24">
        <v>4</v>
      </c>
      <c r="N492" s="24">
        <v>4</v>
      </c>
      <c r="O492" s="159"/>
      <c r="P492" s="265"/>
      <c r="Q492" s="265"/>
      <c r="R492" s="40"/>
      <c r="S492" s="40"/>
    </row>
    <row r="493" spans="1:19" ht="12.75">
      <c r="A493" s="22">
        <v>31</v>
      </c>
      <c r="B493" s="23" t="s">
        <v>144</v>
      </c>
      <c r="C493" s="107">
        <v>24.7</v>
      </c>
      <c r="D493" s="107"/>
      <c r="E493" s="24">
        <v>40</v>
      </c>
      <c r="F493" s="24">
        <v>40</v>
      </c>
      <c r="G493" s="24"/>
      <c r="H493" s="24"/>
      <c r="I493" s="24"/>
      <c r="J493" s="21"/>
      <c r="K493" s="25"/>
      <c r="L493" s="24">
        <v>40</v>
      </c>
      <c r="M493" s="24">
        <v>40</v>
      </c>
      <c r="N493" s="24">
        <v>40</v>
      </c>
      <c r="O493" s="159"/>
      <c r="P493" s="265"/>
      <c r="Q493" s="265"/>
      <c r="R493" s="40"/>
      <c r="S493" s="40"/>
    </row>
    <row r="494" spans="1:19" ht="12.75">
      <c r="A494" s="22">
        <v>36</v>
      </c>
      <c r="B494" s="23" t="s">
        <v>145</v>
      </c>
      <c r="C494" s="107">
        <v>0.7</v>
      </c>
      <c r="D494" s="107"/>
      <c r="E494" s="24">
        <v>0</v>
      </c>
      <c r="F494" s="24"/>
      <c r="G494" s="24"/>
      <c r="H494" s="24"/>
      <c r="I494" s="24"/>
      <c r="J494" s="21"/>
      <c r="K494" s="25"/>
      <c r="L494" s="24"/>
      <c r="M494" s="24"/>
      <c r="N494" s="24"/>
      <c r="O494" s="159"/>
      <c r="P494" s="265"/>
      <c r="Q494" s="265"/>
      <c r="R494" s="40"/>
      <c r="S494" s="40"/>
    </row>
    <row r="495" spans="1:19" ht="12.75">
      <c r="A495" s="22">
        <v>37</v>
      </c>
      <c r="B495" s="23" t="s">
        <v>146</v>
      </c>
      <c r="C495" s="107">
        <v>7.6</v>
      </c>
      <c r="D495" s="107"/>
      <c r="E495" s="24">
        <v>15</v>
      </c>
      <c r="F495" s="24">
        <v>15</v>
      </c>
      <c r="G495" s="24"/>
      <c r="H495" s="24"/>
      <c r="I495" s="24"/>
      <c r="J495" s="21"/>
      <c r="K495" s="25"/>
      <c r="L495" s="24">
        <v>15</v>
      </c>
      <c r="M495" s="24">
        <v>15</v>
      </c>
      <c r="N495" s="24">
        <v>15</v>
      </c>
      <c r="O495" s="159"/>
      <c r="P495" s="265"/>
      <c r="Q495" s="265"/>
      <c r="R495" s="40"/>
      <c r="S495" s="40"/>
    </row>
    <row r="496" spans="1:19" ht="12.75">
      <c r="A496" s="22">
        <v>38</v>
      </c>
      <c r="B496" s="23" t="s">
        <v>147</v>
      </c>
      <c r="C496" s="107"/>
      <c r="D496" s="107"/>
      <c r="E496" s="24">
        <v>10</v>
      </c>
      <c r="F496" s="24">
        <v>5</v>
      </c>
      <c r="G496" s="24"/>
      <c r="H496" s="24"/>
      <c r="I496" s="24"/>
      <c r="J496" s="21"/>
      <c r="K496" s="25"/>
      <c r="L496" s="24">
        <v>10</v>
      </c>
      <c r="M496" s="24">
        <v>10</v>
      </c>
      <c r="N496" s="24">
        <v>10</v>
      </c>
      <c r="O496" s="159"/>
      <c r="P496" s="265"/>
      <c r="Q496" s="265"/>
      <c r="R496" s="40"/>
      <c r="S496" s="40"/>
    </row>
    <row r="497" spans="1:19" ht="12.75">
      <c r="A497" s="22">
        <v>39</v>
      </c>
      <c r="B497" s="23" t="s">
        <v>148</v>
      </c>
      <c r="C497" s="107">
        <v>0.5</v>
      </c>
      <c r="D497" s="107"/>
      <c r="E497" s="24">
        <v>10</v>
      </c>
      <c r="F497" s="24">
        <v>10</v>
      </c>
      <c r="G497" s="24"/>
      <c r="H497" s="24"/>
      <c r="I497" s="24"/>
      <c r="J497" s="21"/>
      <c r="K497" s="25"/>
      <c r="L497" s="24">
        <v>10</v>
      </c>
      <c r="M497" s="24">
        <v>10</v>
      </c>
      <c r="N497" s="24">
        <v>10</v>
      </c>
      <c r="O497" s="159"/>
      <c r="P497" s="265"/>
      <c r="Q497" s="265"/>
      <c r="R497" s="40"/>
      <c r="S497" s="40"/>
    </row>
    <row r="498" spans="1:19" ht="12.75">
      <c r="A498" s="22">
        <v>40</v>
      </c>
      <c r="B498" s="23" t="s">
        <v>250</v>
      </c>
      <c r="C498" s="107">
        <v>10.7</v>
      </c>
      <c r="D498" s="107"/>
      <c r="E498" s="24">
        <v>15</v>
      </c>
      <c r="F498" s="24">
        <v>15</v>
      </c>
      <c r="G498" s="24"/>
      <c r="H498" s="24"/>
      <c r="I498" s="24"/>
      <c r="J498" s="21"/>
      <c r="K498" s="25"/>
      <c r="L498" s="24">
        <v>15</v>
      </c>
      <c r="M498" s="24">
        <v>0</v>
      </c>
      <c r="N498" s="24">
        <v>15</v>
      </c>
      <c r="O498" s="159"/>
      <c r="P498" s="265"/>
      <c r="Q498" s="265"/>
      <c r="R498" s="40"/>
      <c r="S498" s="40"/>
    </row>
    <row r="499" spans="1:19" ht="12.75">
      <c r="A499" s="22">
        <v>43</v>
      </c>
      <c r="B499" s="23" t="s">
        <v>249</v>
      </c>
      <c r="C499" s="107">
        <v>480.4</v>
      </c>
      <c r="D499" s="107"/>
      <c r="E499" s="24">
        <v>780</v>
      </c>
      <c r="F499" s="24">
        <v>140</v>
      </c>
      <c r="G499" s="24"/>
      <c r="H499" s="24"/>
      <c r="I499" s="24"/>
      <c r="J499" s="21"/>
      <c r="K499" s="25"/>
      <c r="L499" s="24">
        <v>200</v>
      </c>
      <c r="M499" s="24">
        <v>500</v>
      </c>
      <c r="N499" s="24">
        <v>600</v>
      </c>
      <c r="O499" s="159"/>
      <c r="P499" s="265"/>
      <c r="Q499" s="265"/>
      <c r="R499" s="40"/>
      <c r="S499" s="40"/>
    </row>
    <row r="500" spans="1:19" ht="12.75">
      <c r="A500" s="22">
        <v>44</v>
      </c>
      <c r="B500" s="23" t="s">
        <v>149</v>
      </c>
      <c r="C500" s="107"/>
      <c r="D500" s="107"/>
      <c r="E500" s="24"/>
      <c r="F500" s="24"/>
      <c r="G500" s="24"/>
      <c r="H500" s="24"/>
      <c r="I500" s="24"/>
      <c r="J500" s="21"/>
      <c r="K500" s="25"/>
      <c r="L500" s="24">
        <v>500</v>
      </c>
      <c r="M500" s="24">
        <v>600</v>
      </c>
      <c r="N500" s="24">
        <v>700</v>
      </c>
      <c r="O500" s="159"/>
      <c r="P500" s="265"/>
      <c r="Q500" s="265"/>
      <c r="R500" s="40"/>
      <c r="S500" s="40"/>
    </row>
    <row r="501" spans="1:19" ht="12" customHeight="1">
      <c r="A501" s="22">
        <v>45</v>
      </c>
      <c r="B501" s="23" t="s">
        <v>150</v>
      </c>
      <c r="C501" s="107"/>
      <c r="D501" s="107"/>
      <c r="E501" s="24"/>
      <c r="F501" s="24"/>
      <c r="G501" s="24"/>
      <c r="H501" s="24"/>
      <c r="I501" s="24"/>
      <c r="J501" s="21"/>
      <c r="K501" s="25"/>
      <c r="L501" s="24"/>
      <c r="M501" s="78"/>
      <c r="N501" s="24"/>
      <c r="O501" s="159"/>
      <c r="P501" s="265"/>
      <c r="Q501" s="265"/>
      <c r="R501" s="40"/>
      <c r="S501" s="40"/>
    </row>
    <row r="502" spans="1:19" ht="12.75">
      <c r="A502" s="22">
        <v>53</v>
      </c>
      <c r="B502" s="23" t="s">
        <v>151</v>
      </c>
      <c r="C502" s="107">
        <v>13.5</v>
      </c>
      <c r="D502" s="107"/>
      <c r="E502" s="24"/>
      <c r="F502" s="73"/>
      <c r="G502" s="174"/>
      <c r="H502" s="174"/>
      <c r="I502" s="174"/>
      <c r="J502" s="175"/>
      <c r="K502" s="72"/>
      <c r="L502" s="73">
        <v>0</v>
      </c>
      <c r="M502" s="174">
        <v>5</v>
      </c>
      <c r="N502" s="24">
        <v>0</v>
      </c>
      <c r="O502" s="159"/>
      <c r="P502" s="265"/>
      <c r="Q502" s="265"/>
      <c r="R502" s="28"/>
      <c r="S502" s="28"/>
    </row>
    <row r="503" spans="3:19" ht="12.75">
      <c r="C503" s="27"/>
      <c r="D503" s="15"/>
      <c r="E503" s="27"/>
      <c r="F503" s="27"/>
      <c r="G503" s="27"/>
      <c r="H503" s="27"/>
      <c r="I503" s="27"/>
      <c r="J503" s="28"/>
      <c r="K503" s="46"/>
      <c r="L503" s="177"/>
      <c r="M503" s="177"/>
      <c r="N503" s="177"/>
      <c r="O503" s="46"/>
      <c r="P503" s="46"/>
      <c r="Q503" s="46"/>
      <c r="R503" s="28"/>
      <c r="S503" s="28"/>
    </row>
    <row r="504" spans="3:19" ht="6.75" customHeight="1">
      <c r="C504" s="27"/>
      <c r="D504" s="15"/>
      <c r="E504" s="27"/>
      <c r="F504" s="27"/>
      <c r="G504" s="27"/>
      <c r="H504" s="27"/>
      <c r="I504" s="27"/>
      <c r="J504" s="28"/>
      <c r="K504" s="46"/>
      <c r="L504" s="177"/>
      <c r="M504" s="177"/>
      <c r="N504" s="177"/>
      <c r="O504" s="46"/>
      <c r="P504" s="46"/>
      <c r="Q504" s="46"/>
      <c r="R504" s="28"/>
      <c r="S504" s="28"/>
    </row>
    <row r="505" spans="1:19" ht="12.75">
      <c r="A505" s="56" t="s">
        <v>32</v>
      </c>
      <c r="B505" s="56"/>
      <c r="C505" s="27"/>
      <c r="D505" s="15"/>
      <c r="E505" s="27"/>
      <c r="F505" s="27"/>
      <c r="G505" s="27"/>
      <c r="H505" s="27"/>
      <c r="I505" s="27"/>
      <c r="K505" s="46"/>
      <c r="L505" s="177"/>
      <c r="M505" s="177"/>
      <c r="N505" s="177"/>
      <c r="O505" s="144" t="s">
        <v>152</v>
      </c>
      <c r="P505" s="144"/>
      <c r="Q505" s="144"/>
      <c r="R505" s="62"/>
      <c r="S505" s="62"/>
    </row>
    <row r="506" spans="1:19" ht="51">
      <c r="A506" s="1" t="s">
        <v>34</v>
      </c>
      <c r="B506" s="1" t="s">
        <v>3</v>
      </c>
      <c r="C506" s="2" t="s">
        <v>4</v>
      </c>
      <c r="D506" s="3" t="s">
        <v>5</v>
      </c>
      <c r="E506" s="61" t="s">
        <v>6</v>
      </c>
      <c r="F506" s="2" t="s">
        <v>7</v>
      </c>
      <c r="G506" s="2"/>
      <c r="H506" s="2"/>
      <c r="I506" s="2"/>
      <c r="J506" s="54"/>
      <c r="K506" s="45"/>
      <c r="L506" s="176" t="s">
        <v>8</v>
      </c>
      <c r="M506" s="176" t="s">
        <v>9</v>
      </c>
      <c r="N506" s="176" t="s">
        <v>10</v>
      </c>
      <c r="O506" s="143" t="s">
        <v>11</v>
      </c>
      <c r="P506" s="267"/>
      <c r="Q506" s="267"/>
      <c r="R506" s="40"/>
      <c r="S506" s="40"/>
    </row>
    <row r="507" spans="1:19" ht="12.75">
      <c r="A507" s="17">
        <v>636</v>
      </c>
      <c r="B507" s="17" t="s">
        <v>153</v>
      </c>
      <c r="C507" s="132">
        <f>SUM(C508:C512)</f>
        <v>135.6</v>
      </c>
      <c r="D507" s="132">
        <f>SUM(D508:D513)</f>
        <v>0</v>
      </c>
      <c r="E507" s="163">
        <f>SUM(E508:E512)</f>
        <v>150</v>
      </c>
      <c r="F507" s="163">
        <f>SUM(F508:F512)</f>
        <v>135</v>
      </c>
      <c r="G507" s="129"/>
      <c r="H507" s="129"/>
      <c r="I507" s="129"/>
      <c r="J507" s="136"/>
      <c r="K507" s="137"/>
      <c r="L507" s="129">
        <f>SUM(L508:L512)</f>
        <v>145</v>
      </c>
      <c r="M507" s="129">
        <f>SUM(M508:M512)</f>
        <v>145</v>
      </c>
      <c r="N507" s="129">
        <f>SUM(N508:N512)</f>
        <v>125</v>
      </c>
      <c r="O507" s="147"/>
      <c r="P507" s="272"/>
      <c r="Q507" s="272"/>
      <c r="R507" s="40"/>
      <c r="S507" s="40"/>
    </row>
    <row r="508" spans="1:19" ht="12.75">
      <c r="A508" s="26">
        <v>1</v>
      </c>
      <c r="B508" s="23" t="s">
        <v>136</v>
      </c>
      <c r="C508" s="107"/>
      <c r="D508" s="107"/>
      <c r="E508" s="24"/>
      <c r="F508" s="24"/>
      <c r="G508" s="24"/>
      <c r="H508" s="24"/>
      <c r="I508" s="24"/>
      <c r="J508" s="21"/>
      <c r="K508" s="25"/>
      <c r="L508" s="24"/>
      <c r="M508" s="24"/>
      <c r="N508" s="24"/>
      <c r="O508" s="159"/>
      <c r="P508" s="265"/>
      <c r="Q508" s="265"/>
      <c r="R508" s="40"/>
      <c r="S508" s="40"/>
    </row>
    <row r="509" spans="1:19" ht="12.75">
      <c r="A509" s="26">
        <v>2</v>
      </c>
      <c r="B509" s="23" t="s">
        <v>154</v>
      </c>
      <c r="C509" s="107">
        <v>8.4</v>
      </c>
      <c r="D509" s="107"/>
      <c r="E509" s="24">
        <v>30</v>
      </c>
      <c r="F509" s="24"/>
      <c r="G509" s="24"/>
      <c r="H509" s="24"/>
      <c r="I509" s="24"/>
      <c r="J509" s="21"/>
      <c r="K509" s="25"/>
      <c r="L509" s="24"/>
      <c r="M509" s="24"/>
      <c r="N509" s="24"/>
      <c r="O509" s="159"/>
      <c r="P509" s="265"/>
      <c r="Q509" s="265"/>
      <c r="R509" s="40"/>
      <c r="S509" s="40"/>
    </row>
    <row r="510" spans="1:19" ht="12.75">
      <c r="A510" s="26">
        <v>7</v>
      </c>
      <c r="B510" s="23" t="s">
        <v>155</v>
      </c>
      <c r="C510" s="107">
        <v>76.8</v>
      </c>
      <c r="D510" s="107"/>
      <c r="E510" s="24">
        <v>50</v>
      </c>
      <c r="F510" s="24">
        <v>50</v>
      </c>
      <c r="G510" s="24"/>
      <c r="H510" s="24"/>
      <c r="I510" s="24"/>
      <c r="J510" s="21"/>
      <c r="K510" s="25"/>
      <c r="L510" s="24">
        <v>50</v>
      </c>
      <c r="M510" s="24">
        <v>50</v>
      </c>
      <c r="N510" s="24">
        <v>30</v>
      </c>
      <c r="O510" s="159"/>
      <c r="P510" s="265"/>
      <c r="Q510" s="265"/>
      <c r="R510" s="40"/>
      <c r="S510" s="40"/>
    </row>
    <row r="511" spans="1:19" ht="12.75">
      <c r="A511" s="22">
        <v>13</v>
      </c>
      <c r="B511" s="23" t="s">
        <v>156</v>
      </c>
      <c r="C511" s="107">
        <v>2.1</v>
      </c>
      <c r="D511" s="107"/>
      <c r="E511" s="24">
        <v>5</v>
      </c>
      <c r="F511" s="24">
        <v>5</v>
      </c>
      <c r="G511" s="24"/>
      <c r="H511" s="24"/>
      <c r="I511" s="24"/>
      <c r="J511" s="21"/>
      <c r="K511" s="25"/>
      <c r="L511" s="24">
        <v>5</v>
      </c>
      <c r="M511" s="24">
        <v>5</v>
      </c>
      <c r="N511" s="24">
        <v>5</v>
      </c>
      <c r="O511" s="159"/>
      <c r="P511" s="265"/>
      <c r="Q511" s="265"/>
      <c r="R511" s="40"/>
      <c r="S511" s="40"/>
    </row>
    <row r="512" spans="1:19" ht="12.75">
      <c r="A512" s="22">
        <v>17</v>
      </c>
      <c r="B512" s="23" t="s">
        <v>157</v>
      </c>
      <c r="C512" s="107">
        <v>48.3</v>
      </c>
      <c r="D512" s="107"/>
      <c r="E512" s="24">
        <v>65</v>
      </c>
      <c r="F512" s="24">
        <v>80</v>
      </c>
      <c r="G512" s="24"/>
      <c r="H512" s="24"/>
      <c r="I512" s="24"/>
      <c r="J512" s="21"/>
      <c r="K512" s="25"/>
      <c r="L512" s="24">
        <v>90</v>
      </c>
      <c r="M512" s="24">
        <v>90</v>
      </c>
      <c r="N512" s="24">
        <v>90</v>
      </c>
      <c r="O512" s="159"/>
      <c r="P512" s="265"/>
      <c r="Q512" s="265"/>
      <c r="R512" s="40"/>
      <c r="S512" s="40"/>
    </row>
    <row r="513" spans="1:19" ht="12.75">
      <c r="A513" s="17">
        <v>637</v>
      </c>
      <c r="B513" s="17" t="s">
        <v>158</v>
      </c>
      <c r="C513" s="132">
        <f>SUM(C514:C534)</f>
        <v>2305</v>
      </c>
      <c r="D513" s="132">
        <f>SUM(D514:D534)</f>
        <v>0</v>
      </c>
      <c r="E513" s="163">
        <f>SUM(E514:E534)</f>
        <v>3115</v>
      </c>
      <c r="F513" s="163">
        <f>SUM(F514:F534)</f>
        <v>2385</v>
      </c>
      <c r="G513" s="129"/>
      <c r="H513" s="129"/>
      <c r="I513" s="129"/>
      <c r="J513" s="136"/>
      <c r="K513" s="137"/>
      <c r="L513" s="129">
        <f>SUM(L514:L534)</f>
        <v>3245</v>
      </c>
      <c r="M513" s="129">
        <f>SUM(M514:M534)</f>
        <v>3288</v>
      </c>
      <c r="N513" s="129">
        <f>SUM(N514:N534)</f>
        <v>3451</v>
      </c>
      <c r="O513" s="158"/>
      <c r="P513" s="271"/>
      <c r="Q513" s="271"/>
      <c r="R513" s="40"/>
      <c r="S513" s="40"/>
    </row>
    <row r="514" spans="1:19" ht="12.75">
      <c r="A514" s="26">
        <v>1</v>
      </c>
      <c r="B514" s="23" t="s">
        <v>159</v>
      </c>
      <c r="C514" s="107">
        <v>323</v>
      </c>
      <c r="D514" s="107"/>
      <c r="E514" s="24">
        <v>670</v>
      </c>
      <c r="F514" s="9">
        <v>200</v>
      </c>
      <c r="G514" s="9"/>
      <c r="H514" s="9"/>
      <c r="I514" s="9"/>
      <c r="J514" s="21"/>
      <c r="K514" s="43"/>
      <c r="L514" s="9">
        <v>680</v>
      </c>
      <c r="M514" s="9">
        <v>695</v>
      </c>
      <c r="N514" s="9">
        <v>725</v>
      </c>
      <c r="O514" s="44"/>
      <c r="P514" s="160"/>
      <c r="Q514" s="160"/>
      <c r="R514" s="40"/>
      <c r="S514" s="40"/>
    </row>
    <row r="515" spans="1:19" ht="12.75">
      <c r="A515" s="26">
        <v>2</v>
      </c>
      <c r="B515" s="23" t="s">
        <v>160</v>
      </c>
      <c r="C515" s="107"/>
      <c r="D515" s="107"/>
      <c r="E515" s="24"/>
      <c r="F515" s="9"/>
      <c r="G515" s="9"/>
      <c r="H515" s="9"/>
      <c r="I515" s="9"/>
      <c r="J515" s="21"/>
      <c r="K515" s="43"/>
      <c r="L515" s="9"/>
      <c r="M515" s="9"/>
      <c r="N515" s="9"/>
      <c r="O515" s="44"/>
      <c r="P515" s="160"/>
      <c r="Q515" s="160"/>
      <c r="R515" s="40"/>
      <c r="S515" s="40"/>
    </row>
    <row r="516" spans="1:19" ht="12.75">
      <c r="A516" s="26">
        <v>3</v>
      </c>
      <c r="B516" s="23" t="s">
        <v>161</v>
      </c>
      <c r="C516" s="107">
        <v>421.8</v>
      </c>
      <c r="D516" s="107"/>
      <c r="E516" s="24">
        <v>654</v>
      </c>
      <c r="F516" s="9">
        <v>539</v>
      </c>
      <c r="G516" s="9"/>
      <c r="H516" s="9"/>
      <c r="I516" s="9"/>
      <c r="J516" s="21"/>
      <c r="K516" s="43"/>
      <c r="L516" s="9">
        <v>650</v>
      </c>
      <c r="M516" s="9">
        <v>650</v>
      </c>
      <c r="N516" s="9">
        <v>650</v>
      </c>
      <c r="O516" s="44"/>
      <c r="P516" s="160"/>
      <c r="Q516" s="160"/>
      <c r="R516" s="40"/>
      <c r="S516" s="40"/>
    </row>
    <row r="517" spans="1:19" ht="12.75">
      <c r="A517" s="26">
        <v>4</v>
      </c>
      <c r="B517" s="23" t="s">
        <v>162</v>
      </c>
      <c r="C517" s="107">
        <v>49.2</v>
      </c>
      <c r="D517" s="107"/>
      <c r="E517" s="24"/>
      <c r="F517" s="9"/>
      <c r="G517" s="9"/>
      <c r="H517" s="9"/>
      <c r="I517" s="9"/>
      <c r="J517" s="21"/>
      <c r="K517" s="43"/>
      <c r="L517" s="9"/>
      <c r="M517" s="9"/>
      <c r="N517" s="9"/>
      <c r="O517" s="44"/>
      <c r="P517" s="160"/>
      <c r="Q517" s="160"/>
      <c r="R517" s="40"/>
      <c r="S517" s="40"/>
    </row>
    <row r="518" spans="1:19" ht="12.75">
      <c r="A518" s="26">
        <v>7</v>
      </c>
      <c r="B518" s="23" t="s">
        <v>163</v>
      </c>
      <c r="C518" s="107">
        <v>22.8</v>
      </c>
      <c r="D518" s="107"/>
      <c r="E518" s="24">
        <v>35</v>
      </c>
      <c r="F518" s="24">
        <v>30</v>
      </c>
      <c r="G518" s="24"/>
      <c r="H518" s="24"/>
      <c r="I518" s="24"/>
      <c r="J518" s="21"/>
      <c r="K518" s="25"/>
      <c r="L518" s="24">
        <v>30</v>
      </c>
      <c r="M518" s="24">
        <v>30</v>
      </c>
      <c r="N518" s="24">
        <v>30</v>
      </c>
      <c r="O518" s="159"/>
      <c r="P518" s="265"/>
      <c r="Q518" s="265"/>
      <c r="R518" s="40"/>
      <c r="S518" s="40"/>
    </row>
    <row r="519" spans="1:19" ht="12.75">
      <c r="A519" s="26">
        <v>9</v>
      </c>
      <c r="B519" s="23" t="s">
        <v>164</v>
      </c>
      <c r="C519" s="107">
        <v>0.6</v>
      </c>
      <c r="D519" s="107"/>
      <c r="E519" s="24">
        <v>100</v>
      </c>
      <c r="F519" s="24">
        <v>50</v>
      </c>
      <c r="G519" s="24"/>
      <c r="H519" s="24"/>
      <c r="I519" s="24"/>
      <c r="J519" s="21"/>
      <c r="K519" s="25"/>
      <c r="L519" s="24">
        <v>50</v>
      </c>
      <c r="M519" s="24">
        <v>50</v>
      </c>
      <c r="N519" s="24">
        <v>50</v>
      </c>
      <c r="O519" s="159"/>
      <c r="P519" s="265"/>
      <c r="Q519" s="265"/>
      <c r="R519" s="40"/>
      <c r="S519" s="40"/>
    </row>
    <row r="520" spans="1:19" ht="12.75">
      <c r="A520" s="22">
        <v>10</v>
      </c>
      <c r="B520" s="23" t="s">
        <v>165</v>
      </c>
      <c r="C520" s="107">
        <v>6.6</v>
      </c>
      <c r="D520" s="107"/>
      <c r="E520" s="24">
        <v>100</v>
      </c>
      <c r="F520" s="24">
        <v>120</v>
      </c>
      <c r="G520" s="24"/>
      <c r="H520" s="24"/>
      <c r="I520" s="24"/>
      <c r="J520" s="21"/>
      <c r="K520" s="25"/>
      <c r="L520" s="24">
        <v>100</v>
      </c>
      <c r="M520" s="24">
        <v>100</v>
      </c>
      <c r="N520" s="24">
        <v>100</v>
      </c>
      <c r="O520" s="159"/>
      <c r="P520" s="265"/>
      <c r="Q520" s="265"/>
      <c r="R520" s="40"/>
      <c r="S520" s="40"/>
    </row>
    <row r="521" spans="1:19" ht="12.75">
      <c r="A521" s="22">
        <v>21</v>
      </c>
      <c r="B521" s="23" t="s">
        <v>166</v>
      </c>
      <c r="C521" s="107">
        <v>8.9</v>
      </c>
      <c r="D521" s="107"/>
      <c r="E521" s="24">
        <v>20</v>
      </c>
      <c r="F521" s="24">
        <v>20</v>
      </c>
      <c r="G521" s="24"/>
      <c r="H521" s="24"/>
      <c r="I521" s="24"/>
      <c r="J521" s="21"/>
      <c r="K521" s="25"/>
      <c r="L521" s="24">
        <v>20</v>
      </c>
      <c r="M521" s="24">
        <v>20</v>
      </c>
      <c r="N521" s="24">
        <v>30</v>
      </c>
      <c r="O521" s="159"/>
      <c r="P521" s="265"/>
      <c r="Q521" s="265"/>
      <c r="R521" s="40"/>
      <c r="S521" s="40"/>
    </row>
    <row r="522" spans="1:19" ht="12.75">
      <c r="A522" s="22">
        <v>24</v>
      </c>
      <c r="B522" s="23" t="s">
        <v>167</v>
      </c>
      <c r="C522" s="107">
        <v>169.1</v>
      </c>
      <c r="D522" s="107"/>
      <c r="E522" s="24">
        <v>170</v>
      </c>
      <c r="F522" s="24">
        <v>190</v>
      </c>
      <c r="G522" s="24"/>
      <c r="H522" s="24"/>
      <c r="I522" s="24"/>
      <c r="J522" s="21"/>
      <c r="K522" s="25"/>
      <c r="L522" s="24">
        <v>200</v>
      </c>
      <c r="M522" s="24">
        <v>200</v>
      </c>
      <c r="N522" s="24">
        <v>220</v>
      </c>
      <c r="O522" s="159"/>
      <c r="P522" s="265"/>
      <c r="Q522" s="265"/>
      <c r="R522" s="40"/>
      <c r="S522" s="40"/>
    </row>
    <row r="523" spans="1:19" ht="12.75">
      <c r="A523" s="22">
        <v>25</v>
      </c>
      <c r="B523" s="23" t="s">
        <v>168</v>
      </c>
      <c r="C523" s="107">
        <v>40.9</v>
      </c>
      <c r="D523" s="107"/>
      <c r="E523" s="24">
        <v>41</v>
      </c>
      <c r="F523" s="24">
        <v>41</v>
      </c>
      <c r="G523" s="24"/>
      <c r="H523" s="24"/>
      <c r="I523" s="24"/>
      <c r="J523" s="21"/>
      <c r="K523" s="25"/>
      <c r="L523" s="24">
        <v>50</v>
      </c>
      <c r="M523" s="24">
        <v>60</v>
      </c>
      <c r="N523" s="24">
        <v>80</v>
      </c>
      <c r="O523" s="159"/>
      <c r="P523" s="265"/>
      <c r="Q523" s="265"/>
      <c r="R523" s="40"/>
      <c r="S523" s="40"/>
    </row>
    <row r="524" spans="1:19" ht="12.75">
      <c r="A524" s="22">
        <v>29</v>
      </c>
      <c r="B524" s="23" t="s">
        <v>169</v>
      </c>
      <c r="C524" s="107">
        <v>722.9</v>
      </c>
      <c r="D524" s="107"/>
      <c r="E524" s="24">
        <v>775</v>
      </c>
      <c r="F524" s="9">
        <v>776</v>
      </c>
      <c r="G524" s="9"/>
      <c r="H524" s="9"/>
      <c r="I524" s="9"/>
      <c r="J524" s="21"/>
      <c r="K524" s="43"/>
      <c r="L524" s="9">
        <v>824</v>
      </c>
      <c r="M524" s="9">
        <v>842</v>
      </c>
      <c r="N524" s="9">
        <v>877</v>
      </c>
      <c r="O524" s="44"/>
      <c r="P524" s="160"/>
      <c r="Q524" s="160"/>
      <c r="R524" s="40"/>
      <c r="S524" s="40"/>
    </row>
    <row r="525" spans="1:19" ht="12.75">
      <c r="A525" s="22">
        <v>31</v>
      </c>
      <c r="B525" s="23" t="s">
        <v>170</v>
      </c>
      <c r="C525" s="107">
        <v>221.8</v>
      </c>
      <c r="D525" s="107"/>
      <c r="E525" s="24">
        <v>65</v>
      </c>
      <c r="F525" s="9">
        <v>124</v>
      </c>
      <c r="G525" s="9"/>
      <c r="H525" s="9"/>
      <c r="I525" s="9"/>
      <c r="J525" s="21"/>
      <c r="K525" s="43"/>
      <c r="L525" s="9">
        <v>154</v>
      </c>
      <c r="M525" s="9">
        <v>154</v>
      </c>
      <c r="N525" s="9">
        <v>202</v>
      </c>
      <c r="O525" s="44" t="s">
        <v>171</v>
      </c>
      <c r="P525" s="160"/>
      <c r="Q525" s="160"/>
      <c r="R525" s="40"/>
      <c r="S525" s="40"/>
    </row>
    <row r="526" spans="1:19" ht="12.75">
      <c r="A526" s="22">
        <v>34</v>
      </c>
      <c r="B526" s="23" t="s">
        <v>172</v>
      </c>
      <c r="C526" s="107">
        <v>14.2</v>
      </c>
      <c r="D526" s="107"/>
      <c r="E526" s="24"/>
      <c r="F526" s="9"/>
      <c r="G526" s="9"/>
      <c r="H526" s="9"/>
      <c r="I526" s="9"/>
      <c r="J526" s="21"/>
      <c r="K526" s="43"/>
      <c r="L526" s="9"/>
      <c r="M526" s="9"/>
      <c r="N526" s="9"/>
      <c r="O526" s="44"/>
      <c r="P526" s="160"/>
      <c r="Q526" s="160"/>
      <c r="R526" s="40"/>
      <c r="S526" s="40"/>
    </row>
    <row r="527" spans="1:19" ht="12.75">
      <c r="A527" s="22">
        <v>41</v>
      </c>
      <c r="B527" s="23" t="s">
        <v>173</v>
      </c>
      <c r="C527" s="107"/>
      <c r="D527" s="107"/>
      <c r="E527" s="24"/>
      <c r="F527" s="9"/>
      <c r="G527" s="9"/>
      <c r="H527" s="9"/>
      <c r="I527" s="9"/>
      <c r="J527" s="21"/>
      <c r="K527" s="43"/>
      <c r="L527" s="9"/>
      <c r="M527" s="9"/>
      <c r="N527" s="9"/>
      <c r="O527" s="44"/>
      <c r="P527" s="160"/>
      <c r="Q527" s="160"/>
      <c r="R527" s="40"/>
      <c r="S527" s="40"/>
    </row>
    <row r="528" spans="1:19" ht="12.75">
      <c r="A528" s="22">
        <v>43</v>
      </c>
      <c r="B528" s="23" t="s">
        <v>174</v>
      </c>
      <c r="C528" s="107"/>
      <c r="D528" s="107"/>
      <c r="E528" s="24"/>
      <c r="F528" s="9"/>
      <c r="G528" s="9"/>
      <c r="H528" s="9"/>
      <c r="I528" s="9"/>
      <c r="J528" s="21"/>
      <c r="K528" s="43"/>
      <c r="L528" s="9"/>
      <c r="M528" s="9"/>
      <c r="N528" s="9"/>
      <c r="O528" s="44"/>
      <c r="P528" s="160"/>
      <c r="Q528" s="160"/>
      <c r="R528" s="40"/>
      <c r="S528" s="40"/>
    </row>
    <row r="529" spans="1:19" ht="12.75">
      <c r="A529" s="22">
        <v>44</v>
      </c>
      <c r="B529" s="23" t="s">
        <v>175</v>
      </c>
      <c r="C529" s="107">
        <v>15.6</v>
      </c>
      <c r="D529" s="107"/>
      <c r="E529" s="24">
        <v>15</v>
      </c>
      <c r="F529" s="9">
        <v>17</v>
      </c>
      <c r="G529" s="9"/>
      <c r="H529" s="9"/>
      <c r="I529" s="9"/>
      <c r="J529" s="21"/>
      <c r="K529" s="43"/>
      <c r="L529" s="9">
        <v>17</v>
      </c>
      <c r="M529" s="9">
        <v>17</v>
      </c>
      <c r="N529" s="9">
        <v>17</v>
      </c>
      <c r="O529" s="44"/>
      <c r="P529" s="160"/>
      <c r="Q529" s="160"/>
      <c r="R529" s="40"/>
      <c r="S529" s="40"/>
    </row>
    <row r="530" spans="1:19" ht="12.75">
      <c r="A530" s="22">
        <v>46</v>
      </c>
      <c r="B530" s="23" t="s">
        <v>176</v>
      </c>
      <c r="C530" s="107"/>
      <c r="D530" s="107"/>
      <c r="E530" s="24">
        <v>40</v>
      </c>
      <c r="F530" s="9"/>
      <c r="G530" s="9"/>
      <c r="H530" s="9"/>
      <c r="I530" s="9"/>
      <c r="J530" s="21"/>
      <c r="K530" s="43"/>
      <c r="L530" s="9"/>
      <c r="M530" s="9"/>
      <c r="N530" s="9"/>
      <c r="O530" s="44"/>
      <c r="P530" s="160"/>
      <c r="Q530" s="160"/>
      <c r="R530" s="40"/>
      <c r="S530" s="40"/>
    </row>
    <row r="531" spans="1:19" ht="12.75">
      <c r="A531" s="22">
        <v>47</v>
      </c>
      <c r="B531" s="23" t="s">
        <v>177</v>
      </c>
      <c r="C531" s="107">
        <v>108.8</v>
      </c>
      <c r="D531" s="107"/>
      <c r="E531" s="24">
        <v>200</v>
      </c>
      <c r="F531" s="9">
        <v>170</v>
      </c>
      <c r="G531" s="9"/>
      <c r="H531" s="9"/>
      <c r="I531" s="9"/>
      <c r="J531" s="21"/>
      <c r="K531" s="43"/>
      <c r="L531" s="9">
        <v>250</v>
      </c>
      <c r="M531" s="9">
        <v>250</v>
      </c>
      <c r="N531" s="9">
        <v>250</v>
      </c>
      <c r="O531" s="44"/>
      <c r="P531" s="160"/>
      <c r="Q531" s="160"/>
      <c r="R531" s="40"/>
      <c r="S531" s="40"/>
    </row>
    <row r="532" spans="1:19" ht="12.75">
      <c r="A532" s="22">
        <v>53</v>
      </c>
      <c r="B532" s="23" t="s">
        <v>178</v>
      </c>
      <c r="C532" s="107">
        <v>40.7</v>
      </c>
      <c r="D532" s="107"/>
      <c r="E532" s="24">
        <v>110</v>
      </c>
      <c r="F532" s="9">
        <v>96</v>
      </c>
      <c r="G532" s="9"/>
      <c r="H532" s="9"/>
      <c r="I532" s="9"/>
      <c r="J532" s="21"/>
      <c r="K532" s="43"/>
      <c r="L532" s="9">
        <v>100</v>
      </c>
      <c r="M532" s="9">
        <v>100</v>
      </c>
      <c r="N532" s="9">
        <v>100</v>
      </c>
      <c r="O532" s="44"/>
      <c r="P532" s="160"/>
      <c r="Q532" s="160"/>
      <c r="R532" s="40"/>
      <c r="S532" s="40"/>
    </row>
    <row r="533" spans="1:19" ht="12.75">
      <c r="A533" s="22">
        <v>54</v>
      </c>
      <c r="B533" s="23" t="s">
        <v>179</v>
      </c>
      <c r="C533" s="107"/>
      <c r="D533" s="107"/>
      <c r="E533" s="24"/>
      <c r="F533" s="9">
        <v>12</v>
      </c>
      <c r="G533" s="9"/>
      <c r="H533" s="9"/>
      <c r="I533" s="9"/>
      <c r="J533" s="21"/>
      <c r="K533" s="43"/>
      <c r="L533" s="9"/>
      <c r="M533" s="9"/>
      <c r="N533" s="9"/>
      <c r="O533" s="44"/>
      <c r="P533" s="160"/>
      <c r="Q533" s="160"/>
      <c r="R533" s="40"/>
      <c r="S533" s="40"/>
    </row>
    <row r="534" spans="1:19" ht="12.75">
      <c r="A534" s="22">
        <v>55</v>
      </c>
      <c r="B534" s="23" t="s">
        <v>180</v>
      </c>
      <c r="C534" s="107">
        <v>138.1</v>
      </c>
      <c r="D534" s="107"/>
      <c r="E534" s="24">
        <v>120</v>
      </c>
      <c r="F534" s="9">
        <v>0</v>
      </c>
      <c r="G534" s="9"/>
      <c r="H534" s="9"/>
      <c r="I534" s="9"/>
      <c r="J534" s="21"/>
      <c r="K534" s="43"/>
      <c r="L534" s="9">
        <v>120</v>
      </c>
      <c r="M534" s="9">
        <v>120</v>
      </c>
      <c r="N534" s="9">
        <v>120</v>
      </c>
      <c r="O534" s="44"/>
      <c r="P534" s="160"/>
      <c r="Q534" s="160"/>
      <c r="R534" s="40"/>
      <c r="S534" s="40"/>
    </row>
    <row r="535" spans="1:19" ht="24.75" customHeight="1">
      <c r="A535" s="17">
        <v>648</v>
      </c>
      <c r="B535" s="17" t="s">
        <v>181</v>
      </c>
      <c r="C535" s="132">
        <v>18.4</v>
      </c>
      <c r="D535" s="132"/>
      <c r="E535" s="163">
        <v>50</v>
      </c>
      <c r="F535" s="129">
        <v>20</v>
      </c>
      <c r="G535" s="129"/>
      <c r="H535" s="129"/>
      <c r="I535" s="129"/>
      <c r="J535" s="136"/>
      <c r="K535" s="137"/>
      <c r="L535" s="129">
        <v>30</v>
      </c>
      <c r="M535" s="129">
        <v>30</v>
      </c>
      <c r="N535" s="129">
        <v>30</v>
      </c>
      <c r="O535" s="151"/>
      <c r="P535" s="268"/>
      <c r="Q535" s="268"/>
      <c r="R535" s="40"/>
      <c r="S535" s="40"/>
    </row>
    <row r="536" spans="1:19" ht="18.75" customHeight="1">
      <c r="A536" s="26">
        <v>3</v>
      </c>
      <c r="B536" s="23" t="s">
        <v>182</v>
      </c>
      <c r="C536" s="107">
        <v>18.4</v>
      </c>
      <c r="D536" s="107"/>
      <c r="E536" s="24">
        <v>50</v>
      </c>
      <c r="F536" s="9">
        <v>30</v>
      </c>
      <c r="G536" s="9"/>
      <c r="H536" s="9"/>
      <c r="I536" s="9"/>
      <c r="J536" s="21"/>
      <c r="K536" s="43"/>
      <c r="L536" s="9">
        <v>30</v>
      </c>
      <c r="M536" s="9">
        <v>30</v>
      </c>
      <c r="N536" s="9">
        <v>30</v>
      </c>
      <c r="O536" s="44"/>
      <c r="P536" s="160"/>
      <c r="Q536" s="160"/>
      <c r="R536" s="40"/>
      <c r="S536" s="40"/>
    </row>
    <row r="537" spans="1:19" ht="29.25" customHeight="1">
      <c r="A537" s="75"/>
      <c r="B537" s="36"/>
      <c r="C537" s="78"/>
      <c r="D537" s="57"/>
      <c r="E537" s="78"/>
      <c r="F537" s="78"/>
      <c r="G537" s="78"/>
      <c r="H537" s="78"/>
      <c r="I537" s="78"/>
      <c r="J537" s="40"/>
      <c r="K537" s="90"/>
      <c r="L537" s="180"/>
      <c r="M537" s="180"/>
      <c r="N537" s="180"/>
      <c r="O537" s="90"/>
      <c r="P537" s="90"/>
      <c r="Q537" s="90"/>
      <c r="R537" s="28"/>
      <c r="S537" s="28"/>
    </row>
    <row r="538" spans="1:19" ht="12.75">
      <c r="A538" s="56" t="s">
        <v>32</v>
      </c>
      <c r="B538" s="56"/>
      <c r="C538" s="27"/>
      <c r="D538" s="15"/>
      <c r="E538" s="27"/>
      <c r="F538" s="27"/>
      <c r="G538" s="27"/>
      <c r="H538" s="27"/>
      <c r="I538" s="27"/>
      <c r="K538" s="46"/>
      <c r="L538" s="177"/>
      <c r="M538" s="177"/>
      <c r="N538" s="177"/>
      <c r="O538" s="144" t="s">
        <v>152</v>
      </c>
      <c r="P538" s="144"/>
      <c r="Q538" s="144"/>
      <c r="R538" s="28"/>
      <c r="S538" s="28"/>
    </row>
    <row r="539" spans="1:19" ht="51">
      <c r="A539" s="1" t="s">
        <v>34</v>
      </c>
      <c r="B539" s="1" t="s">
        <v>3</v>
      </c>
      <c r="C539" s="2" t="s">
        <v>4</v>
      </c>
      <c r="D539" s="3" t="s">
        <v>5</v>
      </c>
      <c r="E539" s="61" t="s">
        <v>6</v>
      </c>
      <c r="F539" s="2" t="s">
        <v>7</v>
      </c>
      <c r="G539" s="2"/>
      <c r="H539" s="2"/>
      <c r="I539" s="2"/>
      <c r="J539" s="54"/>
      <c r="K539" s="45"/>
      <c r="L539" s="176" t="s">
        <v>8</v>
      </c>
      <c r="M539" s="176" t="s">
        <v>9</v>
      </c>
      <c r="N539" s="176" t="s">
        <v>10</v>
      </c>
      <c r="O539" s="143" t="s">
        <v>11</v>
      </c>
      <c r="P539" s="267"/>
      <c r="Q539" s="267"/>
      <c r="R539" s="101"/>
      <c r="S539" s="101"/>
    </row>
    <row r="540" spans="1:19" ht="12.75">
      <c r="A540" s="17">
        <v>710</v>
      </c>
      <c r="B540" s="17" t="s">
        <v>183</v>
      </c>
      <c r="C540" s="132">
        <f>SUM(C542,C546,C549,C555,C559,C572,C574,C579,C584)</f>
        <v>9063.6</v>
      </c>
      <c r="D540" s="132">
        <f>SUM(D542,D549,D546,D572,D576,D590,D592,D597,D607)</f>
        <v>27</v>
      </c>
      <c r="E540" s="163">
        <f>SUM(E542,E546,E549,E555,E559,E572,E574,E579,E584)</f>
        <v>10000</v>
      </c>
      <c r="F540" s="163">
        <f>SUM(F542,F546,F549,F555,F559,F572,F574,F579,F584)</f>
        <v>10000</v>
      </c>
      <c r="G540" s="129"/>
      <c r="H540" s="129"/>
      <c r="I540" s="129"/>
      <c r="J540" s="136"/>
      <c r="K540" s="137"/>
      <c r="L540" s="129">
        <f>SUM(L542,L546,L549,L555,L559:L560,L559:L560,L559,L572,L574,L579,L584)</f>
        <v>14060</v>
      </c>
      <c r="M540" s="129">
        <f>SUM(M542,M546,M549,M555,M559,M572,M574,M579,M584)</f>
        <v>14700</v>
      </c>
      <c r="N540" s="129">
        <f>SUM(N542,N546,N549,N555,N559,N572,N574,N579,N584)</f>
        <v>3800</v>
      </c>
      <c r="O540" s="158"/>
      <c r="P540" s="271"/>
      <c r="Q540" s="271"/>
      <c r="R540" s="40"/>
      <c r="S540" s="40"/>
    </row>
    <row r="541" spans="1:19" ht="12.75">
      <c r="A541" s="22"/>
      <c r="B541" s="23"/>
      <c r="C541" s="107"/>
      <c r="D541" s="107"/>
      <c r="E541" s="24"/>
      <c r="F541" s="9"/>
      <c r="G541" s="9"/>
      <c r="H541" s="9"/>
      <c r="I541" s="9"/>
      <c r="J541" s="21"/>
      <c r="K541" s="43"/>
      <c r="L541" s="9"/>
      <c r="M541" s="9"/>
      <c r="N541" s="9"/>
      <c r="O541" s="44"/>
      <c r="P541" s="160"/>
      <c r="Q541" s="160"/>
      <c r="R541" s="40"/>
      <c r="S541" s="40"/>
    </row>
    <row r="542" spans="1:19" ht="12.75">
      <c r="A542" s="17">
        <v>711</v>
      </c>
      <c r="B542" s="17" t="s">
        <v>184</v>
      </c>
      <c r="C542" s="132">
        <f>SUM(C543:C545)</f>
        <v>964.8</v>
      </c>
      <c r="D542" s="132">
        <f>SUM(D543:D545)</f>
        <v>0</v>
      </c>
      <c r="E542" s="163">
        <f>SUM(E543:E545)</f>
        <v>931</v>
      </c>
      <c r="F542" s="163">
        <f>SUM(F543:F545)</f>
        <v>0</v>
      </c>
      <c r="G542" s="129"/>
      <c r="H542" s="129"/>
      <c r="I542" s="129"/>
      <c r="J542" s="136"/>
      <c r="K542" s="137"/>
      <c r="L542" s="129">
        <f>SUM(L543:L545)</f>
        <v>800</v>
      </c>
      <c r="M542" s="129">
        <f>SUM(M543:M545)</f>
        <v>900</v>
      </c>
      <c r="N542" s="129">
        <f>SUM(N543:N545)</f>
        <v>1000</v>
      </c>
      <c r="O542" s="158"/>
      <c r="P542" s="271"/>
      <c r="Q542" s="271"/>
      <c r="R542" s="40"/>
      <c r="S542" s="40"/>
    </row>
    <row r="543" spans="1:19" ht="12.75">
      <c r="A543" s="26">
        <v>1</v>
      </c>
      <c r="B543" s="23" t="s">
        <v>185</v>
      </c>
      <c r="C543" s="107"/>
      <c r="D543" s="107"/>
      <c r="E543" s="24"/>
      <c r="F543" s="9"/>
      <c r="G543" s="9"/>
      <c r="H543" s="9"/>
      <c r="I543" s="9"/>
      <c r="J543" s="21"/>
      <c r="K543" s="43"/>
      <c r="L543" s="9"/>
      <c r="M543" s="9"/>
      <c r="N543" s="9"/>
      <c r="O543" s="44"/>
      <c r="P543" s="160"/>
      <c r="Q543" s="160"/>
      <c r="R543" s="40"/>
      <c r="S543" s="40"/>
    </row>
    <row r="544" spans="1:19" ht="12.75">
      <c r="A544" s="26">
        <v>3</v>
      </c>
      <c r="B544" s="23" t="s">
        <v>186</v>
      </c>
      <c r="C544" s="107">
        <v>964.8</v>
      </c>
      <c r="D544" s="107"/>
      <c r="E544" s="24">
        <v>931</v>
      </c>
      <c r="F544" s="9">
        <v>0</v>
      </c>
      <c r="G544" s="9"/>
      <c r="H544" s="9"/>
      <c r="I544" s="9"/>
      <c r="J544" s="21"/>
      <c r="K544" s="43"/>
      <c r="L544" s="9">
        <v>500</v>
      </c>
      <c r="M544" s="9">
        <v>500</v>
      </c>
      <c r="N544" s="9">
        <v>500</v>
      </c>
      <c r="O544" s="44"/>
      <c r="P544" s="160"/>
      <c r="Q544" s="160"/>
      <c r="R544" s="40"/>
      <c r="S544" s="40"/>
    </row>
    <row r="545" spans="1:19" ht="12.75">
      <c r="A545" s="26">
        <v>4</v>
      </c>
      <c r="B545" s="23" t="s">
        <v>187</v>
      </c>
      <c r="C545" s="107"/>
      <c r="D545" s="107"/>
      <c r="E545" s="24"/>
      <c r="F545" s="9"/>
      <c r="G545" s="9"/>
      <c r="H545" s="9"/>
      <c r="I545" s="9"/>
      <c r="J545" s="21"/>
      <c r="K545" s="43"/>
      <c r="L545" s="9">
        <v>300</v>
      </c>
      <c r="M545" s="9">
        <v>400</v>
      </c>
      <c r="N545" s="9">
        <v>500</v>
      </c>
      <c r="O545" s="44"/>
      <c r="P545" s="160"/>
      <c r="Q545" s="160"/>
      <c r="R545" s="40"/>
      <c r="S545" s="40"/>
    </row>
    <row r="546" spans="1:19" ht="12.75">
      <c r="A546" s="17">
        <v>712</v>
      </c>
      <c r="B546" s="17" t="s">
        <v>188</v>
      </c>
      <c r="C546" s="132"/>
      <c r="D546" s="132"/>
      <c r="E546" s="163"/>
      <c r="F546" s="141"/>
      <c r="G546" s="141"/>
      <c r="H546" s="141"/>
      <c r="I546" s="141"/>
      <c r="J546" s="136"/>
      <c r="K546" s="131"/>
      <c r="L546" s="141"/>
      <c r="M546" s="141"/>
      <c r="N546" s="141"/>
      <c r="O546" s="151"/>
      <c r="P546" s="268"/>
      <c r="Q546" s="268"/>
      <c r="R546" s="40"/>
      <c r="S546" s="40"/>
    </row>
    <row r="547" spans="1:19" ht="12.75">
      <c r="A547" s="26">
        <v>1</v>
      </c>
      <c r="B547" s="23" t="s">
        <v>136</v>
      </c>
      <c r="C547" s="107"/>
      <c r="D547" s="107"/>
      <c r="E547" s="24"/>
      <c r="F547" s="9"/>
      <c r="G547" s="9"/>
      <c r="H547" s="9"/>
      <c r="I547" s="9"/>
      <c r="J547" s="21"/>
      <c r="K547" s="43"/>
      <c r="L547" s="9"/>
      <c r="M547" s="9"/>
      <c r="N547" s="9"/>
      <c r="O547" s="44"/>
      <c r="P547" s="160"/>
      <c r="Q547" s="160"/>
      <c r="R547" s="40"/>
      <c r="S547" s="40"/>
    </row>
    <row r="548" spans="1:19" ht="12.75">
      <c r="A548" s="22"/>
      <c r="B548" s="23"/>
      <c r="C548" s="107"/>
      <c r="D548" s="107"/>
      <c r="E548" s="24"/>
      <c r="F548" s="9"/>
      <c r="G548" s="9"/>
      <c r="H548" s="9"/>
      <c r="I548" s="9"/>
      <c r="J548" s="21"/>
      <c r="K548" s="43"/>
      <c r="L548" s="9"/>
      <c r="M548" s="9"/>
      <c r="N548" s="9"/>
      <c r="O548" s="44"/>
      <c r="P548" s="160"/>
      <c r="Q548" s="160"/>
      <c r="R548" s="40"/>
      <c r="S548" s="40"/>
    </row>
    <row r="549" spans="1:19" ht="25.5">
      <c r="A549" s="17">
        <v>713</v>
      </c>
      <c r="B549" s="134" t="s">
        <v>189</v>
      </c>
      <c r="C549" s="132">
        <f>SUM(C550:C553)</f>
        <v>3186.3</v>
      </c>
      <c r="D549" s="132">
        <f>SUM(D550:D569)</f>
        <v>27</v>
      </c>
      <c r="E549" s="163">
        <f>SUM(E550:E553)</f>
        <v>500</v>
      </c>
      <c r="F549" s="163">
        <f>SUM(F550:F553)</f>
        <v>0</v>
      </c>
      <c r="G549" s="129"/>
      <c r="H549" s="129"/>
      <c r="I549" s="129"/>
      <c r="J549" s="136"/>
      <c r="K549" s="137"/>
      <c r="L549" s="129">
        <f>SUM(L550:L554)</f>
        <v>500</v>
      </c>
      <c r="M549" s="129">
        <f>SUM(M550:M554)</f>
        <v>900</v>
      </c>
      <c r="N549" s="129">
        <f>SUM(N550:N554)</f>
        <v>700</v>
      </c>
      <c r="O549" s="158"/>
      <c r="P549" s="271"/>
      <c r="Q549" s="271"/>
      <c r="R549" s="40"/>
      <c r="S549" s="40"/>
    </row>
    <row r="550" spans="1:19" ht="12.75">
      <c r="A550" s="26">
        <v>1</v>
      </c>
      <c r="B550" s="23" t="s">
        <v>20</v>
      </c>
      <c r="C550" s="107">
        <v>118</v>
      </c>
      <c r="D550" s="107">
        <v>27</v>
      </c>
      <c r="E550" s="24"/>
      <c r="F550" s="24"/>
      <c r="G550" s="9"/>
      <c r="H550" s="9"/>
      <c r="I550" s="9"/>
      <c r="J550" s="21"/>
      <c r="K550" s="43"/>
      <c r="L550" s="9"/>
      <c r="M550" s="9">
        <v>300</v>
      </c>
      <c r="N550" s="9"/>
      <c r="O550" s="44" t="s">
        <v>190</v>
      </c>
      <c r="P550" s="160"/>
      <c r="Q550" s="160"/>
      <c r="R550" s="40"/>
      <c r="S550" s="40"/>
    </row>
    <row r="551" spans="1:19" ht="12.75">
      <c r="A551" s="26">
        <v>2</v>
      </c>
      <c r="B551" s="23" t="s">
        <v>138</v>
      </c>
      <c r="C551" s="107">
        <v>2606.3</v>
      </c>
      <c r="D551" s="107"/>
      <c r="E551" s="24">
        <v>500</v>
      </c>
      <c r="F551" s="9">
        <v>0</v>
      </c>
      <c r="G551" s="9"/>
      <c r="H551" s="9"/>
      <c r="I551" s="9"/>
      <c r="J551" s="21"/>
      <c r="K551" s="43"/>
      <c r="L551" s="9">
        <v>500</v>
      </c>
      <c r="M551" s="9">
        <v>600</v>
      </c>
      <c r="N551" s="9">
        <v>700</v>
      </c>
      <c r="O551" s="44"/>
      <c r="P551" s="160"/>
      <c r="Q551" s="160"/>
      <c r="R551" s="40"/>
      <c r="S551" s="40"/>
    </row>
    <row r="552" spans="1:19" ht="12.75">
      <c r="A552" s="26">
        <v>3</v>
      </c>
      <c r="B552" s="23" t="s">
        <v>191</v>
      </c>
      <c r="C552" s="107">
        <v>136.4</v>
      </c>
      <c r="D552" s="107"/>
      <c r="E552" s="24"/>
      <c r="F552" s="9"/>
      <c r="G552" s="9"/>
      <c r="H552" s="9"/>
      <c r="I552" s="9"/>
      <c r="J552" s="21"/>
      <c r="K552" s="43"/>
      <c r="L552" s="9"/>
      <c r="M552" s="9"/>
      <c r="N552" s="9"/>
      <c r="O552" s="44"/>
      <c r="P552" s="160"/>
      <c r="Q552" s="160"/>
      <c r="R552" s="40"/>
      <c r="S552" s="40"/>
    </row>
    <row r="553" spans="1:19" ht="12.75">
      <c r="A553" s="26">
        <v>4</v>
      </c>
      <c r="B553" s="23" t="s">
        <v>192</v>
      </c>
      <c r="C553" s="107">
        <v>325.6</v>
      </c>
      <c r="D553" s="107"/>
      <c r="E553" s="24"/>
      <c r="F553" s="63"/>
      <c r="G553" s="63"/>
      <c r="H553" s="63"/>
      <c r="I553" s="63"/>
      <c r="J553" s="21"/>
      <c r="K553" s="44"/>
      <c r="L553" s="63"/>
      <c r="M553" s="63"/>
      <c r="N553" s="63"/>
      <c r="O553" s="44"/>
      <c r="P553" s="160"/>
      <c r="Q553" s="160"/>
      <c r="R553" s="40"/>
      <c r="S553" s="40"/>
    </row>
    <row r="554" spans="1:19" ht="12.75">
      <c r="A554" s="26"/>
      <c r="B554" s="23"/>
      <c r="C554" s="107"/>
      <c r="D554" s="107"/>
      <c r="E554" s="24"/>
      <c r="F554" s="9"/>
      <c r="G554" s="9"/>
      <c r="H554" s="9"/>
      <c r="I554" s="9"/>
      <c r="J554" s="21"/>
      <c r="K554" s="43"/>
      <c r="L554" s="9"/>
      <c r="M554" s="9"/>
      <c r="N554" s="9"/>
      <c r="O554" s="44"/>
      <c r="P554" s="160"/>
      <c r="Q554" s="160"/>
      <c r="R554" s="40"/>
      <c r="S554" s="40"/>
    </row>
    <row r="555" spans="1:19" ht="12.75">
      <c r="A555" s="17">
        <v>714</v>
      </c>
      <c r="B555" s="17" t="s">
        <v>193</v>
      </c>
      <c r="C555" s="132">
        <f>SUM(C556:C558)</f>
        <v>19.6</v>
      </c>
      <c r="D555" s="132">
        <f>SUM(D556:D558)</f>
        <v>0</v>
      </c>
      <c r="E555" s="163">
        <f>SUM(E556:E558)</f>
        <v>595</v>
      </c>
      <c r="F555" s="163">
        <f>SUM(F556:F558)</f>
        <v>0</v>
      </c>
      <c r="G555" s="129"/>
      <c r="H555" s="129"/>
      <c r="I555" s="129"/>
      <c r="J555" s="136"/>
      <c r="K555" s="137"/>
      <c r="L555" s="129">
        <f>SUM(L556:L558)</f>
        <v>1000</v>
      </c>
      <c r="M555" s="129">
        <f>SUM(M556:M558)</f>
        <v>0</v>
      </c>
      <c r="N555" s="129">
        <f>SUM(N556:N558)</f>
        <v>1000</v>
      </c>
      <c r="O555" s="158"/>
      <c r="P555" s="271"/>
      <c r="Q555" s="271"/>
      <c r="R555" s="40"/>
      <c r="S555" s="40"/>
    </row>
    <row r="556" spans="1:19" ht="12.75">
      <c r="A556" s="26">
        <v>1</v>
      </c>
      <c r="B556" s="23" t="s">
        <v>194</v>
      </c>
      <c r="C556" s="107">
        <v>19.6</v>
      </c>
      <c r="D556" s="107"/>
      <c r="E556" s="24">
        <v>595</v>
      </c>
      <c r="F556" s="9">
        <v>0</v>
      </c>
      <c r="G556" s="9"/>
      <c r="H556" s="9"/>
      <c r="I556" s="9"/>
      <c r="J556" s="21"/>
      <c r="K556" s="43"/>
      <c r="L556" s="9">
        <v>1000</v>
      </c>
      <c r="M556" s="9"/>
      <c r="N556" s="9">
        <v>1000</v>
      </c>
      <c r="O556" s="44" t="s">
        <v>195</v>
      </c>
      <c r="P556" s="160"/>
      <c r="Q556" s="160"/>
      <c r="R556" s="40"/>
      <c r="S556" s="40"/>
    </row>
    <row r="557" spans="1:19" ht="12.75">
      <c r="A557" s="26">
        <v>11</v>
      </c>
      <c r="B557" s="23" t="s">
        <v>196</v>
      </c>
      <c r="C557" s="107"/>
      <c r="D557" s="107"/>
      <c r="E557" s="24"/>
      <c r="F557" s="9"/>
      <c r="G557" s="9"/>
      <c r="H557" s="9"/>
      <c r="I557" s="9"/>
      <c r="J557" s="21"/>
      <c r="K557" s="43"/>
      <c r="L557" s="9"/>
      <c r="M557" s="9"/>
      <c r="N557" s="9"/>
      <c r="O557" s="44"/>
      <c r="P557" s="160"/>
      <c r="Q557" s="160"/>
      <c r="R557" s="40"/>
      <c r="S557" s="40"/>
    </row>
    <row r="558" spans="1:19" ht="12.75">
      <c r="A558" s="26"/>
      <c r="B558" s="23"/>
      <c r="C558" s="107"/>
      <c r="D558" s="107"/>
      <c r="E558" s="24"/>
      <c r="F558" s="9"/>
      <c r="G558" s="9"/>
      <c r="H558" s="9"/>
      <c r="I558" s="9"/>
      <c r="J558" s="21"/>
      <c r="K558" s="43"/>
      <c r="L558" s="9"/>
      <c r="M558" s="9"/>
      <c r="N558" s="9"/>
      <c r="O558" s="44"/>
      <c r="P558" s="160"/>
      <c r="Q558" s="160"/>
      <c r="R558" s="40"/>
      <c r="S558" s="40"/>
    </row>
    <row r="559" spans="1:19" ht="12.75">
      <c r="A559" s="17">
        <v>715</v>
      </c>
      <c r="B559" s="17" t="s">
        <v>197</v>
      </c>
      <c r="C559" s="132">
        <f>SUM(C560:C569)</f>
        <v>50</v>
      </c>
      <c r="D559" s="132">
        <f>SUM(D560:D569)</f>
        <v>0</v>
      </c>
      <c r="E559" s="163">
        <f>SUM(E560:E569)</f>
        <v>80</v>
      </c>
      <c r="F559" s="163">
        <f>SUM(F560:F569)</f>
        <v>0</v>
      </c>
      <c r="G559" s="129"/>
      <c r="H559" s="129"/>
      <c r="I559" s="129"/>
      <c r="J559" s="136"/>
      <c r="K559" s="137"/>
      <c r="L559" s="129">
        <f>SUM(L560:L568)</f>
        <v>0</v>
      </c>
      <c r="M559" s="129">
        <f>SUM(M560:M567)</f>
        <v>0</v>
      </c>
      <c r="N559" s="129">
        <f>SUM(N560:N568)</f>
        <v>0</v>
      </c>
      <c r="O559" s="158"/>
      <c r="P559" s="271"/>
      <c r="Q559" s="271"/>
      <c r="R559" s="40"/>
      <c r="S559" s="40"/>
    </row>
    <row r="560" spans="1:19" ht="12.75">
      <c r="A560" s="26">
        <v>1</v>
      </c>
      <c r="B560" s="23" t="s">
        <v>198</v>
      </c>
      <c r="C560" s="107"/>
      <c r="D560" s="107"/>
      <c r="E560" s="24"/>
      <c r="F560" s="9"/>
      <c r="G560" s="9"/>
      <c r="H560" s="9"/>
      <c r="I560" s="9"/>
      <c r="J560" s="21"/>
      <c r="K560" s="43"/>
      <c r="L560" s="9"/>
      <c r="M560" s="9"/>
      <c r="N560" s="9"/>
      <c r="O560" s="44"/>
      <c r="P560" s="160"/>
      <c r="Q560" s="160"/>
      <c r="R560" s="40"/>
      <c r="S560" s="40"/>
    </row>
    <row r="561" spans="1:19" ht="12.75">
      <c r="A561" s="26">
        <v>2</v>
      </c>
      <c r="B561" s="23" t="s">
        <v>199</v>
      </c>
      <c r="C561" s="107">
        <v>50</v>
      </c>
      <c r="D561" s="107"/>
      <c r="E561" s="24">
        <v>80</v>
      </c>
      <c r="F561" s="9"/>
      <c r="G561" s="9"/>
      <c r="H561" s="9"/>
      <c r="I561" s="9"/>
      <c r="J561" s="21"/>
      <c r="K561" s="43"/>
      <c r="L561" s="9"/>
      <c r="M561" s="9"/>
      <c r="N561" s="9"/>
      <c r="O561" s="44" t="s">
        <v>200</v>
      </c>
      <c r="P561" s="160"/>
      <c r="Q561" s="160"/>
      <c r="R561" s="40"/>
      <c r="S561" s="40"/>
    </row>
    <row r="562" spans="1:19" ht="12.75">
      <c r="A562" s="26">
        <v>3</v>
      </c>
      <c r="B562" s="23" t="s">
        <v>201</v>
      </c>
      <c r="C562" s="107"/>
      <c r="D562" s="107"/>
      <c r="E562" s="24"/>
      <c r="F562" s="9"/>
      <c r="G562" s="9"/>
      <c r="H562" s="9"/>
      <c r="I562" s="9"/>
      <c r="J562" s="21"/>
      <c r="K562" s="43"/>
      <c r="L562" s="9"/>
      <c r="M562" s="9"/>
      <c r="N562" s="9"/>
      <c r="O562" s="44"/>
      <c r="P562" s="160"/>
      <c r="Q562" s="160"/>
      <c r="R562" s="40"/>
      <c r="S562" s="40"/>
    </row>
    <row r="563" spans="1:19" ht="12.75">
      <c r="A563" s="26">
        <v>5</v>
      </c>
      <c r="B563" s="23" t="s">
        <v>202</v>
      </c>
      <c r="C563" s="107"/>
      <c r="D563" s="107"/>
      <c r="E563" s="24"/>
      <c r="F563" s="9"/>
      <c r="G563" s="9"/>
      <c r="H563" s="9"/>
      <c r="I563" s="9"/>
      <c r="J563" s="21"/>
      <c r="K563" s="43"/>
      <c r="L563" s="9"/>
      <c r="M563" s="9"/>
      <c r="N563" s="9"/>
      <c r="O563" s="44"/>
      <c r="P563" s="160"/>
      <c r="Q563" s="160"/>
      <c r="R563" s="40"/>
      <c r="S563" s="40"/>
    </row>
    <row r="564" spans="1:19" ht="12.75">
      <c r="A564" s="26">
        <v>8</v>
      </c>
      <c r="B564" s="23" t="s">
        <v>203</v>
      </c>
      <c r="C564" s="107"/>
      <c r="D564" s="107"/>
      <c r="E564" s="24"/>
      <c r="F564" s="9"/>
      <c r="G564" s="9"/>
      <c r="H564" s="9"/>
      <c r="I564" s="9"/>
      <c r="J564" s="21"/>
      <c r="K564" s="43"/>
      <c r="L564" s="9"/>
      <c r="M564" s="9"/>
      <c r="N564" s="9"/>
      <c r="O564" s="44"/>
      <c r="P564" s="160"/>
      <c r="Q564" s="160"/>
      <c r="R564" s="40"/>
      <c r="S564" s="40"/>
    </row>
    <row r="565" spans="1:19" ht="12.75">
      <c r="A565" s="26">
        <v>9</v>
      </c>
      <c r="B565" s="23" t="s">
        <v>204</v>
      </c>
      <c r="C565" s="107"/>
      <c r="D565" s="107"/>
      <c r="E565" s="24"/>
      <c r="F565" s="9"/>
      <c r="G565" s="9"/>
      <c r="H565" s="9"/>
      <c r="I565" s="9"/>
      <c r="J565" s="21"/>
      <c r="K565" s="43"/>
      <c r="L565" s="9"/>
      <c r="M565" s="9"/>
      <c r="N565" s="9"/>
      <c r="O565" s="44"/>
      <c r="P565" s="160"/>
      <c r="Q565" s="160"/>
      <c r="R565" s="40"/>
      <c r="S565" s="40"/>
    </row>
    <row r="566" spans="1:19" ht="12.75">
      <c r="A566" s="22">
        <v>10</v>
      </c>
      <c r="B566" s="23" t="s">
        <v>205</v>
      </c>
      <c r="C566" s="107"/>
      <c r="D566" s="107"/>
      <c r="E566" s="24"/>
      <c r="F566" s="9"/>
      <c r="G566" s="9"/>
      <c r="H566" s="9"/>
      <c r="I566" s="9"/>
      <c r="J566" s="21"/>
      <c r="K566" s="43"/>
      <c r="L566" s="9"/>
      <c r="M566" s="9"/>
      <c r="N566" s="9"/>
      <c r="O566" s="44"/>
      <c r="P566" s="160"/>
      <c r="Q566" s="160"/>
      <c r="R566" s="40"/>
      <c r="S566" s="40"/>
    </row>
    <row r="567" spans="1:19" ht="12.75">
      <c r="A567" s="22">
        <v>11</v>
      </c>
      <c r="B567" s="23" t="s">
        <v>137</v>
      </c>
      <c r="C567" s="107"/>
      <c r="D567" s="107"/>
      <c r="E567" s="24"/>
      <c r="F567" s="9"/>
      <c r="G567" s="9"/>
      <c r="H567" s="9"/>
      <c r="I567" s="9"/>
      <c r="J567" s="21"/>
      <c r="K567" s="43"/>
      <c r="L567" s="9"/>
      <c r="M567" s="9"/>
      <c r="N567" s="9"/>
      <c r="O567" s="44"/>
      <c r="P567" s="160"/>
      <c r="Q567" s="160"/>
      <c r="R567" s="40"/>
      <c r="S567" s="40"/>
    </row>
    <row r="568" spans="1:19" ht="12.75">
      <c r="A568" s="22"/>
      <c r="B568" s="23"/>
      <c r="C568" s="107"/>
      <c r="D568" s="107"/>
      <c r="E568" s="24"/>
      <c r="F568" s="63"/>
      <c r="G568" s="63"/>
      <c r="H568" s="63"/>
      <c r="I568" s="63"/>
      <c r="J568" s="21"/>
      <c r="K568" s="44"/>
      <c r="L568" s="63"/>
      <c r="M568" s="63"/>
      <c r="N568" s="63"/>
      <c r="O568" s="44"/>
      <c r="P568" s="160"/>
      <c r="Q568" s="160"/>
      <c r="R568" s="40"/>
      <c r="S568" s="40"/>
    </row>
    <row r="569" spans="1:19" ht="34.5" customHeight="1">
      <c r="A569" s="22"/>
      <c r="B569" s="23"/>
      <c r="C569" s="107"/>
      <c r="D569" s="107"/>
      <c r="E569" s="24"/>
      <c r="F569" s="9"/>
      <c r="G569" s="9"/>
      <c r="H569" s="9"/>
      <c r="I569" s="9"/>
      <c r="J569" s="21"/>
      <c r="K569" s="43"/>
      <c r="L569" s="9"/>
      <c r="M569" s="9"/>
      <c r="N569" s="9"/>
      <c r="O569" s="44"/>
      <c r="P569" s="160"/>
      <c r="Q569" s="160"/>
      <c r="R569" s="40"/>
      <c r="S569" s="40"/>
    </row>
    <row r="570" spans="1:19" ht="25.5" customHeight="1">
      <c r="A570" s="56" t="s">
        <v>32</v>
      </c>
      <c r="B570" s="56"/>
      <c r="C570" s="114"/>
      <c r="D570" s="114"/>
      <c r="E570" s="114"/>
      <c r="F570" s="114"/>
      <c r="G570" s="27"/>
      <c r="H570" s="27"/>
      <c r="I570" s="27"/>
      <c r="K570" s="46"/>
      <c r="L570" s="177"/>
      <c r="M570" s="177"/>
      <c r="N570" s="177"/>
      <c r="O570" s="144" t="s">
        <v>206</v>
      </c>
      <c r="P570" s="144"/>
      <c r="Q570" s="144"/>
      <c r="R570" s="40"/>
      <c r="S570" s="40"/>
    </row>
    <row r="571" spans="1:19" ht="37.5" customHeight="1">
      <c r="A571" s="1" t="s">
        <v>34</v>
      </c>
      <c r="B571" s="1" t="s">
        <v>3</v>
      </c>
      <c r="C571" s="115" t="s">
        <v>4</v>
      </c>
      <c r="D571" s="116" t="s">
        <v>5</v>
      </c>
      <c r="E571" s="116" t="s">
        <v>6</v>
      </c>
      <c r="F571" s="115" t="s">
        <v>7</v>
      </c>
      <c r="G571" s="2"/>
      <c r="H571" s="2"/>
      <c r="I571" s="2"/>
      <c r="J571" s="54"/>
      <c r="K571" s="45"/>
      <c r="L571" s="176" t="s">
        <v>8</v>
      </c>
      <c r="M571" s="176" t="s">
        <v>9</v>
      </c>
      <c r="N571" s="176" t="s">
        <v>10</v>
      </c>
      <c r="O571" s="143" t="s">
        <v>11</v>
      </c>
      <c r="P571" s="267"/>
      <c r="Q571" s="267"/>
      <c r="R571" s="40"/>
      <c r="S571" s="40"/>
    </row>
    <row r="572" spans="1:19" ht="38.25" customHeight="1">
      <c r="A572" s="17">
        <v>716</v>
      </c>
      <c r="B572" s="17" t="s">
        <v>207</v>
      </c>
      <c r="C572" s="132">
        <v>624.2</v>
      </c>
      <c r="D572" s="132"/>
      <c r="E572" s="163">
        <v>45</v>
      </c>
      <c r="F572" s="129">
        <v>0</v>
      </c>
      <c r="G572" s="129"/>
      <c r="H572" s="129"/>
      <c r="I572" s="129"/>
      <c r="J572" s="136"/>
      <c r="K572" s="137"/>
      <c r="L572" s="129"/>
      <c r="M572" s="129"/>
      <c r="N572" s="129"/>
      <c r="O572" s="158"/>
      <c r="P572" s="271"/>
      <c r="Q572" s="271"/>
      <c r="R572" s="28"/>
      <c r="S572" s="28"/>
    </row>
    <row r="573" spans="1:19" ht="12.75">
      <c r="A573" s="22"/>
      <c r="B573" s="23"/>
      <c r="C573" s="107"/>
      <c r="D573" s="107"/>
      <c r="E573" s="24"/>
      <c r="F573" s="9"/>
      <c r="G573" s="9"/>
      <c r="H573" s="9"/>
      <c r="I573" s="9"/>
      <c r="J573" s="21"/>
      <c r="K573" s="43"/>
      <c r="L573" s="9"/>
      <c r="M573" s="9"/>
      <c r="N573" s="9"/>
      <c r="O573" s="44"/>
      <c r="P573" s="160"/>
      <c r="Q573" s="160"/>
      <c r="R573" s="28"/>
      <c r="S573" s="28"/>
    </row>
    <row r="574" spans="1:19" ht="12.75">
      <c r="A574" s="17">
        <v>717</v>
      </c>
      <c r="B574" s="17" t="s">
        <v>208</v>
      </c>
      <c r="C574" s="132">
        <f>SUM(C575:C577)</f>
        <v>3574.8</v>
      </c>
      <c r="D574" s="132">
        <f>SUM(D575:D577)</f>
        <v>0</v>
      </c>
      <c r="E574" s="163">
        <f>SUM(E575:E577)</f>
        <v>7041</v>
      </c>
      <c r="F574" s="163">
        <f>SUM(F575:F577)</f>
        <v>10000</v>
      </c>
      <c r="G574" s="129"/>
      <c r="H574" s="129"/>
      <c r="I574" s="129"/>
      <c r="J574" s="136"/>
      <c r="K574" s="137"/>
      <c r="L574" s="129">
        <f>SUM(L575:L578)</f>
        <v>11060</v>
      </c>
      <c r="M574" s="129">
        <f>SUM(M575:M578)</f>
        <v>12000</v>
      </c>
      <c r="N574" s="129">
        <f>SUM(N575:N578)</f>
        <v>0</v>
      </c>
      <c r="O574" s="158"/>
      <c r="P574" s="271"/>
      <c r="Q574" s="271"/>
      <c r="R574" s="28"/>
      <c r="S574" s="28"/>
    </row>
    <row r="575" spans="1:19" ht="12.75">
      <c r="A575" s="26">
        <v>1</v>
      </c>
      <c r="B575" s="23" t="s">
        <v>209</v>
      </c>
      <c r="C575" s="107">
        <v>1344.8</v>
      </c>
      <c r="D575" s="107"/>
      <c r="E575" s="24">
        <v>4955</v>
      </c>
      <c r="F575" s="9">
        <v>10000</v>
      </c>
      <c r="G575" s="9"/>
      <c r="H575" s="9"/>
      <c r="I575" s="9"/>
      <c r="J575" s="21"/>
      <c r="K575" s="43"/>
      <c r="L575" s="9">
        <v>11000</v>
      </c>
      <c r="M575" s="9">
        <v>12000</v>
      </c>
      <c r="N575" s="9">
        <v>0</v>
      </c>
      <c r="O575" s="44"/>
      <c r="P575" s="160"/>
      <c r="Q575" s="160"/>
      <c r="R575" s="101"/>
      <c r="S575" s="101"/>
    </row>
    <row r="576" spans="1:19" ht="12.75">
      <c r="A576" s="26">
        <v>2</v>
      </c>
      <c r="B576" s="23" t="s">
        <v>210</v>
      </c>
      <c r="C576" s="107">
        <v>2230</v>
      </c>
      <c r="D576" s="107"/>
      <c r="E576" s="24">
        <v>2011</v>
      </c>
      <c r="F576" s="9">
        <v>0</v>
      </c>
      <c r="G576" s="9"/>
      <c r="H576" s="9"/>
      <c r="I576" s="9"/>
      <c r="J576" s="21"/>
      <c r="K576" s="43"/>
      <c r="L576" s="9">
        <v>60</v>
      </c>
      <c r="M576" s="9"/>
      <c r="N576" s="9"/>
      <c r="O576" s="44"/>
      <c r="P576" s="160"/>
      <c r="Q576" s="160"/>
      <c r="R576" s="40"/>
      <c r="S576" s="40"/>
    </row>
    <row r="577" spans="1:19" ht="12.75">
      <c r="A577" s="26">
        <v>3</v>
      </c>
      <c r="B577" s="23" t="s">
        <v>211</v>
      </c>
      <c r="C577" s="107"/>
      <c r="D577" s="107"/>
      <c r="E577" s="24">
        <v>75</v>
      </c>
      <c r="F577" s="9"/>
      <c r="G577" s="9"/>
      <c r="H577" s="9"/>
      <c r="I577" s="9"/>
      <c r="J577" s="21"/>
      <c r="K577" s="43"/>
      <c r="L577" s="9"/>
      <c r="M577" s="9"/>
      <c r="N577" s="9"/>
      <c r="O577" s="44"/>
      <c r="P577" s="160"/>
      <c r="Q577" s="160"/>
      <c r="R577" s="40"/>
      <c r="S577" s="40"/>
    </row>
    <row r="578" spans="1:19" ht="12.75">
      <c r="A578" s="22"/>
      <c r="B578" s="23"/>
      <c r="C578" s="107"/>
      <c r="D578" s="107"/>
      <c r="E578" s="24"/>
      <c r="F578" s="9"/>
      <c r="G578" s="9"/>
      <c r="H578" s="9"/>
      <c r="I578" s="9"/>
      <c r="J578" s="21"/>
      <c r="K578" s="43"/>
      <c r="L578" s="9"/>
      <c r="M578" s="9"/>
      <c r="N578" s="9"/>
      <c r="O578" s="44"/>
      <c r="P578" s="160"/>
      <c r="Q578" s="160"/>
      <c r="R578" s="40"/>
      <c r="S578" s="40"/>
    </row>
    <row r="579" spans="1:19" ht="12.75">
      <c r="A579" s="17">
        <v>718</v>
      </c>
      <c r="B579" s="17" t="s">
        <v>212</v>
      </c>
      <c r="C579" s="132">
        <f>SUM(C580:C582)</f>
        <v>643.9</v>
      </c>
      <c r="D579" s="132">
        <f>SUM(D580:D582)</f>
        <v>0</v>
      </c>
      <c r="E579" s="163">
        <f>SUM(E580:E582)</f>
        <v>808</v>
      </c>
      <c r="F579" s="163">
        <f>SUM(F580:F582)</f>
        <v>0</v>
      </c>
      <c r="G579" s="129"/>
      <c r="H579" s="129"/>
      <c r="I579" s="129"/>
      <c r="J579" s="136"/>
      <c r="K579" s="137"/>
      <c r="L579" s="129">
        <f>SUM(L580:L583)</f>
        <v>400</v>
      </c>
      <c r="M579" s="129">
        <f>SUM(M580:M583)</f>
        <v>500</v>
      </c>
      <c r="N579" s="129">
        <f>SUM(N580:N583)</f>
        <v>600</v>
      </c>
      <c r="O579" s="158"/>
      <c r="P579" s="271"/>
      <c r="Q579" s="271"/>
      <c r="R579" s="40"/>
      <c r="S579" s="40"/>
    </row>
    <row r="580" spans="1:19" ht="12.75">
      <c r="A580" s="26">
        <v>1</v>
      </c>
      <c r="B580" s="23" t="s">
        <v>213</v>
      </c>
      <c r="C580" s="107"/>
      <c r="D580" s="107"/>
      <c r="E580" s="24"/>
      <c r="F580" s="9"/>
      <c r="G580" s="9"/>
      <c r="H580" s="9"/>
      <c r="I580" s="9"/>
      <c r="J580" s="21"/>
      <c r="K580" s="43"/>
      <c r="L580" s="9"/>
      <c r="M580" s="9"/>
      <c r="N580" s="9"/>
      <c r="O580" s="44"/>
      <c r="P580" s="160"/>
      <c r="Q580" s="160"/>
      <c r="R580" s="40"/>
      <c r="S580" s="40"/>
    </row>
    <row r="581" spans="1:19" ht="12.75">
      <c r="A581" s="26">
        <v>2</v>
      </c>
      <c r="B581" s="23" t="s">
        <v>214</v>
      </c>
      <c r="C581" s="107">
        <v>3.1</v>
      </c>
      <c r="D581" s="107"/>
      <c r="E581" s="24"/>
      <c r="F581" s="9"/>
      <c r="G581" s="9"/>
      <c r="H581" s="9"/>
      <c r="I581" s="9"/>
      <c r="J581" s="21"/>
      <c r="K581" s="43"/>
      <c r="L581" s="9"/>
      <c r="M581" s="9"/>
      <c r="N581" s="9"/>
      <c r="O581" s="44"/>
      <c r="P581" s="160"/>
      <c r="Q581" s="160"/>
      <c r="R581" s="40"/>
      <c r="S581" s="40"/>
    </row>
    <row r="582" spans="1:19" ht="12.75">
      <c r="A582" s="26">
        <v>3</v>
      </c>
      <c r="B582" s="23" t="s">
        <v>138</v>
      </c>
      <c r="C582" s="107">
        <v>640.8</v>
      </c>
      <c r="D582" s="107"/>
      <c r="E582" s="24">
        <v>808</v>
      </c>
      <c r="F582" s="9">
        <v>0</v>
      </c>
      <c r="G582" s="9"/>
      <c r="H582" s="9"/>
      <c r="I582" s="9"/>
      <c r="J582" s="21"/>
      <c r="K582" s="43"/>
      <c r="L582" s="9">
        <v>400</v>
      </c>
      <c r="M582" s="9">
        <v>500</v>
      </c>
      <c r="N582" s="9">
        <v>600</v>
      </c>
      <c r="O582" s="44" t="s">
        <v>215</v>
      </c>
      <c r="P582" s="160"/>
      <c r="Q582" s="160"/>
      <c r="R582" s="40"/>
      <c r="S582" s="40"/>
    </row>
    <row r="583" spans="1:19" ht="12.75">
      <c r="A583" s="22"/>
      <c r="B583" s="23"/>
      <c r="C583" s="107"/>
      <c r="D583" s="107"/>
      <c r="E583" s="24"/>
      <c r="F583" s="9"/>
      <c r="G583" s="9"/>
      <c r="H583" s="9"/>
      <c r="I583" s="9"/>
      <c r="J583" s="21"/>
      <c r="K583" s="43"/>
      <c r="L583" s="9"/>
      <c r="M583" s="9"/>
      <c r="N583" s="9"/>
      <c r="O583" s="44"/>
      <c r="P583" s="160"/>
      <c r="Q583" s="160"/>
      <c r="R583" s="40"/>
      <c r="S583" s="40"/>
    </row>
    <row r="584" spans="1:19" ht="12.75">
      <c r="A584" s="17">
        <v>719</v>
      </c>
      <c r="B584" s="17" t="s">
        <v>216</v>
      </c>
      <c r="C584" s="132">
        <f>SUM(C585:C587)</f>
        <v>0</v>
      </c>
      <c r="D584" s="132">
        <f>SUM(D585:D587)</f>
        <v>0</v>
      </c>
      <c r="E584" s="163">
        <f>SUM(E585:E587)</f>
        <v>0</v>
      </c>
      <c r="F584" s="163">
        <f>SUM(F585:F587)</f>
        <v>0</v>
      </c>
      <c r="G584" s="135"/>
      <c r="H584" s="129"/>
      <c r="I584" s="129"/>
      <c r="J584" s="136"/>
      <c r="K584" s="137">
        <v>250</v>
      </c>
      <c r="L584" s="129">
        <f>SUM(L585:L588)</f>
        <v>300</v>
      </c>
      <c r="M584" s="129">
        <f>SUM(M585:M588)</f>
        <v>400</v>
      </c>
      <c r="N584" s="129">
        <f>SUM(N585:N587)</f>
        <v>500</v>
      </c>
      <c r="O584" s="158"/>
      <c r="P584" s="271"/>
      <c r="Q584" s="271"/>
      <c r="R584" s="40"/>
      <c r="S584" s="40"/>
    </row>
    <row r="585" spans="1:19" ht="12.75">
      <c r="A585" s="26">
        <v>1</v>
      </c>
      <c r="B585" s="23" t="s">
        <v>217</v>
      </c>
      <c r="C585" s="107"/>
      <c r="D585" s="107"/>
      <c r="E585" s="24"/>
      <c r="F585" s="9"/>
      <c r="G585" s="82"/>
      <c r="H585" s="9"/>
      <c r="I585" s="9"/>
      <c r="J585" s="21"/>
      <c r="K585" s="43"/>
      <c r="L585" s="9"/>
      <c r="M585" s="9"/>
      <c r="N585" s="9"/>
      <c r="O585" s="44"/>
      <c r="P585" s="160"/>
      <c r="Q585" s="160"/>
      <c r="R585" s="40"/>
      <c r="S585" s="40"/>
    </row>
    <row r="586" spans="1:19" ht="12.75">
      <c r="A586" s="22">
        <v>53</v>
      </c>
      <c r="B586" s="23" t="s">
        <v>218</v>
      </c>
      <c r="C586" s="107"/>
      <c r="D586" s="107"/>
      <c r="E586" s="24"/>
      <c r="F586" s="9">
        <v>0</v>
      </c>
      <c r="G586" s="82"/>
      <c r="H586" s="9"/>
      <c r="I586" s="9"/>
      <c r="J586" s="21"/>
      <c r="K586" s="43"/>
      <c r="L586" s="9">
        <v>300</v>
      </c>
      <c r="M586" s="9">
        <v>400</v>
      </c>
      <c r="N586" s="9">
        <v>500</v>
      </c>
      <c r="O586" s="44"/>
      <c r="P586" s="160"/>
      <c r="Q586" s="160"/>
      <c r="R586" s="40"/>
      <c r="S586" s="40"/>
    </row>
    <row r="587" spans="1:19" ht="12.75">
      <c r="A587" s="22"/>
      <c r="B587" s="23"/>
      <c r="C587" s="107"/>
      <c r="D587" s="107"/>
      <c r="E587" s="24"/>
      <c r="F587" s="9"/>
      <c r="G587" s="82"/>
      <c r="H587" s="9"/>
      <c r="I587" s="9"/>
      <c r="J587" s="21"/>
      <c r="K587" s="43"/>
      <c r="L587" s="9"/>
      <c r="M587" s="9"/>
      <c r="N587" s="9"/>
      <c r="O587" s="44"/>
      <c r="P587" s="160"/>
      <c r="Q587" s="160"/>
      <c r="R587" s="40"/>
      <c r="S587" s="40"/>
    </row>
    <row r="588" spans="1:19" ht="12.75">
      <c r="A588" s="22"/>
      <c r="B588" s="23"/>
      <c r="C588" s="107"/>
      <c r="D588" s="107"/>
      <c r="E588" s="24"/>
      <c r="F588" s="9"/>
      <c r="G588" s="82"/>
      <c r="H588" s="9"/>
      <c r="I588" s="9"/>
      <c r="J588" s="21"/>
      <c r="K588" s="43"/>
      <c r="L588" s="9"/>
      <c r="M588" s="9"/>
      <c r="N588" s="9"/>
      <c r="O588" s="44"/>
      <c r="P588" s="160"/>
      <c r="Q588" s="160"/>
      <c r="R588" s="40"/>
      <c r="S588" s="40"/>
    </row>
    <row r="589" spans="1:19" ht="12.75">
      <c r="A589" s="22"/>
      <c r="B589" s="17" t="s">
        <v>219</v>
      </c>
      <c r="C589" s="132">
        <f>SUM(C535,C513,C507,C484,C471,C433,C411,C398,C379,C362)</f>
        <v>93525.69999999998</v>
      </c>
      <c r="D589" s="132">
        <f>SUM(D513,D491,D484,D462,D448,D410,D388,D375,D356,D340)</f>
        <v>0</v>
      </c>
      <c r="E589" s="163">
        <f>SUM(E535,E513,E507,E484,E471,E433,E411,E398,E379,E362)</f>
        <v>98582</v>
      </c>
      <c r="F589" s="163">
        <f>SUM(F535,F513,F507,F484,F471,F433,F411,F398,F379,F362)</f>
        <v>100394</v>
      </c>
      <c r="G589" s="135"/>
      <c r="H589" s="129"/>
      <c r="I589" s="129"/>
      <c r="J589" s="136"/>
      <c r="K589" s="137">
        <f>SUM(K513,K491,K484,K462,K448,K410,K388,K374:K375,K374,K356,K340)</f>
        <v>0</v>
      </c>
      <c r="L589" s="129">
        <f>SUM(L535,L513,L507,L484,L471,L433,L411,L398,L379,L362)</f>
        <v>112860</v>
      </c>
      <c r="M589" s="129">
        <f>SUM(M535,M513,M507,M484,M471,M433,M411,M398,M379,M362)</f>
        <v>116248</v>
      </c>
      <c r="N589" s="129">
        <f>SUM(N535,N513,N507,N484,N471,N433,N411,N398,N379,N362)</f>
        <v>122397</v>
      </c>
      <c r="O589" s="158"/>
      <c r="P589" s="271"/>
      <c r="Q589" s="271"/>
      <c r="R589" s="40"/>
      <c r="S589" s="40"/>
    </row>
    <row r="590" spans="1:19" ht="12.75">
      <c r="A590" s="22"/>
      <c r="B590" s="22"/>
      <c r="C590" s="142"/>
      <c r="D590" s="142"/>
      <c r="E590" s="165"/>
      <c r="F590" s="129"/>
      <c r="G590" s="135"/>
      <c r="H590" s="129"/>
      <c r="I590" s="129"/>
      <c r="J590" s="136"/>
      <c r="K590" s="137"/>
      <c r="L590" s="129"/>
      <c r="M590" s="129"/>
      <c r="N590" s="129"/>
      <c r="O590" s="158"/>
      <c r="P590" s="271"/>
      <c r="Q590" s="271"/>
      <c r="R590" s="40"/>
      <c r="S590" s="40"/>
    </row>
    <row r="591" spans="1:19" ht="12.75">
      <c r="A591" s="22"/>
      <c r="B591" s="17" t="s">
        <v>220</v>
      </c>
      <c r="C591" s="132">
        <f>SUM(C584,C579,C574,C572,C559,C555,C549,C546,C542)</f>
        <v>9063.6</v>
      </c>
      <c r="D591" s="132" t="e">
        <f>SUM(D584,D574,#REF!,#REF!,D557,D553,D526,D523,D519)</f>
        <v>#REF!</v>
      </c>
      <c r="E591" s="163">
        <f>SUM(E584,E579,E574,E572,E559,E555,E549,E546,E542)</f>
        <v>10000</v>
      </c>
      <c r="F591" s="163">
        <f>SUM(F584,F579,F574,F572,F559,F555,F549,F546,F542)</f>
        <v>10000</v>
      </c>
      <c r="G591" s="135"/>
      <c r="H591" s="129"/>
      <c r="I591" s="129"/>
      <c r="J591" s="136"/>
      <c r="K591" s="137">
        <v>10000</v>
      </c>
      <c r="L591" s="129">
        <f>SUM(L584,L579,L574,L559,L555,L549,L546,L542)</f>
        <v>14060</v>
      </c>
      <c r="M591" s="129">
        <f>SUM(M584,M579,M574,M572,M559,M555,M549,M546,M542)</f>
        <v>14700</v>
      </c>
      <c r="N591" s="129">
        <f>SUM(N584,N579,N574,N572,N559,N555,N549,N546,N542)</f>
        <v>3800</v>
      </c>
      <c r="O591" s="158"/>
      <c r="P591" s="271"/>
      <c r="Q591" s="271"/>
      <c r="R591" s="40"/>
      <c r="S591" s="40"/>
    </row>
    <row r="592" spans="1:19" ht="12.75">
      <c r="A592" s="22"/>
      <c r="B592" s="22"/>
      <c r="C592" s="142"/>
      <c r="D592" s="142"/>
      <c r="E592" s="165"/>
      <c r="F592" s="129"/>
      <c r="G592" s="135"/>
      <c r="H592" s="129"/>
      <c r="I592" s="129"/>
      <c r="J592" s="136"/>
      <c r="K592" s="137"/>
      <c r="L592" s="129"/>
      <c r="M592" s="129"/>
      <c r="N592" s="129"/>
      <c r="O592" s="158"/>
      <c r="P592" s="271"/>
      <c r="Q592" s="271"/>
      <c r="R592" s="40"/>
      <c r="S592" s="40"/>
    </row>
    <row r="593" spans="1:19" ht="12.75">
      <c r="A593" s="22"/>
      <c r="B593" s="17" t="s">
        <v>221</v>
      </c>
      <c r="C593" s="132">
        <f>SUM(C589,C591)</f>
        <v>102589.29999999999</v>
      </c>
      <c r="D593" s="132"/>
      <c r="E593" s="163">
        <f>SUM(E589,E591)</f>
        <v>108582</v>
      </c>
      <c r="F593" s="129">
        <f>SUM(F589,F591)</f>
        <v>110394</v>
      </c>
      <c r="G593" s="135"/>
      <c r="H593" s="129"/>
      <c r="I593" s="129"/>
      <c r="J593" s="136"/>
      <c r="K593" s="137">
        <v>101605</v>
      </c>
      <c r="L593" s="129">
        <f>SUM(L589,L591)</f>
        <v>126920</v>
      </c>
      <c r="M593" s="129">
        <f>SUM(M589,M591)</f>
        <v>130948</v>
      </c>
      <c r="N593" s="129">
        <f>SUM(N589,N591)</f>
        <v>126197</v>
      </c>
      <c r="O593" s="158"/>
      <c r="P593" s="271"/>
      <c r="Q593" s="271"/>
      <c r="R593" s="40"/>
      <c r="S593" s="40"/>
    </row>
    <row r="594" spans="1:19" ht="12.75">
      <c r="A594" s="22"/>
      <c r="B594" s="22"/>
      <c r="C594" s="142"/>
      <c r="D594" s="142"/>
      <c r="E594" s="165"/>
      <c r="F594" s="129"/>
      <c r="G594" s="135"/>
      <c r="H594" s="129"/>
      <c r="I594" s="129"/>
      <c r="J594" s="136"/>
      <c r="K594" s="137"/>
      <c r="L594" s="129"/>
      <c r="M594" s="129"/>
      <c r="N594" s="129"/>
      <c r="O594" s="158"/>
      <c r="P594" s="271"/>
      <c r="Q594" s="271"/>
      <c r="R594" s="40"/>
      <c r="S594" s="40"/>
    </row>
    <row r="595" spans="1:19" ht="12.75">
      <c r="A595" s="22"/>
      <c r="B595" s="17" t="s">
        <v>222</v>
      </c>
      <c r="C595" s="132">
        <v>457.3</v>
      </c>
      <c r="D595" s="132"/>
      <c r="E595" s="163">
        <v>200</v>
      </c>
      <c r="F595" s="129">
        <v>200</v>
      </c>
      <c r="G595" s="135"/>
      <c r="H595" s="129"/>
      <c r="I595" s="129"/>
      <c r="J595" s="136"/>
      <c r="K595" s="137"/>
      <c r="L595" s="129">
        <v>200</v>
      </c>
      <c r="M595" s="129">
        <v>200</v>
      </c>
      <c r="N595" s="129">
        <v>200</v>
      </c>
      <c r="O595" s="158"/>
      <c r="P595" s="271"/>
      <c r="Q595" s="271"/>
      <c r="R595" s="40"/>
      <c r="S595" s="40"/>
    </row>
    <row r="596" spans="1:19" ht="12.75">
      <c r="A596" s="23"/>
      <c r="B596" s="23"/>
      <c r="C596" s="107"/>
      <c r="D596" s="107"/>
      <c r="E596" s="24"/>
      <c r="F596" s="9"/>
      <c r="G596" s="83"/>
      <c r="H596" s="43"/>
      <c r="I596" s="43"/>
      <c r="J596" s="21"/>
      <c r="K596" s="43"/>
      <c r="L596" s="9"/>
      <c r="M596" s="9"/>
      <c r="N596" s="9"/>
      <c r="O596" s="44"/>
      <c r="P596" s="160"/>
      <c r="Q596" s="160"/>
      <c r="R596" s="40"/>
      <c r="S596" s="40"/>
    </row>
    <row r="597" spans="1:19" ht="12.75">
      <c r="A597" s="23"/>
      <c r="B597" s="23"/>
      <c r="C597" s="107"/>
      <c r="D597" s="107"/>
      <c r="E597" s="24"/>
      <c r="F597" s="63"/>
      <c r="G597" s="84"/>
      <c r="H597" s="44"/>
      <c r="I597" s="44"/>
      <c r="J597" s="21"/>
      <c r="K597" s="44"/>
      <c r="L597" s="63"/>
      <c r="M597" s="63"/>
      <c r="N597" s="63"/>
      <c r="O597" s="44"/>
      <c r="P597" s="160"/>
      <c r="Q597" s="160"/>
      <c r="R597" s="40"/>
      <c r="S597" s="40"/>
    </row>
    <row r="598" spans="1:19" ht="12.75">
      <c r="A598" s="23"/>
      <c r="B598" s="23"/>
      <c r="C598" s="107"/>
      <c r="D598" s="107"/>
      <c r="E598" s="24"/>
      <c r="F598" s="9"/>
      <c r="G598" s="83"/>
      <c r="H598" s="43"/>
      <c r="I598" s="43"/>
      <c r="J598" s="21"/>
      <c r="K598" s="43"/>
      <c r="L598" s="9"/>
      <c r="M598" s="9"/>
      <c r="N598" s="9"/>
      <c r="O598" s="44"/>
      <c r="P598" s="160"/>
      <c r="Q598" s="160"/>
      <c r="R598" s="40"/>
      <c r="S598" s="40"/>
    </row>
    <row r="599" spans="1:19" ht="12.75">
      <c r="A599" s="23"/>
      <c r="B599" s="23"/>
      <c r="C599" s="107"/>
      <c r="D599" s="107"/>
      <c r="E599" s="24"/>
      <c r="F599" s="9"/>
      <c r="G599" s="83"/>
      <c r="H599" s="43"/>
      <c r="I599" s="43"/>
      <c r="J599" s="21"/>
      <c r="K599" s="43"/>
      <c r="L599" s="9"/>
      <c r="M599" s="9"/>
      <c r="N599" s="9"/>
      <c r="O599" s="44"/>
      <c r="P599" s="160"/>
      <c r="Q599" s="160"/>
      <c r="R599" s="40"/>
      <c r="S599" s="40"/>
    </row>
    <row r="600" spans="1:19" ht="12.75">
      <c r="A600" s="23"/>
      <c r="B600" s="23"/>
      <c r="C600" s="107"/>
      <c r="D600" s="107"/>
      <c r="E600" s="24"/>
      <c r="F600" s="9"/>
      <c r="G600" s="83"/>
      <c r="H600" s="43"/>
      <c r="I600" s="43"/>
      <c r="J600" s="21"/>
      <c r="K600" s="43"/>
      <c r="L600" s="9"/>
      <c r="M600" s="9"/>
      <c r="N600" s="9"/>
      <c r="O600" s="44"/>
      <c r="P600" s="160"/>
      <c r="Q600" s="160"/>
      <c r="R600" s="40"/>
      <c r="S600" s="40"/>
    </row>
    <row r="601" spans="1:19" ht="12.75">
      <c r="A601" s="192"/>
      <c r="B601" s="23"/>
      <c r="C601" s="107"/>
      <c r="D601" s="107"/>
      <c r="E601" s="24"/>
      <c r="F601" s="9"/>
      <c r="G601" s="9"/>
      <c r="H601" s="9"/>
      <c r="I601" s="9"/>
      <c r="J601" s="21"/>
      <c r="K601" s="43"/>
      <c r="L601" s="9"/>
      <c r="M601" s="9"/>
      <c r="N601" s="9"/>
      <c r="O601" s="44"/>
      <c r="P601" s="160"/>
      <c r="Q601" s="160"/>
      <c r="R601" s="40"/>
      <c r="S601" s="40"/>
    </row>
    <row r="602" spans="3:19" ht="12.75">
      <c r="C602" s="114"/>
      <c r="D602" s="114"/>
      <c r="E602" s="27"/>
      <c r="F602" s="27"/>
      <c r="G602" s="27"/>
      <c r="H602" s="27"/>
      <c r="I602" s="27"/>
      <c r="J602" s="28"/>
      <c r="K602" s="46"/>
      <c r="L602" s="177"/>
      <c r="M602" s="177"/>
      <c r="N602" s="177"/>
      <c r="O602" s="46"/>
      <c r="P602" s="46"/>
      <c r="Q602" s="46"/>
      <c r="R602" s="40"/>
      <c r="S602" s="40"/>
    </row>
    <row r="603" spans="3:19" ht="12.75">
      <c r="C603" s="114"/>
      <c r="D603" s="114"/>
      <c r="E603" s="27"/>
      <c r="F603" s="27" t="s">
        <v>223</v>
      </c>
      <c r="G603" s="27"/>
      <c r="H603" s="27"/>
      <c r="I603" s="27"/>
      <c r="J603" s="28"/>
      <c r="K603" s="46"/>
      <c r="L603" s="177"/>
      <c r="M603" s="177"/>
      <c r="N603" s="177"/>
      <c r="O603" s="46"/>
      <c r="P603" s="46"/>
      <c r="Q603" s="46"/>
      <c r="R603" s="40"/>
      <c r="S603" s="40"/>
    </row>
    <row r="604" spans="3:19" ht="12.75">
      <c r="C604" s="114"/>
      <c r="D604" s="114"/>
      <c r="E604" s="27"/>
      <c r="F604" s="27"/>
      <c r="G604" s="27"/>
      <c r="H604" s="27"/>
      <c r="I604" s="27"/>
      <c r="J604" s="28"/>
      <c r="K604" s="46"/>
      <c r="L604" s="177"/>
      <c r="M604" s="177"/>
      <c r="N604" s="177"/>
      <c r="O604" s="46"/>
      <c r="P604" s="46"/>
      <c r="Q604" s="46"/>
      <c r="R604" s="40"/>
      <c r="S604" s="40"/>
    </row>
    <row r="605" spans="1:19" ht="12.75">
      <c r="A605" s="51" t="s">
        <v>224</v>
      </c>
      <c r="B605" s="51"/>
      <c r="C605" s="117"/>
      <c r="D605" s="118"/>
      <c r="E605" s="166"/>
      <c r="F605" s="166"/>
      <c r="G605" s="52"/>
      <c r="H605" s="52"/>
      <c r="I605" s="52"/>
      <c r="J605" s="52"/>
      <c r="K605" s="52"/>
      <c r="L605" s="166"/>
      <c r="M605" s="166"/>
      <c r="N605" s="166"/>
      <c r="O605" s="149"/>
      <c r="P605" s="149"/>
      <c r="Q605" s="149"/>
      <c r="R605" s="40"/>
      <c r="S605" s="40"/>
    </row>
    <row r="606" spans="1:19" ht="36" customHeight="1">
      <c r="A606" s="51"/>
      <c r="B606" s="51"/>
      <c r="C606" s="117"/>
      <c r="D606" s="118"/>
      <c r="E606" s="166"/>
      <c r="F606" s="166"/>
      <c r="G606" s="52"/>
      <c r="H606" s="52"/>
      <c r="I606" s="52"/>
      <c r="J606" s="52" t="s">
        <v>1</v>
      </c>
      <c r="K606" s="52"/>
      <c r="L606" s="166"/>
      <c r="M606" s="166"/>
      <c r="N606" s="166"/>
      <c r="O606" s="150"/>
      <c r="P606" s="150"/>
      <c r="Q606" s="150"/>
      <c r="R606" s="28"/>
      <c r="S606" s="28"/>
    </row>
    <row r="607" spans="1:19" ht="18">
      <c r="A607" s="52"/>
      <c r="B607" s="59"/>
      <c r="C607" s="119" t="s">
        <v>243</v>
      </c>
      <c r="D607" s="120"/>
      <c r="E607" s="167"/>
      <c r="F607" s="167"/>
      <c r="G607" s="59"/>
      <c r="H607" s="59"/>
      <c r="I607" s="59"/>
      <c r="J607" s="60"/>
      <c r="K607" s="52"/>
      <c r="L607" s="166"/>
      <c r="M607" s="166"/>
      <c r="N607" s="166"/>
      <c r="O607" s="150"/>
      <c r="P607" s="150"/>
      <c r="Q607" s="150"/>
      <c r="R607" s="28"/>
      <c r="S607" s="28"/>
    </row>
    <row r="608" spans="1:19" ht="51">
      <c r="A608" s="1" t="s">
        <v>34</v>
      </c>
      <c r="B608" s="1" t="s">
        <v>3</v>
      </c>
      <c r="C608" s="115" t="s">
        <v>4</v>
      </c>
      <c r="D608" s="116" t="s">
        <v>5</v>
      </c>
      <c r="E608" s="61" t="s">
        <v>6</v>
      </c>
      <c r="F608" s="2" t="s">
        <v>7</v>
      </c>
      <c r="G608" s="2"/>
      <c r="H608" s="2"/>
      <c r="I608" s="2"/>
      <c r="J608" s="54"/>
      <c r="K608" s="42"/>
      <c r="L608" s="176" t="s">
        <v>8</v>
      </c>
      <c r="M608" s="176" t="s">
        <v>9</v>
      </c>
      <c r="N608" s="176" t="s">
        <v>10</v>
      </c>
      <c r="O608" s="162" t="s">
        <v>11</v>
      </c>
      <c r="P608" s="273"/>
      <c r="Q608" s="273"/>
      <c r="R608" s="28"/>
      <c r="S608" s="28"/>
    </row>
    <row r="609" spans="1:19" ht="12.75">
      <c r="A609" s="4">
        <v>610</v>
      </c>
      <c r="B609" s="5" t="s">
        <v>225</v>
      </c>
      <c r="C609" s="103">
        <v>53982</v>
      </c>
      <c r="D609" s="103"/>
      <c r="E609" s="6">
        <v>54004</v>
      </c>
      <c r="F609" s="129">
        <v>55422</v>
      </c>
      <c r="G609" s="6"/>
      <c r="H609" s="6"/>
      <c r="I609" s="6"/>
      <c r="J609" s="7"/>
      <c r="K609" s="43"/>
      <c r="L609" s="6">
        <v>61053</v>
      </c>
      <c r="M609" s="6">
        <v>62352</v>
      </c>
      <c r="N609" s="6">
        <v>64950</v>
      </c>
      <c r="O609" s="44"/>
      <c r="P609" s="160"/>
      <c r="Q609" s="160"/>
      <c r="R609" s="28"/>
      <c r="S609" s="28"/>
    </row>
    <row r="610" spans="1:19" ht="12.75">
      <c r="A610" s="4">
        <v>620</v>
      </c>
      <c r="B610" s="5" t="s">
        <v>226</v>
      </c>
      <c r="C610" s="103">
        <v>17926.7</v>
      </c>
      <c r="D610" s="103">
        <f>D611+D612+D613</f>
        <v>0</v>
      </c>
      <c r="E610" s="6">
        <v>19200</v>
      </c>
      <c r="F610" s="129">
        <v>21060</v>
      </c>
      <c r="G610" s="6"/>
      <c r="H610" s="6"/>
      <c r="I610" s="6"/>
      <c r="J610" s="7"/>
      <c r="K610" s="43"/>
      <c r="L610" s="6">
        <v>23200</v>
      </c>
      <c r="M610" s="6">
        <v>23694</v>
      </c>
      <c r="N610" s="6">
        <v>24681</v>
      </c>
      <c r="O610" s="44"/>
      <c r="P610" s="160"/>
      <c r="Q610" s="160"/>
      <c r="R610" s="101"/>
      <c r="S610" s="101"/>
    </row>
    <row r="611" spans="1:19" ht="12.75">
      <c r="A611" s="4">
        <v>631</v>
      </c>
      <c r="B611" s="5" t="s">
        <v>227</v>
      </c>
      <c r="C611" s="103">
        <v>4639.4</v>
      </c>
      <c r="D611" s="104"/>
      <c r="E611" s="6">
        <v>5455</v>
      </c>
      <c r="F611" s="129">
        <v>5937</v>
      </c>
      <c r="G611" s="9"/>
      <c r="H611" s="9"/>
      <c r="I611" s="9"/>
      <c r="J611" s="7"/>
      <c r="K611" s="43"/>
      <c r="L611" s="6">
        <f>SUM(L612:L613)</f>
        <v>7400</v>
      </c>
      <c r="M611" s="6">
        <f>SUM(M612:M613)</f>
        <v>7900</v>
      </c>
      <c r="N611" s="6">
        <f>SUM(N612:N613)</f>
        <v>8100</v>
      </c>
      <c r="O611" s="44"/>
      <c r="P611" s="160"/>
      <c r="Q611" s="160"/>
      <c r="R611" s="40"/>
      <c r="S611" s="40"/>
    </row>
    <row r="612" spans="1:19" ht="12.75">
      <c r="A612" s="4"/>
      <c r="B612" s="124" t="s">
        <v>228</v>
      </c>
      <c r="C612" s="104">
        <v>3724.6</v>
      </c>
      <c r="D612" s="104"/>
      <c r="E612" s="9">
        <v>4635</v>
      </c>
      <c r="F612" s="141">
        <v>5237</v>
      </c>
      <c r="G612" s="9"/>
      <c r="H612" s="9"/>
      <c r="I612" s="9"/>
      <c r="J612" s="7"/>
      <c r="K612" s="43"/>
      <c r="L612" s="9">
        <v>6200</v>
      </c>
      <c r="M612" s="9">
        <v>6700</v>
      </c>
      <c r="N612" s="9">
        <v>6900</v>
      </c>
      <c r="O612" s="44"/>
      <c r="P612" s="160"/>
      <c r="Q612" s="160"/>
      <c r="R612" s="40"/>
      <c r="S612" s="40"/>
    </row>
    <row r="613" spans="1:19" ht="12.75">
      <c r="A613" s="4"/>
      <c r="B613" s="124" t="s">
        <v>229</v>
      </c>
      <c r="C613" s="104">
        <v>914.8</v>
      </c>
      <c r="D613" s="104"/>
      <c r="E613" s="9">
        <v>820</v>
      </c>
      <c r="F613" s="141">
        <v>700</v>
      </c>
      <c r="G613" s="9"/>
      <c r="H613" s="9"/>
      <c r="I613" s="9"/>
      <c r="J613" s="7"/>
      <c r="K613" s="43"/>
      <c r="L613" s="9">
        <v>1200</v>
      </c>
      <c r="M613" s="9">
        <v>1200</v>
      </c>
      <c r="N613" s="9">
        <v>1200</v>
      </c>
      <c r="O613" s="44"/>
      <c r="P613" s="160"/>
      <c r="Q613" s="160"/>
      <c r="R613" s="40"/>
      <c r="S613" s="40"/>
    </row>
    <row r="614" spans="1:19" ht="12.75">
      <c r="A614" s="4">
        <v>632</v>
      </c>
      <c r="B614" s="5" t="s">
        <v>230</v>
      </c>
      <c r="C614" s="103">
        <v>3386.8</v>
      </c>
      <c r="D614" s="104"/>
      <c r="E614" s="6">
        <v>3658</v>
      </c>
      <c r="F614" s="129">
        <v>3720</v>
      </c>
      <c r="G614" s="9"/>
      <c r="H614" s="9"/>
      <c r="I614" s="9"/>
      <c r="J614" s="7"/>
      <c r="K614" s="43"/>
      <c r="L614" s="6">
        <v>4220</v>
      </c>
      <c r="M614" s="6">
        <v>4290</v>
      </c>
      <c r="N614" s="6">
        <v>4550</v>
      </c>
      <c r="O614" s="50"/>
      <c r="P614" s="266"/>
      <c r="Q614" s="266"/>
      <c r="R614" s="40"/>
      <c r="S614" s="40"/>
    </row>
    <row r="615" spans="1:19" ht="12.75">
      <c r="A615" s="4">
        <v>633</v>
      </c>
      <c r="B615" s="5" t="s">
        <v>231</v>
      </c>
      <c r="C615" s="103">
        <v>6029.3</v>
      </c>
      <c r="D615" s="104"/>
      <c r="E615" s="6">
        <v>6650</v>
      </c>
      <c r="F615" s="129">
        <v>6363</v>
      </c>
      <c r="G615" s="9"/>
      <c r="H615" s="9"/>
      <c r="I615" s="9"/>
      <c r="J615" s="7"/>
      <c r="K615" s="43"/>
      <c r="L615" s="6">
        <v>7087</v>
      </c>
      <c r="M615" s="6">
        <v>7469</v>
      </c>
      <c r="N615" s="6">
        <v>8835</v>
      </c>
      <c r="O615" s="44"/>
      <c r="P615" s="160"/>
      <c r="Q615" s="160"/>
      <c r="R615" s="40"/>
      <c r="S615" s="40"/>
    </row>
    <row r="616" spans="1:19" ht="12.75">
      <c r="A616" s="4">
        <v>634</v>
      </c>
      <c r="B616" s="5" t="s">
        <v>232</v>
      </c>
      <c r="C616" s="103">
        <v>4215.8</v>
      </c>
      <c r="D616" s="104"/>
      <c r="E616" s="6">
        <v>4500</v>
      </c>
      <c r="F616" s="129">
        <v>4393</v>
      </c>
      <c r="G616" s="9"/>
      <c r="H616" s="9"/>
      <c r="I616" s="9"/>
      <c r="J616" s="7"/>
      <c r="K616" s="43"/>
      <c r="L616" s="6">
        <v>4696</v>
      </c>
      <c r="M616" s="6">
        <v>4856</v>
      </c>
      <c r="N616" s="6">
        <v>5141</v>
      </c>
      <c r="O616" s="44"/>
      <c r="P616" s="160"/>
      <c r="Q616" s="160"/>
      <c r="R616" s="40"/>
      <c r="S616" s="40"/>
    </row>
    <row r="617" spans="1:19" ht="12.75">
      <c r="A617" s="123">
        <v>635</v>
      </c>
      <c r="B617" s="5" t="s">
        <v>233</v>
      </c>
      <c r="C617" s="103">
        <v>886.7</v>
      </c>
      <c r="D617" s="104"/>
      <c r="E617" s="6">
        <v>1800</v>
      </c>
      <c r="F617" s="129">
        <v>959</v>
      </c>
      <c r="G617" s="9"/>
      <c r="H617" s="9"/>
      <c r="I617" s="9"/>
      <c r="J617" s="7"/>
      <c r="K617" s="43"/>
      <c r="L617" s="6">
        <v>1784</v>
      </c>
      <c r="M617" s="6">
        <v>2224</v>
      </c>
      <c r="N617" s="6">
        <v>2534</v>
      </c>
      <c r="O617" s="44"/>
      <c r="P617" s="160"/>
      <c r="Q617" s="160"/>
      <c r="R617" s="40"/>
      <c r="S617" s="40"/>
    </row>
    <row r="618" spans="1:19" ht="12.75">
      <c r="A618" s="123">
        <v>636</v>
      </c>
      <c r="B618" s="5" t="s">
        <v>234</v>
      </c>
      <c r="C618" s="103">
        <v>135.6</v>
      </c>
      <c r="D618" s="104"/>
      <c r="E618" s="6">
        <v>150</v>
      </c>
      <c r="F618" s="129">
        <v>135</v>
      </c>
      <c r="G618" s="9"/>
      <c r="H618" s="9"/>
      <c r="I618" s="9"/>
      <c r="J618" s="7"/>
      <c r="K618" s="43"/>
      <c r="L618" s="6">
        <v>145</v>
      </c>
      <c r="M618" s="6">
        <v>145</v>
      </c>
      <c r="N618" s="6">
        <v>125</v>
      </c>
      <c r="O618" s="44"/>
      <c r="P618" s="160"/>
      <c r="Q618" s="160"/>
      <c r="R618" s="40"/>
      <c r="S618" s="40"/>
    </row>
    <row r="619" spans="1:19" ht="12.75">
      <c r="A619" s="123">
        <v>637</v>
      </c>
      <c r="B619" s="5" t="s">
        <v>235</v>
      </c>
      <c r="C619" s="103">
        <v>2305</v>
      </c>
      <c r="D619" s="103"/>
      <c r="E619" s="6">
        <v>3115</v>
      </c>
      <c r="F619" s="129">
        <v>2385</v>
      </c>
      <c r="G619" s="6"/>
      <c r="H619" s="6"/>
      <c r="I619" s="6"/>
      <c r="J619" s="55"/>
      <c r="K619" s="43"/>
      <c r="L619" s="6">
        <v>3245</v>
      </c>
      <c r="M619" s="6">
        <v>3288</v>
      </c>
      <c r="N619" s="6">
        <v>3451</v>
      </c>
      <c r="O619" s="44"/>
      <c r="P619" s="160"/>
      <c r="Q619" s="160"/>
      <c r="R619" s="40"/>
      <c r="S619" s="40"/>
    </row>
    <row r="620" spans="1:19" ht="12.75">
      <c r="A620" s="12">
        <v>648</v>
      </c>
      <c r="B620" s="13" t="s">
        <v>236</v>
      </c>
      <c r="C620" s="105">
        <v>18.4</v>
      </c>
      <c r="D620" s="103"/>
      <c r="E620" s="6">
        <v>50</v>
      </c>
      <c r="F620" s="129">
        <v>20</v>
      </c>
      <c r="G620" s="6"/>
      <c r="H620" s="6"/>
      <c r="I620" s="6"/>
      <c r="J620" s="7"/>
      <c r="K620" s="43"/>
      <c r="L620" s="6">
        <v>30</v>
      </c>
      <c r="M620" s="6">
        <v>30</v>
      </c>
      <c r="N620" s="6">
        <v>30</v>
      </c>
      <c r="O620" s="44"/>
      <c r="P620" s="160"/>
      <c r="Q620" s="160"/>
      <c r="R620" s="40"/>
      <c r="S620" s="40"/>
    </row>
    <row r="621" spans="1:19" ht="12.75">
      <c r="A621" s="4"/>
      <c r="B621" s="5"/>
      <c r="C621" s="103"/>
      <c r="D621" s="103"/>
      <c r="E621" s="6"/>
      <c r="F621" s="129"/>
      <c r="G621" s="6"/>
      <c r="H621" s="6"/>
      <c r="I621" s="6"/>
      <c r="J621" s="7"/>
      <c r="K621" s="43"/>
      <c r="L621" s="9"/>
      <c r="M621" s="9"/>
      <c r="N621" s="9"/>
      <c r="O621" s="44"/>
      <c r="P621" s="160"/>
      <c r="Q621" s="160"/>
      <c r="R621" s="40"/>
      <c r="S621" s="40"/>
    </row>
    <row r="622" spans="1:19" ht="12.75">
      <c r="A622" s="4">
        <v>700</v>
      </c>
      <c r="B622" s="5" t="s">
        <v>237</v>
      </c>
      <c r="C622" s="103">
        <f>SUM(C591)</f>
        <v>9063.6</v>
      </c>
      <c r="D622" s="104"/>
      <c r="E622" s="6">
        <f>SUM(E591)</f>
        <v>10000</v>
      </c>
      <c r="F622" s="129">
        <f>SUM(F591)</f>
        <v>10000</v>
      </c>
      <c r="G622" s="9"/>
      <c r="H622" s="9"/>
      <c r="I622" s="9"/>
      <c r="J622" s="55"/>
      <c r="K622" s="44"/>
      <c r="L622" s="6">
        <v>14060</v>
      </c>
      <c r="M622" s="6">
        <v>14700</v>
      </c>
      <c r="N622" s="6">
        <v>3800</v>
      </c>
      <c r="O622" s="44"/>
      <c r="P622" s="160"/>
      <c r="Q622" s="160"/>
      <c r="R622" s="40"/>
      <c r="S622" s="40"/>
    </row>
    <row r="623" spans="1:19" ht="12.75">
      <c r="A623" s="11"/>
      <c r="B623" s="7"/>
      <c r="C623" s="104"/>
      <c r="D623" s="104">
        <f>SUM(D609:D619)</f>
        <v>0</v>
      </c>
      <c r="E623" s="9"/>
      <c r="F623" s="141"/>
      <c r="G623" s="9"/>
      <c r="H623" s="9"/>
      <c r="I623" s="9"/>
      <c r="J623" s="7"/>
      <c r="K623" s="43"/>
      <c r="L623" s="9"/>
      <c r="M623" s="9"/>
      <c r="N623" s="9"/>
      <c r="O623" s="44"/>
      <c r="P623" s="160"/>
      <c r="Q623" s="160"/>
      <c r="R623" s="36"/>
      <c r="S623" s="36"/>
    </row>
    <row r="624" spans="1:19" ht="12.75">
      <c r="A624" s="123">
        <v>600</v>
      </c>
      <c r="B624" s="5" t="s">
        <v>238</v>
      </c>
      <c r="C624" s="103">
        <f>SUM(C609:C611,C614:C620)</f>
        <v>93525.7</v>
      </c>
      <c r="D624" s="104">
        <f>SUM(D609:D611,D614:D620)</f>
        <v>0</v>
      </c>
      <c r="E624" s="6">
        <f>SUM(E609:E611,E614:E620)</f>
        <v>98582</v>
      </c>
      <c r="F624" s="129">
        <f>SUM(F609:F611,F614:F620)</f>
        <v>100394</v>
      </c>
      <c r="G624" s="9"/>
      <c r="H624" s="9"/>
      <c r="I624" s="9"/>
      <c r="J624" s="7"/>
      <c r="K624" s="43"/>
      <c r="L624" s="6">
        <f>SUM(L609:L611,L614:L620)</f>
        <v>112860</v>
      </c>
      <c r="M624" s="6">
        <f>SUM(M609:M611,M614:M620)</f>
        <v>116248</v>
      </c>
      <c r="N624" s="6">
        <f>SUM(N609:N611,N614:N620)</f>
        <v>122397</v>
      </c>
      <c r="O624" s="44"/>
      <c r="P624" s="160"/>
      <c r="Q624" s="160"/>
      <c r="R624" s="36"/>
      <c r="S624" s="36"/>
    </row>
    <row r="625" spans="1:19" ht="12.75">
      <c r="A625" s="11"/>
      <c r="B625" s="7" t="s">
        <v>239</v>
      </c>
      <c r="C625" s="104">
        <f>SUM(C611,C614:C619)</f>
        <v>21598.6</v>
      </c>
      <c r="D625" s="104"/>
      <c r="E625" s="9">
        <f>SUM(E611,E614:E619)</f>
        <v>25328</v>
      </c>
      <c r="F625" s="141">
        <f>SUM(F611,F614:F619)</f>
        <v>23892</v>
      </c>
      <c r="G625" s="9"/>
      <c r="H625" s="9"/>
      <c r="I625" s="9"/>
      <c r="J625" s="7"/>
      <c r="K625" s="43"/>
      <c r="L625" s="9">
        <f>SUM(L612:L619)</f>
        <v>28577</v>
      </c>
      <c r="M625" s="9">
        <f>SUM(M612:M619)</f>
        <v>30172</v>
      </c>
      <c r="N625" s="9">
        <f>SUM(N612:N619)</f>
        <v>32736</v>
      </c>
      <c r="O625" s="44"/>
      <c r="P625" s="160"/>
      <c r="Q625" s="160"/>
      <c r="R625" s="36"/>
      <c r="S625" s="36"/>
    </row>
    <row r="626" spans="1:19" ht="12.75">
      <c r="A626" s="11"/>
      <c r="B626" s="7"/>
      <c r="C626" s="104"/>
      <c r="D626" s="104">
        <f>SUM(D621,D623)</f>
        <v>0</v>
      </c>
      <c r="E626" s="9"/>
      <c r="F626" s="141"/>
      <c r="G626" s="9"/>
      <c r="H626" s="9"/>
      <c r="I626" s="9"/>
      <c r="J626" s="55"/>
      <c r="K626" s="43"/>
      <c r="L626" s="9"/>
      <c r="M626" s="9"/>
      <c r="N626" s="9"/>
      <c r="O626" s="44"/>
      <c r="P626" s="160"/>
      <c r="Q626" s="160"/>
      <c r="R626" s="36"/>
      <c r="S626" s="36"/>
    </row>
    <row r="627" spans="1:19" ht="12.75">
      <c r="A627" s="11"/>
      <c r="B627" s="5" t="s">
        <v>240</v>
      </c>
      <c r="C627" s="103">
        <f>SUM(C622,C624)</f>
        <v>102589.3</v>
      </c>
      <c r="D627" s="104">
        <f>SUM(D622,D624)</f>
        <v>0</v>
      </c>
      <c r="E627" s="6">
        <f>SUM(E593)</f>
        <v>108582</v>
      </c>
      <c r="F627" s="129">
        <f>SUM(F593)</f>
        <v>110394</v>
      </c>
      <c r="G627" s="9"/>
      <c r="H627" s="9"/>
      <c r="I627" s="9"/>
      <c r="J627" s="7"/>
      <c r="K627" s="43"/>
      <c r="L627" s="6">
        <f>SUM(L622,L624)</f>
        <v>126920</v>
      </c>
      <c r="M627" s="6">
        <f>SUM(M622,M624)</f>
        <v>130948</v>
      </c>
      <c r="N627" s="6">
        <f>SUM(N622,N624)</f>
        <v>126197</v>
      </c>
      <c r="O627" s="44"/>
      <c r="P627" s="160"/>
      <c r="Q627" s="160"/>
      <c r="R627" s="36"/>
      <c r="S627" s="36"/>
    </row>
    <row r="628" spans="1:19" ht="12.75">
      <c r="A628" s="8"/>
      <c r="B628" s="7"/>
      <c r="C628" s="104"/>
      <c r="D628" s="104"/>
      <c r="E628" s="9"/>
      <c r="F628" s="141"/>
      <c r="G628" s="9"/>
      <c r="H628" s="9"/>
      <c r="I628" s="9"/>
      <c r="J628" s="7"/>
      <c r="K628" s="43"/>
      <c r="L628" s="9"/>
      <c r="M628" s="9"/>
      <c r="N628" s="9"/>
      <c r="O628" s="44"/>
      <c r="P628" s="160"/>
      <c r="Q628" s="160"/>
      <c r="R628" s="36"/>
      <c r="S628" s="36"/>
    </row>
    <row r="629" spans="1:19" ht="12.75">
      <c r="A629" s="8"/>
      <c r="B629" s="5" t="s">
        <v>241</v>
      </c>
      <c r="C629" s="103">
        <v>457.3</v>
      </c>
      <c r="D629" s="103"/>
      <c r="E629" s="6">
        <v>200</v>
      </c>
      <c r="F629" s="129">
        <v>200</v>
      </c>
      <c r="G629" s="6"/>
      <c r="H629" s="6"/>
      <c r="I629" s="6"/>
      <c r="J629" s="7"/>
      <c r="K629" s="43"/>
      <c r="L629" s="6">
        <v>200</v>
      </c>
      <c r="M629" s="6">
        <v>200</v>
      </c>
      <c r="N629" s="6">
        <v>200</v>
      </c>
      <c r="O629" s="44"/>
      <c r="P629" s="160"/>
      <c r="Q629" s="160"/>
      <c r="R629" s="36"/>
      <c r="S629" s="36"/>
    </row>
    <row r="630" spans="1:19" ht="12.75">
      <c r="A630" s="7"/>
      <c r="B630" s="7"/>
      <c r="C630" s="104"/>
      <c r="D630" s="104"/>
      <c r="E630" s="9"/>
      <c r="F630" s="193"/>
      <c r="G630" s="9"/>
      <c r="H630" s="9"/>
      <c r="I630" s="9"/>
      <c r="J630" s="7"/>
      <c r="K630" s="43"/>
      <c r="L630" s="9"/>
      <c r="M630" s="9"/>
      <c r="N630" s="9"/>
      <c r="O630" s="44"/>
      <c r="P630" s="160"/>
      <c r="Q630" s="160"/>
      <c r="R630" s="36"/>
      <c r="S630" s="36"/>
    </row>
    <row r="631" spans="1:19" ht="12.75">
      <c r="A631" s="7"/>
      <c r="B631" s="7"/>
      <c r="C631" s="104"/>
      <c r="D631" s="104"/>
      <c r="E631" s="9"/>
      <c r="F631" s="193"/>
      <c r="G631" s="9"/>
      <c r="H631" s="9"/>
      <c r="I631" s="9"/>
      <c r="J631" s="7"/>
      <c r="K631" s="43"/>
      <c r="L631" s="9"/>
      <c r="M631" s="9"/>
      <c r="N631" s="9"/>
      <c r="O631" s="44"/>
      <c r="P631" s="160"/>
      <c r="Q631" s="160"/>
      <c r="R631" s="36"/>
      <c r="S631" s="36"/>
    </row>
    <row r="632" spans="1:19" ht="12.75">
      <c r="A632" s="23"/>
      <c r="B632" s="23"/>
      <c r="C632" s="107"/>
      <c r="D632" s="107"/>
      <c r="E632" s="24"/>
      <c r="F632" s="9"/>
      <c r="G632" s="83"/>
      <c r="H632" s="43"/>
      <c r="I632" s="43"/>
      <c r="J632" s="21"/>
      <c r="K632" s="43"/>
      <c r="L632" s="9"/>
      <c r="M632" s="9"/>
      <c r="N632" s="9"/>
      <c r="O632" s="44"/>
      <c r="P632" s="160"/>
      <c r="Q632" s="160"/>
      <c r="R632" s="36"/>
      <c r="S632" s="36"/>
    </row>
    <row r="633" spans="1:19" ht="12.75">
      <c r="A633" s="23"/>
      <c r="B633" s="23"/>
      <c r="C633" s="107"/>
      <c r="D633" s="107"/>
      <c r="E633" s="24"/>
      <c r="F633" s="9"/>
      <c r="G633" s="83"/>
      <c r="H633" s="43"/>
      <c r="I633" s="43"/>
      <c r="J633" s="21"/>
      <c r="K633" s="43"/>
      <c r="L633" s="9"/>
      <c r="M633" s="9"/>
      <c r="N633" s="9"/>
      <c r="O633" s="44"/>
      <c r="P633" s="160"/>
      <c r="Q633" s="160"/>
      <c r="R633" s="36"/>
      <c r="S633" s="36"/>
    </row>
    <row r="634" spans="1:19" ht="12.75">
      <c r="A634" s="23"/>
      <c r="B634" s="23"/>
      <c r="C634" s="107"/>
      <c r="D634" s="107"/>
      <c r="E634" s="24"/>
      <c r="F634" s="9"/>
      <c r="G634" s="83"/>
      <c r="H634" s="43"/>
      <c r="I634" s="43"/>
      <c r="J634" s="21"/>
      <c r="K634" s="43"/>
      <c r="L634" s="9"/>
      <c r="M634" s="9"/>
      <c r="N634" s="9"/>
      <c r="O634" s="44"/>
      <c r="P634" s="160"/>
      <c r="Q634" s="160"/>
      <c r="R634" s="36"/>
      <c r="S634" s="36"/>
    </row>
    <row r="635" spans="1:19" ht="24" customHeight="1">
      <c r="A635" s="23"/>
      <c r="B635" s="23"/>
      <c r="C635" s="107"/>
      <c r="D635" s="107"/>
      <c r="E635" s="24"/>
      <c r="F635" s="9" t="s">
        <v>242</v>
      </c>
      <c r="G635" s="83"/>
      <c r="H635" s="43"/>
      <c r="I635" s="43"/>
      <c r="J635" s="23"/>
      <c r="K635" s="43"/>
      <c r="L635" s="9"/>
      <c r="M635" s="9"/>
      <c r="N635" s="9"/>
      <c r="O635" s="44"/>
      <c r="P635" s="160"/>
      <c r="Q635" s="160"/>
      <c r="R635" s="36"/>
      <c r="S635" s="36"/>
    </row>
    <row r="636" spans="1:19" ht="12.75" hidden="1">
      <c r="A636" s="23"/>
      <c r="B636" s="23"/>
      <c r="C636" s="24"/>
      <c r="D636" s="23"/>
      <c r="E636" s="23"/>
      <c r="F636" s="43"/>
      <c r="G636" s="83"/>
      <c r="H636" s="43"/>
      <c r="I636" s="43"/>
      <c r="J636" s="21"/>
      <c r="K636" s="43"/>
      <c r="L636" s="43"/>
      <c r="M636" s="43"/>
      <c r="N636" s="43"/>
      <c r="O636" s="43"/>
      <c r="P636" s="87"/>
      <c r="Q636" s="87"/>
      <c r="R636" s="36"/>
      <c r="S636" s="36"/>
    </row>
    <row r="637" spans="1:19" ht="1.5" customHeight="1" hidden="1">
      <c r="A637" s="23"/>
      <c r="B637" s="23"/>
      <c r="C637" s="24"/>
      <c r="D637" s="23"/>
      <c r="E637" s="23"/>
      <c r="F637" s="43"/>
      <c r="G637" s="83"/>
      <c r="H637" s="43"/>
      <c r="I637" s="43"/>
      <c r="J637" s="23"/>
      <c r="K637" s="43"/>
      <c r="L637" s="43"/>
      <c r="M637" s="43"/>
      <c r="N637" s="43"/>
      <c r="O637" s="43"/>
      <c r="P637" s="87"/>
      <c r="Q637" s="87"/>
      <c r="R637" s="36"/>
      <c r="S637" s="36"/>
    </row>
    <row r="638" spans="1:19" ht="12.75" hidden="1">
      <c r="A638" s="23"/>
      <c r="B638" s="23"/>
      <c r="C638" s="24"/>
      <c r="D638" s="23"/>
      <c r="E638" s="23"/>
      <c r="F638" s="43"/>
      <c r="G638" s="83"/>
      <c r="H638" s="43"/>
      <c r="I638" s="43"/>
      <c r="J638" s="23"/>
      <c r="K638" s="43"/>
      <c r="L638" s="43"/>
      <c r="M638" s="43"/>
      <c r="N638" s="43"/>
      <c r="O638" s="43"/>
      <c r="P638" s="87"/>
      <c r="Q638" s="87"/>
      <c r="R638" s="36"/>
      <c r="S638" s="36"/>
    </row>
    <row r="639" spans="1:19" ht="12.75" hidden="1">
      <c r="A639" s="23"/>
      <c r="B639" s="23"/>
      <c r="C639" s="23"/>
      <c r="D639" s="23"/>
      <c r="E639" s="23"/>
      <c r="F639" s="43"/>
      <c r="G639" s="83"/>
      <c r="H639" s="43"/>
      <c r="I639" s="43"/>
      <c r="J639" s="23"/>
      <c r="K639" s="43"/>
      <c r="L639" s="43"/>
      <c r="M639" s="43"/>
      <c r="N639" s="43"/>
      <c r="O639" s="43"/>
      <c r="P639" s="87"/>
      <c r="Q639" s="87"/>
      <c r="R639" s="36"/>
      <c r="S639" s="36"/>
    </row>
    <row r="640" ht="12.75">
      <c r="G640" s="36"/>
    </row>
    <row r="641" ht="12.75">
      <c r="G641" s="36"/>
    </row>
    <row r="642" ht="12.75">
      <c r="G642" s="36"/>
    </row>
    <row r="643" ht="12.75">
      <c r="G643" s="36"/>
    </row>
    <row r="644" ht="12.75">
      <c r="G644" s="36"/>
    </row>
    <row r="646" spans="18:19" ht="12.75">
      <c r="R646" s="190"/>
      <c r="S646" s="191"/>
    </row>
    <row r="647" spans="18:19" ht="12.75">
      <c r="R647" s="36"/>
      <c r="S647" s="36"/>
    </row>
    <row r="648" spans="18:19" ht="12.75">
      <c r="R648" s="36"/>
      <c r="S648" s="36"/>
    </row>
    <row r="649" spans="18:19" ht="12.75">
      <c r="R649" s="36"/>
      <c r="S649" s="36"/>
    </row>
    <row r="650" spans="18:19" ht="12.75">
      <c r="R650" s="36"/>
      <c r="S650" s="36"/>
    </row>
    <row r="651" spans="18:19" ht="12.75">
      <c r="R651" s="36"/>
      <c r="S651" s="36"/>
    </row>
    <row r="652" spans="18:19" ht="12.75">
      <c r="R652" s="36"/>
      <c r="S652" s="36"/>
    </row>
    <row r="653" spans="18:19" ht="12.75">
      <c r="R653" s="36"/>
      <c r="S653" s="36"/>
    </row>
    <row r="654" spans="18:19" ht="12.75">
      <c r="R654" s="36"/>
      <c r="S654" s="36"/>
    </row>
    <row r="655" spans="18:19" ht="12.75">
      <c r="R655" s="36"/>
      <c r="S655" s="36"/>
    </row>
    <row r="656" spans="18:19" ht="12.75">
      <c r="R656" s="36"/>
      <c r="S656" s="36"/>
    </row>
    <row r="657" spans="18:19" ht="12.75">
      <c r="R657" s="36"/>
      <c r="S657" s="36"/>
    </row>
    <row r="658" spans="18:19" ht="12.75">
      <c r="R658" s="36"/>
      <c r="S658" s="36"/>
    </row>
    <row r="659" spans="18:19" ht="12.75">
      <c r="R659" s="36"/>
      <c r="S659" s="36"/>
    </row>
    <row r="660" spans="18:19" ht="12.75">
      <c r="R660" s="36"/>
      <c r="S660" s="36"/>
    </row>
    <row r="661" spans="18:19" ht="12.75">
      <c r="R661" s="36"/>
      <c r="S661" s="36"/>
    </row>
    <row r="662" spans="18:19" ht="12.75">
      <c r="R662" s="36"/>
      <c r="S662" s="36"/>
    </row>
    <row r="663" spans="18:19" ht="12.75">
      <c r="R663" s="36"/>
      <c r="S663" s="36"/>
    </row>
    <row r="664" spans="18:19" ht="12.75">
      <c r="R664" s="36"/>
      <c r="S664" s="36"/>
    </row>
    <row r="665" spans="18:19" ht="12.75">
      <c r="R665" s="36"/>
      <c r="S665" s="36"/>
    </row>
    <row r="666" spans="18:19" ht="12.75">
      <c r="R666" s="36"/>
      <c r="S666" s="36"/>
    </row>
    <row r="667" spans="18:19" ht="12.75">
      <c r="R667" s="36"/>
      <c r="S667" s="36"/>
    </row>
    <row r="668" spans="18:19" ht="12.75">
      <c r="R668" s="36"/>
      <c r="S668" s="36"/>
    </row>
    <row r="669" spans="18:19" ht="12.75">
      <c r="R669" s="36"/>
      <c r="S669" s="36"/>
    </row>
    <row r="670" spans="18:19" ht="12.75">
      <c r="R670" s="36"/>
      <c r="S670" s="36"/>
    </row>
    <row r="671" spans="18:19" ht="12.75">
      <c r="R671" s="36"/>
      <c r="S671" s="36"/>
    </row>
    <row r="672" spans="18:19" ht="12.75">
      <c r="R672" s="36"/>
      <c r="S672" s="36"/>
    </row>
    <row r="673" spans="18:19" ht="12.75">
      <c r="R673" s="36"/>
      <c r="S673" s="36"/>
    </row>
    <row r="674" spans="18:19" ht="12.75">
      <c r="R674" s="36"/>
      <c r="S674" s="36"/>
    </row>
    <row r="675" spans="18:19" ht="12.75">
      <c r="R675" s="36"/>
      <c r="S675" s="36"/>
    </row>
    <row r="676" spans="18:19" ht="12.75">
      <c r="R676" s="36"/>
      <c r="S676" s="36"/>
    </row>
    <row r="680" ht="2.25" customHeight="1"/>
    <row r="681" spans="18:19" ht="12.75">
      <c r="R681" s="41"/>
      <c r="S681" s="41"/>
    </row>
    <row r="682" spans="18:19" ht="12.75">
      <c r="R682" s="36"/>
      <c r="S682" s="36"/>
    </row>
    <row r="683" spans="18:19" ht="12.75">
      <c r="R683" s="36"/>
      <c r="S683" s="36"/>
    </row>
    <row r="684" spans="18:19" ht="12.75">
      <c r="R684" s="36"/>
      <c r="S684" s="36"/>
    </row>
    <row r="685" spans="18:19" ht="12.75">
      <c r="R685" s="36"/>
      <c r="S685" s="36"/>
    </row>
    <row r="686" spans="18:19" ht="12.75">
      <c r="R686" s="36"/>
      <c r="S686" s="36"/>
    </row>
    <row r="687" spans="18:19" ht="12.75">
      <c r="R687" s="36"/>
      <c r="S687" s="36"/>
    </row>
    <row r="688" spans="18:19" ht="12.75">
      <c r="R688" s="36"/>
      <c r="S688" s="36"/>
    </row>
    <row r="689" spans="18:19" ht="12.75">
      <c r="R689" s="36"/>
      <c r="S689" s="36"/>
    </row>
    <row r="690" spans="18:19" ht="12.75">
      <c r="R690" s="36"/>
      <c r="S690" s="36"/>
    </row>
    <row r="691" spans="18:19" ht="12.75">
      <c r="R691" s="36"/>
      <c r="S691" s="36"/>
    </row>
    <row r="692" spans="18:19" ht="12.75">
      <c r="R692" s="36"/>
      <c r="S692" s="36"/>
    </row>
    <row r="693" spans="18:19" ht="12.75">
      <c r="R693" s="36"/>
      <c r="S693" s="36"/>
    </row>
    <row r="694" spans="18:19" ht="12.75">
      <c r="R694" s="36"/>
      <c r="S694" s="36"/>
    </row>
    <row r="695" spans="18:19" ht="12.75">
      <c r="R695" s="36"/>
      <c r="S695" s="36"/>
    </row>
    <row r="696" spans="18:19" ht="12.75">
      <c r="R696" s="36"/>
      <c r="S696" s="36"/>
    </row>
    <row r="697" spans="18:19" ht="12.75">
      <c r="R697" s="36"/>
      <c r="S697" s="36"/>
    </row>
    <row r="698" spans="18:19" ht="12.75">
      <c r="R698" s="36"/>
      <c r="S698" s="36"/>
    </row>
    <row r="699" spans="18:19" ht="12.75">
      <c r="R699" s="36"/>
      <c r="S699" s="36"/>
    </row>
    <row r="700" spans="18:19" ht="12.75">
      <c r="R700" s="36"/>
      <c r="S700" s="36"/>
    </row>
    <row r="701" spans="18:19" ht="12.75">
      <c r="R701" s="36"/>
      <c r="S701" s="36"/>
    </row>
    <row r="702" spans="18:19" ht="12.75">
      <c r="R702" s="36"/>
      <c r="S702" s="36"/>
    </row>
    <row r="703" spans="18:19" ht="12.75">
      <c r="R703" s="36"/>
      <c r="S703" s="36"/>
    </row>
    <row r="704" spans="18:19" ht="12.75">
      <c r="R704" s="36"/>
      <c r="S704" s="36"/>
    </row>
    <row r="705" spans="18:19" ht="12.75">
      <c r="R705" s="36"/>
      <c r="S705" s="36"/>
    </row>
    <row r="706" spans="18:19" ht="12.75">
      <c r="R706" s="36"/>
      <c r="S706" s="36"/>
    </row>
    <row r="707" spans="18:19" ht="12.75">
      <c r="R707" s="36"/>
      <c r="S707" s="36"/>
    </row>
    <row r="708" spans="18:19" ht="12.75">
      <c r="R708" s="36"/>
      <c r="S708" s="36"/>
    </row>
    <row r="709" spans="18:19" ht="12.75">
      <c r="R709" s="36"/>
      <c r="S709" s="36"/>
    </row>
    <row r="710" spans="18:19" ht="12.75">
      <c r="R710" s="36"/>
      <c r="S710" s="36"/>
    </row>
    <row r="711" spans="18:19" ht="12.75">
      <c r="R711" s="36"/>
      <c r="S711" s="36"/>
    </row>
    <row r="715" ht="51.75" customHeight="1"/>
    <row r="716" spans="18:19" ht="12.75">
      <c r="R716" s="41"/>
      <c r="S716" s="41"/>
    </row>
    <row r="717" spans="18:19" ht="12.75">
      <c r="R717" s="36"/>
      <c r="S717" s="36"/>
    </row>
    <row r="718" spans="18:19" ht="12.75">
      <c r="R718" s="36"/>
      <c r="S718" s="36"/>
    </row>
    <row r="719" spans="18:19" ht="12.75">
      <c r="R719" s="36"/>
      <c r="S719" s="36"/>
    </row>
    <row r="720" spans="18:19" ht="12.75">
      <c r="R720" s="36"/>
      <c r="S720" s="36"/>
    </row>
    <row r="721" spans="18:19" ht="12.75">
      <c r="R721" s="36"/>
      <c r="S721" s="36"/>
    </row>
    <row r="722" spans="18:19" ht="12.75">
      <c r="R722" s="36"/>
      <c r="S722" s="36"/>
    </row>
    <row r="723" spans="18:19" ht="12.75">
      <c r="R723" s="36"/>
      <c r="S723" s="36"/>
    </row>
    <row r="724" spans="18:19" ht="12.75">
      <c r="R724" s="36"/>
      <c r="S724" s="36"/>
    </row>
    <row r="725" spans="18:19" ht="12.75">
      <c r="R725" s="36"/>
      <c r="S725" s="36"/>
    </row>
    <row r="726" spans="18:19" ht="12.75">
      <c r="R726" s="36"/>
      <c r="S726" s="36"/>
    </row>
    <row r="727" spans="18:19" ht="12.75">
      <c r="R727" s="36"/>
      <c r="S727" s="36"/>
    </row>
    <row r="728" spans="18:19" ht="12.75">
      <c r="R728" s="36"/>
      <c r="S728" s="36"/>
    </row>
    <row r="729" spans="18:19" ht="12.75">
      <c r="R729" s="36"/>
      <c r="S729" s="36"/>
    </row>
    <row r="730" spans="18:19" ht="12.75">
      <c r="R730" s="36"/>
      <c r="S730" s="36"/>
    </row>
    <row r="731" spans="18:19" ht="12.75">
      <c r="R731" s="36"/>
      <c r="S731" s="36"/>
    </row>
    <row r="732" spans="18:19" ht="12.75">
      <c r="R732" s="36"/>
      <c r="S732" s="36"/>
    </row>
    <row r="733" spans="18:19" ht="12.75">
      <c r="R733" s="36"/>
      <c r="S733" s="36"/>
    </row>
    <row r="734" spans="18:19" ht="12.75">
      <c r="R734" s="36"/>
      <c r="S734" s="36"/>
    </row>
    <row r="735" spans="18:19" ht="12.75">
      <c r="R735" s="36"/>
      <c r="S735" s="36"/>
    </row>
    <row r="736" spans="18:19" ht="12.75">
      <c r="R736" s="36"/>
      <c r="S736" s="36"/>
    </row>
    <row r="737" spans="18:19" ht="12.75">
      <c r="R737" s="36"/>
      <c r="S737" s="36"/>
    </row>
    <row r="738" spans="18:19" ht="12.75">
      <c r="R738" s="36"/>
      <c r="S738" s="36"/>
    </row>
    <row r="739" spans="18:19" ht="12.75">
      <c r="R739" s="36"/>
      <c r="S739" s="36"/>
    </row>
    <row r="740" spans="18:19" ht="12.75">
      <c r="R740" s="36"/>
      <c r="S740" s="36"/>
    </row>
    <row r="741" spans="18:19" ht="12.75">
      <c r="R741" s="36"/>
      <c r="S741" s="36"/>
    </row>
    <row r="742" spans="18:19" ht="12.75">
      <c r="R742" s="36"/>
      <c r="S742" s="36"/>
    </row>
    <row r="743" spans="18:19" ht="12.75">
      <c r="R743" s="36"/>
      <c r="S743" s="36"/>
    </row>
    <row r="744" spans="18:19" ht="12.75">
      <c r="R744" s="36"/>
      <c r="S744" s="36"/>
    </row>
    <row r="745" spans="18:19" ht="12.75">
      <c r="R745" s="36"/>
      <c r="S745" s="36"/>
    </row>
    <row r="746" spans="18:19" ht="12.75">
      <c r="R746" s="36"/>
      <c r="S746" s="36"/>
    </row>
    <row r="747" spans="18:19" ht="12.75">
      <c r="R747" s="36"/>
      <c r="S747" s="36"/>
    </row>
    <row r="750" ht="51" customHeight="1"/>
    <row r="751" spans="18:19" ht="12.75">
      <c r="R751" s="41"/>
      <c r="S751" s="41"/>
    </row>
    <row r="752" spans="18:19" ht="12.75">
      <c r="R752" s="36"/>
      <c r="S752" s="36"/>
    </row>
    <row r="753" spans="18:19" ht="12.75">
      <c r="R753" s="36"/>
      <c r="S753" s="36"/>
    </row>
    <row r="754" spans="18:19" ht="12.75">
      <c r="R754" s="36"/>
      <c r="S754" s="36"/>
    </row>
    <row r="755" spans="18:19" ht="12.75">
      <c r="R755" s="36"/>
      <c r="S755" s="36"/>
    </row>
    <row r="756" spans="18:19" ht="12.75">
      <c r="R756" s="36"/>
      <c r="S756" s="36"/>
    </row>
    <row r="757" spans="18:19" ht="12.75">
      <c r="R757" s="36"/>
      <c r="S757" s="36"/>
    </row>
    <row r="758" spans="18:19" ht="12.75">
      <c r="R758" s="36"/>
      <c r="S758" s="36"/>
    </row>
    <row r="759" spans="18:19" ht="12.75">
      <c r="R759" s="36"/>
      <c r="S759" s="36"/>
    </row>
    <row r="760" spans="18:19" ht="12.75">
      <c r="R760" s="36"/>
      <c r="S760" s="36"/>
    </row>
    <row r="761" spans="18:19" ht="12.75">
      <c r="R761" s="36"/>
      <c r="S761" s="36"/>
    </row>
    <row r="762" spans="18:19" ht="12.75">
      <c r="R762" s="36"/>
      <c r="S762" s="36"/>
    </row>
    <row r="763" spans="18:19" ht="12.75">
      <c r="R763" s="36"/>
      <c r="S763" s="36"/>
    </row>
    <row r="764" spans="18:19" ht="12.75">
      <c r="R764" s="36"/>
      <c r="S764" s="36"/>
    </row>
    <row r="765" spans="18:19" ht="12.75">
      <c r="R765" s="36"/>
      <c r="S765" s="36"/>
    </row>
    <row r="766" spans="18:19" ht="12.75">
      <c r="R766" s="36"/>
      <c r="S766" s="36"/>
    </row>
    <row r="767" spans="18:19" ht="12.75">
      <c r="R767" s="36"/>
      <c r="S767" s="36"/>
    </row>
    <row r="768" spans="18:19" ht="12.75">
      <c r="R768" s="36"/>
      <c r="S768" s="36"/>
    </row>
    <row r="769" spans="18:19" ht="12.75">
      <c r="R769" s="36"/>
      <c r="S769" s="36"/>
    </row>
    <row r="770" spans="18:19" ht="12.75">
      <c r="R770" s="36"/>
      <c r="S770" s="36"/>
    </row>
    <row r="771" spans="18:19" ht="12.75">
      <c r="R771" s="36"/>
      <c r="S771" s="36"/>
    </row>
    <row r="772" spans="18:19" ht="12.75">
      <c r="R772" s="36"/>
      <c r="S772" s="36"/>
    </row>
    <row r="773" spans="18:19" ht="12.75">
      <c r="R773" s="36"/>
      <c r="S773" s="36"/>
    </row>
    <row r="774" spans="18:19" ht="12.75">
      <c r="R774" s="36"/>
      <c r="S774" s="36"/>
    </row>
    <row r="775" spans="18:19" ht="12.75">
      <c r="R775" s="36"/>
      <c r="S775" s="36"/>
    </row>
    <row r="776" spans="18:19" ht="12.75">
      <c r="R776" s="36"/>
      <c r="S776" s="36"/>
    </row>
    <row r="777" spans="18:19" ht="12.75">
      <c r="R777" s="36"/>
      <c r="S777" s="36"/>
    </row>
    <row r="778" spans="18:19" ht="12.75">
      <c r="R778" s="36"/>
      <c r="S778" s="36"/>
    </row>
    <row r="779" spans="18:19" ht="12.75">
      <c r="R779" s="36"/>
      <c r="S779" s="36"/>
    </row>
    <row r="780" spans="18:19" ht="12.75">
      <c r="R780" s="36"/>
      <c r="S780" s="36"/>
    </row>
    <row r="781" spans="18:19" ht="12.75">
      <c r="R781" s="36"/>
      <c r="S781" s="36"/>
    </row>
    <row r="782" spans="18:19" ht="12.75">
      <c r="R782" s="36"/>
      <c r="S782" s="36"/>
    </row>
    <row r="783" spans="18:19" ht="12.75">
      <c r="R783" s="36"/>
      <c r="S783" s="36"/>
    </row>
    <row r="785" ht="52.5" customHeight="1"/>
    <row r="786" spans="18:19" ht="12.75">
      <c r="R786" s="41"/>
      <c r="S786" s="41"/>
    </row>
    <row r="787" spans="18:19" ht="12.75">
      <c r="R787" s="36"/>
      <c r="S787" s="36"/>
    </row>
    <row r="788" spans="18:19" ht="12.75">
      <c r="R788" s="36"/>
      <c r="S788" s="36"/>
    </row>
    <row r="789" spans="18:19" ht="12.75">
      <c r="R789" s="36"/>
      <c r="S789" s="36"/>
    </row>
    <row r="790" spans="18:19" ht="12.75">
      <c r="R790" s="36"/>
      <c r="S790" s="36"/>
    </row>
    <row r="791" spans="18:19" ht="12.75">
      <c r="R791" s="36"/>
      <c r="S791" s="36"/>
    </row>
    <row r="792" spans="18:19" ht="12.75">
      <c r="R792" s="36"/>
      <c r="S792" s="36"/>
    </row>
    <row r="793" spans="18:19" ht="12.75">
      <c r="R793" s="36"/>
      <c r="S793" s="36"/>
    </row>
    <row r="794" spans="18:19" ht="12.75">
      <c r="R794" s="36"/>
      <c r="S794" s="36"/>
    </row>
    <row r="795" spans="18:19" ht="12.75">
      <c r="R795" s="36"/>
      <c r="S795" s="36"/>
    </row>
    <row r="796" spans="18:19" ht="12.75">
      <c r="R796" s="36"/>
      <c r="S796" s="36"/>
    </row>
    <row r="797" spans="18:19" ht="12.75">
      <c r="R797" s="36"/>
      <c r="S797" s="36"/>
    </row>
    <row r="798" spans="18:19" ht="12.75">
      <c r="R798" s="36"/>
      <c r="S798" s="36"/>
    </row>
    <row r="799" spans="18:19" ht="12.75">
      <c r="R799" s="36"/>
      <c r="S799" s="36"/>
    </row>
    <row r="800" spans="18:19" ht="12.75">
      <c r="R800" s="36"/>
      <c r="S800" s="36"/>
    </row>
    <row r="801" spans="18:19" ht="12.75">
      <c r="R801" s="36"/>
      <c r="S801" s="36"/>
    </row>
    <row r="802" spans="18:19" ht="12.75">
      <c r="R802" s="36"/>
      <c r="S802" s="36"/>
    </row>
    <row r="803" spans="18:19" ht="12.75">
      <c r="R803" s="36"/>
      <c r="S803" s="36"/>
    </row>
    <row r="804" spans="18:19" ht="12.75">
      <c r="R804" s="36"/>
      <c r="S804" s="36"/>
    </row>
    <row r="805" spans="18:19" ht="12.75">
      <c r="R805" s="36"/>
      <c r="S805" s="36"/>
    </row>
    <row r="806" spans="18:19" ht="12.75">
      <c r="R806" s="36"/>
      <c r="S806" s="36"/>
    </row>
    <row r="807" spans="18:19" ht="12.75">
      <c r="R807" s="36"/>
      <c r="S807" s="36"/>
    </row>
    <row r="808" spans="18:19" ht="12.75">
      <c r="R808" s="36"/>
      <c r="S808" s="36"/>
    </row>
    <row r="809" spans="18:19" ht="12.75">
      <c r="R809" s="36"/>
      <c r="S809" s="36"/>
    </row>
    <row r="810" spans="18:19" ht="12.75">
      <c r="R810" s="36"/>
      <c r="S810" s="36"/>
    </row>
    <row r="811" spans="18:19" ht="12.75">
      <c r="R811" s="36"/>
      <c r="S811" s="36"/>
    </row>
    <row r="812" spans="18:19" ht="12.75">
      <c r="R812" s="36"/>
      <c r="S812" s="36"/>
    </row>
    <row r="813" spans="18:19" ht="12.75">
      <c r="R813" s="36"/>
      <c r="S813" s="36"/>
    </row>
    <row r="814" spans="18:19" ht="12.75">
      <c r="R814" s="36"/>
      <c r="S814" s="36"/>
    </row>
    <row r="815" spans="18:19" ht="12.75">
      <c r="R815" s="36"/>
      <c r="S815" s="36"/>
    </row>
    <row r="816" spans="18:19" ht="12.75">
      <c r="R816" s="36"/>
      <c r="S816" s="36"/>
    </row>
    <row r="817" spans="18:19" ht="12.75">
      <c r="R817" s="36"/>
      <c r="S817" s="36"/>
    </row>
    <row r="818" spans="18:19" ht="12.75">
      <c r="R818" s="36"/>
      <c r="S818" s="36"/>
    </row>
    <row r="822" spans="18:19" ht="12.75">
      <c r="R822" s="41"/>
      <c r="S822" s="41"/>
    </row>
    <row r="823" spans="18:19" ht="12.75">
      <c r="R823" s="36"/>
      <c r="S823" s="36"/>
    </row>
    <row r="824" spans="18:19" ht="12.75">
      <c r="R824" s="36"/>
      <c r="S824" s="36"/>
    </row>
    <row r="825" spans="18:19" ht="12.75">
      <c r="R825" s="36"/>
      <c r="S825" s="36"/>
    </row>
    <row r="826" spans="18:19" ht="12.75">
      <c r="R826" s="36"/>
      <c r="S826" s="36"/>
    </row>
    <row r="827" spans="18:19" ht="12.75">
      <c r="R827" s="36"/>
      <c r="S827" s="36"/>
    </row>
    <row r="828" spans="18:19" ht="12.75">
      <c r="R828" s="36"/>
      <c r="S828" s="36"/>
    </row>
    <row r="829" spans="18:19" ht="12.75">
      <c r="R829" s="36"/>
      <c r="S829" s="36"/>
    </row>
    <row r="830" spans="18:19" ht="12.75">
      <c r="R830" s="36"/>
      <c r="S830" s="36"/>
    </row>
    <row r="831" spans="18:19" ht="12.75">
      <c r="R831" s="36"/>
      <c r="S831" s="36"/>
    </row>
    <row r="832" spans="18:19" ht="12.75">
      <c r="R832" s="36"/>
      <c r="S832" s="36"/>
    </row>
    <row r="833" spans="18:19" ht="12.75">
      <c r="R833" s="36"/>
      <c r="S833" s="36"/>
    </row>
    <row r="834" spans="18:19" ht="12.75">
      <c r="R834" s="36"/>
      <c r="S834" s="36"/>
    </row>
    <row r="835" spans="18:19" ht="12.75">
      <c r="R835" s="36"/>
      <c r="S835" s="36"/>
    </row>
    <row r="836" spans="18:19" ht="12.75">
      <c r="R836" s="36"/>
      <c r="S836" s="36"/>
    </row>
    <row r="837" spans="18:19" ht="12.75">
      <c r="R837" s="36"/>
      <c r="S837" s="36"/>
    </row>
    <row r="838" spans="18:19" ht="12.75">
      <c r="R838" s="36"/>
      <c r="S838" s="36"/>
    </row>
    <row r="839" spans="18:19" ht="12.75">
      <c r="R839" s="36"/>
      <c r="S839" s="36"/>
    </row>
    <row r="840" spans="18:19" ht="12.75">
      <c r="R840" s="36"/>
      <c r="S840" s="36"/>
    </row>
    <row r="841" spans="18:19" ht="12.75">
      <c r="R841" s="36"/>
      <c r="S841" s="36"/>
    </row>
    <row r="842" spans="18:19" ht="12.75">
      <c r="R842" s="36"/>
      <c r="S842" s="36"/>
    </row>
    <row r="843" spans="18:19" ht="12.75">
      <c r="R843" s="36"/>
      <c r="S843" s="36"/>
    </row>
    <row r="844" spans="18:19" ht="12.75">
      <c r="R844" s="36"/>
      <c r="S844" s="36"/>
    </row>
    <row r="845" spans="18:19" ht="12.75">
      <c r="R845" s="36"/>
      <c r="S845" s="36"/>
    </row>
    <row r="846" spans="18:19" ht="12.75">
      <c r="R846" s="36"/>
      <c r="S846" s="36"/>
    </row>
    <row r="847" spans="18:19" ht="12.75">
      <c r="R847" s="36"/>
      <c r="S847" s="36"/>
    </row>
    <row r="848" spans="18:19" ht="12.75">
      <c r="R848" s="36"/>
      <c r="S848" s="36"/>
    </row>
    <row r="849" spans="18:19" ht="12.75">
      <c r="R849" s="36"/>
      <c r="S849" s="36"/>
    </row>
    <row r="850" spans="18:19" ht="12.75">
      <c r="R850" s="36"/>
      <c r="S850" s="36"/>
    </row>
    <row r="851" spans="18:19" ht="12.75">
      <c r="R851" s="36"/>
      <c r="S851" s="36"/>
    </row>
    <row r="852" spans="18:19" ht="12.75">
      <c r="R852" s="36"/>
      <c r="S852" s="36"/>
    </row>
    <row r="856" ht="52.5" customHeight="1"/>
    <row r="857" spans="18:19" ht="12.75">
      <c r="R857" s="41"/>
      <c r="S857" s="41"/>
    </row>
    <row r="858" spans="18:19" ht="12.75">
      <c r="R858" s="36"/>
      <c r="S858" s="36"/>
    </row>
    <row r="859" spans="18:19" ht="12.75">
      <c r="R859" s="36"/>
      <c r="S859" s="36"/>
    </row>
    <row r="860" spans="18:19" ht="12.75">
      <c r="R860" s="36"/>
      <c r="S860" s="36"/>
    </row>
    <row r="861" spans="18:19" ht="12.75">
      <c r="R861" s="36"/>
      <c r="S861" s="36"/>
    </row>
    <row r="862" spans="18:19" ht="12.75">
      <c r="R862" s="36"/>
      <c r="S862" s="36"/>
    </row>
    <row r="863" spans="18:19" ht="12.75">
      <c r="R863" s="36"/>
      <c r="S863" s="36"/>
    </row>
    <row r="864" spans="18:19" ht="12.75">
      <c r="R864" s="36"/>
      <c r="S864" s="36"/>
    </row>
    <row r="865" spans="18:19" ht="12.75">
      <c r="R865" s="36"/>
      <c r="S865" s="36"/>
    </row>
    <row r="866" spans="18:19" ht="12.75">
      <c r="R866" s="36"/>
      <c r="S866" s="36"/>
    </row>
    <row r="867" spans="18:19" ht="12.75">
      <c r="R867" s="36"/>
      <c r="S867" s="36"/>
    </row>
    <row r="868" spans="18:19" ht="12.75">
      <c r="R868" s="36"/>
      <c r="S868" s="36"/>
    </row>
    <row r="869" spans="18:19" ht="12.75">
      <c r="R869" s="36"/>
      <c r="S869" s="36"/>
    </row>
    <row r="870" spans="18:19" ht="12.75">
      <c r="R870" s="36"/>
      <c r="S870" s="36"/>
    </row>
    <row r="871" spans="18:19" ht="12.75">
      <c r="R871" s="36"/>
      <c r="S871" s="36"/>
    </row>
    <row r="872" spans="18:19" ht="12.75">
      <c r="R872" s="36"/>
      <c r="S872" s="36"/>
    </row>
    <row r="873" spans="18:19" ht="12.75">
      <c r="R873" s="36"/>
      <c r="S873" s="36"/>
    </row>
    <row r="874" spans="18:19" ht="12.75">
      <c r="R874" s="36"/>
      <c r="S874" s="36"/>
    </row>
    <row r="875" spans="18:19" ht="12.75">
      <c r="R875" s="36"/>
      <c r="S875" s="36"/>
    </row>
    <row r="876" spans="18:19" ht="12.75">
      <c r="R876" s="36"/>
      <c r="S876" s="36"/>
    </row>
    <row r="877" spans="18:19" ht="12.75">
      <c r="R877" s="36"/>
      <c r="S877" s="36"/>
    </row>
    <row r="878" spans="18:19" ht="12.75">
      <c r="R878" s="36"/>
      <c r="S878" s="36"/>
    </row>
    <row r="879" spans="18:19" ht="12.75">
      <c r="R879" s="36"/>
      <c r="S879" s="36"/>
    </row>
    <row r="880" spans="18:19" ht="12.75">
      <c r="R880" s="36"/>
      <c r="S880" s="36"/>
    </row>
    <row r="881" spans="18:19" ht="12.75">
      <c r="R881" s="36"/>
      <c r="S881" s="36"/>
    </row>
    <row r="882" spans="18:19" ht="12.75">
      <c r="R882" s="36"/>
      <c r="S882" s="36"/>
    </row>
    <row r="883" spans="18:19" ht="12.75">
      <c r="R883" s="36"/>
      <c r="S883" s="36"/>
    </row>
    <row r="884" spans="18:19" ht="12.75">
      <c r="R884" s="36"/>
      <c r="S884" s="36"/>
    </row>
    <row r="885" spans="18:19" ht="12.75">
      <c r="R885" s="36"/>
      <c r="S885" s="36"/>
    </row>
    <row r="886" spans="18:19" ht="12.75">
      <c r="R886" s="36"/>
      <c r="S886" s="36"/>
    </row>
    <row r="887" spans="18:19" ht="12.75">
      <c r="R887" s="36"/>
      <c r="S887" s="36"/>
    </row>
    <row r="888" spans="18:19" ht="12.75">
      <c r="R888" s="36"/>
      <c r="S888" s="36"/>
    </row>
    <row r="966" ht="50.25" customHeight="1"/>
    <row r="1001" ht="51.75" customHeight="1"/>
    <row r="1036" ht="52.5" customHeight="1"/>
    <row r="1107" ht="51" customHeight="1"/>
    <row r="1126" ht="12" customHeight="1"/>
    <row r="1127" ht="257.25" customHeight="1" hidden="1"/>
    <row r="1128" ht="185.25" customHeight="1"/>
    <row r="1129" ht="27" customHeight="1"/>
    <row r="1162" ht="39.75" customHeight="1"/>
    <row r="1163" ht="12.75" customHeight="1" hidden="1"/>
    <row r="1164" ht="12.75" customHeight="1" hidden="1"/>
    <row r="1198" ht="46.5" customHeight="1"/>
    <row r="1233" ht="63.75" customHeight="1"/>
    <row r="1267" ht="45" customHeight="1"/>
    <row r="1338" ht="57" customHeight="1"/>
  </sheetData>
  <printOptions/>
  <pageMargins left="0.75" right="0.75" top="1" bottom="1" header="0.4921259845" footer="0.4921259845"/>
  <pageSetup horizontalDpi="600" verticalDpi="600" orientation="landscape" paperSize="9" scale="88" r:id="rId1"/>
  <headerFooter alignWithMargins="0">
    <oddHeader>&amp;C&amp;A</oddHeader>
    <oddFooter>&amp;CStrana &amp;P</oddFooter>
  </headerFooter>
  <rowBreaks count="4" manualBreakCount="4">
    <brk id="37" max="255" man="1"/>
    <brk id="74" max="255" man="1"/>
    <brk id="119" max="255" man="1"/>
    <brk id="19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843"/>
  <sheetViews>
    <sheetView view="pageBreakPreview" zoomScaleSheetLayoutView="100" workbookViewId="0" topLeftCell="A188">
      <selection activeCell="P220" sqref="P220"/>
    </sheetView>
  </sheetViews>
  <sheetFormatPr defaultColWidth="9.00390625" defaultRowHeight="12.75"/>
  <cols>
    <col min="1" max="1" width="9.875" style="0" customWidth="1"/>
    <col min="2" max="2" width="39.625" style="0" customWidth="1"/>
    <col min="3" max="3" width="12.125" style="0" customWidth="1"/>
    <col min="4" max="4" width="10.375" style="0" hidden="1" customWidth="1"/>
    <col min="5" max="5" width="13.125" style="0" customWidth="1"/>
    <col min="6" max="6" width="11.75390625" style="0" hidden="1" customWidth="1"/>
    <col min="7" max="9" width="11.00390625" style="0" hidden="1" customWidth="1"/>
    <col min="10" max="10" width="13.875" style="0" hidden="1" customWidth="1"/>
    <col min="11" max="11" width="13.375" style="0" hidden="1" customWidth="1"/>
    <col min="12" max="12" width="12.375" style="0" customWidth="1"/>
    <col min="13" max="13" width="12.25390625" style="0" customWidth="1"/>
    <col min="14" max="14" width="8.125" style="0" hidden="1" customWidth="1"/>
    <col min="15" max="15" width="12.625" style="0" customWidth="1"/>
    <col min="16" max="17" width="42.375" style="0" customWidth="1"/>
  </cols>
  <sheetData>
    <row r="1" spans="1:15" ht="12.75">
      <c r="A1" s="56"/>
      <c r="B1" s="56"/>
      <c r="C1" s="5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79" customFormat="1" ht="6.75" customHeight="1">
      <c r="A2" s="56"/>
      <c r="B2" s="56"/>
      <c r="C2" s="56"/>
      <c r="D2" s="35"/>
      <c r="E2" s="35"/>
      <c r="F2" s="35"/>
      <c r="G2" s="35"/>
      <c r="H2" s="35"/>
      <c r="I2" s="35"/>
      <c r="J2" s="35" t="s">
        <v>1</v>
      </c>
      <c r="K2" s="35"/>
      <c r="L2" s="35"/>
      <c r="M2" s="35"/>
      <c r="N2" s="35"/>
      <c r="O2" s="403"/>
    </row>
    <row r="3" spans="1:15" s="79" customFormat="1" ht="12.75" customHeight="1">
      <c r="A3" s="122" t="s">
        <v>477</v>
      </c>
      <c r="B3" s="401"/>
      <c r="C3" s="402"/>
      <c r="D3" s="402"/>
      <c r="E3" s="402"/>
      <c r="F3" s="402"/>
      <c r="G3" s="402"/>
      <c r="H3" s="402"/>
      <c r="I3" s="401"/>
      <c r="J3" s="402"/>
      <c r="K3" s="402"/>
      <c r="L3" s="402"/>
      <c r="M3" s="402"/>
      <c r="N3" s="403"/>
      <c r="O3" s="76"/>
    </row>
    <row r="4" spans="1:15" s="76" customFormat="1" ht="11.25" customHeight="1">
      <c r="A4" s="35"/>
      <c r="B4" s="401"/>
      <c r="C4" s="402"/>
      <c r="D4" s="402"/>
      <c r="E4" s="402"/>
      <c r="F4" s="402"/>
      <c r="G4" s="402"/>
      <c r="H4" s="402"/>
      <c r="I4" s="401"/>
      <c r="J4" s="402"/>
      <c r="K4" s="402"/>
      <c r="L4" s="402"/>
      <c r="M4" s="402"/>
      <c r="N4" s="403"/>
      <c r="O4" s="410"/>
    </row>
    <row r="5" spans="1:17" ht="40.5" customHeight="1">
      <c r="A5" s="411" t="s">
        <v>2</v>
      </c>
      <c r="B5" s="412" t="s">
        <v>3</v>
      </c>
      <c r="C5" s="413" t="s">
        <v>471</v>
      </c>
      <c r="D5" s="414" t="s">
        <v>5</v>
      </c>
      <c r="E5" s="415" t="s">
        <v>472</v>
      </c>
      <c r="F5" s="413" t="s">
        <v>270</v>
      </c>
      <c r="G5" s="413"/>
      <c r="H5" s="413"/>
      <c r="I5" s="413"/>
      <c r="J5" s="416"/>
      <c r="K5" s="417"/>
      <c r="L5" s="418" t="s">
        <v>473</v>
      </c>
      <c r="M5" s="419" t="s">
        <v>474</v>
      </c>
      <c r="N5" s="419" t="s">
        <v>269</v>
      </c>
      <c r="O5" s="412" t="s">
        <v>475</v>
      </c>
      <c r="P5" s="441"/>
      <c r="Q5" s="98"/>
    </row>
    <row r="6" spans="1:17" ht="18" customHeight="1">
      <c r="A6" s="420">
        <v>210</v>
      </c>
      <c r="B6" s="421" t="s">
        <v>293</v>
      </c>
      <c r="C6" s="422">
        <f>SUM(C7)</f>
        <v>48</v>
      </c>
      <c r="D6" s="423"/>
      <c r="E6" s="422">
        <f>SUM(E7)</f>
        <v>70</v>
      </c>
      <c r="F6" s="422" t="e">
        <f>SUM(F7,#REF!)</f>
        <v>#REF!</v>
      </c>
      <c r="G6" s="422"/>
      <c r="H6" s="422"/>
      <c r="I6" s="422"/>
      <c r="J6" s="424"/>
      <c r="K6" s="425"/>
      <c r="L6" s="422">
        <f>SUM(L7)</f>
        <v>70</v>
      </c>
      <c r="M6" s="426">
        <f>SUM(M7)</f>
        <v>70</v>
      </c>
      <c r="N6" s="427"/>
      <c r="O6" s="426">
        <f>SUM(O7)</f>
        <v>80</v>
      </c>
      <c r="P6" s="38"/>
      <c r="Q6" s="38"/>
    </row>
    <row r="7" spans="1:17" ht="18" customHeight="1">
      <c r="A7" s="436" t="s">
        <v>294</v>
      </c>
      <c r="B7" s="347" t="s">
        <v>392</v>
      </c>
      <c r="C7" s="242">
        <v>48</v>
      </c>
      <c r="D7" s="366"/>
      <c r="E7" s="196">
        <v>70</v>
      </c>
      <c r="F7" s="242"/>
      <c r="G7" s="242"/>
      <c r="H7" s="242"/>
      <c r="I7" s="242"/>
      <c r="J7" s="347"/>
      <c r="K7" s="356"/>
      <c r="L7" s="434">
        <v>70</v>
      </c>
      <c r="M7" s="242">
        <v>70</v>
      </c>
      <c r="N7" s="164"/>
      <c r="O7" s="242">
        <v>80</v>
      </c>
      <c r="P7" s="38"/>
      <c r="Q7" s="38"/>
    </row>
    <row r="8" spans="1:17" ht="18" customHeight="1">
      <c r="A8" s="420">
        <v>220</v>
      </c>
      <c r="B8" s="421" t="s">
        <v>256</v>
      </c>
      <c r="C8" s="422">
        <f>SUM(C10:C11)</f>
        <v>61</v>
      </c>
      <c r="D8" s="423"/>
      <c r="E8" s="426">
        <f>SUM(E10:E11)</f>
        <v>51</v>
      </c>
      <c r="F8" s="426">
        <f>SUM(F9)</f>
        <v>0</v>
      </c>
      <c r="G8" s="427"/>
      <c r="H8" s="426">
        <f>SUM(H9)</f>
        <v>0</v>
      </c>
      <c r="I8" s="422"/>
      <c r="J8" s="424"/>
      <c r="K8" s="425"/>
      <c r="L8" s="426">
        <f>SUM(L10:L11)</f>
        <v>61</v>
      </c>
      <c r="M8" s="426">
        <f>SUM(M10:M11)</f>
        <v>61</v>
      </c>
      <c r="N8" s="426"/>
      <c r="O8" s="426">
        <f>SUM(O10:O11)</f>
        <v>61</v>
      </c>
      <c r="P8" s="38"/>
      <c r="Q8" s="38"/>
    </row>
    <row r="9" spans="1:18" ht="18" customHeight="1">
      <c r="A9" s="436">
        <v>223</v>
      </c>
      <c r="B9" s="244" t="s">
        <v>258</v>
      </c>
      <c r="C9" s="164">
        <f>SUM(C10)</f>
        <v>31</v>
      </c>
      <c r="D9" s="352" t="e">
        <f>#REF!+#REF!+D12</f>
        <v>#REF!</v>
      </c>
      <c r="E9" s="317">
        <f>SUM(E10)</f>
        <v>51</v>
      </c>
      <c r="F9" s="164">
        <f>SUM(F12:F13)</f>
        <v>0</v>
      </c>
      <c r="G9" s="164"/>
      <c r="H9" s="164">
        <f>SUM(H12:H13)</f>
        <v>0</v>
      </c>
      <c r="I9" s="164"/>
      <c r="J9" s="244"/>
      <c r="K9" s="367"/>
      <c r="L9" s="426">
        <f>SUM(L10)</f>
        <v>61</v>
      </c>
      <c r="M9" s="317">
        <f>SUM(M10)</f>
        <v>61</v>
      </c>
      <c r="N9" s="317"/>
      <c r="O9" s="317">
        <f>SUM(O10)</f>
        <v>61</v>
      </c>
      <c r="P9" s="377"/>
      <c r="Q9" s="377"/>
      <c r="R9" s="35"/>
    </row>
    <row r="10" spans="1:18" ht="18" customHeight="1">
      <c r="A10" s="437">
        <v>1</v>
      </c>
      <c r="B10" s="347" t="s">
        <v>311</v>
      </c>
      <c r="C10" s="242">
        <v>31</v>
      </c>
      <c r="D10" s="103"/>
      <c r="E10" s="193">
        <v>51</v>
      </c>
      <c r="F10" s="9"/>
      <c r="G10" s="9"/>
      <c r="H10" s="9"/>
      <c r="I10" s="6"/>
      <c r="J10" s="7"/>
      <c r="K10" s="43"/>
      <c r="L10" s="427">
        <v>61</v>
      </c>
      <c r="M10" s="9">
        <v>61</v>
      </c>
      <c r="N10" s="9"/>
      <c r="O10" s="9">
        <v>61</v>
      </c>
      <c r="P10" s="377"/>
      <c r="Q10" s="377"/>
      <c r="R10" s="35"/>
    </row>
    <row r="11" spans="1:18" ht="18" customHeight="1">
      <c r="A11" s="438">
        <v>222003</v>
      </c>
      <c r="B11" s="347" t="s">
        <v>410</v>
      </c>
      <c r="C11" s="242">
        <v>30</v>
      </c>
      <c r="D11" s="366"/>
      <c r="E11" s="196"/>
      <c r="F11" s="242"/>
      <c r="G11" s="242"/>
      <c r="H11" s="242"/>
      <c r="I11" s="242"/>
      <c r="J11" s="347"/>
      <c r="K11" s="356"/>
      <c r="L11" s="434"/>
      <c r="M11" s="196"/>
      <c r="N11" s="317"/>
      <c r="O11" s="196"/>
      <c r="P11" s="377"/>
      <c r="Q11" s="377"/>
      <c r="R11" s="35"/>
    </row>
    <row r="12" spans="1:17" ht="18" customHeight="1">
      <c r="A12" s="428">
        <v>230</v>
      </c>
      <c r="B12" s="429" t="s">
        <v>257</v>
      </c>
      <c r="C12" s="426">
        <f>SUM(C13:C14)</f>
        <v>0</v>
      </c>
      <c r="D12" s="430"/>
      <c r="E12" s="426">
        <f>SUM(E13:E14)</f>
        <v>0</v>
      </c>
      <c r="F12" s="426"/>
      <c r="G12" s="426"/>
      <c r="H12" s="426"/>
      <c r="I12" s="426"/>
      <c r="J12" s="429"/>
      <c r="K12" s="431"/>
      <c r="L12" s="426">
        <f>SUM(L13:L14)</f>
        <v>0</v>
      </c>
      <c r="M12" s="426">
        <f>SUM(M13:M14)</f>
        <v>0</v>
      </c>
      <c r="N12" s="426"/>
      <c r="O12" s="426">
        <f>SUM(O13:O14)</f>
        <v>0</v>
      </c>
      <c r="P12" s="38"/>
      <c r="Q12" s="38"/>
    </row>
    <row r="13" spans="1:17" ht="18" customHeight="1">
      <c r="A13" s="438">
        <v>231</v>
      </c>
      <c r="B13" s="347" t="s">
        <v>393</v>
      </c>
      <c r="C13" s="242"/>
      <c r="D13" s="366"/>
      <c r="E13" s="196"/>
      <c r="F13" s="242"/>
      <c r="G13" s="242"/>
      <c r="H13" s="242"/>
      <c r="I13" s="242"/>
      <c r="J13" s="347"/>
      <c r="K13" s="356"/>
      <c r="L13" s="434"/>
      <c r="M13" s="196"/>
      <c r="N13" s="196"/>
      <c r="O13" s="196"/>
      <c r="P13" s="38"/>
      <c r="Q13" s="38"/>
    </row>
    <row r="14" spans="1:20" ht="18" customHeight="1">
      <c r="A14" s="438">
        <v>233</v>
      </c>
      <c r="B14" s="347" t="s">
        <v>394</v>
      </c>
      <c r="C14" s="242"/>
      <c r="D14" s="366"/>
      <c r="E14" s="196"/>
      <c r="F14" s="242"/>
      <c r="G14" s="242"/>
      <c r="H14" s="242"/>
      <c r="I14" s="242"/>
      <c r="J14" s="347"/>
      <c r="K14" s="356"/>
      <c r="L14" s="434"/>
      <c r="M14" s="196"/>
      <c r="N14" s="196"/>
      <c r="O14" s="196"/>
      <c r="P14" s="371"/>
      <c r="Q14" s="371"/>
      <c r="R14" s="35"/>
      <c r="S14" s="35"/>
      <c r="T14" s="35"/>
    </row>
    <row r="15" spans="1:17" ht="18" customHeight="1">
      <c r="A15" s="432">
        <v>240</v>
      </c>
      <c r="B15" s="429" t="s">
        <v>295</v>
      </c>
      <c r="C15" s="426">
        <f>C16</f>
        <v>5</v>
      </c>
      <c r="D15" s="430"/>
      <c r="E15" s="426">
        <f>E16</f>
        <v>0</v>
      </c>
      <c r="F15" s="426"/>
      <c r="G15" s="426"/>
      <c r="H15" s="426"/>
      <c r="I15" s="426"/>
      <c r="J15" s="429"/>
      <c r="K15" s="431"/>
      <c r="L15" s="426">
        <f>L16</f>
        <v>0</v>
      </c>
      <c r="M15" s="426">
        <f>SUM(M16)</f>
        <v>0</v>
      </c>
      <c r="N15" s="426"/>
      <c r="O15" s="426">
        <f>SUM(O16)</f>
        <v>0</v>
      </c>
      <c r="P15" s="38"/>
      <c r="Q15" s="38"/>
    </row>
    <row r="16" spans="1:17" ht="18" customHeight="1">
      <c r="A16" s="436">
        <v>243</v>
      </c>
      <c r="B16" s="7" t="s">
        <v>296</v>
      </c>
      <c r="C16" s="9">
        <v>5</v>
      </c>
      <c r="D16" s="104"/>
      <c r="E16" s="193"/>
      <c r="F16" s="9"/>
      <c r="G16" s="9"/>
      <c r="H16" s="9"/>
      <c r="I16" s="9"/>
      <c r="J16" s="7"/>
      <c r="K16" s="43"/>
      <c r="L16" s="427"/>
      <c r="M16" s="9"/>
      <c r="N16" s="9"/>
      <c r="O16" s="9"/>
      <c r="P16" s="38"/>
      <c r="Q16" s="38"/>
    </row>
    <row r="17" spans="1:17" ht="18" customHeight="1">
      <c r="A17" s="432">
        <v>290</v>
      </c>
      <c r="B17" s="429" t="s">
        <v>253</v>
      </c>
      <c r="C17" s="426">
        <f>SUM(C18,C20)</f>
        <v>942</v>
      </c>
      <c r="D17" s="430"/>
      <c r="E17" s="426">
        <f>SUM(E18,E20)</f>
        <v>149</v>
      </c>
      <c r="F17" s="426"/>
      <c r="G17" s="426"/>
      <c r="H17" s="426"/>
      <c r="I17" s="426"/>
      <c r="J17" s="429"/>
      <c r="K17" s="431"/>
      <c r="L17" s="426">
        <f>SUM(L18,L20)</f>
        <v>179</v>
      </c>
      <c r="M17" s="426">
        <f>SUM(M18,M20)</f>
        <v>219</v>
      </c>
      <c r="N17" s="426"/>
      <c r="O17" s="426">
        <f>SUM(O18,O20)</f>
        <v>229</v>
      </c>
      <c r="P17" s="38"/>
      <c r="Q17" s="38"/>
    </row>
    <row r="18" spans="1:17" ht="18" customHeight="1">
      <c r="A18" s="436">
        <v>291</v>
      </c>
      <c r="B18" s="244" t="s">
        <v>404</v>
      </c>
      <c r="C18" s="164">
        <f>SUM(C19:C19)</f>
        <v>0</v>
      </c>
      <c r="D18" s="352"/>
      <c r="E18" s="317">
        <f>SUM(E19:E19)</f>
        <v>0</v>
      </c>
      <c r="F18" s="164"/>
      <c r="G18" s="164"/>
      <c r="H18" s="164"/>
      <c r="I18" s="164"/>
      <c r="J18" s="244"/>
      <c r="K18" s="367"/>
      <c r="L18" s="426">
        <f>SUM(L19:L19)</f>
        <v>0</v>
      </c>
      <c r="M18" s="317">
        <f>SUM(M19:M19)</f>
        <v>0</v>
      </c>
      <c r="N18" s="317"/>
      <c r="O18" s="317">
        <f>SUM(O19:O19)</f>
        <v>0</v>
      </c>
      <c r="P18" s="38"/>
      <c r="Q18" s="38"/>
    </row>
    <row r="19" spans="1:20" ht="18" customHeight="1">
      <c r="A19" s="439">
        <v>2</v>
      </c>
      <c r="B19" s="7" t="s">
        <v>306</v>
      </c>
      <c r="C19" s="9"/>
      <c r="D19" s="104"/>
      <c r="E19" s="193"/>
      <c r="F19" s="9"/>
      <c r="G19" s="9"/>
      <c r="H19" s="9"/>
      <c r="I19" s="9"/>
      <c r="J19" s="7"/>
      <c r="K19" s="43"/>
      <c r="L19" s="427"/>
      <c r="M19" s="316"/>
      <c r="N19" s="316"/>
      <c r="O19" s="316"/>
      <c r="P19" s="370"/>
      <c r="Q19" s="370"/>
      <c r="R19" s="35"/>
      <c r="S19" s="35"/>
      <c r="T19" s="35"/>
    </row>
    <row r="20" spans="1:17" ht="18" customHeight="1">
      <c r="A20" s="436">
        <v>292</v>
      </c>
      <c r="B20" s="373" t="s">
        <v>23</v>
      </c>
      <c r="C20" s="317">
        <f>SUM(C21:C25)</f>
        <v>942</v>
      </c>
      <c r="D20" s="374">
        <f>SUM(D21:D26)</f>
        <v>0</v>
      </c>
      <c r="E20" s="372">
        <f>SUM(E21:E25)</f>
        <v>149</v>
      </c>
      <c r="F20" s="372">
        <f>SUM(F21:F26)</f>
        <v>0</v>
      </c>
      <c r="G20" s="317"/>
      <c r="H20" s="372">
        <f>SUM(H21:H26)</f>
        <v>0</v>
      </c>
      <c r="I20" s="317"/>
      <c r="J20" s="375"/>
      <c r="K20" s="376"/>
      <c r="L20" s="435">
        <f>SUM(L21:L25)</f>
        <v>179</v>
      </c>
      <c r="M20" s="372">
        <f>SUM(M21:M25)</f>
        <v>219</v>
      </c>
      <c r="N20" s="317"/>
      <c r="O20" s="372">
        <f>SUM(O21:O25)</f>
        <v>229</v>
      </c>
      <c r="P20" s="38"/>
      <c r="Q20" s="38"/>
    </row>
    <row r="21" spans="1:17" ht="18" customHeight="1">
      <c r="A21" s="440">
        <v>6</v>
      </c>
      <c r="B21" s="7" t="s">
        <v>395</v>
      </c>
      <c r="C21" s="9">
        <v>731</v>
      </c>
      <c r="D21" s="104"/>
      <c r="E21" s="193">
        <v>70</v>
      </c>
      <c r="F21" s="9"/>
      <c r="G21" s="9"/>
      <c r="H21" s="9"/>
      <c r="I21" s="9"/>
      <c r="J21" s="55"/>
      <c r="K21" s="43"/>
      <c r="L21" s="427">
        <v>70</v>
      </c>
      <c r="M21" s="9">
        <v>90</v>
      </c>
      <c r="N21" s="9"/>
      <c r="O21" s="9">
        <v>90</v>
      </c>
      <c r="P21" s="38"/>
      <c r="Q21" s="38"/>
    </row>
    <row r="22" spans="1:17" ht="18" customHeight="1">
      <c r="A22" s="440">
        <v>7</v>
      </c>
      <c r="B22" s="7" t="s">
        <v>478</v>
      </c>
      <c r="C22" s="9">
        <v>138</v>
      </c>
      <c r="D22" s="104"/>
      <c r="E22" s="193"/>
      <c r="F22" s="9"/>
      <c r="G22" s="9"/>
      <c r="H22" s="9"/>
      <c r="I22" s="9"/>
      <c r="J22" s="55"/>
      <c r="K22" s="43"/>
      <c r="L22" s="427"/>
      <c r="M22" s="9"/>
      <c r="N22" s="9"/>
      <c r="O22" s="9"/>
      <c r="P22" s="38"/>
      <c r="Q22" s="38"/>
    </row>
    <row r="23" spans="1:17" ht="18" customHeight="1">
      <c r="A23" s="440">
        <v>12</v>
      </c>
      <c r="B23" s="7" t="s">
        <v>26</v>
      </c>
      <c r="C23" s="9">
        <v>61</v>
      </c>
      <c r="D23" s="104"/>
      <c r="E23" s="193">
        <v>49</v>
      </c>
      <c r="F23" s="9"/>
      <c r="G23" s="9"/>
      <c r="H23" s="9"/>
      <c r="I23" s="9"/>
      <c r="J23" s="7"/>
      <c r="K23" s="43"/>
      <c r="L23" s="427">
        <v>49</v>
      </c>
      <c r="M23" s="9">
        <v>69</v>
      </c>
      <c r="N23" s="9"/>
      <c r="O23" s="9">
        <v>79</v>
      </c>
      <c r="P23" s="371" t="s">
        <v>276</v>
      </c>
      <c r="Q23" s="371"/>
    </row>
    <row r="24" spans="1:17" ht="18" customHeight="1">
      <c r="A24" s="440">
        <v>27</v>
      </c>
      <c r="B24" s="7" t="s">
        <v>396</v>
      </c>
      <c r="C24" s="9">
        <v>12</v>
      </c>
      <c r="D24" s="104"/>
      <c r="E24" s="193">
        <v>30</v>
      </c>
      <c r="F24" s="9"/>
      <c r="G24" s="9"/>
      <c r="H24" s="9"/>
      <c r="I24" s="9"/>
      <c r="J24" s="7"/>
      <c r="K24" s="43"/>
      <c r="L24" s="427">
        <v>60</v>
      </c>
      <c r="M24" s="9">
        <v>60</v>
      </c>
      <c r="N24" s="9"/>
      <c r="O24" s="9">
        <v>60</v>
      </c>
      <c r="P24" s="38"/>
      <c r="Q24" s="38"/>
    </row>
    <row r="25" spans="1:17" ht="18" customHeight="1">
      <c r="A25" s="428">
        <v>453</v>
      </c>
      <c r="B25" s="7" t="s">
        <v>479</v>
      </c>
      <c r="C25" s="9"/>
      <c r="D25" s="104"/>
      <c r="E25" s="193"/>
      <c r="F25" s="9"/>
      <c r="G25" s="9"/>
      <c r="H25" s="9"/>
      <c r="I25" s="9"/>
      <c r="J25" s="7"/>
      <c r="K25" s="43"/>
      <c r="L25" s="427"/>
      <c r="M25" s="9"/>
      <c r="N25" s="9"/>
      <c r="O25" s="9"/>
      <c r="P25" s="38"/>
      <c r="Q25" s="38"/>
    </row>
    <row r="26" spans="1:17" ht="18" customHeight="1">
      <c r="A26" s="433" t="s">
        <v>274</v>
      </c>
      <c r="B26" s="429" t="s">
        <v>481</v>
      </c>
      <c r="C26" s="426">
        <v>101</v>
      </c>
      <c r="D26" s="430"/>
      <c r="E26" s="426"/>
      <c r="F26" s="426"/>
      <c r="G26" s="426"/>
      <c r="H26" s="426"/>
      <c r="I26" s="426"/>
      <c r="J26" s="429"/>
      <c r="K26" s="431"/>
      <c r="L26" s="426"/>
      <c r="M26" s="426"/>
      <c r="N26" s="426"/>
      <c r="O26" s="426"/>
      <c r="P26" s="38"/>
      <c r="Q26" s="38"/>
    </row>
    <row r="27" spans="1:17" ht="18" customHeight="1">
      <c r="A27" s="440"/>
      <c r="B27" s="7"/>
      <c r="C27" s="9"/>
      <c r="D27" s="104"/>
      <c r="E27" s="193"/>
      <c r="F27" s="9"/>
      <c r="G27" s="9"/>
      <c r="H27" s="9"/>
      <c r="I27" s="9"/>
      <c r="J27" s="7"/>
      <c r="K27" s="43"/>
      <c r="L27" s="427"/>
      <c r="M27" s="9" t="s">
        <v>276</v>
      </c>
      <c r="N27" s="9"/>
      <c r="O27" s="9" t="s">
        <v>276</v>
      </c>
      <c r="P27" s="38"/>
      <c r="Q27" s="38"/>
    </row>
    <row r="28" spans="1:17" ht="18" customHeight="1">
      <c r="A28" s="424"/>
      <c r="B28" s="421" t="s">
        <v>480</v>
      </c>
      <c r="C28" s="422">
        <f>SUM(C26,C17,C15,C12,C8,C6)</f>
        <v>1157</v>
      </c>
      <c r="D28" s="423">
        <f>SUM(D16:D16)</f>
        <v>0</v>
      </c>
      <c r="E28" s="422">
        <f>SUM(E17,E15,E12,E8,E6)</f>
        <v>270</v>
      </c>
      <c r="F28" s="422">
        <f>SUM(F1,F9,F13,F15,F17,F20)</f>
        <v>0</v>
      </c>
      <c r="G28" s="422"/>
      <c r="H28" s="422">
        <f>SUM(H1,H9,H13,H15,H17,H20)</f>
        <v>0</v>
      </c>
      <c r="I28" s="422"/>
      <c r="J28" s="424"/>
      <c r="K28" s="425"/>
      <c r="L28" s="422">
        <f>SUM(L26,L17,L15,L12,L8,L6)</f>
        <v>310</v>
      </c>
      <c r="M28" s="422">
        <f>SUM(M26,M17,M15,M12,M8,M6)</f>
        <v>350</v>
      </c>
      <c r="N28" s="422"/>
      <c r="O28" s="422">
        <f>SUM(O26,O17,O15,O12,O8,O6)</f>
        <v>370</v>
      </c>
      <c r="P28" s="38"/>
      <c r="Q28" s="38"/>
    </row>
    <row r="29" spans="1:16" ht="19.5" customHeight="1">
      <c r="A29" s="122" t="s">
        <v>477</v>
      </c>
      <c r="B29" s="401"/>
      <c r="C29" s="402"/>
      <c r="D29" s="402"/>
      <c r="E29" s="402"/>
      <c r="F29" s="402"/>
      <c r="G29" s="402"/>
      <c r="H29" s="402"/>
      <c r="I29" s="401"/>
      <c r="J29" s="402"/>
      <c r="K29" s="402"/>
      <c r="L29" s="402"/>
      <c r="M29" s="402"/>
      <c r="N29" s="402"/>
      <c r="O29" s="403"/>
      <c r="P29" s="36"/>
    </row>
    <row r="30" spans="3:15" ht="1.5" customHeight="1" hidden="1">
      <c r="C30" s="27"/>
      <c r="D30" s="15"/>
      <c r="E30" s="27"/>
      <c r="F30" s="27"/>
      <c r="G30" s="27"/>
      <c r="H30" s="27"/>
      <c r="I30" s="27"/>
      <c r="K30" s="14"/>
      <c r="L30" s="27"/>
      <c r="M30" s="27"/>
      <c r="N30" s="27"/>
      <c r="O30" s="102"/>
    </row>
    <row r="31" spans="3:15" ht="12.75" customHeight="1" hidden="1">
      <c r="C31" s="27"/>
      <c r="D31" s="15"/>
      <c r="E31" s="27"/>
      <c r="F31" s="27"/>
      <c r="G31" s="27"/>
      <c r="H31" s="27"/>
      <c r="I31" s="27"/>
      <c r="K31" s="14"/>
      <c r="L31" s="27"/>
      <c r="M31" s="27"/>
      <c r="N31" s="27"/>
      <c r="O31" s="89"/>
    </row>
    <row r="32" spans="3:15" ht="7.5" customHeight="1" hidden="1">
      <c r="C32" s="27"/>
      <c r="D32" s="15"/>
      <c r="E32" s="27"/>
      <c r="F32" s="27"/>
      <c r="G32" s="27"/>
      <c r="H32" s="27"/>
      <c r="I32" s="27"/>
      <c r="K32" s="14"/>
      <c r="L32" s="27"/>
      <c r="M32" s="27"/>
      <c r="N32" s="27"/>
      <c r="O32" s="89"/>
    </row>
    <row r="33" spans="1:17" ht="40.5" customHeight="1">
      <c r="A33" s="458" t="s">
        <v>2</v>
      </c>
      <c r="B33" s="459" t="s">
        <v>3</v>
      </c>
      <c r="C33" s="413" t="s">
        <v>471</v>
      </c>
      <c r="D33" s="414" t="s">
        <v>5</v>
      </c>
      <c r="E33" s="415" t="s">
        <v>472</v>
      </c>
      <c r="F33" s="413" t="s">
        <v>270</v>
      </c>
      <c r="G33" s="413"/>
      <c r="H33" s="413"/>
      <c r="I33" s="413"/>
      <c r="J33" s="416"/>
      <c r="K33" s="417"/>
      <c r="L33" s="418" t="s">
        <v>473</v>
      </c>
      <c r="M33" s="419" t="s">
        <v>474</v>
      </c>
      <c r="N33" s="419" t="s">
        <v>269</v>
      </c>
      <c r="O33" s="412" t="s">
        <v>475</v>
      </c>
      <c r="P33" s="99"/>
      <c r="Q33" s="99"/>
    </row>
    <row r="34" spans="1:17" ht="23.25" customHeight="1">
      <c r="A34" s="500">
        <v>610</v>
      </c>
      <c r="B34" s="501" t="s">
        <v>485</v>
      </c>
      <c r="C34" s="609">
        <f>SUM(C37:C43)</f>
        <v>75755.4</v>
      </c>
      <c r="D34" s="414"/>
      <c r="E34" s="415"/>
      <c r="F34" s="413"/>
      <c r="G34" s="413"/>
      <c r="H34" s="413"/>
      <c r="I34" s="413"/>
      <c r="J34" s="416"/>
      <c r="K34" s="417"/>
      <c r="L34" s="418"/>
      <c r="M34" s="419"/>
      <c r="N34" s="419"/>
      <c r="O34" s="412"/>
      <c r="P34" s="99"/>
      <c r="Q34" s="99"/>
    </row>
    <row r="35" spans="1:17" ht="24.75" customHeight="1">
      <c r="A35" s="500">
        <v>610</v>
      </c>
      <c r="B35" s="501" t="s">
        <v>35</v>
      </c>
      <c r="C35" s="449">
        <f>SUM(C37:C42)</f>
        <v>75640</v>
      </c>
      <c r="D35" s="502">
        <v>50365.6</v>
      </c>
      <c r="E35" s="449">
        <f>SUM(E37:E42)</f>
        <v>76581</v>
      </c>
      <c r="F35" s="449" t="e">
        <f>SUM(F37:F38,#REF!)</f>
        <v>#REF!</v>
      </c>
      <c r="G35" s="502"/>
      <c r="H35" s="502"/>
      <c r="I35" s="502"/>
      <c r="J35" s="503"/>
      <c r="K35" s="502"/>
      <c r="L35" s="449">
        <f>SUM(L37:L42)</f>
        <v>90233</v>
      </c>
      <c r="M35" s="449">
        <v>94201</v>
      </c>
      <c r="N35" s="449"/>
      <c r="O35" s="449">
        <v>98948</v>
      </c>
      <c r="P35" s="40"/>
      <c r="Q35" s="40"/>
    </row>
    <row r="36" spans="1:17" ht="0.75" customHeight="1">
      <c r="A36" s="253"/>
      <c r="B36" s="254"/>
      <c r="C36" s="256">
        <v>33199.5</v>
      </c>
      <c r="D36" s="255"/>
      <c r="E36" s="256">
        <v>63689</v>
      </c>
      <c r="F36" s="257"/>
      <c r="G36" s="258"/>
      <c r="H36" s="258"/>
      <c r="I36" s="258"/>
      <c r="J36" s="259"/>
      <c r="K36" s="258"/>
      <c r="L36" s="260"/>
      <c r="M36" s="260"/>
      <c r="N36" s="260"/>
      <c r="O36" s="261"/>
      <c r="P36" s="40"/>
      <c r="Q36" s="40"/>
    </row>
    <row r="37" spans="1:17" ht="24.75" customHeight="1">
      <c r="A37" s="451">
        <v>611</v>
      </c>
      <c r="B37" s="246" t="s">
        <v>280</v>
      </c>
      <c r="C37" s="242">
        <v>52125</v>
      </c>
      <c r="D37" s="366"/>
      <c r="E37" s="242">
        <v>54954</v>
      </c>
      <c r="F37" s="213"/>
      <c r="G37" s="103"/>
      <c r="H37" s="103"/>
      <c r="I37" s="103"/>
      <c r="J37" s="398"/>
      <c r="K37" s="104"/>
      <c r="L37" s="434">
        <v>65870</v>
      </c>
      <c r="M37" s="242"/>
      <c r="N37" s="9"/>
      <c r="O37" s="113"/>
      <c r="P37" s="40"/>
      <c r="Q37" s="40"/>
    </row>
    <row r="38" spans="1:17" ht="18" customHeight="1">
      <c r="A38" s="452">
        <v>612</v>
      </c>
      <c r="B38" s="18" t="s">
        <v>370</v>
      </c>
      <c r="C38" s="307">
        <v>14920</v>
      </c>
      <c r="D38" s="355"/>
      <c r="E38" s="307">
        <v>18508</v>
      </c>
      <c r="F38" s="213"/>
      <c r="G38" s="103"/>
      <c r="H38" s="103"/>
      <c r="I38" s="103"/>
      <c r="J38" s="121"/>
      <c r="K38" s="104"/>
      <c r="L38" s="434">
        <v>22558</v>
      </c>
      <c r="M38" s="242"/>
      <c r="N38" s="9"/>
      <c r="O38" s="113"/>
      <c r="P38" s="40"/>
      <c r="Q38" s="40"/>
    </row>
    <row r="39" spans="1:17" ht="26.25" customHeight="1">
      <c r="A39" s="451">
        <v>613</v>
      </c>
      <c r="B39" s="246" t="s">
        <v>281</v>
      </c>
      <c r="C39" s="442">
        <v>7</v>
      </c>
      <c r="D39" s="443"/>
      <c r="E39" s="442">
        <v>10</v>
      </c>
      <c r="F39" s="239"/>
      <c r="G39" s="103"/>
      <c r="H39" s="103"/>
      <c r="I39" s="103"/>
      <c r="J39" s="121"/>
      <c r="K39" s="104"/>
      <c r="L39" s="614">
        <v>10</v>
      </c>
      <c r="M39" s="242"/>
      <c r="N39" s="9"/>
      <c r="O39" s="113"/>
      <c r="P39" s="40"/>
      <c r="Q39" s="40"/>
    </row>
    <row r="40" spans="1:17" ht="18" customHeight="1">
      <c r="A40" s="452">
        <v>614</v>
      </c>
      <c r="B40" s="18" t="s">
        <v>47</v>
      </c>
      <c r="C40" s="307">
        <v>7268</v>
      </c>
      <c r="D40" s="355"/>
      <c r="E40" s="307">
        <v>1751</v>
      </c>
      <c r="F40" s="217"/>
      <c r="G40" s="108"/>
      <c r="H40" s="108"/>
      <c r="I40" s="108"/>
      <c r="J40" s="121"/>
      <c r="K40" s="113"/>
      <c r="L40" s="434">
        <v>250</v>
      </c>
      <c r="M40" s="242"/>
      <c r="N40" s="9"/>
      <c r="O40" s="113"/>
      <c r="P40" s="40"/>
      <c r="Q40" s="40"/>
    </row>
    <row r="41" spans="1:17" ht="18" customHeight="1">
      <c r="A41" s="453">
        <v>615</v>
      </c>
      <c r="B41" s="349" t="s">
        <v>282</v>
      </c>
      <c r="C41" s="307">
        <v>1320</v>
      </c>
      <c r="D41" s="355"/>
      <c r="E41" s="307">
        <v>1358</v>
      </c>
      <c r="F41" s="217"/>
      <c r="G41" s="352"/>
      <c r="H41" s="352"/>
      <c r="I41" s="352"/>
      <c r="J41" s="353"/>
      <c r="K41" s="352"/>
      <c r="L41" s="434">
        <v>1545</v>
      </c>
      <c r="M41" s="242"/>
      <c r="N41" s="9"/>
      <c r="O41" s="113"/>
      <c r="P41" s="40"/>
      <c r="Q41" s="40"/>
    </row>
    <row r="42" spans="1:17" ht="18" customHeight="1">
      <c r="A42" s="453">
        <v>616</v>
      </c>
      <c r="B42" s="349" t="s">
        <v>313</v>
      </c>
      <c r="C42" s="351"/>
      <c r="D42" s="350"/>
      <c r="E42" s="351"/>
      <c r="F42" s="217"/>
      <c r="G42" s="352"/>
      <c r="H42" s="352"/>
      <c r="I42" s="352"/>
      <c r="J42" s="353"/>
      <c r="K42" s="352"/>
      <c r="L42" s="426"/>
      <c r="M42" s="9"/>
      <c r="N42" s="9"/>
      <c r="O42" s="113"/>
      <c r="P42" s="40"/>
      <c r="Q42" s="40"/>
    </row>
    <row r="43" spans="1:17" ht="18" customHeight="1">
      <c r="A43" s="454"/>
      <c r="B43" s="23" t="s">
        <v>482</v>
      </c>
      <c r="C43" s="24">
        <v>115.4</v>
      </c>
      <c r="D43" s="107"/>
      <c r="E43" s="24"/>
      <c r="F43" s="216"/>
      <c r="G43" s="104"/>
      <c r="H43" s="104"/>
      <c r="I43" s="104"/>
      <c r="J43" s="121"/>
      <c r="K43" s="104"/>
      <c r="L43" s="427"/>
      <c r="M43" s="9"/>
      <c r="N43" s="9"/>
      <c r="O43" s="113"/>
      <c r="P43" s="40"/>
      <c r="Q43" s="40"/>
    </row>
    <row r="44" spans="1:17" ht="15.75" customHeight="1">
      <c r="A44" s="454"/>
      <c r="B44" s="23"/>
      <c r="C44" s="24"/>
      <c r="D44" s="107"/>
      <c r="E44" s="24"/>
      <c r="F44" s="216"/>
      <c r="G44" s="104"/>
      <c r="H44" s="104"/>
      <c r="I44" s="104"/>
      <c r="J44" s="121"/>
      <c r="K44" s="104"/>
      <c r="L44" s="427"/>
      <c r="M44" s="9"/>
      <c r="N44" s="9"/>
      <c r="O44" s="113"/>
      <c r="P44" s="40"/>
      <c r="Q44" s="40"/>
    </row>
    <row r="45" spans="1:17" ht="27.75" customHeight="1">
      <c r="A45" s="432">
        <v>620</v>
      </c>
      <c r="B45" s="450" t="s">
        <v>397</v>
      </c>
      <c r="C45" s="446">
        <f>SUM(C46:C49,C56)</f>
        <v>23994</v>
      </c>
      <c r="D45" s="447"/>
      <c r="E45" s="446">
        <f>SUM(E46:E49)</f>
        <v>26356</v>
      </c>
      <c r="F45" s="446">
        <f>SUM(F46:F49,F53)</f>
        <v>0</v>
      </c>
      <c r="G45" s="447"/>
      <c r="H45" s="447"/>
      <c r="I45" s="447"/>
      <c r="J45" s="448"/>
      <c r="K45" s="447"/>
      <c r="L45" s="446">
        <f>SUM(L46:L49)</f>
        <v>31107</v>
      </c>
      <c r="M45" s="446">
        <v>32424</v>
      </c>
      <c r="N45" s="446"/>
      <c r="O45" s="449">
        <v>34082</v>
      </c>
      <c r="P45" s="40"/>
      <c r="Q45" s="40"/>
    </row>
    <row r="46" spans="1:17" ht="18" customHeight="1">
      <c r="A46" s="452">
        <v>621</v>
      </c>
      <c r="B46" s="18" t="s">
        <v>53</v>
      </c>
      <c r="C46" s="19">
        <v>1072</v>
      </c>
      <c r="D46" s="106"/>
      <c r="E46" s="19">
        <v>1500</v>
      </c>
      <c r="F46" s="213"/>
      <c r="G46" s="103"/>
      <c r="H46" s="103"/>
      <c r="I46" s="103"/>
      <c r="J46" s="121"/>
      <c r="K46" s="104"/>
      <c r="L46" s="422">
        <v>1796</v>
      </c>
      <c r="M46" s="9"/>
      <c r="N46" s="9"/>
      <c r="O46" s="113"/>
      <c r="P46" s="40"/>
      <c r="Q46" s="40"/>
    </row>
    <row r="47" spans="1:17" ht="18" customHeight="1">
      <c r="A47" s="452">
        <v>622</v>
      </c>
      <c r="B47" s="18" t="s">
        <v>54</v>
      </c>
      <c r="C47" s="19">
        <v>5244</v>
      </c>
      <c r="D47" s="106"/>
      <c r="E47" s="19">
        <v>5523</v>
      </c>
      <c r="F47" s="213"/>
      <c r="G47" s="103"/>
      <c r="H47" s="103"/>
      <c r="I47" s="103"/>
      <c r="J47" s="121"/>
      <c r="K47" s="104"/>
      <c r="L47" s="422">
        <v>6591</v>
      </c>
      <c r="M47" s="9"/>
      <c r="N47" s="9"/>
      <c r="O47" s="113"/>
      <c r="P47" s="40"/>
      <c r="Q47" s="40"/>
    </row>
    <row r="48" spans="1:17" ht="18" customHeight="1">
      <c r="A48" s="452">
        <v>623</v>
      </c>
      <c r="B48" s="18" t="s">
        <v>55</v>
      </c>
      <c r="C48" s="19">
        <v>345</v>
      </c>
      <c r="D48" s="106"/>
      <c r="E48" s="19">
        <v>500</v>
      </c>
      <c r="F48" s="213"/>
      <c r="G48" s="103"/>
      <c r="H48" s="103"/>
      <c r="I48" s="103"/>
      <c r="J48" s="121"/>
      <c r="K48" s="104"/>
      <c r="L48" s="422">
        <v>599</v>
      </c>
      <c r="M48" s="9"/>
      <c r="N48" s="9"/>
      <c r="O48" s="113"/>
      <c r="P48" s="40"/>
      <c r="Q48" s="40"/>
    </row>
    <row r="49" spans="1:17" ht="18" customHeight="1">
      <c r="A49" s="452">
        <v>625</v>
      </c>
      <c r="B49" s="18" t="s">
        <v>56</v>
      </c>
      <c r="C49" s="19">
        <f>SUM(C50:C55)</f>
        <v>17333</v>
      </c>
      <c r="D49" s="106"/>
      <c r="E49" s="19">
        <f>SUM(E50:E55)</f>
        <v>18833</v>
      </c>
      <c r="F49" s="213">
        <f>SUM(F50:F51)</f>
        <v>0</v>
      </c>
      <c r="G49" s="103"/>
      <c r="H49" s="103"/>
      <c r="I49" s="103"/>
      <c r="J49" s="121"/>
      <c r="K49" s="104"/>
      <c r="L49" s="422">
        <f>SUM(L50:L55)</f>
        <v>22121</v>
      </c>
      <c r="M49" s="316">
        <f>SUM(M50:M55)</f>
        <v>0</v>
      </c>
      <c r="N49" s="9"/>
      <c r="O49" s="113"/>
      <c r="P49" s="40"/>
      <c r="Q49" s="40"/>
    </row>
    <row r="50" spans="1:17" ht="18" customHeight="1">
      <c r="A50" s="454">
        <v>1</v>
      </c>
      <c r="B50" s="23" t="s">
        <v>57</v>
      </c>
      <c r="C50" s="24">
        <v>768</v>
      </c>
      <c r="D50" s="107"/>
      <c r="E50" s="24">
        <v>1054</v>
      </c>
      <c r="F50" s="216"/>
      <c r="G50" s="104"/>
      <c r="H50" s="104"/>
      <c r="I50" s="104"/>
      <c r="J50" s="121"/>
      <c r="K50" s="104"/>
      <c r="L50" s="427">
        <v>1262</v>
      </c>
      <c r="M50" s="9"/>
      <c r="N50" s="9"/>
      <c r="O50" s="113"/>
      <c r="P50" s="40"/>
      <c r="Q50" s="40"/>
    </row>
    <row r="51" spans="1:17" ht="18" customHeight="1">
      <c r="A51" s="454">
        <v>2</v>
      </c>
      <c r="B51" s="23" t="s">
        <v>355</v>
      </c>
      <c r="C51" s="24">
        <v>11367</v>
      </c>
      <c r="D51" s="107"/>
      <c r="E51" s="24">
        <v>10593</v>
      </c>
      <c r="F51" s="216"/>
      <c r="G51" s="104"/>
      <c r="H51" s="104"/>
      <c r="I51" s="104"/>
      <c r="J51" s="121"/>
      <c r="K51" s="104"/>
      <c r="L51" s="427">
        <v>12344</v>
      </c>
      <c r="M51" s="9"/>
      <c r="N51" s="9"/>
      <c r="O51" s="113"/>
      <c r="P51" s="40"/>
      <c r="Q51" s="40"/>
    </row>
    <row r="52" spans="1:17" ht="18" customHeight="1">
      <c r="A52" s="454">
        <v>3</v>
      </c>
      <c r="B52" s="23" t="s">
        <v>359</v>
      </c>
      <c r="C52" s="24">
        <v>594</v>
      </c>
      <c r="D52" s="107"/>
      <c r="E52" s="24">
        <v>602</v>
      </c>
      <c r="F52" s="216"/>
      <c r="G52" s="104"/>
      <c r="H52" s="104"/>
      <c r="I52" s="104"/>
      <c r="J52" s="121"/>
      <c r="K52" s="104"/>
      <c r="L52" s="427">
        <v>721</v>
      </c>
      <c r="M52" s="9"/>
      <c r="N52" s="9"/>
      <c r="O52" s="113"/>
      <c r="P52" s="40"/>
      <c r="Q52" s="40"/>
    </row>
    <row r="53" spans="1:17" ht="18" customHeight="1">
      <c r="A53" s="455">
        <v>4</v>
      </c>
      <c r="B53" s="354" t="s">
        <v>358</v>
      </c>
      <c r="C53" s="307">
        <v>1942</v>
      </c>
      <c r="D53" s="355"/>
      <c r="E53" s="307">
        <v>2257</v>
      </c>
      <c r="F53" s="241"/>
      <c r="G53" s="366"/>
      <c r="H53" s="366"/>
      <c r="I53" s="366"/>
      <c r="J53" s="121"/>
      <c r="K53" s="366"/>
      <c r="L53" s="434">
        <v>2705</v>
      </c>
      <c r="M53" s="9"/>
      <c r="N53" s="9"/>
      <c r="O53" s="113"/>
      <c r="P53" s="40"/>
      <c r="Q53" s="40"/>
    </row>
    <row r="54" spans="1:17" ht="18" customHeight="1">
      <c r="A54" s="455">
        <v>5</v>
      </c>
      <c r="B54" s="354" t="s">
        <v>356</v>
      </c>
      <c r="C54" s="307">
        <v>707</v>
      </c>
      <c r="D54" s="355"/>
      <c r="E54" s="307">
        <v>753</v>
      </c>
      <c r="F54" s="241"/>
      <c r="G54" s="366"/>
      <c r="H54" s="366"/>
      <c r="I54" s="366"/>
      <c r="J54" s="121"/>
      <c r="K54" s="366"/>
      <c r="L54" s="434">
        <v>901</v>
      </c>
      <c r="M54" s="9"/>
      <c r="N54" s="9"/>
      <c r="O54" s="113"/>
      <c r="P54" s="40"/>
      <c r="Q54" s="40"/>
    </row>
    <row r="55" spans="1:17" ht="18" customHeight="1">
      <c r="A55" s="455">
        <v>7</v>
      </c>
      <c r="B55" s="354" t="s">
        <v>405</v>
      </c>
      <c r="C55" s="307">
        <v>1955</v>
      </c>
      <c r="D55" s="106"/>
      <c r="E55" s="307">
        <v>3574</v>
      </c>
      <c r="F55" s="241"/>
      <c r="G55" s="366"/>
      <c r="H55" s="366"/>
      <c r="I55" s="366"/>
      <c r="J55" s="121"/>
      <c r="K55" s="366"/>
      <c r="L55" s="434">
        <v>4188</v>
      </c>
      <c r="M55" s="9"/>
      <c r="N55" s="9"/>
      <c r="O55" s="113"/>
      <c r="P55" s="40"/>
      <c r="Q55" s="40"/>
    </row>
    <row r="56" spans="1:17" ht="18" customHeight="1">
      <c r="A56" s="468">
        <v>628003</v>
      </c>
      <c r="B56" s="349" t="s">
        <v>359</v>
      </c>
      <c r="C56" s="19"/>
      <c r="D56" s="106"/>
      <c r="E56" s="307"/>
      <c r="F56" s="213"/>
      <c r="G56" s="103"/>
      <c r="H56" s="103"/>
      <c r="I56" s="103"/>
      <c r="J56" s="121"/>
      <c r="K56" s="104"/>
      <c r="L56" s="434"/>
      <c r="M56" s="9"/>
      <c r="N56" s="9"/>
      <c r="O56" s="113"/>
      <c r="P56" s="40"/>
      <c r="Q56" s="40"/>
    </row>
    <row r="57" spans="1:17" ht="24" customHeight="1">
      <c r="A57" s="278"/>
      <c r="B57" s="36"/>
      <c r="C57" s="78"/>
      <c r="D57" s="57"/>
      <c r="E57" s="78"/>
      <c r="F57" s="277"/>
      <c r="G57" s="58"/>
      <c r="H57" s="58"/>
      <c r="I57" s="58"/>
      <c r="J57" s="40"/>
      <c r="K57" s="87"/>
      <c r="L57" s="58"/>
      <c r="M57" s="58" t="s">
        <v>276</v>
      </c>
      <c r="N57" s="58"/>
      <c r="O57" s="160"/>
      <c r="P57" s="40"/>
      <c r="Q57" s="40"/>
    </row>
    <row r="58" spans="1:17" ht="12.75" hidden="1">
      <c r="A58" s="278"/>
      <c r="B58" s="36"/>
      <c r="C58" s="78"/>
      <c r="D58" s="57"/>
      <c r="E58" s="78"/>
      <c r="F58" s="277"/>
      <c r="G58" s="58"/>
      <c r="H58" s="58"/>
      <c r="I58" s="58"/>
      <c r="J58" s="40"/>
      <c r="K58" s="87"/>
      <c r="L58" s="58"/>
      <c r="M58" s="58"/>
      <c r="N58" s="58"/>
      <c r="O58" s="160"/>
      <c r="P58" s="40"/>
      <c r="Q58" s="40"/>
    </row>
    <row r="59" spans="1:17" ht="3" customHeight="1" hidden="1">
      <c r="A59" s="279"/>
      <c r="B59" s="274"/>
      <c r="C59" s="275"/>
      <c r="D59" s="276"/>
      <c r="E59" s="275"/>
      <c r="F59" s="277"/>
      <c r="G59" s="58"/>
      <c r="H59" s="58"/>
      <c r="I59" s="58"/>
      <c r="J59" s="40"/>
      <c r="K59" s="87"/>
      <c r="L59" s="58"/>
      <c r="M59" s="58"/>
      <c r="N59" s="58"/>
      <c r="O59" s="160"/>
      <c r="P59" s="40"/>
      <c r="Q59" s="40"/>
    </row>
    <row r="60" spans="1:17" ht="12.75" hidden="1">
      <c r="A60" s="75"/>
      <c r="B60" s="36"/>
      <c r="C60" s="78"/>
      <c r="D60" s="57"/>
      <c r="E60" s="78"/>
      <c r="F60" s="277"/>
      <c r="G60" s="58"/>
      <c r="H60" s="58"/>
      <c r="I60" s="58"/>
      <c r="J60" s="40"/>
      <c r="K60" s="87"/>
      <c r="L60" s="58"/>
      <c r="M60" s="58"/>
      <c r="N60" s="58"/>
      <c r="O60" s="160"/>
      <c r="P60" s="40"/>
      <c r="Q60" s="40"/>
    </row>
    <row r="61" spans="1:17" ht="12.75" hidden="1">
      <c r="A61" s="75"/>
      <c r="B61" s="36"/>
      <c r="C61" s="78"/>
      <c r="D61" s="57"/>
      <c r="E61" s="78"/>
      <c r="F61" s="58"/>
      <c r="G61" s="58"/>
      <c r="H61" s="58"/>
      <c r="I61" s="58"/>
      <c r="J61" s="40"/>
      <c r="K61" s="87"/>
      <c r="L61" s="58"/>
      <c r="M61" s="58"/>
      <c r="N61" s="58"/>
      <c r="O61" s="160"/>
      <c r="P61" s="40"/>
      <c r="Q61" s="40"/>
    </row>
    <row r="62" spans="3:17" ht="12.75" hidden="1">
      <c r="C62" s="27"/>
      <c r="D62" s="15"/>
      <c r="E62" s="27"/>
      <c r="F62" s="27"/>
      <c r="G62" s="27"/>
      <c r="H62" s="27"/>
      <c r="I62" s="27"/>
      <c r="J62" s="28"/>
      <c r="K62" s="46"/>
      <c r="L62" s="177"/>
      <c r="M62" s="177"/>
      <c r="N62" s="177"/>
      <c r="O62" s="155"/>
      <c r="P62" s="28"/>
      <c r="Q62" s="28"/>
    </row>
    <row r="63" spans="3:17" ht="12.75" hidden="1">
      <c r="C63" s="27"/>
      <c r="D63" s="15"/>
      <c r="E63" s="27"/>
      <c r="F63" s="27" t="s">
        <v>60</v>
      </c>
      <c r="G63" s="27"/>
      <c r="H63" s="27"/>
      <c r="I63" s="27"/>
      <c r="J63" s="28"/>
      <c r="K63" s="46"/>
      <c r="L63" s="177"/>
      <c r="M63" s="177"/>
      <c r="N63" s="177"/>
      <c r="O63" s="155"/>
      <c r="P63" s="28"/>
      <c r="Q63" s="28"/>
    </row>
    <row r="64" spans="3:17" ht="4.5" customHeight="1" hidden="1">
      <c r="C64" s="27"/>
      <c r="D64" s="15"/>
      <c r="E64" s="27"/>
      <c r="F64" s="27"/>
      <c r="G64" s="27"/>
      <c r="H64" s="27"/>
      <c r="I64" s="27"/>
      <c r="J64" s="28"/>
      <c r="K64" s="46"/>
      <c r="L64" s="177"/>
      <c r="M64" s="177"/>
      <c r="N64" s="177"/>
      <c r="O64" s="155"/>
      <c r="P64" s="28"/>
      <c r="Q64" s="28"/>
    </row>
    <row r="65" spans="3:17" ht="12.75" hidden="1">
      <c r="C65" s="27"/>
      <c r="D65" s="15"/>
      <c r="E65" s="27"/>
      <c r="F65" s="27"/>
      <c r="G65" s="27"/>
      <c r="H65" s="27"/>
      <c r="I65" s="27"/>
      <c r="J65" s="28"/>
      <c r="K65" s="46"/>
      <c r="L65" s="177"/>
      <c r="M65" s="177"/>
      <c r="N65" s="177"/>
      <c r="O65" s="155"/>
      <c r="P65" s="28"/>
      <c r="Q65" s="28"/>
    </row>
    <row r="66" spans="1:17" ht="12.75">
      <c r="A66" s="122" t="s">
        <v>477</v>
      </c>
      <c r="B66" s="401"/>
      <c r="C66" s="402"/>
      <c r="D66" s="402"/>
      <c r="E66" s="402"/>
      <c r="F66" s="402"/>
      <c r="G66" s="402"/>
      <c r="H66" s="402"/>
      <c r="I66" s="401"/>
      <c r="J66" s="402"/>
      <c r="K66" s="402"/>
      <c r="L66" s="402"/>
      <c r="M66" s="402"/>
      <c r="N66" s="403"/>
      <c r="O66" s="403"/>
      <c r="P66" s="28"/>
      <c r="Q66" s="28"/>
    </row>
    <row r="67" spans="1:17" ht="51">
      <c r="A67" s="458" t="s">
        <v>2</v>
      </c>
      <c r="B67" s="459" t="s">
        <v>3</v>
      </c>
      <c r="C67" s="413" t="s">
        <v>471</v>
      </c>
      <c r="D67" s="414" t="s">
        <v>5</v>
      </c>
      <c r="E67" s="415" t="s">
        <v>472</v>
      </c>
      <c r="F67" s="413" t="s">
        <v>270</v>
      </c>
      <c r="G67" s="413"/>
      <c r="H67" s="413"/>
      <c r="I67" s="413"/>
      <c r="J67" s="416"/>
      <c r="K67" s="417"/>
      <c r="L67" s="418" t="s">
        <v>473</v>
      </c>
      <c r="M67" s="419" t="s">
        <v>474</v>
      </c>
      <c r="N67" s="419" t="s">
        <v>269</v>
      </c>
      <c r="O67" s="412" t="s">
        <v>475</v>
      </c>
      <c r="P67" s="62"/>
      <c r="Q67" s="62"/>
    </row>
    <row r="68" spans="1:17" ht="24" customHeight="1">
      <c r="A68" s="452">
        <v>631</v>
      </c>
      <c r="B68" s="452" t="s">
        <v>284</v>
      </c>
      <c r="C68" s="471">
        <f>SUM(C69:C70)</f>
        <v>6285</v>
      </c>
      <c r="D68" s="472">
        <f>SUM(D69,D72)</f>
        <v>0</v>
      </c>
      <c r="E68" s="471">
        <f>SUM(E69:E71)</f>
        <v>8332</v>
      </c>
      <c r="F68" s="471">
        <f>SUM(F69,F72)</f>
        <v>6</v>
      </c>
      <c r="G68" s="473"/>
      <c r="H68" s="422"/>
      <c r="I68" s="422"/>
      <c r="J68" s="474"/>
      <c r="K68" s="475"/>
      <c r="L68" s="471">
        <f>SUM(L69:L71)</f>
        <v>9134</v>
      </c>
      <c r="M68" s="422">
        <f>SUM(M69:M71)</f>
        <v>9250</v>
      </c>
      <c r="N68" s="422"/>
      <c r="O68" s="426">
        <f>SUM(O69:O71)</f>
        <v>9250</v>
      </c>
      <c r="P68" s="40"/>
      <c r="Q68" s="40"/>
    </row>
    <row r="69" spans="1:17" ht="15.75" customHeight="1">
      <c r="A69" s="454">
        <v>1</v>
      </c>
      <c r="B69" s="23" t="s">
        <v>285</v>
      </c>
      <c r="C69" s="307">
        <v>4257</v>
      </c>
      <c r="D69" s="355"/>
      <c r="E69" s="307">
        <v>6532</v>
      </c>
      <c r="F69" s="333"/>
      <c r="G69" s="302"/>
      <c r="H69" s="242"/>
      <c r="I69" s="242"/>
      <c r="J69" s="21"/>
      <c r="K69" s="356"/>
      <c r="L69" s="482">
        <v>6634</v>
      </c>
      <c r="M69" s="242">
        <v>6750</v>
      </c>
      <c r="N69" s="242"/>
      <c r="O69" s="242">
        <v>6750</v>
      </c>
      <c r="P69" s="40"/>
      <c r="Q69" s="40"/>
    </row>
    <row r="70" spans="1:17" ht="15.75" customHeight="1">
      <c r="A70" s="454">
        <v>2</v>
      </c>
      <c r="B70" s="354" t="s">
        <v>286</v>
      </c>
      <c r="C70" s="307">
        <v>2028</v>
      </c>
      <c r="D70" s="355"/>
      <c r="E70" s="307">
        <v>1800</v>
      </c>
      <c r="F70" s="333"/>
      <c r="G70" s="302"/>
      <c r="H70" s="242"/>
      <c r="I70" s="242"/>
      <c r="J70" s="21"/>
      <c r="K70" s="356"/>
      <c r="L70" s="482">
        <v>2500</v>
      </c>
      <c r="M70" s="9">
        <v>2500</v>
      </c>
      <c r="N70" s="9"/>
      <c r="O70" s="242">
        <v>2500</v>
      </c>
      <c r="P70" s="40"/>
      <c r="Q70" s="40"/>
    </row>
    <row r="71" spans="1:17" ht="15.75" customHeight="1">
      <c r="A71" s="454">
        <v>3</v>
      </c>
      <c r="B71" s="23" t="s">
        <v>287</v>
      </c>
      <c r="C71" s="24"/>
      <c r="D71" s="107"/>
      <c r="E71" s="24"/>
      <c r="F71" s="216"/>
      <c r="G71" s="82"/>
      <c r="H71" s="9"/>
      <c r="I71" s="9"/>
      <c r="J71" s="21"/>
      <c r="K71" s="43"/>
      <c r="L71" s="427"/>
      <c r="M71" s="9"/>
      <c r="N71" s="9"/>
      <c r="O71" s="242"/>
      <c r="P71" s="40"/>
      <c r="Q71" s="40"/>
    </row>
    <row r="72" spans="1:17" ht="24" customHeight="1">
      <c r="A72" s="452">
        <v>632</v>
      </c>
      <c r="B72" s="452" t="s">
        <v>75</v>
      </c>
      <c r="C72" s="471">
        <f>SUM(C73:C75)</f>
        <v>3752</v>
      </c>
      <c r="D72" s="472">
        <f>SUM(D73:D85)</f>
        <v>0</v>
      </c>
      <c r="E72" s="471">
        <f>SUM(E73:E75)</f>
        <v>4530</v>
      </c>
      <c r="F72" s="471">
        <f>SUM(F73:F84)</f>
        <v>6</v>
      </c>
      <c r="G72" s="476"/>
      <c r="H72" s="477"/>
      <c r="I72" s="477"/>
      <c r="J72" s="474"/>
      <c r="K72" s="478"/>
      <c r="L72" s="426">
        <f>SUM(L73:L75)</f>
        <v>5429</v>
      </c>
      <c r="M72" s="426">
        <f>SUM(M73:M75)</f>
        <v>5200</v>
      </c>
      <c r="N72" s="426"/>
      <c r="O72" s="426">
        <f>SUM(O73:O75)</f>
        <v>5200</v>
      </c>
      <c r="P72" s="40"/>
      <c r="Q72" s="40"/>
    </row>
    <row r="73" spans="1:17" ht="15.75" customHeight="1">
      <c r="A73" s="454">
        <v>1</v>
      </c>
      <c r="B73" s="23" t="s">
        <v>314</v>
      </c>
      <c r="C73" s="24">
        <v>2236</v>
      </c>
      <c r="D73" s="107"/>
      <c r="E73" s="24">
        <v>2530</v>
      </c>
      <c r="F73" s="232"/>
      <c r="G73" s="86"/>
      <c r="H73" s="24"/>
      <c r="I73" s="24"/>
      <c r="J73" s="21"/>
      <c r="K73" s="25"/>
      <c r="L73" s="481">
        <v>2975</v>
      </c>
      <c r="M73" s="616">
        <v>2975</v>
      </c>
      <c r="N73" s="616"/>
      <c r="O73" s="616">
        <v>2975</v>
      </c>
      <c r="P73" s="40" t="s">
        <v>276</v>
      </c>
      <c r="Q73" s="40"/>
    </row>
    <row r="74" spans="1:17" ht="15.75" customHeight="1">
      <c r="A74" s="454">
        <v>2</v>
      </c>
      <c r="B74" s="23" t="s">
        <v>79</v>
      </c>
      <c r="C74" s="24">
        <v>127</v>
      </c>
      <c r="D74" s="107"/>
      <c r="E74" s="24">
        <v>200</v>
      </c>
      <c r="F74" s="232"/>
      <c r="G74" s="86"/>
      <c r="H74" s="24"/>
      <c r="I74" s="24"/>
      <c r="J74" s="21"/>
      <c r="K74" s="25"/>
      <c r="L74" s="481">
        <v>337</v>
      </c>
      <c r="M74" s="616">
        <v>300</v>
      </c>
      <c r="N74" s="616"/>
      <c r="O74" s="616">
        <v>300</v>
      </c>
      <c r="P74" s="40"/>
      <c r="Q74" s="40"/>
    </row>
    <row r="75" spans="1:17" ht="15.75" customHeight="1">
      <c r="A75" s="454">
        <v>3</v>
      </c>
      <c r="B75" s="23" t="s">
        <v>315</v>
      </c>
      <c r="C75" s="24">
        <v>1389</v>
      </c>
      <c r="D75" s="107"/>
      <c r="E75" s="24">
        <v>1800</v>
      </c>
      <c r="F75" s="232"/>
      <c r="G75" s="86"/>
      <c r="H75" s="24"/>
      <c r="I75" s="24"/>
      <c r="J75" s="21"/>
      <c r="K75" s="25"/>
      <c r="L75" s="481">
        <v>2117</v>
      </c>
      <c r="M75" s="616">
        <v>1925</v>
      </c>
      <c r="N75" s="616"/>
      <c r="O75" s="616">
        <v>1925</v>
      </c>
      <c r="P75" s="40"/>
      <c r="Q75" s="40"/>
    </row>
    <row r="76" spans="1:17" ht="24" customHeight="1">
      <c r="A76" s="452">
        <v>633</v>
      </c>
      <c r="B76" s="452" t="s">
        <v>398</v>
      </c>
      <c r="C76" s="471">
        <f>SUM(C77:C88)</f>
        <v>4561</v>
      </c>
      <c r="D76" s="472">
        <f>SUM(D77:D111)</f>
        <v>0</v>
      </c>
      <c r="E76" s="471">
        <f>SUM(E77:E88)</f>
        <v>4807</v>
      </c>
      <c r="F76" s="471">
        <f>SUM(F77:F111)</f>
        <v>6</v>
      </c>
      <c r="G76" s="422"/>
      <c r="H76" s="422"/>
      <c r="I76" s="422"/>
      <c r="J76" s="474"/>
      <c r="K76" s="475"/>
      <c r="L76" s="422">
        <f>SUM(L77:L88)</f>
        <v>7210</v>
      </c>
      <c r="M76" s="422">
        <f>SUM(M77:M88)</f>
        <v>6510</v>
      </c>
      <c r="N76" s="422"/>
      <c r="O76" s="426">
        <f>SUM(O77:O88)</f>
        <v>6510</v>
      </c>
      <c r="P76" s="40"/>
      <c r="Q76" s="40"/>
    </row>
    <row r="77" spans="1:17" ht="15.75" customHeight="1">
      <c r="A77" s="454">
        <v>1</v>
      </c>
      <c r="B77" s="23" t="s">
        <v>316</v>
      </c>
      <c r="C77" s="24">
        <v>630</v>
      </c>
      <c r="D77" s="107"/>
      <c r="E77" s="24">
        <v>900</v>
      </c>
      <c r="F77" s="216"/>
      <c r="G77" s="9"/>
      <c r="H77" s="9"/>
      <c r="I77" s="9"/>
      <c r="J77" s="21"/>
      <c r="K77" s="43"/>
      <c r="L77" s="427">
        <v>1955</v>
      </c>
      <c r="M77" s="615">
        <v>1637</v>
      </c>
      <c r="N77" s="9"/>
      <c r="O77" s="615">
        <v>1500</v>
      </c>
      <c r="P77" s="40"/>
      <c r="Q77" s="40"/>
    </row>
    <row r="78" spans="1:17" ht="15.75" customHeight="1">
      <c r="A78" s="454">
        <v>2</v>
      </c>
      <c r="B78" s="23" t="s">
        <v>90</v>
      </c>
      <c r="C78" s="24">
        <v>332</v>
      </c>
      <c r="D78" s="107"/>
      <c r="E78" s="24">
        <v>321</v>
      </c>
      <c r="F78" s="232"/>
      <c r="G78" s="24"/>
      <c r="H78" s="24"/>
      <c r="I78" s="24"/>
      <c r="J78" s="21"/>
      <c r="K78" s="25"/>
      <c r="L78" s="481">
        <v>650</v>
      </c>
      <c r="M78" s="616">
        <v>300</v>
      </c>
      <c r="N78" s="24"/>
      <c r="O78" s="616">
        <v>437</v>
      </c>
      <c r="P78" s="40"/>
      <c r="Q78" s="40"/>
    </row>
    <row r="79" spans="1:17" ht="15.75" customHeight="1">
      <c r="A79" s="454">
        <v>3</v>
      </c>
      <c r="B79" s="23" t="s">
        <v>262</v>
      </c>
      <c r="C79" s="24">
        <v>86</v>
      </c>
      <c r="D79" s="107"/>
      <c r="E79" s="24">
        <v>70</v>
      </c>
      <c r="F79" s="232"/>
      <c r="G79" s="24"/>
      <c r="H79" s="24"/>
      <c r="I79" s="24"/>
      <c r="J79" s="21"/>
      <c r="K79" s="25"/>
      <c r="L79" s="481">
        <v>110</v>
      </c>
      <c r="M79" s="616">
        <v>110</v>
      </c>
      <c r="N79" s="24"/>
      <c r="O79" s="616">
        <v>110</v>
      </c>
      <c r="P79" s="40"/>
      <c r="Q79" s="40"/>
    </row>
    <row r="80" spans="1:17" ht="15.75" customHeight="1">
      <c r="A80" s="454">
        <v>4</v>
      </c>
      <c r="B80" s="23" t="s">
        <v>317</v>
      </c>
      <c r="C80" s="24">
        <v>141</v>
      </c>
      <c r="D80" s="107"/>
      <c r="E80" s="24">
        <v>100</v>
      </c>
      <c r="F80" s="232"/>
      <c r="G80" s="24"/>
      <c r="H80" s="24"/>
      <c r="I80" s="24"/>
      <c r="J80" s="21"/>
      <c r="K80" s="25"/>
      <c r="L80" s="481">
        <v>130</v>
      </c>
      <c r="M80" s="616">
        <v>130</v>
      </c>
      <c r="N80" s="24"/>
      <c r="O80" s="616">
        <v>130</v>
      </c>
      <c r="P80" s="40"/>
      <c r="Q80" s="40"/>
    </row>
    <row r="81" spans="1:17" ht="15.75" customHeight="1">
      <c r="A81" s="454">
        <v>5</v>
      </c>
      <c r="B81" s="23" t="s">
        <v>318</v>
      </c>
      <c r="C81" s="24"/>
      <c r="D81" s="107"/>
      <c r="E81" s="24">
        <v>20</v>
      </c>
      <c r="F81" s="232"/>
      <c r="G81" s="24"/>
      <c r="H81" s="24"/>
      <c r="I81" s="24"/>
      <c r="J81" s="21"/>
      <c r="K81" s="25"/>
      <c r="L81" s="481">
        <v>30</v>
      </c>
      <c r="M81" s="616">
        <v>30</v>
      </c>
      <c r="N81" s="24"/>
      <c r="O81" s="616">
        <v>30</v>
      </c>
      <c r="P81" s="40"/>
      <c r="Q81" s="40"/>
    </row>
    <row r="82" spans="1:17" ht="15.75" customHeight="1">
      <c r="A82" s="454">
        <v>6</v>
      </c>
      <c r="B82" s="23" t="s">
        <v>319</v>
      </c>
      <c r="C82" s="24">
        <v>1999</v>
      </c>
      <c r="D82" s="107"/>
      <c r="E82" s="24">
        <v>1745</v>
      </c>
      <c r="F82" s="232"/>
      <c r="G82" s="24"/>
      <c r="H82" s="24"/>
      <c r="I82" s="24"/>
      <c r="J82" s="21"/>
      <c r="K82" s="25"/>
      <c r="L82" s="481">
        <v>2600</v>
      </c>
      <c r="M82" s="616">
        <v>2600</v>
      </c>
      <c r="N82" s="24"/>
      <c r="O82" s="616">
        <v>2600</v>
      </c>
      <c r="P82" s="40"/>
      <c r="Q82" s="40"/>
    </row>
    <row r="83" spans="1:17" ht="15.75" customHeight="1">
      <c r="A83" s="454">
        <v>7</v>
      </c>
      <c r="B83" s="23" t="s">
        <v>320</v>
      </c>
      <c r="C83" s="24"/>
      <c r="D83" s="107"/>
      <c r="E83" s="24"/>
      <c r="F83" s="216"/>
      <c r="G83" s="9"/>
      <c r="H83" s="9"/>
      <c r="I83" s="9"/>
      <c r="J83" s="21"/>
      <c r="K83" s="43"/>
      <c r="L83" s="427">
        <v>13</v>
      </c>
      <c r="M83" s="615">
        <v>13</v>
      </c>
      <c r="N83" s="24"/>
      <c r="O83" s="615">
        <v>13</v>
      </c>
      <c r="P83" s="40"/>
      <c r="Q83" s="40"/>
    </row>
    <row r="84" spans="1:17" ht="15.75" customHeight="1">
      <c r="A84" s="454">
        <v>9</v>
      </c>
      <c r="B84" s="23" t="s">
        <v>321</v>
      </c>
      <c r="C84" s="24">
        <v>358</v>
      </c>
      <c r="D84" s="107"/>
      <c r="E84" s="24">
        <v>370</v>
      </c>
      <c r="F84" s="232"/>
      <c r="G84" s="24"/>
      <c r="H84" s="24"/>
      <c r="I84" s="24"/>
      <c r="J84" s="21"/>
      <c r="K84" s="25"/>
      <c r="L84" s="481">
        <v>450</v>
      </c>
      <c r="M84" s="616">
        <v>450</v>
      </c>
      <c r="N84" s="24"/>
      <c r="O84" s="616">
        <v>450</v>
      </c>
      <c r="P84" s="40"/>
      <c r="Q84" s="40"/>
    </row>
    <row r="85" spans="1:17" ht="15.75" customHeight="1">
      <c r="A85" s="454">
        <v>10</v>
      </c>
      <c r="B85" s="23" t="s">
        <v>322</v>
      </c>
      <c r="C85" s="24">
        <v>15</v>
      </c>
      <c r="D85" s="107"/>
      <c r="E85" s="24">
        <v>17</v>
      </c>
      <c r="F85" s="232"/>
      <c r="G85" s="24"/>
      <c r="H85" s="24"/>
      <c r="I85" s="24"/>
      <c r="J85" s="21"/>
      <c r="K85" s="25"/>
      <c r="L85" s="481">
        <v>30</v>
      </c>
      <c r="M85" s="616">
        <v>30</v>
      </c>
      <c r="N85" s="9"/>
      <c r="O85" s="616">
        <v>30</v>
      </c>
      <c r="P85" s="40"/>
      <c r="Q85" s="40"/>
    </row>
    <row r="86" spans="1:17" ht="15.75" customHeight="1">
      <c r="A86" s="454">
        <v>13</v>
      </c>
      <c r="B86" s="23" t="s">
        <v>110</v>
      </c>
      <c r="C86" s="24">
        <v>187</v>
      </c>
      <c r="D86" s="107"/>
      <c r="E86" s="24">
        <v>404</v>
      </c>
      <c r="F86" s="232"/>
      <c r="G86" s="24"/>
      <c r="H86" s="24"/>
      <c r="I86" s="24"/>
      <c r="J86" s="21"/>
      <c r="K86" s="25"/>
      <c r="L86" s="481">
        <v>432</v>
      </c>
      <c r="M86" s="616">
        <v>400</v>
      </c>
      <c r="N86" s="24"/>
      <c r="O86" s="616">
        <v>300</v>
      </c>
      <c r="P86" s="40"/>
      <c r="Q86" s="40"/>
    </row>
    <row r="87" spans="1:17" ht="15.75" customHeight="1">
      <c r="A87" s="454">
        <v>15</v>
      </c>
      <c r="B87" s="23" t="s">
        <v>263</v>
      </c>
      <c r="C87" s="24">
        <v>5</v>
      </c>
      <c r="D87" s="107"/>
      <c r="E87" s="24">
        <v>10</v>
      </c>
      <c r="F87" s="232"/>
      <c r="G87" s="24"/>
      <c r="H87" s="24"/>
      <c r="I87" s="24"/>
      <c r="J87" s="21"/>
      <c r="K87" s="25"/>
      <c r="L87" s="481">
        <v>10</v>
      </c>
      <c r="M87" s="616">
        <v>10</v>
      </c>
      <c r="N87" s="196"/>
      <c r="O87" s="616">
        <v>10</v>
      </c>
      <c r="P87" s="40"/>
      <c r="Q87" s="40"/>
    </row>
    <row r="88" spans="1:17" ht="15.75" customHeight="1">
      <c r="A88" s="480">
        <v>16</v>
      </c>
      <c r="B88" s="68" t="s">
        <v>323</v>
      </c>
      <c r="C88" s="67">
        <v>808</v>
      </c>
      <c r="D88" s="110"/>
      <c r="E88" s="67">
        <v>850</v>
      </c>
      <c r="F88" s="236"/>
      <c r="G88" s="67"/>
      <c r="H88" s="67"/>
      <c r="I88" s="67"/>
      <c r="J88" s="66"/>
      <c r="K88" s="25"/>
      <c r="L88" s="481">
        <v>800</v>
      </c>
      <c r="M88" s="616">
        <v>800</v>
      </c>
      <c r="N88" s="9"/>
      <c r="O88" s="616">
        <v>900</v>
      </c>
      <c r="P88" s="40"/>
      <c r="Q88" s="40"/>
    </row>
    <row r="89" spans="1:17" ht="24" customHeight="1">
      <c r="A89" s="452">
        <v>634</v>
      </c>
      <c r="B89" s="452" t="s">
        <v>122</v>
      </c>
      <c r="C89" s="471">
        <f>SUM(C90:C95)</f>
        <v>4114</v>
      </c>
      <c r="D89" s="472">
        <f>SUM(D90:D101)</f>
        <v>0</v>
      </c>
      <c r="E89" s="471">
        <f>SUM(E90:E95)</f>
        <v>3880</v>
      </c>
      <c r="F89" s="471">
        <f>SUM(F90:F101)</f>
        <v>3</v>
      </c>
      <c r="G89" s="422"/>
      <c r="H89" s="422"/>
      <c r="I89" s="422"/>
      <c r="J89" s="474"/>
      <c r="K89" s="475"/>
      <c r="L89" s="471">
        <f>SUM(L90:L95)</f>
        <v>4932</v>
      </c>
      <c r="M89" s="479">
        <f>SUM(M90:M95)</f>
        <v>4900</v>
      </c>
      <c r="N89" s="479"/>
      <c r="O89" s="479">
        <f>SUM(O90:O95)</f>
        <v>4900</v>
      </c>
      <c r="P89" s="40"/>
      <c r="Q89" s="40"/>
    </row>
    <row r="90" spans="1:17" ht="15.75" customHeight="1">
      <c r="A90" s="454">
        <v>1</v>
      </c>
      <c r="B90" s="23" t="s">
        <v>324</v>
      </c>
      <c r="C90" s="24">
        <v>1563</v>
      </c>
      <c r="D90" s="107"/>
      <c r="E90" s="24">
        <v>1600</v>
      </c>
      <c r="F90" s="216"/>
      <c r="G90" s="9"/>
      <c r="H90" s="9"/>
      <c r="I90" s="9"/>
      <c r="J90" s="21"/>
      <c r="K90" s="43"/>
      <c r="L90" s="427">
        <v>2100</v>
      </c>
      <c r="M90" s="193">
        <v>2100</v>
      </c>
      <c r="N90" s="24"/>
      <c r="O90" s="193">
        <v>2100</v>
      </c>
      <c r="P90" s="40"/>
      <c r="Q90" s="40"/>
    </row>
    <row r="91" spans="1:17" ht="15.75" customHeight="1">
      <c r="A91" s="454">
        <v>2</v>
      </c>
      <c r="B91" s="23" t="s">
        <v>248</v>
      </c>
      <c r="C91" s="24">
        <v>1218</v>
      </c>
      <c r="D91" s="107"/>
      <c r="E91" s="24">
        <v>1030</v>
      </c>
      <c r="F91" s="232"/>
      <c r="G91" s="24"/>
      <c r="H91" s="24"/>
      <c r="I91" s="24"/>
      <c r="J91" s="21"/>
      <c r="K91" s="25"/>
      <c r="L91" s="481">
        <v>1362</v>
      </c>
      <c r="M91" s="361">
        <v>1330</v>
      </c>
      <c r="N91" s="24"/>
      <c r="O91" s="361">
        <v>1330</v>
      </c>
      <c r="P91" s="40"/>
      <c r="Q91" s="40"/>
    </row>
    <row r="92" spans="1:17" ht="15.75" customHeight="1">
      <c r="A92" s="454">
        <v>3</v>
      </c>
      <c r="B92" s="23" t="s">
        <v>325</v>
      </c>
      <c r="C92" s="24">
        <v>1241</v>
      </c>
      <c r="D92" s="107"/>
      <c r="E92" s="24">
        <v>1150</v>
      </c>
      <c r="F92" s="232"/>
      <c r="G92" s="24"/>
      <c r="H92" s="24"/>
      <c r="I92" s="24"/>
      <c r="J92" s="21"/>
      <c r="K92" s="25"/>
      <c r="L92" s="481">
        <v>1360</v>
      </c>
      <c r="M92" s="361">
        <v>1360</v>
      </c>
      <c r="N92" s="307"/>
      <c r="O92" s="361">
        <v>1360</v>
      </c>
      <c r="P92" s="28"/>
      <c r="Q92" s="28"/>
    </row>
    <row r="93" spans="1:17" ht="15.75" customHeight="1">
      <c r="A93" s="454">
        <v>4</v>
      </c>
      <c r="B93" s="23" t="s">
        <v>326</v>
      </c>
      <c r="C93" s="24">
        <v>64</v>
      </c>
      <c r="D93" s="107"/>
      <c r="E93" s="24">
        <v>60</v>
      </c>
      <c r="F93" s="232"/>
      <c r="G93" s="24"/>
      <c r="H93" s="24"/>
      <c r="I93" s="24"/>
      <c r="J93" s="21"/>
      <c r="K93" s="25"/>
      <c r="L93" s="481">
        <v>60</v>
      </c>
      <c r="M93" s="361">
        <v>60</v>
      </c>
      <c r="N93" s="307"/>
      <c r="O93" s="361">
        <v>60</v>
      </c>
      <c r="P93" s="28"/>
      <c r="Q93" s="28"/>
    </row>
    <row r="94" spans="1:17" ht="15.75" customHeight="1">
      <c r="A94" s="454">
        <v>5</v>
      </c>
      <c r="B94" s="23" t="s">
        <v>327</v>
      </c>
      <c r="C94" s="24">
        <v>28</v>
      </c>
      <c r="D94" s="107"/>
      <c r="E94" s="24">
        <v>30</v>
      </c>
      <c r="F94" s="232"/>
      <c r="G94" s="24"/>
      <c r="H94" s="24"/>
      <c r="I94" s="24"/>
      <c r="J94" s="21"/>
      <c r="K94" s="25"/>
      <c r="L94" s="481">
        <v>40</v>
      </c>
      <c r="M94" s="361">
        <v>40</v>
      </c>
      <c r="N94" s="307"/>
      <c r="O94" s="361">
        <v>40</v>
      </c>
      <c r="P94" s="28"/>
      <c r="Q94" s="28"/>
    </row>
    <row r="95" spans="1:17" ht="15.75" customHeight="1">
      <c r="A95" s="454">
        <v>6</v>
      </c>
      <c r="B95" s="23" t="s">
        <v>328</v>
      </c>
      <c r="C95" s="24"/>
      <c r="D95" s="107"/>
      <c r="E95" s="24">
        <v>10</v>
      </c>
      <c r="F95" s="232"/>
      <c r="G95" s="24"/>
      <c r="H95" s="24"/>
      <c r="I95" s="24"/>
      <c r="J95" s="21"/>
      <c r="K95" s="25"/>
      <c r="L95" s="481">
        <v>10</v>
      </c>
      <c r="M95" s="361">
        <v>10</v>
      </c>
      <c r="N95" s="307"/>
      <c r="O95" s="361">
        <v>10</v>
      </c>
      <c r="P95" s="28"/>
      <c r="Q95" s="28"/>
    </row>
    <row r="96" spans="3:17" ht="29.25" customHeight="1" hidden="1">
      <c r="C96" s="27"/>
      <c r="D96" s="15"/>
      <c r="E96" s="27"/>
      <c r="F96" s="27" t="s">
        <v>86</v>
      </c>
      <c r="G96" s="27"/>
      <c r="H96" s="27"/>
      <c r="I96" s="27"/>
      <c r="J96" s="28"/>
      <c r="K96" s="46"/>
      <c r="L96" s="177"/>
      <c r="M96" s="177"/>
      <c r="N96" s="177"/>
      <c r="O96" s="161"/>
      <c r="P96" s="28"/>
      <c r="Q96" s="28"/>
    </row>
    <row r="97" spans="3:17" ht="9" customHeight="1">
      <c r="C97" s="27"/>
      <c r="D97" s="15"/>
      <c r="E97" s="27"/>
      <c r="F97" s="27"/>
      <c r="G97" s="27"/>
      <c r="H97" s="27"/>
      <c r="I97" s="27"/>
      <c r="J97" s="28"/>
      <c r="K97" s="46"/>
      <c r="L97" s="177"/>
      <c r="M97" s="177"/>
      <c r="N97" s="177"/>
      <c r="O97" s="46"/>
      <c r="P97" s="28"/>
      <c r="Q97" s="28"/>
    </row>
    <row r="98" spans="1:17" ht="12.75">
      <c r="A98" s="122" t="s">
        <v>477</v>
      </c>
      <c r="B98" s="401"/>
      <c r="C98" s="402"/>
      <c r="D98" s="402"/>
      <c r="E98" s="402"/>
      <c r="F98" s="402"/>
      <c r="G98" s="402"/>
      <c r="H98" s="402"/>
      <c r="I98" s="401"/>
      <c r="J98" s="402"/>
      <c r="K98" s="402"/>
      <c r="L98" s="402"/>
      <c r="M98" s="402"/>
      <c r="N98" s="402"/>
      <c r="O98" s="403"/>
      <c r="P98" s="28"/>
      <c r="Q98" s="28"/>
    </row>
    <row r="99" spans="1:17" ht="51">
      <c r="A99" s="458" t="s">
        <v>2</v>
      </c>
      <c r="B99" s="459" t="s">
        <v>3</v>
      </c>
      <c r="C99" s="413" t="s">
        <v>471</v>
      </c>
      <c r="D99" s="414" t="s">
        <v>5</v>
      </c>
      <c r="E99" s="415" t="s">
        <v>472</v>
      </c>
      <c r="F99" s="413" t="s">
        <v>270</v>
      </c>
      <c r="G99" s="413"/>
      <c r="H99" s="413"/>
      <c r="I99" s="413"/>
      <c r="J99" s="416"/>
      <c r="K99" s="417"/>
      <c r="L99" s="418" t="s">
        <v>473</v>
      </c>
      <c r="M99" s="419" t="s">
        <v>474</v>
      </c>
      <c r="N99" s="419" t="s">
        <v>269</v>
      </c>
      <c r="O99" s="412" t="s">
        <v>475</v>
      </c>
      <c r="P99" s="62"/>
      <c r="Q99" s="62"/>
    </row>
    <row r="100" spans="1:17" ht="24.75" customHeight="1">
      <c r="A100" s="452">
        <v>635</v>
      </c>
      <c r="B100" s="452" t="s">
        <v>135</v>
      </c>
      <c r="C100" s="471">
        <f>SUM(C101:C109)</f>
        <v>1926</v>
      </c>
      <c r="D100" s="472">
        <f>SUM(D101:D117)</f>
        <v>0</v>
      </c>
      <c r="E100" s="471">
        <f>SUM(E101:E109)</f>
        <v>710</v>
      </c>
      <c r="F100" s="481">
        <v>3</v>
      </c>
      <c r="G100" s="481"/>
      <c r="H100" s="481"/>
      <c r="I100" s="481"/>
      <c r="J100" s="474"/>
      <c r="K100" s="484"/>
      <c r="L100" s="479">
        <f>SUM(L101:L109)</f>
        <v>1636</v>
      </c>
      <c r="M100" s="426">
        <f>SUM(M101:M109)</f>
        <v>1150</v>
      </c>
      <c r="N100" s="479"/>
      <c r="O100" s="479">
        <f>SUM(O101:O109)</f>
        <v>1150</v>
      </c>
      <c r="P100" s="40"/>
      <c r="Q100" s="40"/>
    </row>
    <row r="101" spans="1:17" ht="18" customHeight="1">
      <c r="A101" s="454">
        <v>1</v>
      </c>
      <c r="B101" s="23" t="s">
        <v>329</v>
      </c>
      <c r="C101" s="24">
        <v>4</v>
      </c>
      <c r="D101" s="107"/>
      <c r="E101" s="24">
        <v>20</v>
      </c>
      <c r="F101" s="232"/>
      <c r="G101" s="24"/>
      <c r="H101" s="24"/>
      <c r="I101" s="24"/>
      <c r="J101" s="21"/>
      <c r="K101" s="25"/>
      <c r="L101" s="481">
        <v>40</v>
      </c>
      <c r="M101" s="361">
        <v>40</v>
      </c>
      <c r="N101" s="24"/>
      <c r="O101" s="361">
        <v>40</v>
      </c>
      <c r="P101" s="40"/>
      <c r="Q101" s="40"/>
    </row>
    <row r="102" spans="1:17" ht="18" customHeight="1">
      <c r="A102" s="454">
        <v>2</v>
      </c>
      <c r="B102" s="23" t="s">
        <v>288</v>
      </c>
      <c r="C102" s="24">
        <v>280</v>
      </c>
      <c r="D102" s="107"/>
      <c r="E102" s="24">
        <v>100</v>
      </c>
      <c r="F102" s="232"/>
      <c r="G102" s="24"/>
      <c r="H102" s="24"/>
      <c r="I102" s="24"/>
      <c r="J102" s="21"/>
      <c r="K102" s="25"/>
      <c r="L102" s="481">
        <v>556</v>
      </c>
      <c r="M102" s="361">
        <v>232</v>
      </c>
      <c r="N102" s="24"/>
      <c r="O102" s="361">
        <v>305</v>
      </c>
      <c r="P102" s="40"/>
      <c r="Q102" s="40"/>
    </row>
    <row r="103" spans="1:17" ht="18" customHeight="1">
      <c r="A103" s="454">
        <v>3</v>
      </c>
      <c r="B103" s="23" t="s">
        <v>264</v>
      </c>
      <c r="C103" s="24">
        <v>2</v>
      </c>
      <c r="D103" s="107"/>
      <c r="E103" s="24">
        <v>20</v>
      </c>
      <c r="F103" s="232"/>
      <c r="G103" s="24"/>
      <c r="H103" s="24"/>
      <c r="I103" s="24"/>
      <c r="J103" s="21"/>
      <c r="K103" s="25"/>
      <c r="L103" s="481">
        <v>45</v>
      </c>
      <c r="M103" s="361">
        <v>45</v>
      </c>
      <c r="N103" s="24"/>
      <c r="O103" s="361">
        <v>45</v>
      </c>
      <c r="P103" s="40"/>
      <c r="Q103" s="40"/>
    </row>
    <row r="104" spans="1:17" ht="18" customHeight="1">
      <c r="A104" s="454">
        <v>4</v>
      </c>
      <c r="B104" s="23" t="s">
        <v>330</v>
      </c>
      <c r="C104" s="24">
        <v>248</v>
      </c>
      <c r="D104" s="107"/>
      <c r="E104" s="24">
        <v>250</v>
      </c>
      <c r="F104" s="232"/>
      <c r="G104" s="24"/>
      <c r="H104" s="24"/>
      <c r="I104" s="24"/>
      <c r="J104" s="21"/>
      <c r="K104" s="25"/>
      <c r="L104" s="481">
        <v>250</v>
      </c>
      <c r="M104" s="361">
        <v>250</v>
      </c>
      <c r="N104" s="24"/>
      <c r="O104" s="361">
        <v>250</v>
      </c>
      <c r="P104" s="40"/>
      <c r="Q104" s="40"/>
    </row>
    <row r="105" spans="1:17" ht="18" customHeight="1">
      <c r="A105" s="454">
        <v>5</v>
      </c>
      <c r="B105" s="23" t="s">
        <v>331</v>
      </c>
      <c r="C105" s="24"/>
      <c r="D105" s="107"/>
      <c r="E105" s="24"/>
      <c r="F105" s="232"/>
      <c r="G105" s="24"/>
      <c r="H105" s="24"/>
      <c r="I105" s="24"/>
      <c r="J105" s="21"/>
      <c r="K105" s="25"/>
      <c r="L105" s="481">
        <v>10</v>
      </c>
      <c r="M105" s="361">
        <v>10</v>
      </c>
      <c r="N105" s="24"/>
      <c r="O105" s="361">
        <v>10</v>
      </c>
      <c r="P105" s="40"/>
      <c r="Q105" s="40"/>
    </row>
    <row r="106" spans="1:17" ht="18" customHeight="1">
      <c r="A106" s="454">
        <v>6</v>
      </c>
      <c r="B106" s="23" t="s">
        <v>332</v>
      </c>
      <c r="C106" s="24">
        <v>1392</v>
      </c>
      <c r="D106" s="107"/>
      <c r="E106" s="24">
        <v>320</v>
      </c>
      <c r="F106" s="232"/>
      <c r="G106" s="24"/>
      <c r="H106" s="24"/>
      <c r="I106" s="24"/>
      <c r="J106" s="21"/>
      <c r="K106" s="25"/>
      <c r="L106" s="481">
        <v>735</v>
      </c>
      <c r="M106" s="361">
        <v>573</v>
      </c>
      <c r="N106" s="9"/>
      <c r="O106" s="361">
        <v>500</v>
      </c>
      <c r="P106" s="40"/>
      <c r="Q106" s="40"/>
    </row>
    <row r="107" spans="1:17" ht="18" customHeight="1">
      <c r="A107" s="454">
        <v>7</v>
      </c>
      <c r="B107" s="23" t="s">
        <v>372</v>
      </c>
      <c r="C107" s="24"/>
      <c r="D107" s="107"/>
      <c r="E107" s="24"/>
      <c r="F107" s="232"/>
      <c r="G107" s="24"/>
      <c r="H107" s="24"/>
      <c r="I107" s="24"/>
      <c r="J107" s="21"/>
      <c r="K107" s="25"/>
      <c r="L107" s="481"/>
      <c r="M107" s="361"/>
      <c r="N107" s="24"/>
      <c r="O107" s="307"/>
      <c r="P107" s="40"/>
      <c r="Q107" s="40"/>
    </row>
    <row r="108" spans="1:17" ht="18" customHeight="1">
      <c r="A108" s="454">
        <v>200</v>
      </c>
      <c r="B108" s="23" t="s">
        <v>119</v>
      </c>
      <c r="C108" s="24"/>
      <c r="D108" s="107"/>
      <c r="E108" s="24"/>
      <c r="F108" s="232"/>
      <c r="G108" s="24"/>
      <c r="H108" s="24"/>
      <c r="I108" s="24"/>
      <c r="J108" s="21"/>
      <c r="K108" s="25"/>
      <c r="L108" s="481"/>
      <c r="M108" s="361"/>
      <c r="N108" s="24"/>
      <c r="O108" s="307"/>
      <c r="P108" s="40"/>
      <c r="Q108" s="40"/>
    </row>
    <row r="109" spans="1:17" ht="18" customHeight="1">
      <c r="A109" s="454"/>
      <c r="B109" s="23"/>
      <c r="C109" s="24"/>
      <c r="D109" s="107"/>
      <c r="E109" s="24"/>
      <c r="F109" s="232"/>
      <c r="G109" s="24"/>
      <c r="H109" s="24"/>
      <c r="I109" s="24"/>
      <c r="J109" s="21"/>
      <c r="K109" s="25"/>
      <c r="L109" s="481"/>
      <c r="M109" s="361"/>
      <c r="N109" s="24"/>
      <c r="O109" s="307"/>
      <c r="P109" s="40"/>
      <c r="Q109" s="40"/>
    </row>
    <row r="110" spans="1:17" ht="24.75" customHeight="1">
      <c r="A110" s="452">
        <v>636</v>
      </c>
      <c r="B110" s="452" t="s">
        <v>153</v>
      </c>
      <c r="C110" s="471">
        <f>SUM(C111:C112)</f>
        <v>167</v>
      </c>
      <c r="D110" s="472">
        <f>SUM(D111:D115)</f>
        <v>0</v>
      </c>
      <c r="E110" s="471">
        <f>SUM(E111:E112)</f>
        <v>184</v>
      </c>
      <c r="F110" s="471">
        <f>SUM(F111:F114)</f>
        <v>0</v>
      </c>
      <c r="G110" s="422"/>
      <c r="H110" s="422"/>
      <c r="I110" s="422"/>
      <c r="J110" s="474"/>
      <c r="K110" s="475"/>
      <c r="L110" s="471">
        <f>SUM(L111:L112)</f>
        <v>1544</v>
      </c>
      <c r="M110" s="479">
        <f>SUM(M111:M112)</f>
        <v>1679</v>
      </c>
      <c r="N110" s="479"/>
      <c r="O110" s="479">
        <f>SUM(O111:O112)</f>
        <v>1680</v>
      </c>
      <c r="P110" s="40"/>
      <c r="Q110" s="40"/>
    </row>
    <row r="111" spans="1:17" ht="18" customHeight="1">
      <c r="A111" s="454">
        <v>1</v>
      </c>
      <c r="B111" s="23" t="s">
        <v>332</v>
      </c>
      <c r="C111" s="24">
        <v>166</v>
      </c>
      <c r="D111" s="107"/>
      <c r="E111" s="24">
        <v>180</v>
      </c>
      <c r="F111" s="238"/>
      <c r="G111" s="24"/>
      <c r="H111" s="24"/>
      <c r="I111" s="24"/>
      <c r="J111" s="21"/>
      <c r="K111" s="25"/>
      <c r="L111" s="427">
        <v>1542</v>
      </c>
      <c r="M111" s="24">
        <v>1677</v>
      </c>
      <c r="N111" s="24"/>
      <c r="O111" s="307">
        <v>1678</v>
      </c>
      <c r="P111" s="40"/>
      <c r="Q111" s="40"/>
    </row>
    <row r="112" spans="1:17" ht="18" customHeight="1">
      <c r="A112" s="454">
        <v>2</v>
      </c>
      <c r="B112" s="23" t="s">
        <v>334</v>
      </c>
      <c r="C112" s="24">
        <v>1</v>
      </c>
      <c r="D112" s="107"/>
      <c r="E112" s="24">
        <v>4</v>
      </c>
      <c r="F112" s="238"/>
      <c r="G112" s="24"/>
      <c r="H112" s="24"/>
      <c r="I112" s="24"/>
      <c r="J112" s="21"/>
      <c r="K112" s="25"/>
      <c r="L112" s="483">
        <v>2</v>
      </c>
      <c r="M112" s="24">
        <v>2</v>
      </c>
      <c r="N112" s="24"/>
      <c r="O112" s="307">
        <v>2</v>
      </c>
      <c r="P112" s="40"/>
      <c r="Q112" s="40"/>
    </row>
    <row r="113" spans="1:17" ht="24.75" customHeight="1">
      <c r="A113" s="452">
        <v>637</v>
      </c>
      <c r="B113" s="452" t="s">
        <v>335</v>
      </c>
      <c r="C113" s="471">
        <f>SUM(C114:C125)</f>
        <v>6344</v>
      </c>
      <c r="D113" s="472">
        <f>SUM(D114:D130)</f>
        <v>0</v>
      </c>
      <c r="E113" s="471">
        <f>SUM(E114:E125)</f>
        <v>6557</v>
      </c>
      <c r="F113" s="457">
        <f>SUM(F114:F127)</f>
        <v>0</v>
      </c>
      <c r="G113" s="422"/>
      <c r="H113" s="422"/>
      <c r="I113" s="422"/>
      <c r="J113" s="474"/>
      <c r="K113" s="475"/>
      <c r="L113" s="422">
        <f>SUM(L114:L125)</f>
        <v>10502</v>
      </c>
      <c r="M113" s="426">
        <f>SUM(M114:M125)</f>
        <v>7067</v>
      </c>
      <c r="N113" s="479"/>
      <c r="O113" s="479">
        <f>SUM(O114:O125)</f>
        <v>7167</v>
      </c>
      <c r="P113" s="40"/>
      <c r="Q113" s="40"/>
    </row>
    <row r="114" spans="1:17" ht="18" customHeight="1">
      <c r="A114" s="454">
        <v>1</v>
      </c>
      <c r="B114" s="23" t="s">
        <v>289</v>
      </c>
      <c r="C114" s="24">
        <v>321</v>
      </c>
      <c r="D114" s="107"/>
      <c r="E114" s="24">
        <v>480</v>
      </c>
      <c r="F114" s="238"/>
      <c r="G114" s="9"/>
      <c r="H114" s="9"/>
      <c r="I114" s="9"/>
      <c r="J114" s="21"/>
      <c r="K114" s="43"/>
      <c r="L114" s="427">
        <v>413</v>
      </c>
      <c r="M114" s="193">
        <v>523</v>
      </c>
      <c r="N114" s="24"/>
      <c r="O114" s="193">
        <v>523</v>
      </c>
      <c r="P114" s="40"/>
      <c r="Q114" s="40"/>
    </row>
    <row r="115" spans="1:17" ht="18" customHeight="1">
      <c r="A115" s="454">
        <v>3</v>
      </c>
      <c r="B115" s="23" t="s">
        <v>336</v>
      </c>
      <c r="C115" s="24">
        <v>50</v>
      </c>
      <c r="D115" s="107"/>
      <c r="E115" s="24">
        <v>90</v>
      </c>
      <c r="F115" s="238"/>
      <c r="G115" s="9"/>
      <c r="H115" s="9"/>
      <c r="I115" s="9"/>
      <c r="J115" s="21"/>
      <c r="K115" s="43"/>
      <c r="L115" s="427">
        <v>90</v>
      </c>
      <c r="M115" s="193">
        <v>90</v>
      </c>
      <c r="N115" s="24"/>
      <c r="O115" s="193">
        <v>90</v>
      </c>
      <c r="P115" s="40"/>
      <c r="Q115" s="40"/>
    </row>
    <row r="116" spans="1:17" ht="18" customHeight="1">
      <c r="A116" s="454">
        <v>4</v>
      </c>
      <c r="B116" s="23" t="s">
        <v>337</v>
      </c>
      <c r="C116" s="24">
        <v>727</v>
      </c>
      <c r="D116" s="107"/>
      <c r="E116" s="24">
        <v>750</v>
      </c>
      <c r="F116" s="238"/>
      <c r="G116" s="9"/>
      <c r="H116" s="9"/>
      <c r="I116" s="9"/>
      <c r="J116" s="21"/>
      <c r="K116" s="43"/>
      <c r="L116" s="427">
        <v>800</v>
      </c>
      <c r="M116" s="193">
        <v>804</v>
      </c>
      <c r="N116" s="24"/>
      <c r="O116" s="193">
        <v>880</v>
      </c>
      <c r="P116" s="40"/>
      <c r="Q116" s="40"/>
    </row>
    <row r="117" spans="1:17" ht="18" customHeight="1">
      <c r="A117" s="454">
        <v>5</v>
      </c>
      <c r="B117" s="23" t="s">
        <v>338</v>
      </c>
      <c r="C117" s="24">
        <v>1589</v>
      </c>
      <c r="D117" s="107"/>
      <c r="E117" s="24">
        <v>2000</v>
      </c>
      <c r="F117" s="238"/>
      <c r="G117" s="24"/>
      <c r="H117" s="24"/>
      <c r="I117" s="24"/>
      <c r="J117" s="21"/>
      <c r="K117" s="25"/>
      <c r="L117" s="427">
        <v>5500</v>
      </c>
      <c r="M117" s="193">
        <v>2110</v>
      </c>
      <c r="N117" s="24"/>
      <c r="O117" s="193">
        <v>2084</v>
      </c>
      <c r="P117" s="40"/>
      <c r="Q117" s="40"/>
    </row>
    <row r="118" spans="1:17" ht="18" customHeight="1">
      <c r="A118" s="454">
        <v>11</v>
      </c>
      <c r="B118" s="23" t="s">
        <v>339</v>
      </c>
      <c r="C118" s="24">
        <v>38</v>
      </c>
      <c r="D118" s="107"/>
      <c r="E118" s="24"/>
      <c r="F118" s="238"/>
      <c r="G118" s="24"/>
      <c r="H118" s="24"/>
      <c r="I118" s="24"/>
      <c r="J118" s="21"/>
      <c r="K118" s="25"/>
      <c r="L118" s="427"/>
      <c r="M118" s="193"/>
      <c r="N118" s="361"/>
      <c r="O118" s="193"/>
      <c r="P118" s="40"/>
      <c r="Q118" s="40"/>
    </row>
    <row r="119" spans="1:17" ht="18" customHeight="1">
      <c r="A119" s="454">
        <v>12</v>
      </c>
      <c r="B119" s="23" t="s">
        <v>399</v>
      </c>
      <c r="C119" s="24">
        <v>187</v>
      </c>
      <c r="D119" s="107"/>
      <c r="E119" s="24">
        <v>467</v>
      </c>
      <c r="F119" s="238"/>
      <c r="G119" s="24"/>
      <c r="H119" s="24"/>
      <c r="I119" s="24"/>
      <c r="J119" s="21"/>
      <c r="K119" s="25"/>
      <c r="L119" s="427">
        <v>200</v>
      </c>
      <c r="M119" s="193">
        <v>200</v>
      </c>
      <c r="N119" s="24"/>
      <c r="O119" s="193">
        <v>200</v>
      </c>
      <c r="P119" s="40"/>
      <c r="Q119" s="40"/>
    </row>
    <row r="120" spans="1:17" ht="18" customHeight="1">
      <c r="A120" s="454">
        <v>14</v>
      </c>
      <c r="B120" s="23" t="s">
        <v>111</v>
      </c>
      <c r="C120" s="24">
        <v>2179</v>
      </c>
      <c r="D120" s="107"/>
      <c r="E120" s="24">
        <v>1531</v>
      </c>
      <c r="F120" s="238"/>
      <c r="G120" s="24"/>
      <c r="H120" s="24"/>
      <c r="I120" s="24"/>
      <c r="J120" s="21"/>
      <c r="K120" s="25"/>
      <c r="L120" s="427">
        <v>1790</v>
      </c>
      <c r="M120" s="193">
        <v>1790</v>
      </c>
      <c r="N120" s="24"/>
      <c r="O120" s="193">
        <v>1790</v>
      </c>
      <c r="P120" s="40"/>
      <c r="Q120" s="40"/>
    </row>
    <row r="121" spans="1:17" ht="18" customHeight="1">
      <c r="A121" s="454">
        <v>15</v>
      </c>
      <c r="B121" s="23" t="s">
        <v>167</v>
      </c>
      <c r="C121" s="24">
        <v>277</v>
      </c>
      <c r="D121" s="107"/>
      <c r="E121" s="24">
        <v>300</v>
      </c>
      <c r="F121" s="238"/>
      <c r="G121" s="24"/>
      <c r="H121" s="24"/>
      <c r="I121" s="24"/>
      <c r="J121" s="21"/>
      <c r="K121" s="25"/>
      <c r="L121" s="427">
        <v>300</v>
      </c>
      <c r="M121" s="193">
        <v>300</v>
      </c>
      <c r="N121" s="24"/>
      <c r="O121" s="193">
        <v>300</v>
      </c>
      <c r="P121" s="40"/>
      <c r="Q121" s="40"/>
    </row>
    <row r="122" spans="1:17" ht="18" customHeight="1">
      <c r="A122" s="454">
        <v>16</v>
      </c>
      <c r="B122" s="23" t="s">
        <v>169</v>
      </c>
      <c r="C122" s="24">
        <v>722</v>
      </c>
      <c r="D122" s="107"/>
      <c r="E122" s="24">
        <v>919</v>
      </c>
      <c r="F122" s="238"/>
      <c r="G122" s="24"/>
      <c r="H122" s="24"/>
      <c r="I122" s="24"/>
      <c r="J122" s="21"/>
      <c r="K122" s="25"/>
      <c r="L122" s="427">
        <v>959</v>
      </c>
      <c r="M122" s="193">
        <v>1000</v>
      </c>
      <c r="N122" s="24"/>
      <c r="O122" s="193">
        <v>1050</v>
      </c>
      <c r="P122" s="40"/>
      <c r="Q122" s="40"/>
    </row>
    <row r="123" spans="1:17" ht="18" customHeight="1">
      <c r="A123" s="454">
        <v>27</v>
      </c>
      <c r="B123" s="23" t="s">
        <v>400</v>
      </c>
      <c r="C123" s="24">
        <v>153</v>
      </c>
      <c r="D123" s="107"/>
      <c r="E123" s="24">
        <v>20</v>
      </c>
      <c r="F123" s="238"/>
      <c r="G123" s="9"/>
      <c r="H123" s="9"/>
      <c r="I123" s="9"/>
      <c r="J123" s="21"/>
      <c r="K123" s="43"/>
      <c r="L123" s="427">
        <v>200</v>
      </c>
      <c r="M123" s="193"/>
      <c r="N123" s="24"/>
      <c r="O123" s="193"/>
      <c r="P123" s="40"/>
      <c r="Q123" s="40"/>
    </row>
    <row r="124" spans="1:17" ht="18" customHeight="1">
      <c r="A124" s="454">
        <v>35</v>
      </c>
      <c r="B124" s="23" t="s">
        <v>490</v>
      </c>
      <c r="C124" s="24"/>
      <c r="D124" s="107"/>
      <c r="E124" s="24"/>
      <c r="F124" s="238"/>
      <c r="G124" s="9"/>
      <c r="H124" s="9"/>
      <c r="I124" s="9"/>
      <c r="J124" s="21"/>
      <c r="K124" s="43"/>
      <c r="L124" s="427">
        <v>250</v>
      </c>
      <c r="M124" s="193">
        <v>250</v>
      </c>
      <c r="N124" s="24"/>
      <c r="O124" s="193">
        <v>250</v>
      </c>
      <c r="P124" s="40"/>
      <c r="Q124" s="40"/>
    </row>
    <row r="125" spans="1:17" ht="18" customHeight="1">
      <c r="A125" s="454">
        <v>637001</v>
      </c>
      <c r="B125" s="23" t="s">
        <v>483</v>
      </c>
      <c r="C125" s="24">
        <v>101</v>
      </c>
      <c r="D125" s="107"/>
      <c r="E125" s="24"/>
      <c r="F125" s="238"/>
      <c r="G125" s="9"/>
      <c r="H125" s="9"/>
      <c r="I125" s="9"/>
      <c r="J125" s="21"/>
      <c r="K125" s="43"/>
      <c r="L125" s="427"/>
      <c r="M125" s="193"/>
      <c r="N125" s="24"/>
      <c r="O125" s="307"/>
      <c r="P125" s="40"/>
      <c r="Q125" s="40"/>
    </row>
    <row r="126" spans="1:17" ht="3" customHeight="1" hidden="1">
      <c r="A126" s="247">
        <v>32</v>
      </c>
      <c r="B126" s="23" t="s">
        <v>346</v>
      </c>
      <c r="C126" s="24"/>
      <c r="D126" s="107"/>
      <c r="E126" s="24"/>
      <c r="F126" s="238"/>
      <c r="G126" s="9"/>
      <c r="H126" s="9"/>
      <c r="I126" s="9"/>
      <c r="J126" s="21"/>
      <c r="K126" s="43"/>
      <c r="L126" s="238"/>
      <c r="M126" s="78"/>
      <c r="N126" s="78"/>
      <c r="O126" s="265"/>
      <c r="P126" s="28"/>
      <c r="Q126" s="28"/>
    </row>
    <row r="127" spans="1:17" ht="12.75" hidden="1">
      <c r="A127" s="247">
        <v>200</v>
      </c>
      <c r="B127" s="23" t="s">
        <v>119</v>
      </c>
      <c r="C127" s="24"/>
      <c r="D127" s="107"/>
      <c r="E127" s="24"/>
      <c r="F127" s="238"/>
      <c r="G127" s="9"/>
      <c r="H127" s="9"/>
      <c r="I127" s="9"/>
      <c r="J127" s="21"/>
      <c r="K127" s="43"/>
      <c r="L127" s="238"/>
      <c r="M127" s="78"/>
      <c r="N127" s="78"/>
      <c r="O127" s="265"/>
      <c r="P127" s="28"/>
      <c r="Q127" s="28"/>
    </row>
    <row r="128" spans="1:17" ht="12.75" hidden="1">
      <c r="A128" s="280"/>
      <c r="B128" s="36"/>
      <c r="C128" s="78"/>
      <c r="D128" s="125"/>
      <c r="E128" s="78"/>
      <c r="F128" s="281"/>
      <c r="G128" s="58"/>
      <c r="H128" s="58"/>
      <c r="I128" s="58"/>
      <c r="J128" s="40"/>
      <c r="K128" s="87"/>
      <c r="L128" s="58"/>
      <c r="M128" s="58"/>
      <c r="N128" s="58"/>
      <c r="O128" s="160"/>
      <c r="P128" s="28"/>
      <c r="Q128" s="28"/>
    </row>
    <row r="129" spans="3:17" ht="4.5" customHeight="1" hidden="1">
      <c r="C129" s="27"/>
      <c r="D129" s="15"/>
      <c r="E129" s="27"/>
      <c r="F129" s="27"/>
      <c r="G129" s="27"/>
      <c r="H129" s="27"/>
      <c r="I129" s="27"/>
      <c r="J129" s="28"/>
      <c r="K129" s="46"/>
      <c r="L129" s="177"/>
      <c r="M129" s="177"/>
      <c r="N129" s="177"/>
      <c r="O129" s="46"/>
      <c r="P129" s="28"/>
      <c r="Q129" s="28"/>
    </row>
    <row r="130" spans="3:17" ht="10.5" customHeight="1">
      <c r="C130" s="27"/>
      <c r="D130" s="15"/>
      <c r="E130" s="27"/>
      <c r="F130" s="27"/>
      <c r="G130" s="27"/>
      <c r="H130" s="27"/>
      <c r="I130" s="27"/>
      <c r="J130" s="28"/>
      <c r="K130" s="46"/>
      <c r="L130" s="177"/>
      <c r="M130" s="177"/>
      <c r="N130" s="177"/>
      <c r="O130" s="144"/>
      <c r="P130" s="28"/>
      <c r="Q130" s="28"/>
    </row>
    <row r="131" spans="1:17" ht="12" customHeight="1">
      <c r="A131" s="122" t="s">
        <v>477</v>
      </c>
      <c r="B131" s="401"/>
      <c r="C131" s="402"/>
      <c r="D131" s="402"/>
      <c r="E131" s="402"/>
      <c r="F131" s="402"/>
      <c r="G131" s="402"/>
      <c r="H131" s="402"/>
      <c r="I131" s="401"/>
      <c r="J131" s="402"/>
      <c r="K131" s="402"/>
      <c r="L131" s="402"/>
      <c r="M131" s="402"/>
      <c r="N131" s="402"/>
      <c r="O131" s="403"/>
      <c r="P131" s="34"/>
      <c r="Q131" s="34"/>
    </row>
    <row r="132" spans="1:17" ht="51">
      <c r="A132" s="458" t="s">
        <v>2</v>
      </c>
      <c r="B132" s="459" t="s">
        <v>3</v>
      </c>
      <c r="C132" s="413" t="s">
        <v>471</v>
      </c>
      <c r="D132" s="414" t="s">
        <v>5</v>
      </c>
      <c r="E132" s="415" t="s">
        <v>472</v>
      </c>
      <c r="F132" s="413" t="s">
        <v>270</v>
      </c>
      <c r="G132" s="413"/>
      <c r="H132" s="413"/>
      <c r="I132" s="413"/>
      <c r="J132" s="416"/>
      <c r="K132" s="417"/>
      <c r="L132" s="418" t="s">
        <v>473</v>
      </c>
      <c r="M132" s="419" t="s">
        <v>474</v>
      </c>
      <c r="N132" s="419" t="s">
        <v>269</v>
      </c>
      <c r="O132" s="412" t="s">
        <v>475</v>
      </c>
      <c r="P132" s="62"/>
      <c r="Q132" s="62"/>
    </row>
    <row r="133" spans="1:17" ht="24.75" customHeight="1">
      <c r="A133" s="452">
        <v>640</v>
      </c>
      <c r="B133" s="452" t="s">
        <v>181</v>
      </c>
      <c r="C133" s="471">
        <f>SUM(C134:C139)</f>
        <v>257</v>
      </c>
      <c r="D133" s="472"/>
      <c r="E133" s="471">
        <f>SUM(E134:E139)</f>
        <v>473</v>
      </c>
      <c r="F133" s="457">
        <f>SUM(F134)</f>
        <v>0</v>
      </c>
      <c r="G133" s="422"/>
      <c r="H133" s="422"/>
      <c r="I133" s="422"/>
      <c r="J133" s="474"/>
      <c r="K133" s="475"/>
      <c r="L133" s="422">
        <f>SUM(L134:L139)</f>
        <v>300</v>
      </c>
      <c r="M133" s="422">
        <f>SUM(M134:M139)</f>
        <v>400</v>
      </c>
      <c r="N133" s="422"/>
      <c r="O133" s="426">
        <f>SUM(O134:O139)</f>
        <v>400</v>
      </c>
      <c r="P133" s="40"/>
      <c r="Q133" s="40"/>
    </row>
    <row r="134" spans="1:17" ht="18" customHeight="1">
      <c r="A134" s="485">
        <v>649003</v>
      </c>
      <c r="B134" s="23" t="s">
        <v>266</v>
      </c>
      <c r="C134" s="24">
        <v>39</v>
      </c>
      <c r="D134" s="107"/>
      <c r="E134" s="24">
        <v>95</v>
      </c>
      <c r="F134" s="285"/>
      <c r="G134" s="193"/>
      <c r="H134" s="193"/>
      <c r="I134" s="193"/>
      <c r="J134" s="284"/>
      <c r="K134" s="286"/>
      <c r="L134" s="427">
        <v>50</v>
      </c>
      <c r="M134" s="193">
        <v>50</v>
      </c>
      <c r="N134" s="9"/>
      <c r="O134" s="193">
        <v>50</v>
      </c>
      <c r="P134" s="40"/>
      <c r="Q134" s="40"/>
    </row>
    <row r="135" spans="1:17" ht="18" customHeight="1">
      <c r="A135" s="485">
        <v>642006</v>
      </c>
      <c r="B135" s="23" t="s">
        <v>484</v>
      </c>
      <c r="C135" s="24">
        <v>2</v>
      </c>
      <c r="D135" s="107"/>
      <c r="E135" s="24"/>
      <c r="F135" s="285"/>
      <c r="G135" s="193"/>
      <c r="H135" s="193"/>
      <c r="I135" s="193"/>
      <c r="J135" s="284"/>
      <c r="K135" s="286"/>
      <c r="L135" s="427"/>
      <c r="M135" s="193"/>
      <c r="N135" s="9"/>
      <c r="O135" s="193"/>
      <c r="P135" s="40"/>
      <c r="Q135" s="40"/>
    </row>
    <row r="136" spans="1:17" ht="18" customHeight="1">
      <c r="A136" s="467">
        <v>642012</v>
      </c>
      <c r="B136" s="330" t="s">
        <v>349</v>
      </c>
      <c r="C136" s="332">
        <v>23</v>
      </c>
      <c r="D136" s="357"/>
      <c r="E136" s="358"/>
      <c r="F136" s="358"/>
      <c r="G136" s="316"/>
      <c r="H136" s="316"/>
      <c r="I136" s="316"/>
      <c r="J136" s="284"/>
      <c r="K136" s="359"/>
      <c r="L136" s="471"/>
      <c r="M136" s="358"/>
      <c r="N136" s="24"/>
      <c r="O136" s="358"/>
      <c r="P136" s="40"/>
      <c r="Q136" s="40"/>
    </row>
    <row r="137" spans="1:17" ht="18" customHeight="1">
      <c r="A137" s="467">
        <v>642014</v>
      </c>
      <c r="B137" s="330" t="s">
        <v>409</v>
      </c>
      <c r="C137" s="332">
        <v>58</v>
      </c>
      <c r="D137" s="602"/>
      <c r="E137" s="332">
        <v>278</v>
      </c>
      <c r="F137" s="537"/>
      <c r="G137" s="317"/>
      <c r="H137" s="317"/>
      <c r="I137" s="317"/>
      <c r="J137" s="606"/>
      <c r="K137" s="607"/>
      <c r="L137" s="482"/>
      <c r="M137" s="332"/>
      <c r="N137" s="351"/>
      <c r="O137" s="332"/>
      <c r="P137" s="40"/>
      <c r="Q137" s="40"/>
    </row>
    <row r="138" spans="1:17" ht="18" customHeight="1">
      <c r="A138" s="467">
        <v>642015</v>
      </c>
      <c r="B138" s="330" t="s">
        <v>348</v>
      </c>
      <c r="C138" s="332">
        <v>104</v>
      </c>
      <c r="D138" s="357"/>
      <c r="E138" s="332">
        <v>100</v>
      </c>
      <c r="F138" s="332"/>
      <c r="G138" s="196"/>
      <c r="H138" s="196"/>
      <c r="I138" s="196"/>
      <c r="J138" s="284"/>
      <c r="K138" s="608"/>
      <c r="L138" s="482">
        <v>250</v>
      </c>
      <c r="M138" s="332">
        <v>350</v>
      </c>
      <c r="N138" s="24"/>
      <c r="O138" s="332">
        <v>350</v>
      </c>
      <c r="P138" s="40"/>
      <c r="Q138" s="40"/>
    </row>
    <row r="139" spans="1:17" ht="18" customHeight="1">
      <c r="A139" s="467">
        <v>642030</v>
      </c>
      <c r="B139" s="330" t="s">
        <v>347</v>
      </c>
      <c r="C139" s="332">
        <v>31</v>
      </c>
      <c r="D139" s="357"/>
      <c r="E139" s="332"/>
      <c r="F139" s="332"/>
      <c r="G139" s="196"/>
      <c r="H139" s="196"/>
      <c r="I139" s="196"/>
      <c r="J139" s="284"/>
      <c r="K139" s="608"/>
      <c r="L139" s="482"/>
      <c r="M139" s="332"/>
      <c r="N139" s="24"/>
      <c r="O139" s="332"/>
      <c r="P139" s="40"/>
      <c r="Q139" s="40"/>
    </row>
    <row r="140" spans="1:17" ht="18" customHeight="1">
      <c r="A140" s="454"/>
      <c r="B140" s="23"/>
      <c r="C140" s="24"/>
      <c r="D140" s="107"/>
      <c r="E140" s="24"/>
      <c r="F140" s="238"/>
      <c r="G140" s="24"/>
      <c r="H140" s="24"/>
      <c r="I140" s="24"/>
      <c r="J140" s="21"/>
      <c r="K140" s="25"/>
      <c r="L140" s="483"/>
      <c r="M140" s="24"/>
      <c r="N140" s="24"/>
      <c r="O140" s="307"/>
      <c r="P140" s="40"/>
      <c r="Q140" s="40"/>
    </row>
    <row r="141" spans="1:17" ht="24.75" customHeight="1">
      <c r="A141" s="452">
        <v>710</v>
      </c>
      <c r="B141" s="452" t="s">
        <v>183</v>
      </c>
      <c r="C141" s="471">
        <f>SUM(C143,C146,C149,C155,C163,C165,C170,C175)</f>
        <v>11921</v>
      </c>
      <c r="D141" s="472" t="e">
        <f>SUM(D143,D149,D146,D160,D164,D178,D180,D185,D191)</f>
        <v>#REF!</v>
      </c>
      <c r="E141" s="471">
        <f>SUM(E143,E149,E155,E163,E165,E170,E175)</f>
        <v>1500</v>
      </c>
      <c r="F141" s="471" t="e">
        <f>SUM(F143,F146,F149,F155,#REF!,F160,F162,F167,F172)</f>
        <v>#REF!</v>
      </c>
      <c r="G141" s="422"/>
      <c r="H141" s="422"/>
      <c r="I141" s="422"/>
      <c r="J141" s="474"/>
      <c r="K141" s="475"/>
      <c r="L141" s="471">
        <f>SUM(L143,L146,L149:L150,L150,L155,L165,L170,L175,L163)</f>
        <v>16412</v>
      </c>
      <c r="M141" s="479">
        <v>1789</v>
      </c>
      <c r="N141" s="479"/>
      <c r="O141" s="479">
        <f>SUM(O143,O149,O146,O155,O163,O165,O170,O175)</f>
        <v>2412</v>
      </c>
      <c r="P141" s="40"/>
      <c r="Q141" s="40"/>
    </row>
    <row r="142" spans="1:17" ht="18" customHeight="1">
      <c r="A142" s="486"/>
      <c r="B142" s="23"/>
      <c r="C142" s="24"/>
      <c r="D142" s="107"/>
      <c r="E142" s="24"/>
      <c r="F142" s="216"/>
      <c r="G142" s="9"/>
      <c r="H142" s="9"/>
      <c r="I142" s="9"/>
      <c r="J142" s="21"/>
      <c r="K142" s="43"/>
      <c r="L142" s="427"/>
      <c r="M142" s="9"/>
      <c r="N142" s="9"/>
      <c r="O142" s="242"/>
      <c r="P142" s="40"/>
      <c r="Q142" s="40"/>
    </row>
    <row r="143" spans="1:17" ht="24.75" customHeight="1">
      <c r="A143" s="452">
        <v>711</v>
      </c>
      <c r="B143" s="452" t="s">
        <v>184</v>
      </c>
      <c r="C143" s="471">
        <f>SUM(C144:C145)</f>
        <v>2347</v>
      </c>
      <c r="D143" s="472">
        <f>SUM(D144:D145)</f>
        <v>0</v>
      </c>
      <c r="E143" s="471">
        <f>SUM(E144:E145)</f>
        <v>746</v>
      </c>
      <c r="F143" s="471">
        <f>SUM(F144:F145)</f>
        <v>0</v>
      </c>
      <c r="G143" s="422"/>
      <c r="H143" s="422"/>
      <c r="I143" s="422"/>
      <c r="J143" s="474"/>
      <c r="K143" s="475"/>
      <c r="L143" s="471">
        <f>SUM(L144:L145)</f>
        <v>750</v>
      </c>
      <c r="M143" s="479">
        <f>SUM(M144:M145)</f>
        <v>0</v>
      </c>
      <c r="N143" s="479"/>
      <c r="O143" s="479">
        <f>SUM(O144:O145)</f>
        <v>0</v>
      </c>
      <c r="P143" s="40"/>
      <c r="Q143" s="40"/>
    </row>
    <row r="144" spans="1:17" ht="18" customHeight="1">
      <c r="A144" s="454">
        <v>3</v>
      </c>
      <c r="B144" s="23" t="s">
        <v>265</v>
      </c>
      <c r="C144" s="24">
        <v>2347</v>
      </c>
      <c r="D144" s="107"/>
      <c r="E144" s="24">
        <v>746</v>
      </c>
      <c r="F144" s="216"/>
      <c r="G144" s="9"/>
      <c r="H144" s="9"/>
      <c r="I144" s="9"/>
      <c r="J144" s="21"/>
      <c r="K144" s="43"/>
      <c r="L144" s="427">
        <v>750</v>
      </c>
      <c r="M144" s="24"/>
      <c r="N144" s="24"/>
      <c r="O144" s="307"/>
      <c r="P144" s="40"/>
      <c r="Q144" s="40"/>
    </row>
    <row r="145" spans="1:17" ht="18" customHeight="1">
      <c r="A145" s="454">
        <v>4</v>
      </c>
      <c r="B145" s="23" t="s">
        <v>187</v>
      </c>
      <c r="C145" s="24"/>
      <c r="D145" s="107"/>
      <c r="E145" s="24"/>
      <c r="F145" s="216"/>
      <c r="G145" s="9"/>
      <c r="H145" s="9"/>
      <c r="I145" s="9"/>
      <c r="J145" s="21"/>
      <c r="K145" s="43"/>
      <c r="L145" s="427"/>
      <c r="M145" s="24"/>
      <c r="N145" s="24"/>
      <c r="O145" s="307"/>
      <c r="P145" s="40"/>
      <c r="Q145" s="40"/>
    </row>
    <row r="146" spans="1:22" ht="24.75" customHeight="1">
      <c r="A146" s="452">
        <v>712</v>
      </c>
      <c r="B146" s="452" t="s">
        <v>350</v>
      </c>
      <c r="C146" s="471"/>
      <c r="D146" s="472"/>
      <c r="E146" s="471"/>
      <c r="F146" s="427"/>
      <c r="G146" s="427"/>
      <c r="H146" s="427"/>
      <c r="I146" s="427"/>
      <c r="J146" s="474"/>
      <c r="K146" s="425"/>
      <c r="L146" s="426">
        <f>SUM(L147)</f>
        <v>0</v>
      </c>
      <c r="M146" s="426">
        <f>SUM(M147)</f>
        <v>0</v>
      </c>
      <c r="N146" s="434"/>
      <c r="O146" s="434"/>
      <c r="P146" s="291"/>
      <c r="Q146" s="291"/>
      <c r="R146" s="35"/>
      <c r="S146" s="35"/>
      <c r="T146" s="35"/>
      <c r="U146" s="35"/>
      <c r="V146" s="35"/>
    </row>
    <row r="147" spans="1:22" ht="18" customHeight="1">
      <c r="A147" s="454">
        <v>1</v>
      </c>
      <c r="B147" s="23" t="s">
        <v>332</v>
      </c>
      <c r="C147" s="24"/>
      <c r="D147" s="107"/>
      <c r="E147" s="24"/>
      <c r="F147" s="216"/>
      <c r="G147" s="9"/>
      <c r="H147" s="9"/>
      <c r="I147" s="9"/>
      <c r="J147" s="21"/>
      <c r="K147" s="43"/>
      <c r="L147" s="427"/>
      <c r="M147" s="361"/>
      <c r="N147" s="361"/>
      <c r="O147" s="332"/>
      <c r="P147" s="291"/>
      <c r="Q147" s="291"/>
      <c r="R147" s="35"/>
      <c r="S147" s="35"/>
      <c r="T147" s="35"/>
      <c r="U147" s="35"/>
      <c r="V147" s="35"/>
    </row>
    <row r="148" spans="1:22" ht="18" customHeight="1">
      <c r="A148" s="486"/>
      <c r="B148" s="23"/>
      <c r="C148" s="24"/>
      <c r="D148" s="107"/>
      <c r="E148" s="24"/>
      <c r="F148" s="216"/>
      <c r="G148" s="9"/>
      <c r="H148" s="9"/>
      <c r="I148" s="9"/>
      <c r="J148" s="21"/>
      <c r="K148" s="43"/>
      <c r="L148" s="427"/>
      <c r="M148" s="24"/>
      <c r="N148" s="24"/>
      <c r="O148" s="307"/>
      <c r="P148" s="40"/>
      <c r="Q148" s="40"/>
      <c r="V148" s="35"/>
    </row>
    <row r="149" spans="1:17" ht="24.75" customHeight="1">
      <c r="A149" s="451">
        <v>713</v>
      </c>
      <c r="B149" s="450" t="s">
        <v>401</v>
      </c>
      <c r="C149" s="471">
        <f>SUM(C150:C154)</f>
        <v>7241</v>
      </c>
      <c r="D149" s="472">
        <f>SUM(D150:D157)</f>
        <v>27</v>
      </c>
      <c r="E149" s="471">
        <f>SUM(E150:E154)</f>
        <v>754</v>
      </c>
      <c r="F149" s="471">
        <f>SUM(F150:F153)</f>
        <v>0</v>
      </c>
      <c r="G149" s="422"/>
      <c r="H149" s="422"/>
      <c r="I149" s="422"/>
      <c r="J149" s="474"/>
      <c r="K149" s="475"/>
      <c r="L149" s="471">
        <f>SUM(L150:L154)</f>
        <v>6200</v>
      </c>
      <c r="M149" s="479">
        <f>SUM(M150:M154)</f>
        <v>1789</v>
      </c>
      <c r="N149" s="479"/>
      <c r="O149" s="479">
        <f>SUM(O150:O154)</f>
        <v>2412</v>
      </c>
      <c r="P149" s="40"/>
      <c r="Q149" s="40"/>
    </row>
    <row r="150" spans="1:17" ht="18" customHeight="1">
      <c r="A150" s="454">
        <v>1</v>
      </c>
      <c r="B150" s="23" t="s">
        <v>329</v>
      </c>
      <c r="C150" s="24"/>
      <c r="D150" s="107">
        <v>27</v>
      </c>
      <c r="E150" s="24"/>
      <c r="F150" s="232"/>
      <c r="G150" s="9"/>
      <c r="H150" s="9"/>
      <c r="I150" s="9"/>
      <c r="J150" s="21"/>
      <c r="K150" s="43"/>
      <c r="L150" s="481"/>
      <c r="M150" s="24"/>
      <c r="N150" s="24"/>
      <c r="O150" s="307"/>
      <c r="P150" s="40"/>
      <c r="Q150" s="40"/>
    </row>
    <row r="151" spans="1:17" ht="18" customHeight="1">
      <c r="A151" s="454">
        <v>2</v>
      </c>
      <c r="B151" s="23" t="s">
        <v>138</v>
      </c>
      <c r="C151" s="24">
        <v>6721</v>
      </c>
      <c r="D151" s="107"/>
      <c r="E151" s="24">
        <v>754</v>
      </c>
      <c r="F151" s="216"/>
      <c r="G151" s="9"/>
      <c r="H151" s="9"/>
      <c r="I151" s="9"/>
      <c r="J151" s="21"/>
      <c r="K151" s="43"/>
      <c r="L151" s="427">
        <v>5600</v>
      </c>
      <c r="M151" s="24">
        <v>1789</v>
      </c>
      <c r="N151" s="24"/>
      <c r="O151" s="307">
        <v>2412</v>
      </c>
      <c r="P151" s="40"/>
      <c r="Q151" s="40"/>
    </row>
    <row r="152" spans="1:17" ht="18" customHeight="1">
      <c r="A152" s="454">
        <v>3</v>
      </c>
      <c r="B152" s="23" t="s">
        <v>264</v>
      </c>
      <c r="C152" s="24">
        <v>434</v>
      </c>
      <c r="D152" s="107"/>
      <c r="E152" s="24"/>
      <c r="F152" s="216"/>
      <c r="G152" s="9"/>
      <c r="H152" s="9"/>
      <c r="I152" s="9"/>
      <c r="J152" s="21"/>
      <c r="K152" s="43"/>
      <c r="L152" s="427"/>
      <c r="M152" s="24"/>
      <c r="N152" s="24"/>
      <c r="O152" s="307"/>
      <c r="P152" s="40"/>
      <c r="Q152" s="40"/>
    </row>
    <row r="153" spans="1:17" ht="18" customHeight="1">
      <c r="A153" s="454">
        <v>4</v>
      </c>
      <c r="B153" s="23" t="s">
        <v>351</v>
      </c>
      <c r="C153" s="24">
        <v>86</v>
      </c>
      <c r="D153" s="107"/>
      <c r="E153" s="24"/>
      <c r="F153" s="241"/>
      <c r="G153" s="63"/>
      <c r="H153" s="63"/>
      <c r="I153" s="63"/>
      <c r="J153" s="21"/>
      <c r="K153" s="44"/>
      <c r="L153" s="434">
        <v>600</v>
      </c>
      <c r="M153" s="24"/>
      <c r="N153" s="24"/>
      <c r="O153" s="307"/>
      <c r="P153" s="40" t="s">
        <v>499</v>
      </c>
      <c r="Q153" s="40"/>
    </row>
    <row r="154" spans="1:17" ht="18" customHeight="1">
      <c r="A154" s="454">
        <v>5</v>
      </c>
      <c r="B154" s="23" t="s">
        <v>352</v>
      </c>
      <c r="C154" s="24"/>
      <c r="D154" s="107"/>
      <c r="E154" s="24"/>
      <c r="F154" s="216"/>
      <c r="G154" s="9"/>
      <c r="H154" s="9"/>
      <c r="I154" s="9"/>
      <c r="J154" s="21"/>
      <c r="K154" s="43"/>
      <c r="L154" s="427"/>
      <c r="M154" s="24"/>
      <c r="N154" s="24"/>
      <c r="O154" s="307"/>
      <c r="P154" s="40"/>
      <c r="Q154" s="40"/>
    </row>
    <row r="155" spans="1:17" ht="24.75" customHeight="1">
      <c r="A155" s="452">
        <v>714</v>
      </c>
      <c r="B155" s="452" t="s">
        <v>193</v>
      </c>
      <c r="C155" s="471">
        <f>SUM(C156:C156)</f>
        <v>1929</v>
      </c>
      <c r="D155" s="472">
        <f>SUM(D156:D156)</f>
        <v>0</v>
      </c>
      <c r="E155" s="471">
        <f>SUM(E156)</f>
        <v>0</v>
      </c>
      <c r="F155" s="471">
        <f>SUM(F156:F156)</f>
        <v>0</v>
      </c>
      <c r="G155" s="422"/>
      <c r="H155" s="422"/>
      <c r="I155" s="422"/>
      <c r="J155" s="474"/>
      <c r="K155" s="475"/>
      <c r="L155" s="471">
        <f>SUM(L156:L156)</f>
        <v>4110</v>
      </c>
      <c r="M155" s="479">
        <f>M156</f>
        <v>0</v>
      </c>
      <c r="N155" s="481"/>
      <c r="O155" s="479">
        <f>SUM(O156)</f>
        <v>0</v>
      </c>
      <c r="P155" s="40"/>
      <c r="Q155" s="40"/>
    </row>
    <row r="156" spans="1:17" ht="18" customHeight="1">
      <c r="A156" s="454">
        <v>1</v>
      </c>
      <c r="B156" s="23" t="s">
        <v>194</v>
      </c>
      <c r="C156" s="24">
        <v>1929</v>
      </c>
      <c r="D156" s="107"/>
      <c r="E156" s="24"/>
      <c r="F156" s="216"/>
      <c r="G156" s="9"/>
      <c r="H156" s="9"/>
      <c r="I156" s="9"/>
      <c r="J156" s="21"/>
      <c r="K156" s="43"/>
      <c r="L156" s="427">
        <v>4110</v>
      </c>
      <c r="M156" s="73"/>
      <c r="N156" s="24"/>
      <c r="O156" s="307"/>
      <c r="P156" s="40" t="s">
        <v>498</v>
      </c>
      <c r="Q156" s="40"/>
    </row>
    <row r="157" spans="1:17" ht="20.25" customHeight="1">
      <c r="A157" s="282"/>
      <c r="B157" s="36"/>
      <c r="C157" s="78"/>
      <c r="D157" s="125"/>
      <c r="E157" s="78"/>
      <c r="F157" s="197"/>
      <c r="G157" s="78"/>
      <c r="H157" s="78"/>
      <c r="I157" s="78"/>
      <c r="J157" s="40"/>
      <c r="K157" s="57"/>
      <c r="L157" s="78"/>
      <c r="M157" s="78"/>
      <c r="N157" s="78"/>
      <c r="O157" s="265"/>
      <c r="P157" s="40"/>
      <c r="Q157" s="40"/>
    </row>
    <row r="158" spans="1:17" ht="13.5" hidden="1" thickBot="1">
      <c r="A158" s="282"/>
      <c r="B158" s="36"/>
      <c r="C158" s="78"/>
      <c r="D158" s="125"/>
      <c r="E158" s="78"/>
      <c r="F158" s="197"/>
      <c r="G158" s="78"/>
      <c r="H158" s="78"/>
      <c r="I158" s="78"/>
      <c r="J158" s="40"/>
      <c r="K158" s="57"/>
      <c r="L158" s="78"/>
      <c r="M158" s="78"/>
      <c r="N158" s="78"/>
      <c r="O158" s="265"/>
      <c r="P158" s="65"/>
      <c r="Q158" s="173"/>
    </row>
    <row r="159" spans="3:17" ht="27.75" customHeight="1" hidden="1">
      <c r="C159" s="27"/>
      <c r="D159" s="15"/>
      <c r="E159" s="27"/>
      <c r="F159" s="27"/>
      <c r="G159" s="27"/>
      <c r="H159" s="27"/>
      <c r="I159" s="27"/>
      <c r="J159" s="28"/>
      <c r="K159" s="46"/>
      <c r="L159" s="177"/>
      <c r="M159" s="177"/>
      <c r="N159" s="177"/>
      <c r="O159" s="46"/>
      <c r="P159" s="28"/>
      <c r="Q159" s="28"/>
    </row>
    <row r="160" spans="3:17" ht="12.75" hidden="1">
      <c r="C160" s="27"/>
      <c r="D160" s="15"/>
      <c r="E160" s="27"/>
      <c r="F160" s="27"/>
      <c r="G160" s="27"/>
      <c r="H160" s="27"/>
      <c r="I160" s="27"/>
      <c r="J160" s="28"/>
      <c r="K160" s="46"/>
      <c r="L160" s="177"/>
      <c r="M160" s="177"/>
      <c r="N160" s="177"/>
      <c r="O160" s="46"/>
      <c r="P160" s="28"/>
      <c r="Q160" s="100"/>
    </row>
    <row r="161" spans="1:17" ht="24.75" customHeight="1">
      <c r="A161" s="122" t="s">
        <v>477</v>
      </c>
      <c r="B161" s="401"/>
      <c r="C161" s="402"/>
      <c r="D161" s="402"/>
      <c r="E161" s="402"/>
      <c r="F161" s="402"/>
      <c r="G161" s="402"/>
      <c r="H161" s="402"/>
      <c r="I161" s="401"/>
      <c r="J161" s="402"/>
      <c r="K161" s="402"/>
      <c r="L161" s="402"/>
      <c r="M161" s="402"/>
      <c r="N161" s="402"/>
      <c r="O161" s="403"/>
      <c r="P161" s="28"/>
      <c r="Q161" s="100"/>
    </row>
    <row r="162" spans="1:17" ht="51">
      <c r="A162" s="458" t="s">
        <v>2</v>
      </c>
      <c r="B162" s="459" t="s">
        <v>3</v>
      </c>
      <c r="C162" s="413" t="s">
        <v>471</v>
      </c>
      <c r="D162" s="414" t="s">
        <v>5</v>
      </c>
      <c r="E162" s="415" t="s">
        <v>472</v>
      </c>
      <c r="F162" s="413" t="s">
        <v>270</v>
      </c>
      <c r="G162" s="413"/>
      <c r="H162" s="413"/>
      <c r="I162" s="413"/>
      <c r="J162" s="416"/>
      <c r="K162" s="417"/>
      <c r="L162" s="418" t="s">
        <v>473</v>
      </c>
      <c r="M162" s="419" t="s">
        <v>474</v>
      </c>
      <c r="N162" s="419" t="s">
        <v>269</v>
      </c>
      <c r="O162" s="412" t="s">
        <v>475</v>
      </c>
      <c r="P162" s="62"/>
      <c r="Q162" s="62"/>
    </row>
    <row r="163" spans="1:17" ht="24.75" customHeight="1">
      <c r="A163" s="452">
        <v>716</v>
      </c>
      <c r="B163" s="452" t="s">
        <v>207</v>
      </c>
      <c r="C163" s="471">
        <v>50</v>
      </c>
      <c r="D163" s="472"/>
      <c r="E163" s="471">
        <v>0</v>
      </c>
      <c r="F163" s="422">
        <f>SUM(F164)</f>
        <v>0</v>
      </c>
      <c r="G163" s="422"/>
      <c r="H163" s="422"/>
      <c r="I163" s="422"/>
      <c r="J163" s="474"/>
      <c r="K163" s="475"/>
      <c r="L163" s="422"/>
      <c r="M163" s="422"/>
      <c r="N163" s="481"/>
      <c r="O163" s="482"/>
      <c r="P163" s="40"/>
      <c r="Q163" s="40"/>
    </row>
    <row r="164" spans="1:17" ht="18" customHeight="1">
      <c r="A164" s="486"/>
      <c r="B164" s="23"/>
      <c r="C164" s="24"/>
      <c r="D164" s="107"/>
      <c r="E164" s="24"/>
      <c r="F164" s="193"/>
      <c r="G164" s="9"/>
      <c r="H164" s="9"/>
      <c r="I164" s="9"/>
      <c r="J164" s="21"/>
      <c r="K164" s="43"/>
      <c r="L164" s="427"/>
      <c r="M164" s="9"/>
      <c r="N164" s="24"/>
      <c r="O164" s="307"/>
      <c r="P164" s="40"/>
      <c r="Q164" s="40"/>
    </row>
    <row r="165" spans="1:17" ht="24.75" customHeight="1">
      <c r="A165" s="452">
        <v>717</v>
      </c>
      <c r="B165" s="452" t="s">
        <v>208</v>
      </c>
      <c r="C165" s="471">
        <f>SUM(C166:C168)</f>
        <v>354</v>
      </c>
      <c r="D165" s="472">
        <f>SUM(D166:D168)</f>
        <v>0</v>
      </c>
      <c r="E165" s="471">
        <f>SUM(E166:E168)</f>
        <v>0</v>
      </c>
      <c r="F165" s="471">
        <f>SUM(F166:F168)</f>
        <v>0</v>
      </c>
      <c r="G165" s="422"/>
      <c r="H165" s="422"/>
      <c r="I165" s="422"/>
      <c r="J165" s="474"/>
      <c r="K165" s="475"/>
      <c r="L165" s="471">
        <f>SUM(L166:L169)</f>
        <v>5352</v>
      </c>
      <c r="M165" s="422">
        <f>SUM(M167:M169)</f>
        <v>0</v>
      </c>
      <c r="N165" s="481"/>
      <c r="O165" s="487">
        <f>SUM(O166:O169)</f>
        <v>0</v>
      </c>
      <c r="P165" s="40"/>
      <c r="Q165" s="40"/>
    </row>
    <row r="166" spans="1:17" ht="18" customHeight="1">
      <c r="A166" s="454">
        <v>1</v>
      </c>
      <c r="B166" s="23" t="s">
        <v>209</v>
      </c>
      <c r="C166" s="24"/>
      <c r="D166" s="107"/>
      <c r="E166" s="24"/>
      <c r="F166" s="216"/>
      <c r="G166" s="9"/>
      <c r="H166" s="9"/>
      <c r="I166" s="9"/>
      <c r="J166" s="21"/>
      <c r="K166" s="43"/>
      <c r="L166" s="427"/>
      <c r="M166" s="9"/>
      <c r="N166" s="213"/>
      <c r="O166" s="317"/>
      <c r="P166" s="40"/>
      <c r="Q166" s="40"/>
    </row>
    <row r="167" spans="1:17" ht="18" customHeight="1">
      <c r="A167" s="454">
        <v>2</v>
      </c>
      <c r="B167" s="23" t="s">
        <v>210</v>
      </c>
      <c r="C167" s="24">
        <v>24</v>
      </c>
      <c r="D167" s="107"/>
      <c r="E167" s="24"/>
      <c r="F167" s="216"/>
      <c r="G167" s="9"/>
      <c r="H167" s="9"/>
      <c r="I167" s="9"/>
      <c r="J167" s="21"/>
      <c r="K167" s="43"/>
      <c r="L167" s="427">
        <v>5352</v>
      </c>
      <c r="M167" s="9"/>
      <c r="N167" s="24"/>
      <c r="O167" s="307"/>
      <c r="P167" s="40" t="s">
        <v>497</v>
      </c>
      <c r="Q167" s="40"/>
    </row>
    <row r="168" spans="1:17" ht="18" customHeight="1">
      <c r="A168" s="454">
        <v>3</v>
      </c>
      <c r="B168" s="23" t="s">
        <v>211</v>
      </c>
      <c r="C168" s="24">
        <v>330</v>
      </c>
      <c r="D168" s="107"/>
      <c r="E168" s="24"/>
      <c r="F168" s="216"/>
      <c r="G168" s="9"/>
      <c r="H168" s="9"/>
      <c r="I168" s="9"/>
      <c r="J168" s="21"/>
      <c r="K168" s="43"/>
      <c r="L168" s="427"/>
      <c r="M168" s="9"/>
      <c r="N168" s="24"/>
      <c r="O168" s="307"/>
      <c r="P168" s="40"/>
      <c r="Q168" s="40"/>
    </row>
    <row r="169" spans="1:17" ht="18" customHeight="1">
      <c r="A169" s="486"/>
      <c r="B169" s="23"/>
      <c r="C169" s="24"/>
      <c r="D169" s="107"/>
      <c r="E169" s="24"/>
      <c r="F169" s="216"/>
      <c r="G169" s="9"/>
      <c r="H169" s="9"/>
      <c r="I169" s="9"/>
      <c r="J169" s="21"/>
      <c r="K169" s="43"/>
      <c r="L169" s="427"/>
      <c r="M169" s="9"/>
      <c r="N169" s="213"/>
      <c r="O169" s="317"/>
      <c r="P169" s="40"/>
      <c r="Q169" s="40"/>
    </row>
    <row r="170" spans="1:17" ht="24.75" customHeight="1">
      <c r="A170" s="452">
        <v>718</v>
      </c>
      <c r="B170" s="452" t="s">
        <v>212</v>
      </c>
      <c r="C170" s="471">
        <f>SUM(C171:C173)</f>
        <v>0</v>
      </c>
      <c r="D170" s="472">
        <f>SUM(D171:D173)</f>
        <v>0</v>
      </c>
      <c r="E170" s="471">
        <f>SUM(E171:E173)</f>
        <v>0</v>
      </c>
      <c r="F170" s="471">
        <f>SUM(F171:F173)</f>
        <v>400</v>
      </c>
      <c r="G170" s="422"/>
      <c r="H170" s="422"/>
      <c r="I170" s="422"/>
      <c r="J170" s="474"/>
      <c r="K170" s="475"/>
      <c r="L170" s="471">
        <f>SUM(L171:L174)</f>
        <v>0</v>
      </c>
      <c r="M170" s="422"/>
      <c r="N170" s="427"/>
      <c r="O170" s="434"/>
      <c r="P170" s="40"/>
      <c r="Q170" s="40"/>
    </row>
    <row r="171" spans="1:17" ht="18" customHeight="1">
      <c r="A171" s="454">
        <v>2</v>
      </c>
      <c r="B171" s="23" t="s">
        <v>138</v>
      </c>
      <c r="C171" s="24"/>
      <c r="D171" s="107"/>
      <c r="E171" s="24"/>
      <c r="F171" s="216"/>
      <c r="G171" s="9"/>
      <c r="H171" s="9"/>
      <c r="I171" s="9"/>
      <c r="J171" s="21"/>
      <c r="K171" s="43"/>
      <c r="L171" s="427"/>
      <c r="M171" s="9"/>
      <c r="N171" s="9"/>
      <c r="O171" s="242"/>
      <c r="P171" s="40"/>
      <c r="Q171" s="40"/>
    </row>
    <row r="172" spans="1:17" ht="18" customHeight="1">
      <c r="A172" s="454">
        <v>3</v>
      </c>
      <c r="B172" s="23" t="s">
        <v>264</v>
      </c>
      <c r="C172" s="24"/>
      <c r="D172" s="107"/>
      <c r="E172" s="24"/>
      <c r="F172" s="216"/>
      <c r="G172" s="9"/>
      <c r="H172" s="9"/>
      <c r="I172" s="9"/>
      <c r="J172" s="21"/>
      <c r="K172" s="43"/>
      <c r="L172" s="427"/>
      <c r="M172" s="9"/>
      <c r="N172" s="9"/>
      <c r="O172" s="242"/>
      <c r="P172" s="40"/>
      <c r="Q172" s="40"/>
    </row>
    <row r="173" spans="1:17" ht="18" customHeight="1">
      <c r="A173" s="454">
        <v>4</v>
      </c>
      <c r="B173" s="23" t="s">
        <v>351</v>
      </c>
      <c r="C173" s="24"/>
      <c r="D173" s="107"/>
      <c r="E173" s="24"/>
      <c r="F173" s="216">
        <v>400</v>
      </c>
      <c r="G173" s="9"/>
      <c r="H173" s="9"/>
      <c r="I173" s="9"/>
      <c r="J173" s="21"/>
      <c r="K173" s="43"/>
      <c r="L173" s="427"/>
      <c r="M173" s="9"/>
      <c r="N173" s="24"/>
      <c r="O173" s="307"/>
      <c r="P173" s="40"/>
      <c r="Q173" s="40"/>
    </row>
    <row r="174" spans="1:17" ht="18" customHeight="1">
      <c r="A174" s="454">
        <v>5</v>
      </c>
      <c r="B174" s="23" t="s">
        <v>352</v>
      </c>
      <c r="C174" s="24"/>
      <c r="D174" s="107"/>
      <c r="E174" s="24"/>
      <c r="F174" s="216"/>
      <c r="G174" s="9"/>
      <c r="H174" s="9"/>
      <c r="I174" s="9"/>
      <c r="J174" s="21"/>
      <c r="K174" s="43"/>
      <c r="L174" s="427"/>
      <c r="M174" s="9"/>
      <c r="N174" s="24"/>
      <c r="O174" s="307"/>
      <c r="P174" s="40"/>
      <c r="Q174" s="40"/>
    </row>
    <row r="175" spans="1:17" ht="24.75" customHeight="1">
      <c r="A175" s="452">
        <v>719</v>
      </c>
      <c r="B175" s="452" t="s">
        <v>216</v>
      </c>
      <c r="C175" s="471">
        <f>SUM(C176:C178)</f>
        <v>0</v>
      </c>
      <c r="D175" s="472">
        <f>SUM(D176:D178)</f>
        <v>0</v>
      </c>
      <c r="E175" s="471">
        <f>SUM(E176:E178)</f>
        <v>0</v>
      </c>
      <c r="F175" s="471">
        <f>SUM(F176:F177)</f>
        <v>0</v>
      </c>
      <c r="G175" s="473"/>
      <c r="H175" s="422"/>
      <c r="I175" s="422"/>
      <c r="J175" s="474"/>
      <c r="K175" s="475">
        <v>250</v>
      </c>
      <c r="L175" s="471">
        <f>SUM(L176:L179)</f>
        <v>0</v>
      </c>
      <c r="M175" s="422"/>
      <c r="N175" s="481"/>
      <c r="O175" s="482"/>
      <c r="P175" s="40"/>
      <c r="Q175" s="40"/>
    </row>
    <row r="176" spans="1:17" ht="18" customHeight="1">
      <c r="A176" s="454">
        <v>1</v>
      </c>
      <c r="B176" s="23" t="s">
        <v>353</v>
      </c>
      <c r="C176" s="24"/>
      <c r="D176" s="107"/>
      <c r="E176" s="24"/>
      <c r="F176" s="216"/>
      <c r="G176" s="82"/>
      <c r="H176" s="9"/>
      <c r="I176" s="9"/>
      <c r="J176" s="21"/>
      <c r="K176" s="43"/>
      <c r="L176" s="427"/>
      <c r="M176" s="9"/>
      <c r="N176" s="24"/>
      <c r="O176" s="307"/>
      <c r="P176" s="40"/>
      <c r="Q176" s="40"/>
    </row>
    <row r="177" spans="1:17" ht="18" customHeight="1">
      <c r="A177" s="454">
        <v>2</v>
      </c>
      <c r="B177" s="23" t="s">
        <v>354</v>
      </c>
      <c r="C177" s="24"/>
      <c r="D177" s="107"/>
      <c r="E177" s="24"/>
      <c r="F177" s="216"/>
      <c r="G177" s="82"/>
      <c r="H177" s="9"/>
      <c r="I177" s="9"/>
      <c r="J177" s="21"/>
      <c r="K177" s="43"/>
      <c r="L177" s="427"/>
      <c r="M177" s="9"/>
      <c r="N177" s="24"/>
      <c r="O177" s="307"/>
      <c r="P177" s="40"/>
      <c r="Q177" s="40"/>
    </row>
    <row r="178" spans="1:17" ht="18" customHeight="1">
      <c r="A178" s="486"/>
      <c r="B178" s="23"/>
      <c r="C178" s="24"/>
      <c r="D178" s="107"/>
      <c r="E178" s="24"/>
      <c r="F178" s="216"/>
      <c r="G178" s="82"/>
      <c r="H178" s="9"/>
      <c r="I178" s="9"/>
      <c r="J178" s="21"/>
      <c r="K178" s="43"/>
      <c r="L178" s="427"/>
      <c r="M178" s="9"/>
      <c r="N178" s="24"/>
      <c r="O178" s="307"/>
      <c r="P178" s="40"/>
      <c r="Q178" s="40"/>
    </row>
    <row r="179" spans="1:17" ht="18" customHeight="1">
      <c r="A179" s="486"/>
      <c r="B179" s="23"/>
      <c r="C179" s="24"/>
      <c r="D179" s="107"/>
      <c r="E179" s="24"/>
      <c r="F179" s="216"/>
      <c r="G179" s="82"/>
      <c r="H179" s="9"/>
      <c r="I179" s="9"/>
      <c r="J179" s="21"/>
      <c r="K179" s="43"/>
      <c r="L179" s="427"/>
      <c r="M179" s="9"/>
      <c r="N179" s="9"/>
      <c r="O179" s="242"/>
      <c r="P179" s="40"/>
      <c r="Q179" s="40"/>
    </row>
    <row r="180" spans="1:17" ht="18" customHeight="1">
      <c r="A180" s="486"/>
      <c r="B180" s="452" t="s">
        <v>219</v>
      </c>
      <c r="C180" s="471">
        <f>SUM(C133,C113,C110,C100,C89,C76,C72,C68,C45,C35)</f>
        <v>127040</v>
      </c>
      <c r="D180" s="472" t="e">
        <f>SUM(D119,D96,D89,#REF!,D62,#REF!,D12,#REF!,#REF!,#REF!)</f>
        <v>#REF!</v>
      </c>
      <c r="E180" s="471">
        <f>SUM(E133,E113,E110,E100,E89,E76,E72,E68,E45,E35)</f>
        <v>132410</v>
      </c>
      <c r="F180" s="471" t="e">
        <f>SUM(#REF!,F119,F113,F89,F78,#REF!,#REF!,F20,F2,#REF!)</f>
        <v>#REF!</v>
      </c>
      <c r="G180" s="473"/>
      <c r="H180" s="422"/>
      <c r="I180" s="422"/>
      <c r="J180" s="474"/>
      <c r="K180" s="475" t="e">
        <f>SUM(K119,K96,K89,#REF!,K62,#REF!,K12,#REF!,#REF!,#REF!,#REF!)</f>
        <v>#REF!</v>
      </c>
      <c r="L180" s="471">
        <f>SUM(L133,L113,L110,L100,L89,L76,L72,L68,L45,L35)</f>
        <v>162027</v>
      </c>
      <c r="M180" s="422">
        <f>SUM(M133,M113,M110,M100,M89,M76,M72,M68,M45,M35)</f>
        <v>162781</v>
      </c>
      <c r="N180" s="427"/>
      <c r="O180" s="426">
        <f>SUM(O133,O113,O110,O100,O89,O76,O72,O68,O45,O35)</f>
        <v>169287</v>
      </c>
      <c r="P180" s="40"/>
      <c r="Q180" s="40"/>
    </row>
    <row r="181" spans="1:17" ht="18" customHeight="1">
      <c r="A181" s="486"/>
      <c r="B181" s="488"/>
      <c r="C181" s="489"/>
      <c r="D181" s="490"/>
      <c r="E181" s="489"/>
      <c r="F181" s="491"/>
      <c r="G181" s="492"/>
      <c r="H181" s="491"/>
      <c r="I181" s="491"/>
      <c r="J181" s="493"/>
      <c r="K181" s="494"/>
      <c r="L181" s="491"/>
      <c r="M181" s="491"/>
      <c r="N181" s="427"/>
      <c r="O181" s="434"/>
      <c r="P181" s="40"/>
      <c r="Q181" s="40"/>
    </row>
    <row r="182" spans="1:17" ht="18" customHeight="1">
      <c r="A182" s="486"/>
      <c r="B182" s="452" t="s">
        <v>220</v>
      </c>
      <c r="C182" s="471">
        <f>SUM(C141)</f>
        <v>11921</v>
      </c>
      <c r="D182" s="472" t="e">
        <f>SUM(D175,D165,#REF!,#REF!,#REF!,D156,D127,#REF!,D123)</f>
        <v>#REF!</v>
      </c>
      <c r="E182" s="471">
        <f>SUM(E141)</f>
        <v>1500</v>
      </c>
      <c r="F182" s="471" t="e">
        <f>SUM(F175,F170,F165,F163,#REF!,#REF!,F152,F149,F144)</f>
        <v>#REF!</v>
      </c>
      <c r="G182" s="473"/>
      <c r="H182" s="422"/>
      <c r="I182" s="422"/>
      <c r="J182" s="474"/>
      <c r="K182" s="475">
        <v>10000</v>
      </c>
      <c r="L182" s="471">
        <f>SUM(L141)</f>
        <v>16412</v>
      </c>
      <c r="M182" s="422">
        <f>SUM(M141)</f>
        <v>1789</v>
      </c>
      <c r="N182" s="427"/>
      <c r="O182" s="426">
        <f>SUM(O141)</f>
        <v>2412</v>
      </c>
      <c r="P182" s="40"/>
      <c r="Q182" s="40"/>
    </row>
    <row r="183" spans="1:17" ht="18" customHeight="1">
      <c r="A183" s="486"/>
      <c r="B183" s="192"/>
      <c r="C183" s="361"/>
      <c r="D183" s="362"/>
      <c r="E183" s="361"/>
      <c r="F183" s="316"/>
      <c r="G183" s="363"/>
      <c r="H183" s="316"/>
      <c r="I183" s="316"/>
      <c r="J183" s="284"/>
      <c r="K183" s="359"/>
      <c r="L183" s="422"/>
      <c r="M183" s="316"/>
      <c r="N183" s="9"/>
      <c r="O183" s="242"/>
      <c r="P183" s="40"/>
      <c r="Q183" s="40"/>
    </row>
    <row r="184" spans="1:17" ht="18" customHeight="1">
      <c r="A184" s="486"/>
      <c r="B184" s="452" t="s">
        <v>221</v>
      </c>
      <c r="C184" s="471">
        <f>SUM(C180,C182)</f>
        <v>138961</v>
      </c>
      <c r="D184" s="472"/>
      <c r="E184" s="471">
        <f>SUM(E180,E182)</f>
        <v>133910</v>
      </c>
      <c r="F184" s="422" t="e">
        <f>SUM(F180,F182)</f>
        <v>#REF!</v>
      </c>
      <c r="G184" s="473"/>
      <c r="H184" s="422"/>
      <c r="I184" s="422"/>
      <c r="J184" s="474"/>
      <c r="K184" s="475">
        <v>101605</v>
      </c>
      <c r="L184" s="422">
        <f>SUM(L180,L182)</f>
        <v>178439</v>
      </c>
      <c r="M184" s="422">
        <f>SUM(M180,M182)</f>
        <v>164570</v>
      </c>
      <c r="N184" s="427"/>
      <c r="O184" s="426">
        <f>SUM(O180,O182)</f>
        <v>171699</v>
      </c>
      <c r="P184" s="40"/>
      <c r="Q184" s="40"/>
    </row>
    <row r="185" spans="1:17" ht="18" customHeight="1">
      <c r="A185" s="486"/>
      <c r="B185" s="488"/>
      <c r="C185" s="489"/>
      <c r="D185" s="490"/>
      <c r="E185" s="489"/>
      <c r="F185" s="491"/>
      <c r="G185" s="492"/>
      <c r="H185" s="491"/>
      <c r="I185" s="491"/>
      <c r="J185" s="493"/>
      <c r="K185" s="494"/>
      <c r="L185" s="491"/>
      <c r="M185" s="491"/>
      <c r="N185" s="427"/>
      <c r="O185" s="434"/>
      <c r="P185" s="40"/>
      <c r="Q185" s="40"/>
    </row>
    <row r="186" spans="1:17" ht="18" customHeight="1">
      <c r="A186" s="486"/>
      <c r="B186" s="452" t="s">
        <v>222</v>
      </c>
      <c r="C186" s="471">
        <f>SUM(C28)</f>
        <v>1157</v>
      </c>
      <c r="D186" s="472"/>
      <c r="E186" s="471">
        <f>SUM(E28)</f>
        <v>270</v>
      </c>
      <c r="F186" s="422" t="e">
        <f>#REF!</f>
        <v>#REF!</v>
      </c>
      <c r="G186" s="473"/>
      <c r="H186" s="422"/>
      <c r="I186" s="422"/>
      <c r="J186" s="474"/>
      <c r="K186" s="475"/>
      <c r="L186" s="422">
        <f>SUM(L28)</f>
        <v>310</v>
      </c>
      <c r="M186" s="422">
        <f>M28</f>
        <v>350</v>
      </c>
      <c r="N186" s="427"/>
      <c r="O186" s="426">
        <f>O28</f>
        <v>370</v>
      </c>
      <c r="P186" s="40"/>
      <c r="Q186" s="40"/>
    </row>
    <row r="187" spans="1:17" ht="18" customHeight="1">
      <c r="A187" s="495"/>
      <c r="B187" s="251"/>
      <c r="C187" s="24"/>
      <c r="D187" s="107"/>
      <c r="E187" s="24"/>
      <c r="F187" s="238"/>
      <c r="G187" s="9"/>
      <c r="H187" s="9"/>
      <c r="I187" s="9"/>
      <c r="J187" s="21"/>
      <c r="K187" s="43"/>
      <c r="L187" s="427"/>
      <c r="M187" s="9"/>
      <c r="N187" s="9"/>
      <c r="O187" s="242"/>
      <c r="P187" s="40"/>
      <c r="Q187" s="40"/>
    </row>
    <row r="188" spans="1:17" ht="1.5" customHeight="1">
      <c r="A188" s="282"/>
      <c r="B188" s="75"/>
      <c r="C188" s="197"/>
      <c r="D188" s="294"/>
      <c r="E188" s="197"/>
      <c r="F188" s="295"/>
      <c r="G188" s="277"/>
      <c r="H188" s="277"/>
      <c r="I188" s="277"/>
      <c r="J188" s="291"/>
      <c r="K188" s="296"/>
      <c r="L188" s="277"/>
      <c r="M188" s="277"/>
      <c r="N188" s="277"/>
      <c r="O188" s="293"/>
      <c r="P188" s="65"/>
      <c r="Q188" s="40"/>
    </row>
    <row r="189" spans="1:17" ht="30.75" customHeight="1" hidden="1">
      <c r="A189" s="75"/>
      <c r="B189" s="36"/>
      <c r="C189" s="78"/>
      <c r="D189" s="57"/>
      <c r="E189" s="78"/>
      <c r="F189" s="78"/>
      <c r="G189" s="78"/>
      <c r="H189" s="78"/>
      <c r="I189" s="78"/>
      <c r="J189" s="40"/>
      <c r="K189" s="90"/>
      <c r="L189" s="180"/>
      <c r="M189" s="180"/>
      <c r="N189" s="180"/>
      <c r="O189" s="90"/>
      <c r="P189" s="40"/>
      <c r="Q189" s="28"/>
    </row>
    <row r="190" spans="16:17" ht="12.75">
      <c r="P190" s="28"/>
      <c r="Q190" s="28"/>
    </row>
    <row r="191" spans="16:17" ht="3" customHeight="1">
      <c r="P191" s="101"/>
      <c r="Q191" s="101"/>
    </row>
    <row r="192" spans="16:17" ht="12" customHeight="1">
      <c r="P192" s="40"/>
      <c r="Q192" s="40"/>
    </row>
    <row r="193" spans="16:17" ht="12.75" hidden="1">
      <c r="P193" s="40"/>
      <c r="Q193" s="40"/>
    </row>
    <row r="194" spans="16:17" ht="1.5" customHeight="1" hidden="1">
      <c r="P194" s="40"/>
      <c r="Q194" s="40"/>
    </row>
    <row r="195" spans="16:17" ht="12.75" hidden="1">
      <c r="P195" s="40"/>
      <c r="Q195" s="40"/>
    </row>
    <row r="196" spans="16:17" ht="12.75" hidden="1">
      <c r="P196" s="40"/>
      <c r="Q196" s="40"/>
    </row>
    <row r="197" spans="1:17" ht="12.75">
      <c r="A197" s="56" t="s">
        <v>390</v>
      </c>
      <c r="B197" s="56"/>
      <c r="C197" s="404" t="s">
        <v>276</v>
      </c>
      <c r="D197" s="405"/>
      <c r="E197" s="406"/>
      <c r="F197" s="406"/>
      <c r="G197" s="35"/>
      <c r="H197" s="35"/>
      <c r="I197" s="35"/>
      <c r="J197" s="35"/>
      <c r="K197" s="35"/>
      <c r="L197" s="406"/>
      <c r="M197" s="406"/>
      <c r="N197" s="406"/>
      <c r="O197" s="100"/>
      <c r="P197" s="40"/>
      <c r="Q197" s="40"/>
    </row>
    <row r="198" spans="1:17" ht="12.75">
      <c r="A198" s="56"/>
      <c r="B198" s="56"/>
      <c r="C198" s="404"/>
      <c r="D198" s="405"/>
      <c r="E198" s="406"/>
      <c r="F198" s="406"/>
      <c r="G198" s="35"/>
      <c r="H198" s="35"/>
      <c r="I198" s="35"/>
      <c r="J198" s="35" t="s">
        <v>1</v>
      </c>
      <c r="K198" s="35"/>
      <c r="L198" s="406"/>
      <c r="M198" s="406"/>
      <c r="N198" s="406"/>
      <c r="O198" s="407"/>
      <c r="P198" s="40"/>
      <c r="Q198" s="40"/>
    </row>
    <row r="199" spans="1:17" ht="18">
      <c r="A199" s="56"/>
      <c r="B199" s="444" t="s">
        <v>476</v>
      </c>
      <c r="C199" s="409"/>
      <c r="D199" s="469"/>
      <c r="E199" s="409"/>
      <c r="F199" s="409"/>
      <c r="G199" s="408"/>
      <c r="H199" s="408"/>
      <c r="I199" s="408"/>
      <c r="J199" s="408"/>
      <c r="K199" s="401"/>
      <c r="L199" s="470"/>
      <c r="M199" s="470"/>
      <c r="N199" s="406"/>
      <c r="O199" s="407"/>
      <c r="P199" s="40"/>
      <c r="Q199" s="40"/>
    </row>
    <row r="200" spans="1:17" ht="18">
      <c r="A200" s="35"/>
      <c r="B200" s="444"/>
      <c r="C200" s="409"/>
      <c r="D200" s="469"/>
      <c r="E200" s="409"/>
      <c r="F200" s="409"/>
      <c r="G200" s="408"/>
      <c r="H200" s="408"/>
      <c r="I200" s="408"/>
      <c r="J200" s="408"/>
      <c r="K200" s="401"/>
      <c r="L200" s="470"/>
      <c r="M200" s="470"/>
      <c r="N200" s="406"/>
      <c r="O200" s="100" t="s">
        <v>391</v>
      </c>
      <c r="P200" s="40"/>
      <c r="Q200" s="40"/>
    </row>
    <row r="201" spans="1:17" ht="51">
      <c r="A201" s="458" t="s">
        <v>2</v>
      </c>
      <c r="B201" s="459" t="s">
        <v>3</v>
      </c>
      <c r="C201" s="413" t="s">
        <v>471</v>
      </c>
      <c r="D201" s="414" t="s">
        <v>5</v>
      </c>
      <c r="E201" s="415" t="s">
        <v>472</v>
      </c>
      <c r="F201" s="413" t="s">
        <v>270</v>
      </c>
      <c r="G201" s="413"/>
      <c r="H201" s="413"/>
      <c r="I201" s="413"/>
      <c r="J201" s="416"/>
      <c r="K201" s="417"/>
      <c r="L201" s="418" t="s">
        <v>473</v>
      </c>
      <c r="M201" s="419" t="s">
        <v>474</v>
      </c>
      <c r="N201" s="419" t="s">
        <v>269</v>
      </c>
      <c r="O201" s="412" t="s">
        <v>475</v>
      </c>
      <c r="P201" s="40"/>
      <c r="Q201" s="40"/>
    </row>
    <row r="202" spans="1:17" ht="18" customHeight="1">
      <c r="A202" s="421">
        <v>610</v>
      </c>
      <c r="B202" s="5" t="s">
        <v>225</v>
      </c>
      <c r="C202" s="6">
        <f>C35</f>
        <v>75640</v>
      </c>
      <c r="D202" s="103"/>
      <c r="E202" s="6">
        <f>E35</f>
        <v>76581</v>
      </c>
      <c r="F202" s="213" t="e">
        <f>#REF!</f>
        <v>#REF!</v>
      </c>
      <c r="G202" s="6"/>
      <c r="H202" s="6"/>
      <c r="I202" s="6"/>
      <c r="J202" s="7"/>
      <c r="K202" s="43"/>
      <c r="L202" s="422">
        <f>L35</f>
        <v>90233</v>
      </c>
      <c r="M202" s="6">
        <f>M35</f>
        <v>94201</v>
      </c>
      <c r="N202" s="6"/>
      <c r="O202" s="164">
        <f>O35</f>
        <v>98948</v>
      </c>
      <c r="P202" s="40"/>
      <c r="Q202" s="40"/>
    </row>
    <row r="203" spans="1:17" ht="18" customHeight="1">
      <c r="A203" s="421"/>
      <c r="B203" s="5" t="s">
        <v>482</v>
      </c>
      <c r="C203" s="6">
        <v>115</v>
      </c>
      <c r="D203" s="103"/>
      <c r="E203" s="6"/>
      <c r="F203" s="213"/>
      <c r="G203" s="6"/>
      <c r="H203" s="6"/>
      <c r="I203" s="6"/>
      <c r="J203" s="7"/>
      <c r="K203" s="43"/>
      <c r="L203" s="422"/>
      <c r="M203" s="6"/>
      <c r="N203" s="6"/>
      <c r="O203" s="164"/>
      <c r="P203" s="40"/>
      <c r="Q203" s="40"/>
    </row>
    <row r="204" spans="1:17" ht="18" customHeight="1">
      <c r="A204" s="421">
        <v>620</v>
      </c>
      <c r="B204" s="5" t="s">
        <v>402</v>
      </c>
      <c r="C204" s="6">
        <f>C45</f>
        <v>23994</v>
      </c>
      <c r="D204" s="103">
        <f>D205+D206+D207</f>
        <v>0</v>
      </c>
      <c r="E204" s="6">
        <f>E45</f>
        <v>26356</v>
      </c>
      <c r="F204" s="213">
        <f>F8</f>
        <v>0</v>
      </c>
      <c r="G204" s="6"/>
      <c r="H204" s="6"/>
      <c r="I204" s="6"/>
      <c r="J204" s="7"/>
      <c r="K204" s="43"/>
      <c r="L204" s="422">
        <f>L45</f>
        <v>31107</v>
      </c>
      <c r="M204" s="6">
        <f>M45</f>
        <v>32424</v>
      </c>
      <c r="N204" s="6"/>
      <c r="O204" s="164">
        <f>O45</f>
        <v>34082</v>
      </c>
      <c r="P204" s="40"/>
      <c r="Q204" s="40"/>
    </row>
    <row r="205" spans="1:17" ht="18" customHeight="1">
      <c r="A205" s="421">
        <v>631</v>
      </c>
      <c r="B205" s="5" t="s">
        <v>290</v>
      </c>
      <c r="C205" s="6">
        <f>C68</f>
        <v>6285</v>
      </c>
      <c r="D205" s="104"/>
      <c r="E205" s="6">
        <f>E68</f>
        <v>8332</v>
      </c>
      <c r="F205" s="213" t="e">
        <f>#REF!</f>
        <v>#REF!</v>
      </c>
      <c r="G205" s="9"/>
      <c r="H205" s="9"/>
      <c r="I205" s="9"/>
      <c r="J205" s="7"/>
      <c r="K205" s="43"/>
      <c r="L205" s="422">
        <f aca="true" t="shared" si="0" ref="L205:M207">L68</f>
        <v>9134</v>
      </c>
      <c r="M205" s="6">
        <f t="shared" si="0"/>
        <v>9250</v>
      </c>
      <c r="N205" s="6"/>
      <c r="O205" s="164">
        <f>O68</f>
        <v>9250</v>
      </c>
      <c r="P205" s="40"/>
      <c r="Q205" s="40"/>
    </row>
    <row r="206" spans="1:17" ht="18" customHeight="1">
      <c r="A206" s="421"/>
      <c r="B206" s="124" t="s">
        <v>291</v>
      </c>
      <c r="C206" s="9">
        <f>C69</f>
        <v>4257</v>
      </c>
      <c r="D206" s="104"/>
      <c r="E206" s="9">
        <f>E69</f>
        <v>6532</v>
      </c>
      <c r="F206" s="216">
        <f>F26</f>
        <v>0</v>
      </c>
      <c r="G206" s="9"/>
      <c r="H206" s="9"/>
      <c r="I206" s="9"/>
      <c r="J206" s="7"/>
      <c r="K206" s="43"/>
      <c r="L206" s="427">
        <f t="shared" si="0"/>
        <v>6634</v>
      </c>
      <c r="M206" s="9">
        <f t="shared" si="0"/>
        <v>6750</v>
      </c>
      <c r="N206" s="9"/>
      <c r="O206" s="242">
        <f>O69</f>
        <v>6750</v>
      </c>
      <c r="P206" s="40"/>
      <c r="Q206" s="40"/>
    </row>
    <row r="207" spans="1:17" ht="18" customHeight="1">
      <c r="A207" s="421"/>
      <c r="B207" s="124" t="s">
        <v>292</v>
      </c>
      <c r="C207" s="9">
        <f>C70</f>
        <v>2028</v>
      </c>
      <c r="D207" s="104"/>
      <c r="E207" s="9">
        <f>E70</f>
        <v>1800</v>
      </c>
      <c r="F207" s="216" t="e">
        <f>#REF!</f>
        <v>#REF!</v>
      </c>
      <c r="G207" s="9"/>
      <c r="H207" s="9"/>
      <c r="I207" s="9"/>
      <c r="J207" s="7"/>
      <c r="K207" s="43"/>
      <c r="L207" s="427">
        <f t="shared" si="0"/>
        <v>2500</v>
      </c>
      <c r="M207" s="9">
        <f t="shared" si="0"/>
        <v>2500</v>
      </c>
      <c r="N207" s="9"/>
      <c r="O207" s="242">
        <f>O70</f>
        <v>2500</v>
      </c>
      <c r="P207" s="40"/>
      <c r="Q207" s="40"/>
    </row>
    <row r="208" spans="1:17" ht="18" customHeight="1">
      <c r="A208" s="421">
        <v>632</v>
      </c>
      <c r="B208" s="5" t="s">
        <v>230</v>
      </c>
      <c r="C208" s="6">
        <f>C72</f>
        <v>3752</v>
      </c>
      <c r="D208" s="104"/>
      <c r="E208" s="6">
        <f>E72</f>
        <v>4530</v>
      </c>
      <c r="F208" s="213">
        <f>F31</f>
        <v>0</v>
      </c>
      <c r="G208" s="9"/>
      <c r="H208" s="9"/>
      <c r="I208" s="9"/>
      <c r="J208" s="7"/>
      <c r="K208" s="43"/>
      <c r="L208" s="422">
        <f>L72</f>
        <v>5429</v>
      </c>
      <c r="M208" s="6">
        <f>M72</f>
        <v>5200</v>
      </c>
      <c r="N208" s="6"/>
      <c r="O208" s="164">
        <f>O72</f>
        <v>5200</v>
      </c>
      <c r="P208" s="40"/>
      <c r="Q208" s="40"/>
    </row>
    <row r="209" spans="1:17" ht="18" customHeight="1">
      <c r="A209" s="421">
        <v>633</v>
      </c>
      <c r="B209" s="5" t="s">
        <v>403</v>
      </c>
      <c r="C209" s="6">
        <f>C76</f>
        <v>4561</v>
      </c>
      <c r="D209" s="104"/>
      <c r="E209" s="6">
        <f>E76</f>
        <v>4807</v>
      </c>
      <c r="F209" s="213">
        <f>F47</f>
        <v>0</v>
      </c>
      <c r="G209" s="9"/>
      <c r="H209" s="9"/>
      <c r="I209" s="9"/>
      <c r="J209" s="7"/>
      <c r="K209" s="43"/>
      <c r="L209" s="422">
        <f>L76</f>
        <v>7210</v>
      </c>
      <c r="M209" s="6">
        <f>M76</f>
        <v>6510</v>
      </c>
      <c r="N209" s="6"/>
      <c r="O209" s="164">
        <f>O76</f>
        <v>6510</v>
      </c>
      <c r="P209" s="40"/>
      <c r="Q209" s="40"/>
    </row>
    <row r="210" spans="1:17" ht="18" customHeight="1">
      <c r="A210" s="421">
        <v>634</v>
      </c>
      <c r="B210" s="5" t="s">
        <v>232</v>
      </c>
      <c r="C210" s="6">
        <f>C89</f>
        <v>4114</v>
      </c>
      <c r="D210" s="104"/>
      <c r="E210" s="6">
        <f>E89</f>
        <v>3880</v>
      </c>
      <c r="F210" s="213">
        <f>F83</f>
        <v>0</v>
      </c>
      <c r="G210" s="9"/>
      <c r="H210" s="9"/>
      <c r="I210" s="9"/>
      <c r="J210" s="7"/>
      <c r="K210" s="43"/>
      <c r="L210" s="422">
        <f>L89</f>
        <v>4932</v>
      </c>
      <c r="M210" s="6">
        <f>M89</f>
        <v>4900</v>
      </c>
      <c r="N210" s="6"/>
      <c r="O210" s="164">
        <f>O89</f>
        <v>4900</v>
      </c>
      <c r="P210" s="40"/>
      <c r="Q210" s="40"/>
    </row>
    <row r="211" spans="1:17" ht="18" customHeight="1">
      <c r="A211" s="496">
        <v>635</v>
      </c>
      <c r="B211" s="5" t="s">
        <v>233</v>
      </c>
      <c r="C211" s="6">
        <f>C100</f>
        <v>1926</v>
      </c>
      <c r="D211" s="104"/>
      <c r="E211" s="6">
        <f>E100</f>
        <v>710</v>
      </c>
      <c r="F211" s="213">
        <f>F94</f>
        <v>0</v>
      </c>
      <c r="G211" s="9"/>
      <c r="H211" s="9"/>
      <c r="I211" s="9"/>
      <c r="J211" s="7"/>
      <c r="K211" s="43"/>
      <c r="L211" s="422">
        <f>L100</f>
        <v>1636</v>
      </c>
      <c r="M211" s="6">
        <f>M100</f>
        <v>1150</v>
      </c>
      <c r="N211" s="6"/>
      <c r="O211" s="164">
        <f>O100</f>
        <v>1150</v>
      </c>
      <c r="P211" s="40"/>
      <c r="Q211" s="40"/>
    </row>
    <row r="212" spans="1:17" ht="18" customHeight="1">
      <c r="A212" s="496">
        <v>636</v>
      </c>
      <c r="B212" s="5" t="s">
        <v>234</v>
      </c>
      <c r="C212" s="6">
        <f>C110</f>
        <v>167</v>
      </c>
      <c r="D212" s="104"/>
      <c r="E212" s="6">
        <f>E110</f>
        <v>184</v>
      </c>
      <c r="F212" s="213">
        <f>F118</f>
        <v>0</v>
      </c>
      <c r="G212" s="9"/>
      <c r="H212" s="9"/>
      <c r="I212" s="9"/>
      <c r="J212" s="7"/>
      <c r="K212" s="43"/>
      <c r="L212" s="422">
        <f>L110</f>
        <v>1544</v>
      </c>
      <c r="M212" s="6">
        <f>M110</f>
        <v>1679</v>
      </c>
      <c r="N212" s="6"/>
      <c r="O212" s="164">
        <f>O110</f>
        <v>1680</v>
      </c>
      <c r="P212" s="40"/>
      <c r="Q212" s="40"/>
    </row>
    <row r="213" spans="1:17" ht="18" customHeight="1">
      <c r="A213" s="496">
        <v>637</v>
      </c>
      <c r="B213" s="5" t="s">
        <v>486</v>
      </c>
      <c r="C213" s="6">
        <f>C113</f>
        <v>6344</v>
      </c>
      <c r="D213" s="103"/>
      <c r="E213" s="6">
        <f>E113</f>
        <v>6557</v>
      </c>
      <c r="F213" s="213">
        <f>F123</f>
        <v>0</v>
      </c>
      <c r="G213" s="6"/>
      <c r="H213" s="6"/>
      <c r="I213" s="6"/>
      <c r="J213" s="55"/>
      <c r="K213" s="43"/>
      <c r="L213" s="422">
        <f>L113</f>
        <v>10502</v>
      </c>
      <c r="M213" s="6">
        <f>M113</f>
        <v>7067</v>
      </c>
      <c r="N213" s="6"/>
      <c r="O213" s="164">
        <f>O113</f>
        <v>7167</v>
      </c>
      <c r="P213" s="40"/>
      <c r="Q213" s="40"/>
    </row>
    <row r="214" spans="1:17" ht="18" customHeight="1">
      <c r="A214" s="445">
        <v>648</v>
      </c>
      <c r="B214" s="13" t="s">
        <v>236</v>
      </c>
      <c r="C214" s="381">
        <f>C133</f>
        <v>257</v>
      </c>
      <c r="D214" s="103"/>
      <c r="E214" s="6">
        <f>E133</f>
        <v>473</v>
      </c>
      <c r="F214" s="213" t="e">
        <f>SUM(#REF!)</f>
        <v>#REF!</v>
      </c>
      <c r="G214" s="6"/>
      <c r="H214" s="6"/>
      <c r="I214" s="6"/>
      <c r="J214" s="7"/>
      <c r="K214" s="43"/>
      <c r="L214" s="422">
        <f>L133</f>
        <v>300</v>
      </c>
      <c r="M214" s="6">
        <f>M133</f>
        <v>400</v>
      </c>
      <c r="N214" s="6"/>
      <c r="O214" s="164">
        <f>O133</f>
        <v>400</v>
      </c>
      <c r="P214" s="40"/>
      <c r="Q214" s="40"/>
    </row>
    <row r="215" spans="1:17" ht="18" customHeight="1">
      <c r="A215" s="421"/>
      <c r="B215" s="5"/>
      <c r="C215" s="6"/>
      <c r="D215" s="103"/>
      <c r="E215" s="6"/>
      <c r="F215" s="213"/>
      <c r="G215" s="6"/>
      <c r="H215" s="6"/>
      <c r="I215" s="6"/>
      <c r="J215" s="7"/>
      <c r="K215" s="43"/>
      <c r="L215" s="427"/>
      <c r="M215" s="9"/>
      <c r="N215" s="9"/>
      <c r="O215" s="44"/>
      <c r="P215" s="40"/>
      <c r="Q215" s="40"/>
    </row>
    <row r="216" spans="1:17" ht="18" customHeight="1">
      <c r="A216" s="421">
        <v>700</v>
      </c>
      <c r="B216" s="5" t="s">
        <v>237</v>
      </c>
      <c r="C216" s="6">
        <f>C141</f>
        <v>11921</v>
      </c>
      <c r="D216" s="104"/>
      <c r="E216" s="6">
        <f>E141</f>
        <v>1500</v>
      </c>
      <c r="F216" s="213">
        <f>F147</f>
        <v>0</v>
      </c>
      <c r="G216" s="9"/>
      <c r="H216" s="9"/>
      <c r="I216" s="9"/>
      <c r="J216" s="55"/>
      <c r="K216" s="44"/>
      <c r="L216" s="422">
        <f>L141</f>
        <v>16412</v>
      </c>
      <c r="M216" s="6">
        <f>M141</f>
        <v>1789</v>
      </c>
      <c r="N216" s="6"/>
      <c r="O216" s="164">
        <f>O141</f>
        <v>2412</v>
      </c>
      <c r="P216" s="40"/>
      <c r="Q216" s="40"/>
    </row>
    <row r="217" spans="1:17" ht="18" customHeight="1">
      <c r="A217" s="497"/>
      <c r="B217" s="7"/>
      <c r="C217" s="9"/>
      <c r="D217" s="104">
        <f>SUM(D202:D213)</f>
        <v>0</v>
      </c>
      <c r="E217" s="9"/>
      <c r="F217" s="216"/>
      <c r="G217" s="9"/>
      <c r="H217" s="9"/>
      <c r="I217" s="9"/>
      <c r="J217" s="7"/>
      <c r="K217" s="43"/>
      <c r="L217" s="427"/>
      <c r="M217" s="9"/>
      <c r="N217" s="9"/>
      <c r="O217" s="164"/>
      <c r="P217" s="40"/>
      <c r="Q217" s="40"/>
    </row>
    <row r="218" spans="1:17" ht="18" customHeight="1">
      <c r="A218" s="496">
        <v>600</v>
      </c>
      <c r="B218" s="5" t="s">
        <v>238</v>
      </c>
      <c r="C218" s="6">
        <f>SUM(C202:C205,C208:C214)</f>
        <v>127155</v>
      </c>
      <c r="D218" s="104">
        <f>SUM(D202:D205,D208:D214)</f>
        <v>0</v>
      </c>
      <c r="E218" s="6">
        <f>SUM(E202:E205,E208:E214)</f>
        <v>132410</v>
      </c>
      <c r="F218" s="213">
        <f>F185</f>
        <v>0</v>
      </c>
      <c r="G218" s="9"/>
      <c r="H218" s="9"/>
      <c r="I218" s="9"/>
      <c r="J218" s="7"/>
      <c r="K218" s="43"/>
      <c r="L218" s="422">
        <f>SUM(L202:L205,L208:L214)</f>
        <v>162027</v>
      </c>
      <c r="M218" s="6">
        <f>SUM(M202:M205,M208:M214)</f>
        <v>162781</v>
      </c>
      <c r="N218" s="6"/>
      <c r="O218" s="164">
        <f>SUM(O202:O205,O208:O214)</f>
        <v>169287</v>
      </c>
      <c r="P218" s="40"/>
      <c r="Q218" s="40"/>
    </row>
    <row r="219" spans="1:17" ht="18" customHeight="1">
      <c r="A219" s="497"/>
      <c r="B219" s="7" t="s">
        <v>239</v>
      </c>
      <c r="C219" s="9">
        <f>SUM(C206:C213)</f>
        <v>27149</v>
      </c>
      <c r="D219" s="104"/>
      <c r="E219" s="9">
        <f>SUM(E206:E213)</f>
        <v>29000</v>
      </c>
      <c r="F219" s="216" t="e">
        <f>SUM(#REF!,F31,F47,F83,F94,F118,F123)</f>
        <v>#REF!</v>
      </c>
      <c r="G219" s="9"/>
      <c r="H219" s="9"/>
      <c r="I219" s="9"/>
      <c r="J219" s="7"/>
      <c r="K219" s="43"/>
      <c r="L219" s="427">
        <f>SUM(L206:L213)</f>
        <v>40387</v>
      </c>
      <c r="M219" s="9">
        <f>SUM(M205,M208:M213)</f>
        <v>35756</v>
      </c>
      <c r="N219" s="9"/>
      <c r="O219" s="242">
        <f>SUM(O205,O208:O213)</f>
        <v>35857</v>
      </c>
      <c r="P219" s="40"/>
      <c r="Q219" s="40"/>
    </row>
    <row r="220" spans="1:17" ht="30.75" customHeight="1">
      <c r="A220" s="497"/>
      <c r="B220" s="421" t="s">
        <v>487</v>
      </c>
      <c r="C220" s="422">
        <f>SUM(C216,C218)</f>
        <v>139076</v>
      </c>
      <c r="D220" s="499">
        <f>SUM(D216,D218)</f>
        <v>0</v>
      </c>
      <c r="E220" s="422">
        <f>SUM(E216,E218)</f>
        <v>133910</v>
      </c>
      <c r="F220" s="422" t="e">
        <f>SUM(#REF!)</f>
        <v>#REF!</v>
      </c>
      <c r="G220" s="427"/>
      <c r="H220" s="427"/>
      <c r="I220" s="427"/>
      <c r="J220" s="424"/>
      <c r="K220" s="425"/>
      <c r="L220" s="422">
        <f>SUM(L216,L218)</f>
        <v>178439</v>
      </c>
      <c r="M220" s="422">
        <f>SUM(M216,M218)</f>
        <v>164570</v>
      </c>
      <c r="N220" s="422"/>
      <c r="O220" s="426">
        <f>SUM(O216,O218)</f>
        <v>171699</v>
      </c>
      <c r="P220" s="28"/>
      <c r="Q220" s="28"/>
    </row>
    <row r="221" spans="1:17" ht="12.75">
      <c r="A221" s="424"/>
      <c r="B221" s="7"/>
      <c r="C221" s="9"/>
      <c r="D221" s="104"/>
      <c r="E221" s="9"/>
      <c r="F221" s="216"/>
      <c r="G221" s="9"/>
      <c r="H221" s="9"/>
      <c r="I221" s="9"/>
      <c r="J221" s="7"/>
      <c r="K221" s="43"/>
      <c r="L221" s="427"/>
      <c r="M221" s="9"/>
      <c r="N221" s="9"/>
      <c r="O221" s="164"/>
      <c r="P221" s="101"/>
      <c r="Q221" s="101"/>
    </row>
    <row r="222" spans="1:17" ht="12.75">
      <c r="A222" s="424"/>
      <c r="B222" s="421" t="s">
        <v>488</v>
      </c>
      <c r="C222" s="422">
        <f>C186</f>
        <v>1157</v>
      </c>
      <c r="D222" s="423"/>
      <c r="E222" s="422">
        <f>E186</f>
        <v>270</v>
      </c>
      <c r="F222" s="422" t="e">
        <f>#REF!</f>
        <v>#REF!</v>
      </c>
      <c r="G222" s="422"/>
      <c r="H222" s="422"/>
      <c r="I222" s="422"/>
      <c r="J222" s="424"/>
      <c r="K222" s="425"/>
      <c r="L222" s="422">
        <f>L186</f>
        <v>310</v>
      </c>
      <c r="M222" s="422">
        <f>M186</f>
        <v>350</v>
      </c>
      <c r="N222" s="422"/>
      <c r="O222" s="426">
        <f>O186</f>
        <v>370</v>
      </c>
      <c r="P222" s="40"/>
      <c r="Q222" s="40"/>
    </row>
    <row r="223" spans="1:17" ht="12.75">
      <c r="A223" s="424"/>
      <c r="B223" s="7"/>
      <c r="C223" s="9"/>
      <c r="D223" s="104"/>
      <c r="E223" s="9"/>
      <c r="F223" s="193"/>
      <c r="G223" s="9"/>
      <c r="H223" s="9"/>
      <c r="I223" s="9"/>
      <c r="J223" s="7"/>
      <c r="K223" s="43"/>
      <c r="L223" s="427"/>
      <c r="M223" s="9"/>
      <c r="N223" s="9"/>
      <c r="O223" s="44"/>
      <c r="P223" s="40"/>
      <c r="Q223" s="40"/>
    </row>
    <row r="224" spans="1:17" ht="12.75">
      <c r="A224" s="424"/>
      <c r="B224" s="7" t="s">
        <v>279</v>
      </c>
      <c r="C224" s="9"/>
      <c r="D224" s="104"/>
      <c r="E224" s="198">
        <v>249</v>
      </c>
      <c r="F224" s="344"/>
      <c r="G224" s="198"/>
      <c r="H224" s="198"/>
      <c r="I224" s="198"/>
      <c r="J224" s="345"/>
      <c r="K224" s="200"/>
      <c r="L224" s="498"/>
      <c r="M224" s="198"/>
      <c r="N224" s="198"/>
      <c r="O224" s="397"/>
      <c r="P224" s="40"/>
      <c r="Q224" s="40"/>
    </row>
    <row r="225" spans="1:17" ht="12.75">
      <c r="A225" s="618" t="s">
        <v>500</v>
      </c>
      <c r="B225" s="618"/>
      <c r="M225" s="618" t="s">
        <v>493</v>
      </c>
      <c r="P225" s="40"/>
      <c r="Q225" s="40"/>
    </row>
    <row r="226" spans="1:17" ht="12.75">
      <c r="A226" s="618" t="s">
        <v>492</v>
      </c>
      <c r="B226" s="618"/>
      <c r="O226" t="s">
        <v>501</v>
      </c>
      <c r="P226" s="40"/>
      <c r="Q226" s="40"/>
    </row>
    <row r="227" spans="16:17" ht="12.75">
      <c r="P227" s="40"/>
      <c r="Q227" s="40"/>
    </row>
    <row r="228" spans="16:17" ht="12.75">
      <c r="P228" s="40"/>
      <c r="Q228" s="40"/>
    </row>
    <row r="229" spans="16:17" ht="12.75">
      <c r="P229" s="40"/>
      <c r="Q229" s="40"/>
    </row>
    <row r="230" spans="16:17" ht="12.75">
      <c r="P230" s="40"/>
      <c r="Q230" s="40"/>
    </row>
    <row r="231" spans="16:17" ht="12.75">
      <c r="P231" s="40"/>
      <c r="Q231" s="40"/>
    </row>
    <row r="232" spans="16:17" ht="12.75">
      <c r="P232" s="40"/>
      <c r="Q232" s="40"/>
    </row>
    <row r="233" spans="16:17" ht="12.75">
      <c r="P233" s="40"/>
      <c r="Q233" s="40"/>
    </row>
    <row r="234" spans="16:17" ht="12.75">
      <c r="P234" s="40"/>
      <c r="Q234" s="40"/>
    </row>
    <row r="235" spans="16:17" ht="12.75">
      <c r="P235" s="40"/>
      <c r="Q235" s="40"/>
    </row>
    <row r="236" spans="16:17" ht="12.75">
      <c r="P236" s="40"/>
      <c r="Q236" s="40"/>
    </row>
    <row r="237" spans="16:17" ht="12.75">
      <c r="P237" s="40"/>
      <c r="Q237" s="40"/>
    </row>
    <row r="238" spans="16:17" ht="12.75">
      <c r="P238" s="291"/>
      <c r="Q238" s="291"/>
    </row>
    <row r="239" spans="16:17" ht="12.75">
      <c r="P239" s="40"/>
      <c r="Q239" s="40"/>
    </row>
    <row r="240" spans="16:17" ht="12.75">
      <c r="P240" s="40"/>
      <c r="Q240" s="40"/>
    </row>
    <row r="241" spans="16:17" ht="12.75">
      <c r="P241" s="40"/>
      <c r="Q241" s="40"/>
    </row>
    <row r="242" spans="16:17" ht="12.75">
      <c r="P242" s="40"/>
      <c r="Q242" s="40"/>
    </row>
    <row r="243" spans="16:17" ht="12.75">
      <c r="P243" s="40"/>
      <c r="Q243" s="40"/>
    </row>
    <row r="244" spans="16:17" ht="12.75">
      <c r="P244" s="40"/>
      <c r="Q244" s="40"/>
    </row>
    <row r="245" spans="16:17" ht="12.75">
      <c r="P245" s="40"/>
      <c r="Q245" s="40"/>
    </row>
    <row r="246" spans="16:17" ht="12.75">
      <c r="P246" s="40"/>
      <c r="Q246" s="40"/>
    </row>
    <row r="247" spans="16:17" ht="12.75">
      <c r="P247" s="40"/>
      <c r="Q247" s="40"/>
    </row>
    <row r="248" spans="3:17" ht="4.5" customHeight="1">
      <c r="C248" s="27"/>
      <c r="D248" s="114"/>
      <c r="E248" s="27"/>
      <c r="F248" s="27"/>
      <c r="G248" s="27"/>
      <c r="H248" s="27"/>
      <c r="I248" s="27"/>
      <c r="J248" s="28"/>
      <c r="K248" s="46"/>
      <c r="L248" s="177"/>
      <c r="M248" s="177"/>
      <c r="N248" s="177"/>
      <c r="O248" s="46"/>
      <c r="P248" s="28"/>
      <c r="Q248" s="28"/>
    </row>
    <row r="249" spans="3:17" ht="8.25" customHeight="1">
      <c r="C249" s="27"/>
      <c r="D249" s="114"/>
      <c r="E249" s="27"/>
      <c r="F249" s="27"/>
      <c r="G249" s="27"/>
      <c r="H249" s="27"/>
      <c r="I249" s="27"/>
      <c r="J249" s="28"/>
      <c r="K249" s="46"/>
      <c r="L249" s="177"/>
      <c r="M249" s="177"/>
      <c r="N249" s="177"/>
      <c r="O249" s="46"/>
      <c r="P249" s="28"/>
      <c r="Q249" s="28"/>
    </row>
    <row r="250" spans="3:17" ht="43.5" customHeight="1" hidden="1">
      <c r="C250" s="27"/>
      <c r="D250" s="114"/>
      <c r="E250" s="27"/>
      <c r="F250" s="27"/>
      <c r="G250" s="27"/>
      <c r="H250" s="27"/>
      <c r="I250" s="27"/>
      <c r="J250" s="28"/>
      <c r="K250" s="46"/>
      <c r="L250" s="177"/>
      <c r="M250" s="177"/>
      <c r="N250" s="177"/>
      <c r="O250" s="46"/>
      <c r="P250" s="28"/>
      <c r="Q250" s="28"/>
    </row>
    <row r="251" spans="1:15" ht="12.75">
      <c r="A251" s="51" t="s">
        <v>271</v>
      </c>
      <c r="B251" s="51"/>
      <c r="C251" s="379"/>
      <c r="D251" s="118"/>
      <c r="E251" s="166"/>
      <c r="F251" s="166"/>
      <c r="G251" s="52"/>
      <c r="H251" s="52"/>
      <c r="I251" s="52"/>
      <c r="J251" s="52"/>
      <c r="K251" s="52"/>
      <c r="L251" s="166"/>
      <c r="M251" s="166"/>
      <c r="N251" s="166"/>
      <c r="O251" s="149"/>
    </row>
    <row r="252" spans="1:15" ht="14.25" customHeight="1">
      <c r="A252" s="51"/>
      <c r="B252" s="51"/>
      <c r="C252" s="379"/>
      <c r="D252" s="118"/>
      <c r="E252" s="166"/>
      <c r="F252" s="166"/>
      <c r="G252" s="52"/>
      <c r="H252" s="52"/>
      <c r="I252" s="52"/>
      <c r="J252" s="52" t="s">
        <v>1</v>
      </c>
      <c r="K252" s="52"/>
      <c r="L252" s="166"/>
      <c r="M252" s="166"/>
      <c r="N252" s="166"/>
      <c r="O252" s="150"/>
    </row>
    <row r="253" spans="1:15" ht="18">
      <c r="A253" s="52"/>
      <c r="B253" s="59"/>
      <c r="C253" s="380" t="s">
        <v>303</v>
      </c>
      <c r="D253" s="120"/>
      <c r="E253" s="167"/>
      <c r="F253" s="167"/>
      <c r="G253" s="59"/>
      <c r="H253" s="59"/>
      <c r="I253" s="59"/>
      <c r="J253" s="60"/>
      <c r="K253" s="52"/>
      <c r="L253" s="166"/>
      <c r="M253" s="166"/>
      <c r="N253" s="166"/>
      <c r="O253" s="150"/>
    </row>
    <row r="254" spans="1:15" ht="51">
      <c r="A254" s="202" t="s">
        <v>34</v>
      </c>
      <c r="B254" s="207" t="s">
        <v>3</v>
      </c>
      <c r="C254" s="203" t="s">
        <v>299</v>
      </c>
      <c r="D254" s="204" t="s">
        <v>5</v>
      </c>
      <c r="E254" s="205" t="s">
        <v>298</v>
      </c>
      <c r="F254" s="203" t="s">
        <v>270</v>
      </c>
      <c r="G254" s="203"/>
      <c r="H254" s="203"/>
      <c r="I254" s="203"/>
      <c r="J254" s="219"/>
      <c r="K254" s="220"/>
      <c r="L254" s="206" t="s">
        <v>273</v>
      </c>
      <c r="M254" s="221" t="s">
        <v>300</v>
      </c>
      <c r="N254" s="221" t="s">
        <v>269</v>
      </c>
      <c r="O254" s="207" t="s">
        <v>301</v>
      </c>
    </row>
    <row r="255" spans="1:15" ht="12.75">
      <c r="A255" s="222">
        <v>610</v>
      </c>
      <c r="B255" s="5" t="s">
        <v>225</v>
      </c>
      <c r="C255" s="6">
        <f>SUM(C35)</f>
        <v>75640</v>
      </c>
      <c r="D255" s="103"/>
      <c r="E255" s="6">
        <f>SUM(E35)</f>
        <v>76581</v>
      </c>
      <c r="F255" s="213" t="e">
        <f>F35</f>
        <v>#REF!</v>
      </c>
      <c r="G255" s="6"/>
      <c r="H255" s="6"/>
      <c r="I255" s="6"/>
      <c r="J255" s="7"/>
      <c r="K255" s="43"/>
      <c r="L255" s="213">
        <f>SUM(L35)</f>
        <v>90233</v>
      </c>
      <c r="M255" s="6"/>
      <c r="N255" s="6"/>
      <c r="O255" s="164"/>
    </row>
    <row r="256" spans="1:17" ht="12.75">
      <c r="A256" s="222">
        <v>620</v>
      </c>
      <c r="B256" s="5" t="s">
        <v>226</v>
      </c>
      <c r="C256" s="6">
        <f>SUM(C45)</f>
        <v>23994</v>
      </c>
      <c r="D256" s="103">
        <f>D257+D258+D259</f>
        <v>0</v>
      </c>
      <c r="E256" s="6">
        <f>SUM(E45)</f>
        <v>26356</v>
      </c>
      <c r="F256" s="213">
        <f>F45</f>
        <v>0</v>
      </c>
      <c r="G256" s="6"/>
      <c r="H256" s="6"/>
      <c r="I256" s="6"/>
      <c r="J256" s="7"/>
      <c r="K256" s="43"/>
      <c r="L256" s="213">
        <f>SUM(L45)</f>
        <v>31107</v>
      </c>
      <c r="M256" s="6"/>
      <c r="N256" s="6"/>
      <c r="O256" s="164"/>
      <c r="P256" s="98"/>
      <c r="Q256" s="98"/>
    </row>
    <row r="257" spans="1:17" ht="12.75">
      <c r="A257" s="222">
        <v>631</v>
      </c>
      <c r="B257" s="5" t="s">
        <v>290</v>
      </c>
      <c r="C257" s="6">
        <f>SUM(C258:C259)</f>
        <v>6285</v>
      </c>
      <c r="D257" s="104"/>
      <c r="E257" s="6">
        <f>E68</f>
        <v>8332</v>
      </c>
      <c r="F257" s="213">
        <f>F68</f>
        <v>6</v>
      </c>
      <c r="G257" s="9"/>
      <c r="H257" s="9"/>
      <c r="I257" s="9"/>
      <c r="J257" s="7"/>
      <c r="K257" s="43"/>
      <c r="L257" s="213">
        <f>L68</f>
        <v>9134</v>
      </c>
      <c r="M257" s="6"/>
      <c r="N257" s="6"/>
      <c r="O257" s="164"/>
      <c r="P257" s="38"/>
      <c r="Q257" s="38"/>
    </row>
    <row r="258" spans="1:17" ht="12.75">
      <c r="A258" s="222"/>
      <c r="B258" s="124" t="s">
        <v>291</v>
      </c>
      <c r="C258" s="9">
        <f>SUM(C69)</f>
        <v>4257</v>
      </c>
      <c r="D258" s="104"/>
      <c r="E258" s="9">
        <f>SUM(E69)</f>
        <v>6532</v>
      </c>
      <c r="F258" s="216">
        <f>F69</f>
        <v>0</v>
      </c>
      <c r="G258" s="9"/>
      <c r="H258" s="9"/>
      <c r="I258" s="9"/>
      <c r="J258" s="7"/>
      <c r="K258" s="43"/>
      <c r="L258" s="216">
        <f>SUM(L69)</f>
        <v>6634</v>
      </c>
      <c r="M258" s="9"/>
      <c r="N258" s="9"/>
      <c r="O258" s="242"/>
      <c r="P258" s="38"/>
      <c r="Q258" s="38"/>
    </row>
    <row r="259" spans="1:17" ht="12.75">
      <c r="A259" s="222"/>
      <c r="B259" s="124" t="s">
        <v>292</v>
      </c>
      <c r="C259" s="9">
        <f>SUM(C70)</f>
        <v>2028</v>
      </c>
      <c r="D259" s="104"/>
      <c r="E259" s="9">
        <f>SUM(E70)</f>
        <v>1800</v>
      </c>
      <c r="F259" s="216">
        <f>F72</f>
        <v>6</v>
      </c>
      <c r="G259" s="9"/>
      <c r="H259" s="9"/>
      <c r="I259" s="9"/>
      <c r="J259" s="7"/>
      <c r="K259" s="43"/>
      <c r="L259" s="216">
        <f>SUM(L70)</f>
        <v>2500</v>
      </c>
      <c r="M259" s="9"/>
      <c r="N259" s="9"/>
      <c r="O259" s="242"/>
      <c r="P259" s="38"/>
      <c r="Q259" s="38"/>
    </row>
    <row r="260" spans="1:17" ht="12.75">
      <c r="A260" s="222">
        <v>632</v>
      </c>
      <c r="B260" s="5" t="s">
        <v>230</v>
      </c>
      <c r="C260" s="6">
        <f>SUM(C72)</f>
        <v>3752</v>
      </c>
      <c r="D260" s="104"/>
      <c r="E260" s="6">
        <f>SUM(E72)</f>
        <v>4530</v>
      </c>
      <c r="F260" s="213">
        <f>F77</f>
        <v>0</v>
      </c>
      <c r="G260" s="9"/>
      <c r="H260" s="9"/>
      <c r="I260" s="9"/>
      <c r="J260" s="7"/>
      <c r="K260" s="43"/>
      <c r="L260" s="213">
        <f>SUM(L72)</f>
        <v>5429</v>
      </c>
      <c r="M260" s="6"/>
      <c r="N260" s="6"/>
      <c r="O260" s="164"/>
      <c r="P260" s="38"/>
      <c r="Q260" s="38"/>
    </row>
    <row r="261" spans="1:17" ht="12.75">
      <c r="A261" s="222">
        <v>633</v>
      </c>
      <c r="B261" s="5" t="s">
        <v>231</v>
      </c>
      <c r="C261" s="6">
        <f>SUM(C87)</f>
        <v>5</v>
      </c>
      <c r="D261" s="104"/>
      <c r="E261" s="6">
        <f>SUM(E87)</f>
        <v>10</v>
      </c>
      <c r="F261" s="213">
        <f>F100</f>
        <v>3</v>
      </c>
      <c r="G261" s="9"/>
      <c r="H261" s="9"/>
      <c r="I261" s="9"/>
      <c r="J261" s="7"/>
      <c r="K261" s="43"/>
      <c r="L261" s="213">
        <f>SUM(L87)</f>
        <v>10</v>
      </c>
      <c r="M261" s="6"/>
      <c r="N261" s="6"/>
      <c r="O261" s="164"/>
      <c r="P261" s="38"/>
      <c r="Q261" s="38"/>
    </row>
    <row r="262" spans="1:17" ht="12.75">
      <c r="A262" s="222">
        <v>634</v>
      </c>
      <c r="B262" s="5" t="s">
        <v>232</v>
      </c>
      <c r="C262" s="6">
        <f>SUM(C133)</f>
        <v>257</v>
      </c>
      <c r="D262" s="104"/>
      <c r="E262" s="6">
        <f>SUM(E133)</f>
        <v>473</v>
      </c>
      <c r="F262" s="213">
        <f>F133</f>
        <v>0</v>
      </c>
      <c r="G262" s="9"/>
      <c r="H262" s="9"/>
      <c r="I262" s="9"/>
      <c r="J262" s="7"/>
      <c r="K262" s="43"/>
      <c r="L262" s="213">
        <f>SUM(L133)</f>
        <v>300</v>
      </c>
      <c r="M262" s="6"/>
      <c r="N262" s="6"/>
      <c r="O262" s="164" t="s">
        <v>276</v>
      </c>
      <c r="P262" s="38"/>
      <c r="Q262" s="38"/>
    </row>
    <row r="263" spans="1:17" ht="12.75">
      <c r="A263" s="240">
        <v>635</v>
      </c>
      <c r="B263" s="5" t="s">
        <v>233</v>
      </c>
      <c r="C263" s="6">
        <f>SUM(C147)</f>
        <v>0</v>
      </c>
      <c r="D263" s="104"/>
      <c r="E263" s="6">
        <f>SUM(E147)</f>
        <v>0</v>
      </c>
      <c r="F263" s="213">
        <f>F146</f>
        <v>0</v>
      </c>
      <c r="G263" s="9"/>
      <c r="H263" s="9"/>
      <c r="I263" s="9"/>
      <c r="J263" s="7"/>
      <c r="K263" s="43"/>
      <c r="L263" s="213">
        <f>SUM(L147)</f>
        <v>0</v>
      </c>
      <c r="M263" s="6"/>
      <c r="N263" s="6"/>
      <c r="O263" s="164"/>
      <c r="P263" s="38"/>
      <c r="Q263" s="38"/>
    </row>
    <row r="264" spans="1:17" ht="12.75">
      <c r="A264" s="240">
        <v>636</v>
      </c>
      <c r="B264" s="5" t="s">
        <v>234</v>
      </c>
      <c r="C264" s="6">
        <f>SUM(C166)</f>
        <v>0</v>
      </c>
      <c r="D264" s="104"/>
      <c r="E264" s="6">
        <f>SUM(E166)</f>
        <v>0</v>
      </c>
      <c r="F264" s="213">
        <f>F163</f>
        <v>0</v>
      </c>
      <c r="G264" s="9"/>
      <c r="H264" s="9"/>
      <c r="I264" s="9"/>
      <c r="J264" s="7"/>
      <c r="K264" s="43"/>
      <c r="L264" s="213">
        <f>SUM(L166)</f>
        <v>0</v>
      </c>
      <c r="M264" s="6"/>
      <c r="N264" s="6"/>
      <c r="O264" s="164"/>
      <c r="P264" s="38"/>
      <c r="Q264" s="38"/>
    </row>
    <row r="265" spans="1:17" ht="12.75">
      <c r="A265" s="240">
        <v>637</v>
      </c>
      <c r="B265" s="5" t="s">
        <v>235</v>
      </c>
      <c r="C265" s="6">
        <f>SUM(C169)</f>
        <v>0</v>
      </c>
      <c r="D265" s="103"/>
      <c r="E265" s="6">
        <f>SUM(E169)</f>
        <v>0</v>
      </c>
      <c r="F265" s="213">
        <f>F169</f>
        <v>0</v>
      </c>
      <c r="G265" s="6"/>
      <c r="H265" s="6"/>
      <c r="I265" s="6"/>
      <c r="J265" s="55"/>
      <c r="K265" s="43"/>
      <c r="L265" s="213">
        <f>SUM(L169)</f>
        <v>0</v>
      </c>
      <c r="M265" s="6"/>
      <c r="N265" s="6"/>
      <c r="O265" s="164"/>
      <c r="P265" s="38"/>
      <c r="Q265" s="38"/>
    </row>
    <row r="266" spans="1:17" ht="12.75">
      <c r="A266" s="226">
        <v>648</v>
      </c>
      <c r="B266" s="13" t="s">
        <v>236</v>
      </c>
      <c r="C266" s="381">
        <f>SUM(C193)</f>
        <v>0</v>
      </c>
      <c r="D266" s="103"/>
      <c r="E266" s="6">
        <f>SUM(E193)</f>
        <v>0</v>
      </c>
      <c r="F266" s="213" t="e">
        <f>SUM(#REF!)</f>
        <v>#REF!</v>
      </c>
      <c r="G266" s="6"/>
      <c r="H266" s="6"/>
      <c r="I266" s="6"/>
      <c r="J266" s="7"/>
      <c r="K266" s="43"/>
      <c r="L266" s="213">
        <f>SUM(L193)</f>
        <v>0</v>
      </c>
      <c r="M266" s="6"/>
      <c r="N266" s="6"/>
      <c r="O266" s="164"/>
      <c r="P266" s="38"/>
      <c r="Q266" s="38"/>
    </row>
    <row r="267" spans="1:17" ht="12.75">
      <c r="A267" s="222"/>
      <c r="B267" s="5"/>
      <c r="C267" s="6"/>
      <c r="D267" s="103"/>
      <c r="E267" s="6"/>
      <c r="F267" s="213"/>
      <c r="G267" s="6"/>
      <c r="H267" s="6"/>
      <c r="I267" s="6"/>
      <c r="J267" s="7"/>
      <c r="K267" s="43"/>
      <c r="L267" s="216"/>
      <c r="M267" s="9"/>
      <c r="N267" s="9"/>
      <c r="O267" s="44"/>
      <c r="P267" s="38"/>
      <c r="Q267" s="38"/>
    </row>
    <row r="268" spans="1:17" ht="12.75">
      <c r="A268" s="222">
        <v>700</v>
      </c>
      <c r="B268" s="5" t="s">
        <v>237</v>
      </c>
      <c r="C268" s="6">
        <f>SUM(C198)</f>
        <v>0</v>
      </c>
      <c r="D268" s="104"/>
      <c r="E268" s="6">
        <f>SUM(E198)</f>
        <v>0</v>
      </c>
      <c r="F268" s="213">
        <f>F192</f>
        <v>0</v>
      </c>
      <c r="G268" s="9"/>
      <c r="H268" s="9"/>
      <c r="I268" s="9"/>
      <c r="J268" s="55"/>
      <c r="K268" s="44"/>
      <c r="L268" s="213">
        <f>SUM(L198)</f>
        <v>0</v>
      </c>
      <c r="M268" s="6"/>
      <c r="N268" s="6"/>
      <c r="O268" s="164"/>
      <c r="P268" s="38"/>
      <c r="Q268" s="38"/>
    </row>
    <row r="269" spans="1:17" ht="12.75">
      <c r="A269" s="225"/>
      <c r="B269" s="7"/>
      <c r="C269" s="9"/>
      <c r="D269" s="104">
        <f>SUM(D255:D265)</f>
        <v>0</v>
      </c>
      <c r="E269" s="9"/>
      <c r="F269" s="216"/>
      <c r="G269" s="9"/>
      <c r="H269" s="9"/>
      <c r="I269" s="9"/>
      <c r="J269" s="7"/>
      <c r="K269" s="43"/>
      <c r="L269" s="216"/>
      <c r="M269" s="9"/>
      <c r="N269" s="9"/>
      <c r="O269" s="164"/>
      <c r="P269" s="38"/>
      <c r="Q269" s="38"/>
    </row>
    <row r="270" spans="1:17" ht="12.75">
      <c r="A270" s="240">
        <v>600</v>
      </c>
      <c r="B270" s="5" t="s">
        <v>238</v>
      </c>
      <c r="C270" s="6">
        <f>SUM(C255:C257,C260:C266)</f>
        <v>109933</v>
      </c>
      <c r="D270" s="104">
        <f>SUM(D255:D257,D260:D266)</f>
        <v>0</v>
      </c>
      <c r="E270" s="6">
        <f>SUM(E255:E257,E260:E266)</f>
        <v>116282</v>
      </c>
      <c r="F270" s="213">
        <f>F235</f>
        <v>0</v>
      </c>
      <c r="G270" s="9"/>
      <c r="H270" s="9"/>
      <c r="I270" s="9"/>
      <c r="J270" s="7"/>
      <c r="K270" s="43"/>
      <c r="L270" s="213">
        <f>SUM(L258:L266,L255:L256)</f>
        <v>136213</v>
      </c>
      <c r="M270" s="6"/>
      <c r="N270" s="6"/>
      <c r="O270" s="164"/>
      <c r="P270" s="39"/>
      <c r="Q270" s="39"/>
    </row>
    <row r="271" spans="1:17" ht="12.75">
      <c r="A271" s="225"/>
      <c r="B271" s="7" t="s">
        <v>239</v>
      </c>
      <c r="C271" s="9">
        <f>SUM(C257,C260:C265)</f>
        <v>10299</v>
      </c>
      <c r="D271" s="104"/>
      <c r="E271" s="9">
        <f>SUM(E257,E260:E265)</f>
        <v>13345</v>
      </c>
      <c r="F271" s="216">
        <f>SUM(F68,F77,F100,F133,F146,F163,F169)</f>
        <v>9</v>
      </c>
      <c r="G271" s="9"/>
      <c r="H271" s="9"/>
      <c r="I271" s="9"/>
      <c r="J271" s="7"/>
      <c r="K271" s="43"/>
      <c r="L271" s="216">
        <f>SUM(L258:L265)</f>
        <v>14873</v>
      </c>
      <c r="M271" s="9"/>
      <c r="N271" s="9"/>
      <c r="O271" s="242"/>
      <c r="P271" s="38"/>
      <c r="Q271" s="38"/>
    </row>
    <row r="272" spans="1:17" ht="12.75">
      <c r="A272" s="225"/>
      <c r="B272" s="7"/>
      <c r="C272" s="9"/>
      <c r="D272" s="104">
        <f>SUM(D267,D269)</f>
        <v>0</v>
      </c>
      <c r="E272" s="9"/>
      <c r="F272" s="216"/>
      <c r="G272" s="9"/>
      <c r="H272" s="9"/>
      <c r="I272" s="9"/>
      <c r="J272" s="55"/>
      <c r="K272" s="43"/>
      <c r="L272" s="216"/>
      <c r="M272" s="9"/>
      <c r="N272" s="9"/>
      <c r="O272" s="164"/>
      <c r="P272" s="38"/>
      <c r="Q272" s="38"/>
    </row>
    <row r="273" spans="1:17" ht="12.75">
      <c r="A273" s="225"/>
      <c r="B273" s="222" t="s">
        <v>240</v>
      </c>
      <c r="C273" s="213">
        <f>SUM(C268,C270)</f>
        <v>109933</v>
      </c>
      <c r="D273" s="245">
        <f>SUM(D268,D270)</f>
        <v>0</v>
      </c>
      <c r="E273" s="213">
        <f>SUM(E239)</f>
        <v>0</v>
      </c>
      <c r="F273" s="213">
        <f>SUM(F239)</f>
        <v>0</v>
      </c>
      <c r="G273" s="216"/>
      <c r="H273" s="216"/>
      <c r="I273" s="216"/>
      <c r="J273" s="223"/>
      <c r="K273" s="224"/>
      <c r="L273" s="213">
        <f>SUM(L268,L270)</f>
        <v>136213</v>
      </c>
      <c r="M273" s="213"/>
      <c r="N273" s="213"/>
      <c r="O273" s="217"/>
      <c r="P273" s="38"/>
      <c r="Q273" s="38"/>
    </row>
    <row r="274" spans="1:17" ht="12.75">
      <c r="A274" s="223"/>
      <c r="B274" s="7"/>
      <c r="C274" s="9"/>
      <c r="D274" s="104"/>
      <c r="E274" s="9"/>
      <c r="F274" s="216"/>
      <c r="G274" s="9"/>
      <c r="H274" s="9"/>
      <c r="I274" s="9"/>
      <c r="J274" s="7"/>
      <c r="K274" s="43"/>
      <c r="L274" s="216"/>
      <c r="M274" s="9"/>
      <c r="N274" s="9"/>
      <c r="O274" s="164"/>
      <c r="P274" s="38"/>
      <c r="Q274" s="38"/>
    </row>
    <row r="275" spans="1:17" ht="12.75">
      <c r="A275" s="223"/>
      <c r="B275" s="222" t="s">
        <v>241</v>
      </c>
      <c r="C275" s="213" t="e">
        <f>SUM(#REF!)</f>
        <v>#REF!</v>
      </c>
      <c r="D275" s="212"/>
      <c r="E275" s="213" t="e">
        <f>SUM(#REF!)</f>
        <v>#REF!</v>
      </c>
      <c r="F275" s="213" t="e">
        <f>#REF!</f>
        <v>#REF!</v>
      </c>
      <c r="G275" s="213"/>
      <c r="H275" s="213"/>
      <c r="I275" s="213"/>
      <c r="J275" s="223"/>
      <c r="K275" s="224"/>
      <c r="L275" s="213" t="e">
        <f>SUM(#REF!)</f>
        <v>#REF!</v>
      </c>
      <c r="M275" s="213"/>
      <c r="N275" s="213"/>
      <c r="O275" s="217"/>
      <c r="P275" s="38"/>
      <c r="Q275" s="38"/>
    </row>
    <row r="276" spans="1:17" ht="12.75">
      <c r="A276" s="223"/>
      <c r="B276" s="7"/>
      <c r="C276" s="9"/>
      <c r="D276" s="104"/>
      <c r="E276" s="9"/>
      <c r="F276" s="193"/>
      <c r="G276" s="9"/>
      <c r="H276" s="9"/>
      <c r="I276" s="9"/>
      <c r="J276" s="7"/>
      <c r="K276" s="43"/>
      <c r="L276" s="216"/>
      <c r="M276" s="9"/>
      <c r="N276" s="9"/>
      <c r="O276" s="44"/>
      <c r="P276" s="38"/>
      <c r="Q276" s="38"/>
    </row>
    <row r="277" spans="1:17" ht="12.75">
      <c r="A277" s="223"/>
      <c r="B277" s="7" t="s">
        <v>279</v>
      </c>
      <c r="C277" s="9">
        <v>230</v>
      </c>
      <c r="D277" s="104"/>
      <c r="E277" s="198">
        <v>241</v>
      </c>
      <c r="F277" s="344">
        <v>240</v>
      </c>
      <c r="G277" s="198"/>
      <c r="H277" s="198"/>
      <c r="I277" s="198"/>
      <c r="J277" s="345"/>
      <c r="K277" s="200"/>
      <c r="L277" s="312">
        <v>250</v>
      </c>
      <c r="M277" s="299"/>
      <c r="N277" s="299"/>
      <c r="O277" s="308"/>
      <c r="P277" s="38"/>
      <c r="Q277" s="38"/>
    </row>
    <row r="278" spans="1:17" ht="12.75">
      <c r="A278" s="214"/>
      <c r="B278" s="23"/>
      <c r="C278" s="24"/>
      <c r="D278" s="107"/>
      <c r="E278" s="24"/>
      <c r="F278" s="9"/>
      <c r="G278" s="83"/>
      <c r="H278" s="43"/>
      <c r="I278" s="43"/>
      <c r="J278" s="21"/>
      <c r="K278" s="43"/>
      <c r="L278" s="216"/>
      <c r="M278" s="9"/>
      <c r="N278" s="9"/>
      <c r="O278" s="44"/>
      <c r="P278" s="40"/>
      <c r="Q278" s="40"/>
    </row>
    <row r="279" spans="1:17" ht="12.75">
      <c r="A279" s="214"/>
      <c r="B279" s="23"/>
      <c r="C279" s="24"/>
      <c r="D279" s="107"/>
      <c r="E279" s="299"/>
      <c r="F279" s="299" t="s">
        <v>268</v>
      </c>
      <c r="G279" s="199"/>
      <c r="H279" s="200"/>
      <c r="I279" s="200"/>
      <c r="J279" s="201"/>
      <c r="K279" s="200"/>
      <c r="L279" s="312"/>
      <c r="M279" s="299"/>
      <c r="N279" s="9"/>
      <c r="O279" s="308"/>
      <c r="P279" s="40"/>
      <c r="Q279" s="40"/>
    </row>
    <row r="280" spans="1:17" ht="40.5" customHeight="1">
      <c r="A280" s="23"/>
      <c r="B280" s="23"/>
      <c r="C280" s="107"/>
      <c r="D280" s="107"/>
      <c r="E280" s="24"/>
      <c r="F280" s="9" t="s">
        <v>242</v>
      </c>
      <c r="G280" s="83"/>
      <c r="H280" s="43"/>
      <c r="I280" s="43"/>
      <c r="J280" s="21"/>
      <c r="K280" s="43"/>
      <c r="L280" s="9"/>
      <c r="M280" s="9"/>
      <c r="N280" s="9"/>
      <c r="O280" s="44"/>
      <c r="P280" s="40"/>
      <c r="Q280" s="40"/>
    </row>
    <row r="281" spans="1:17" ht="39.75" customHeight="1">
      <c r="A281" s="23"/>
      <c r="B281" s="23"/>
      <c r="C281" s="107"/>
      <c r="D281" s="107"/>
      <c r="E281" s="24"/>
      <c r="F281" s="9"/>
      <c r="G281" s="83"/>
      <c r="H281" s="43"/>
      <c r="I281" s="43"/>
      <c r="J281" s="23"/>
      <c r="K281" s="43"/>
      <c r="L281" s="9"/>
      <c r="M281" s="9"/>
      <c r="N281" s="9"/>
      <c r="O281" s="44"/>
      <c r="P281" s="36"/>
      <c r="Q281" s="36"/>
    </row>
    <row r="282" spans="1:15" ht="9" customHeight="1">
      <c r="A282" s="36"/>
      <c r="B282" s="36"/>
      <c r="C282" s="125"/>
      <c r="D282" s="125"/>
      <c r="E282" s="78"/>
      <c r="F282" s="58"/>
      <c r="G282" s="87"/>
      <c r="H282" s="87"/>
      <c r="I282" s="87"/>
      <c r="J282" s="36"/>
      <c r="K282" s="87"/>
      <c r="L282" s="58"/>
      <c r="M282" s="58"/>
      <c r="N282" s="58"/>
      <c r="O282" s="148"/>
    </row>
    <row r="283" spans="1:15" ht="12.75">
      <c r="A283" s="51" t="s">
        <v>0</v>
      </c>
      <c r="B283" s="51"/>
      <c r="C283" s="51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</row>
    <row r="284" spans="1:15" ht="14.25" customHeight="1">
      <c r="A284" s="51"/>
      <c r="B284" s="51"/>
      <c r="C284" s="51"/>
      <c r="D284" s="52"/>
      <c r="E284" s="52"/>
      <c r="F284" s="52"/>
      <c r="G284" s="52"/>
      <c r="H284" s="52"/>
      <c r="I284" s="52"/>
      <c r="J284" s="52" t="s">
        <v>1</v>
      </c>
      <c r="K284" s="52"/>
      <c r="L284" s="52"/>
      <c r="M284" s="52"/>
      <c r="N284" s="52"/>
      <c r="O284" s="88"/>
    </row>
    <row r="285" spans="1:15" ht="18">
      <c r="A285" s="52"/>
      <c r="B285" s="59"/>
      <c r="C285" s="60" t="s">
        <v>244</v>
      </c>
      <c r="D285" s="59"/>
      <c r="E285" s="59"/>
      <c r="F285" s="59"/>
      <c r="G285" s="59"/>
      <c r="H285" s="59"/>
      <c r="I285" s="59"/>
      <c r="J285" s="60"/>
      <c r="K285" s="52"/>
      <c r="L285" s="52"/>
      <c r="M285" s="52"/>
      <c r="N285" s="52"/>
      <c r="O285" s="88"/>
    </row>
    <row r="286" spans="1:15" ht="38.25">
      <c r="A286" s="1" t="s">
        <v>2</v>
      </c>
      <c r="B286" s="1" t="s">
        <v>3</v>
      </c>
      <c r="C286" s="2" t="s">
        <v>4</v>
      </c>
      <c r="D286" s="3" t="s">
        <v>5</v>
      </c>
      <c r="E286" s="61" t="s">
        <v>6</v>
      </c>
      <c r="F286" s="2" t="s">
        <v>7</v>
      </c>
      <c r="G286" s="2"/>
      <c r="H286" s="2"/>
      <c r="I286" s="2"/>
      <c r="J286" s="54"/>
      <c r="K286" s="42"/>
      <c r="L286" s="162" t="s">
        <v>8</v>
      </c>
      <c r="M286" s="162" t="s">
        <v>9</v>
      </c>
      <c r="N286" s="162" t="s">
        <v>10</v>
      </c>
      <c r="O286" s="143" t="s">
        <v>11</v>
      </c>
    </row>
    <row r="287" spans="1:15" ht="12.75">
      <c r="A287" s="4">
        <v>220</v>
      </c>
      <c r="B287" s="5" t="s">
        <v>12</v>
      </c>
      <c r="C287" s="103"/>
      <c r="D287" s="103"/>
      <c r="E287" s="6"/>
      <c r="F287" s="6"/>
      <c r="G287" s="6"/>
      <c r="H287" s="6"/>
      <c r="I287" s="6"/>
      <c r="J287" s="7"/>
      <c r="K287" s="43"/>
      <c r="L287" s="9"/>
      <c r="M287" s="9"/>
      <c r="N287" s="9"/>
      <c r="O287" s="146"/>
    </row>
    <row r="288" spans="1:17" ht="12.75">
      <c r="A288" s="4">
        <v>223</v>
      </c>
      <c r="B288" s="5" t="s">
        <v>13</v>
      </c>
      <c r="C288" s="103"/>
      <c r="D288" s="103">
        <f>D289+D290+D291</f>
        <v>0</v>
      </c>
      <c r="E288" s="6"/>
      <c r="F288" s="6"/>
      <c r="G288" s="6"/>
      <c r="H288" s="6"/>
      <c r="I288" s="6"/>
      <c r="J288" s="7"/>
      <c r="K288" s="43"/>
      <c r="L288" s="9"/>
      <c r="M288" s="9"/>
      <c r="N288" s="9"/>
      <c r="O288" s="44"/>
      <c r="P288" s="98"/>
      <c r="Q288" s="98"/>
    </row>
    <row r="289" spans="1:17" ht="12.75">
      <c r="A289" s="8">
        <v>11</v>
      </c>
      <c r="B289" s="7" t="s">
        <v>14</v>
      </c>
      <c r="C289" s="104"/>
      <c r="D289" s="104"/>
      <c r="E289" s="9"/>
      <c r="F289" s="9"/>
      <c r="G289" s="9"/>
      <c r="H289" s="9"/>
      <c r="I289" s="9"/>
      <c r="J289" s="7"/>
      <c r="K289" s="43"/>
      <c r="L289" s="9"/>
      <c r="M289" s="9"/>
      <c r="N289" s="9"/>
      <c r="O289" s="44"/>
      <c r="P289" s="38"/>
      <c r="Q289" s="38"/>
    </row>
    <row r="290" spans="1:17" ht="12.75">
      <c r="A290" s="8">
        <v>13</v>
      </c>
      <c r="B290" s="7" t="s">
        <v>15</v>
      </c>
      <c r="C290" s="104"/>
      <c r="D290" s="104"/>
      <c r="E290" s="9"/>
      <c r="F290" s="9"/>
      <c r="G290" s="9"/>
      <c r="H290" s="9"/>
      <c r="I290" s="9"/>
      <c r="J290" s="7"/>
      <c r="K290" s="43"/>
      <c r="L290" s="9"/>
      <c r="M290" s="9"/>
      <c r="N290" s="9"/>
      <c r="O290" s="44"/>
      <c r="P290" s="38"/>
      <c r="Q290" s="38"/>
    </row>
    <row r="291" spans="1:17" ht="12.75">
      <c r="A291" s="8">
        <v>14</v>
      </c>
      <c r="B291" s="7" t="s">
        <v>16</v>
      </c>
      <c r="C291" s="104"/>
      <c r="D291" s="104"/>
      <c r="E291" s="9"/>
      <c r="F291" s="9"/>
      <c r="G291" s="9"/>
      <c r="H291" s="9"/>
      <c r="I291" s="9"/>
      <c r="J291" s="7"/>
      <c r="K291" s="43"/>
      <c r="L291" s="9"/>
      <c r="M291" s="9"/>
      <c r="N291" s="9"/>
      <c r="O291" s="44"/>
      <c r="P291" s="38"/>
      <c r="Q291" s="38"/>
    </row>
    <row r="292" spans="1:17" ht="12.75">
      <c r="A292" s="8"/>
      <c r="B292" s="7"/>
      <c r="C292" s="104"/>
      <c r="D292" s="104"/>
      <c r="E292" s="9"/>
      <c r="F292" s="9"/>
      <c r="G292" s="9"/>
      <c r="H292" s="9"/>
      <c r="I292" s="9"/>
      <c r="J292" s="7"/>
      <c r="K292" s="43"/>
      <c r="L292" s="9"/>
      <c r="M292" s="9"/>
      <c r="N292" s="9"/>
      <c r="O292" s="44"/>
      <c r="P292" s="38"/>
      <c r="Q292" s="38"/>
    </row>
    <row r="293" spans="1:17" ht="12.75">
      <c r="A293" s="4">
        <v>231</v>
      </c>
      <c r="B293" s="5" t="s">
        <v>17</v>
      </c>
      <c r="C293" s="103"/>
      <c r="D293" s="104"/>
      <c r="E293" s="9"/>
      <c r="F293" s="9"/>
      <c r="G293" s="9"/>
      <c r="H293" s="9"/>
      <c r="I293" s="9"/>
      <c r="J293" s="7"/>
      <c r="K293" s="43"/>
      <c r="L293" s="9"/>
      <c r="M293" s="9"/>
      <c r="N293" s="9"/>
      <c r="O293" s="44"/>
      <c r="P293" s="38"/>
      <c r="Q293" s="38"/>
    </row>
    <row r="294" spans="1:17" ht="12.75">
      <c r="A294" s="11">
        <v>2</v>
      </c>
      <c r="B294" s="7" t="s">
        <v>18</v>
      </c>
      <c r="C294" s="104"/>
      <c r="D294" s="104"/>
      <c r="E294" s="9"/>
      <c r="F294" s="9"/>
      <c r="G294" s="9"/>
      <c r="H294" s="9"/>
      <c r="I294" s="9"/>
      <c r="J294" s="7"/>
      <c r="K294" s="43"/>
      <c r="L294" s="9"/>
      <c r="M294" s="9"/>
      <c r="N294" s="9"/>
      <c r="O294" s="44"/>
      <c r="P294" s="38"/>
      <c r="Q294" s="38"/>
    </row>
    <row r="295" spans="1:17" ht="12.75">
      <c r="A295" s="11">
        <v>4</v>
      </c>
      <c r="B295" s="7" t="s">
        <v>19</v>
      </c>
      <c r="C295" s="104"/>
      <c r="D295" s="104"/>
      <c r="E295" s="9"/>
      <c r="F295" s="9"/>
      <c r="G295" s="9"/>
      <c r="H295" s="9"/>
      <c r="I295" s="9"/>
      <c r="J295" s="7"/>
      <c r="K295" s="43"/>
      <c r="L295" s="9"/>
      <c r="M295" s="9"/>
      <c r="N295" s="9"/>
      <c r="O295" s="44"/>
      <c r="P295" s="38"/>
      <c r="Q295" s="38"/>
    </row>
    <row r="296" spans="1:17" ht="12.75">
      <c r="A296" s="11">
        <v>5</v>
      </c>
      <c r="B296" s="7" t="s">
        <v>20</v>
      </c>
      <c r="C296" s="104"/>
      <c r="D296" s="104"/>
      <c r="E296" s="9"/>
      <c r="F296" s="9"/>
      <c r="G296" s="9"/>
      <c r="H296" s="9"/>
      <c r="I296" s="9"/>
      <c r="J296" s="7"/>
      <c r="K296" s="43"/>
      <c r="L296" s="9"/>
      <c r="M296" s="9"/>
      <c r="N296" s="9"/>
      <c r="O296" s="44"/>
      <c r="P296" s="38"/>
      <c r="Q296" s="38"/>
    </row>
    <row r="297" spans="1:17" ht="25.5">
      <c r="A297" s="12">
        <v>240</v>
      </c>
      <c r="B297" s="126" t="s">
        <v>21</v>
      </c>
      <c r="C297" s="127">
        <v>11.3</v>
      </c>
      <c r="D297" s="128"/>
      <c r="E297" s="129">
        <v>15</v>
      </c>
      <c r="F297" s="129">
        <v>12</v>
      </c>
      <c r="G297" s="129"/>
      <c r="H297" s="129"/>
      <c r="I297" s="129"/>
      <c r="J297" s="130"/>
      <c r="K297" s="131"/>
      <c r="L297" s="129">
        <v>15</v>
      </c>
      <c r="M297" s="129">
        <v>15</v>
      </c>
      <c r="N297" s="129">
        <v>15</v>
      </c>
      <c r="O297" s="151"/>
      <c r="P297" s="38"/>
      <c r="Q297" s="38"/>
    </row>
    <row r="298" spans="1:17" ht="12.75">
      <c r="A298" s="4">
        <v>243</v>
      </c>
      <c r="B298" s="5" t="s">
        <v>22</v>
      </c>
      <c r="C298" s="182">
        <v>11.3</v>
      </c>
      <c r="D298" s="182"/>
      <c r="E298" s="183">
        <v>15</v>
      </c>
      <c r="F298" s="183">
        <v>12</v>
      </c>
      <c r="G298" s="6"/>
      <c r="H298" s="6"/>
      <c r="I298" s="6"/>
      <c r="J298" s="7"/>
      <c r="K298" s="43"/>
      <c r="L298" s="9"/>
      <c r="M298" s="9"/>
      <c r="N298" s="9">
        <v>15</v>
      </c>
      <c r="O298" s="44"/>
      <c r="P298" s="38"/>
      <c r="Q298" s="38"/>
    </row>
    <row r="299" spans="1:17" ht="12.75">
      <c r="A299" s="4">
        <v>292</v>
      </c>
      <c r="B299" s="4" t="s">
        <v>23</v>
      </c>
      <c r="C299" s="128">
        <f>SUM(C300:C305)</f>
        <v>446</v>
      </c>
      <c r="D299" s="128">
        <f>SUM(D300:D305)</f>
        <v>0</v>
      </c>
      <c r="E299" s="129">
        <f>SUM(E300:E305)</f>
        <v>185</v>
      </c>
      <c r="F299" s="129">
        <f>SUM(F300:F305)</f>
        <v>188</v>
      </c>
      <c r="G299" s="129"/>
      <c r="H299" s="129"/>
      <c r="I299" s="129"/>
      <c r="J299" s="8"/>
      <c r="K299" s="131"/>
      <c r="L299" s="129">
        <v>185</v>
      </c>
      <c r="M299" s="129">
        <v>185</v>
      </c>
      <c r="N299" s="129">
        <v>185</v>
      </c>
      <c r="O299" s="151"/>
      <c r="P299" s="38"/>
      <c r="Q299" s="38"/>
    </row>
    <row r="300" spans="1:17" ht="12.75">
      <c r="A300" s="11">
        <v>1</v>
      </c>
      <c r="B300" s="7" t="s">
        <v>24</v>
      </c>
      <c r="C300" s="104">
        <v>38.5</v>
      </c>
      <c r="D300" s="104"/>
      <c r="E300" s="9">
        <v>47</v>
      </c>
      <c r="F300" s="9">
        <v>40</v>
      </c>
      <c r="G300" s="9"/>
      <c r="H300" s="9"/>
      <c r="I300" s="9"/>
      <c r="J300" s="55"/>
      <c r="K300" s="44"/>
      <c r="L300" s="63"/>
      <c r="M300" s="63"/>
      <c r="N300" s="63"/>
      <c r="O300" s="44"/>
      <c r="P300" s="38"/>
      <c r="Q300" s="38"/>
    </row>
    <row r="301" spans="1:17" ht="12.75">
      <c r="A301" s="11">
        <v>2</v>
      </c>
      <c r="B301" s="7" t="s">
        <v>25</v>
      </c>
      <c r="C301" s="104">
        <v>43</v>
      </c>
      <c r="D301" s="104"/>
      <c r="E301" s="9"/>
      <c r="F301" s="9"/>
      <c r="G301" s="9"/>
      <c r="H301" s="9"/>
      <c r="I301" s="9"/>
      <c r="J301" s="7"/>
      <c r="K301" s="43"/>
      <c r="L301" s="9"/>
      <c r="M301" s="9"/>
      <c r="N301" s="9"/>
      <c r="O301" s="44"/>
      <c r="P301" s="38"/>
      <c r="Q301" s="38"/>
    </row>
    <row r="302" spans="1:17" ht="12.75">
      <c r="A302" s="11">
        <v>5</v>
      </c>
      <c r="B302" s="7" t="s">
        <v>26</v>
      </c>
      <c r="C302" s="104">
        <v>14.6</v>
      </c>
      <c r="D302" s="104"/>
      <c r="E302" s="9">
        <v>60</v>
      </c>
      <c r="F302" s="9">
        <v>63</v>
      </c>
      <c r="G302" s="9"/>
      <c r="H302" s="9"/>
      <c r="I302" s="9"/>
      <c r="J302" s="7"/>
      <c r="K302" s="43"/>
      <c r="L302" s="9"/>
      <c r="M302" s="9"/>
      <c r="N302" s="9"/>
      <c r="O302" s="44"/>
      <c r="P302" s="39"/>
      <c r="Q302" s="39"/>
    </row>
    <row r="303" spans="1:17" ht="12.75">
      <c r="A303" s="11">
        <v>6</v>
      </c>
      <c r="B303" s="7" t="s">
        <v>27</v>
      </c>
      <c r="C303" s="104">
        <v>133.4</v>
      </c>
      <c r="D303" s="104"/>
      <c r="E303" s="9">
        <v>58</v>
      </c>
      <c r="F303" s="9">
        <v>60</v>
      </c>
      <c r="G303" s="9"/>
      <c r="H303" s="9"/>
      <c r="I303" s="9"/>
      <c r="J303" s="7"/>
      <c r="K303" s="43"/>
      <c r="L303" s="9"/>
      <c r="M303" s="9"/>
      <c r="N303" s="9"/>
      <c r="O303" s="44"/>
      <c r="P303" s="38"/>
      <c r="Q303" s="38"/>
    </row>
    <row r="304" spans="1:17" ht="12.75">
      <c r="A304" s="11">
        <v>7</v>
      </c>
      <c r="B304" s="7" t="s">
        <v>28</v>
      </c>
      <c r="C304" s="104">
        <v>50.8</v>
      </c>
      <c r="D304" s="104"/>
      <c r="E304" s="9">
        <v>20</v>
      </c>
      <c r="F304" s="9">
        <v>25</v>
      </c>
      <c r="G304" s="9"/>
      <c r="H304" s="9"/>
      <c r="I304" s="9"/>
      <c r="J304" s="55"/>
      <c r="K304" s="43"/>
      <c r="L304" s="9"/>
      <c r="M304" s="9"/>
      <c r="N304" s="9"/>
      <c r="O304" s="44"/>
      <c r="P304" s="38"/>
      <c r="Q304" s="38"/>
    </row>
    <row r="305" spans="1:17" ht="12.75">
      <c r="A305" s="8">
        <v>11</v>
      </c>
      <c r="B305" s="7" t="s">
        <v>29</v>
      </c>
      <c r="C305" s="104">
        <v>165.7</v>
      </c>
      <c r="D305" s="104"/>
      <c r="E305" s="9"/>
      <c r="F305" s="9"/>
      <c r="G305" s="9"/>
      <c r="H305" s="9"/>
      <c r="I305" s="9"/>
      <c r="J305" s="7"/>
      <c r="K305" s="43"/>
      <c r="L305" s="9"/>
      <c r="M305" s="9"/>
      <c r="N305" s="9"/>
      <c r="O305" s="44"/>
      <c r="P305" s="38"/>
      <c r="Q305" s="38"/>
    </row>
    <row r="306" spans="1:17" ht="12.75">
      <c r="A306" s="8"/>
      <c r="B306" s="7"/>
      <c r="C306" s="104"/>
      <c r="D306" s="104"/>
      <c r="E306" s="9"/>
      <c r="F306" s="9"/>
      <c r="G306" s="9"/>
      <c r="H306" s="9"/>
      <c r="I306" s="9"/>
      <c r="J306" s="7"/>
      <c r="K306" s="43"/>
      <c r="L306" s="9"/>
      <c r="M306" s="9"/>
      <c r="N306" s="9"/>
      <c r="O306" s="44"/>
      <c r="P306" s="38"/>
      <c r="Q306" s="38"/>
    </row>
    <row r="307" spans="1:17" ht="12.75">
      <c r="A307" s="8"/>
      <c r="B307" s="4" t="s">
        <v>30</v>
      </c>
      <c r="C307" s="128">
        <f>SUM(C298:C299)</f>
        <v>457.3</v>
      </c>
      <c r="D307" s="128">
        <f>SUM(D298:D299)</f>
        <v>0</v>
      </c>
      <c r="E307" s="129">
        <f>SUM(E298:E299)</f>
        <v>200</v>
      </c>
      <c r="F307" s="129">
        <f>SUM(F298:F299)</f>
        <v>200</v>
      </c>
      <c r="G307" s="129"/>
      <c r="H307" s="129"/>
      <c r="I307" s="129"/>
      <c r="J307" s="8"/>
      <c r="K307" s="131"/>
      <c r="L307" s="129">
        <v>200</v>
      </c>
      <c r="M307" s="129">
        <v>200</v>
      </c>
      <c r="N307" s="129">
        <v>200</v>
      </c>
      <c r="O307" s="151"/>
      <c r="P307" s="38"/>
      <c r="Q307" s="38"/>
    </row>
    <row r="308" spans="1:17" ht="12.75">
      <c r="A308" s="7"/>
      <c r="B308" s="7"/>
      <c r="C308" s="9"/>
      <c r="D308" s="10"/>
      <c r="E308" s="9"/>
      <c r="F308" s="9"/>
      <c r="G308" s="9"/>
      <c r="H308" s="9"/>
      <c r="I308" s="9"/>
      <c r="J308" s="7"/>
      <c r="K308" s="43"/>
      <c r="L308" s="9"/>
      <c r="M308" s="9"/>
      <c r="N308" s="9"/>
      <c r="O308" s="44"/>
      <c r="P308" s="38"/>
      <c r="Q308" s="38"/>
    </row>
    <row r="309" spans="1:17" ht="12.75">
      <c r="A309" s="7"/>
      <c r="B309" s="7"/>
      <c r="C309" s="9"/>
      <c r="D309" s="10"/>
      <c r="E309" s="9"/>
      <c r="F309" s="9"/>
      <c r="G309" s="9"/>
      <c r="H309" s="9"/>
      <c r="I309" s="9"/>
      <c r="J309" s="7"/>
      <c r="K309" s="43"/>
      <c r="L309" s="9"/>
      <c r="M309" s="9"/>
      <c r="N309" s="9"/>
      <c r="O309" s="44"/>
      <c r="P309" s="38"/>
      <c r="Q309" s="38"/>
    </row>
    <row r="310" spans="12:17" ht="102" customHeight="1">
      <c r="L310" s="27"/>
      <c r="M310" s="27"/>
      <c r="N310" s="27"/>
      <c r="P310" s="38"/>
      <c r="Q310" s="38"/>
    </row>
    <row r="311" spans="1:17" ht="26.25" customHeight="1">
      <c r="A311" s="184" t="s">
        <v>32</v>
      </c>
      <c r="F311" t="s">
        <v>31</v>
      </c>
      <c r="L311" s="27"/>
      <c r="M311" s="27"/>
      <c r="N311" s="27"/>
      <c r="P311" s="38"/>
      <c r="Q311" s="38"/>
    </row>
    <row r="312" spans="1:17" ht="39.75" customHeight="1">
      <c r="A312" s="1" t="s">
        <v>34</v>
      </c>
      <c r="B312" s="1" t="s">
        <v>3</v>
      </c>
      <c r="C312" s="2" t="s">
        <v>4</v>
      </c>
      <c r="D312" s="3" t="s">
        <v>5</v>
      </c>
      <c r="E312" s="61" t="s">
        <v>6</v>
      </c>
      <c r="F312" s="2" t="s">
        <v>7</v>
      </c>
      <c r="G312" s="2"/>
      <c r="H312" s="2"/>
      <c r="I312" s="2"/>
      <c r="J312" s="16"/>
      <c r="K312" s="45"/>
      <c r="L312" s="176" t="s">
        <v>8</v>
      </c>
      <c r="M312" s="176" t="s">
        <v>9</v>
      </c>
      <c r="N312" s="176" t="s">
        <v>10</v>
      </c>
      <c r="O312" s="143" t="s">
        <v>11</v>
      </c>
      <c r="P312" s="38"/>
      <c r="Q312" s="38"/>
    </row>
    <row r="313" spans="3:15" ht="12.75" customHeight="1" hidden="1">
      <c r="C313" s="14"/>
      <c r="D313" s="15"/>
      <c r="E313" s="27"/>
      <c r="F313" s="27"/>
      <c r="G313" s="27"/>
      <c r="H313" s="27"/>
      <c r="I313" s="27"/>
      <c r="K313" s="14"/>
      <c r="L313" s="27"/>
      <c r="M313" s="27"/>
      <c r="N313" s="27"/>
      <c r="O313" s="102"/>
    </row>
    <row r="314" spans="3:15" ht="12.75" customHeight="1" hidden="1">
      <c r="C314" s="14"/>
      <c r="D314" s="15"/>
      <c r="E314" s="27"/>
      <c r="F314" s="27"/>
      <c r="G314" s="27"/>
      <c r="H314" s="27"/>
      <c r="I314" s="27"/>
      <c r="K314" s="14"/>
      <c r="L314" s="27"/>
      <c r="M314" s="27"/>
      <c r="N314" s="27"/>
      <c r="O314" s="89"/>
    </row>
    <row r="315" spans="3:15" ht="12.75" customHeight="1" hidden="1">
      <c r="C315" s="14"/>
      <c r="D315" s="15"/>
      <c r="E315" s="27"/>
      <c r="F315" s="27"/>
      <c r="G315" s="27"/>
      <c r="H315" s="27"/>
      <c r="I315" s="27"/>
      <c r="K315" s="14"/>
      <c r="L315" s="27"/>
      <c r="M315" s="27"/>
      <c r="N315" s="27"/>
      <c r="O315" s="89"/>
    </row>
    <row r="316" spans="1:15" ht="1.5" customHeight="1" hidden="1">
      <c r="A316" s="1" t="s">
        <v>34</v>
      </c>
      <c r="B316" s="1" t="s">
        <v>3</v>
      </c>
      <c r="C316" s="2" t="s">
        <v>4</v>
      </c>
      <c r="D316" s="3" t="s">
        <v>5</v>
      </c>
      <c r="E316" s="61" t="s">
        <v>6</v>
      </c>
      <c r="F316" s="2" t="s">
        <v>7</v>
      </c>
      <c r="G316" s="2"/>
      <c r="H316" s="2"/>
      <c r="I316" s="2"/>
      <c r="J316" s="16"/>
      <c r="K316" s="45"/>
      <c r="L316" s="176" t="s">
        <v>8</v>
      </c>
      <c r="M316" s="176" t="s">
        <v>9</v>
      </c>
      <c r="N316" s="176" t="s">
        <v>10</v>
      </c>
      <c r="O316" s="143" t="s">
        <v>11</v>
      </c>
    </row>
    <row r="317" spans="1:15" ht="21.75" customHeight="1">
      <c r="A317" s="17">
        <v>610</v>
      </c>
      <c r="B317" s="17" t="s">
        <v>35</v>
      </c>
      <c r="C317" s="132">
        <f>SUM(C319:C320,C329:C330)</f>
        <v>53981.99999999999</v>
      </c>
      <c r="D317" s="132">
        <v>50365.6</v>
      </c>
      <c r="E317" s="163">
        <f>SUM(E318,E319,E320,E329:E330)</f>
        <v>54004</v>
      </c>
      <c r="F317" s="163">
        <f>SUM(F319,F320,F329:F330)</f>
        <v>55422</v>
      </c>
      <c r="G317" s="132"/>
      <c r="H317" s="132"/>
      <c r="I317" s="132"/>
      <c r="J317" s="133"/>
      <c r="K317" s="128"/>
      <c r="L317" s="129">
        <v>61053</v>
      </c>
      <c r="M317" s="129">
        <v>62352</v>
      </c>
      <c r="N317" s="129">
        <v>64950</v>
      </c>
      <c r="O317" s="152"/>
    </row>
    <row r="318" spans="1:15" ht="12.75" customHeight="1">
      <c r="A318" s="17"/>
      <c r="B318" s="18"/>
      <c r="C318" s="106"/>
      <c r="D318" s="106"/>
      <c r="E318" s="19"/>
      <c r="F318" s="6"/>
      <c r="G318" s="103"/>
      <c r="H318" s="103"/>
      <c r="I318" s="103"/>
      <c r="J318" s="121"/>
      <c r="K318" s="103"/>
      <c r="L318" s="6"/>
      <c r="M318" s="6"/>
      <c r="N318" s="6"/>
      <c r="O318" s="153"/>
    </row>
    <row r="319" spans="1:17" ht="12.75">
      <c r="A319" s="17">
        <v>611</v>
      </c>
      <c r="B319" s="18" t="s">
        <v>36</v>
      </c>
      <c r="C319" s="106">
        <v>28781.8</v>
      </c>
      <c r="D319" s="106"/>
      <c r="E319" s="19">
        <v>29110</v>
      </c>
      <c r="F319" s="6">
        <v>29815</v>
      </c>
      <c r="G319" s="103"/>
      <c r="H319" s="103"/>
      <c r="I319" s="103"/>
      <c r="J319" s="121"/>
      <c r="K319" s="104"/>
      <c r="L319" s="164"/>
      <c r="M319" s="164"/>
      <c r="N319" s="164"/>
      <c r="O319" s="113"/>
      <c r="P319" s="99"/>
      <c r="Q319" s="99"/>
    </row>
    <row r="320" spans="1:17" ht="12.75">
      <c r="A320" s="17">
        <v>612</v>
      </c>
      <c r="B320" s="18" t="s">
        <v>37</v>
      </c>
      <c r="C320" s="106">
        <f>SUM(C321:C328)</f>
        <v>19022.499999999996</v>
      </c>
      <c r="D320" s="106"/>
      <c r="E320" s="19">
        <f>SUM(E321:E328)</f>
        <v>24159</v>
      </c>
      <c r="F320" s="6">
        <f>SUM(F321:F328)</f>
        <v>24568</v>
      </c>
      <c r="G320" s="103"/>
      <c r="H320" s="103"/>
      <c r="I320" s="103"/>
      <c r="J320" s="121"/>
      <c r="K320" s="104"/>
      <c r="L320" s="9"/>
      <c r="M320" s="9"/>
      <c r="N320" s="9"/>
      <c r="O320" s="113"/>
      <c r="P320" s="40"/>
      <c r="Q320" s="40"/>
    </row>
    <row r="321" spans="1:17" ht="12.75">
      <c r="A321" s="26">
        <v>1</v>
      </c>
      <c r="B321" s="23" t="s">
        <v>38</v>
      </c>
      <c r="C321" s="107">
        <v>5453.8</v>
      </c>
      <c r="D321" s="107"/>
      <c r="E321" s="24">
        <v>7152</v>
      </c>
      <c r="F321" s="9">
        <v>7432</v>
      </c>
      <c r="G321" s="104"/>
      <c r="H321" s="104"/>
      <c r="I321" s="104"/>
      <c r="J321" s="121"/>
      <c r="K321" s="104"/>
      <c r="L321" s="9"/>
      <c r="M321" s="9"/>
      <c r="N321" s="9"/>
      <c r="O321" s="113"/>
      <c r="P321" s="40"/>
      <c r="Q321" s="40"/>
    </row>
    <row r="322" spans="1:17" ht="12.75">
      <c r="A322" s="26">
        <v>2</v>
      </c>
      <c r="B322" s="23" t="s">
        <v>39</v>
      </c>
      <c r="C322" s="107">
        <v>10355</v>
      </c>
      <c r="D322" s="107"/>
      <c r="E322" s="24">
        <v>12658</v>
      </c>
      <c r="F322" s="9">
        <v>12767</v>
      </c>
      <c r="G322" s="104"/>
      <c r="H322" s="104"/>
      <c r="I322" s="104"/>
      <c r="J322" s="121"/>
      <c r="K322" s="104"/>
      <c r="L322" s="9"/>
      <c r="M322" s="9"/>
      <c r="N322" s="9"/>
      <c r="O322" s="113"/>
      <c r="P322" s="40"/>
      <c r="Q322" s="40"/>
    </row>
    <row r="323" spans="1:17" ht="12.75">
      <c r="A323" s="26">
        <v>3</v>
      </c>
      <c r="B323" s="23" t="s">
        <v>40</v>
      </c>
      <c r="C323" s="107">
        <v>1160.1</v>
      </c>
      <c r="D323" s="107"/>
      <c r="E323" s="24">
        <v>1934</v>
      </c>
      <c r="F323" s="9">
        <v>1944</v>
      </c>
      <c r="G323" s="104"/>
      <c r="H323" s="104"/>
      <c r="I323" s="104"/>
      <c r="J323" s="121"/>
      <c r="K323" s="104"/>
      <c r="L323" s="9"/>
      <c r="M323" s="9"/>
      <c r="N323" s="9"/>
      <c r="O323" s="113"/>
      <c r="P323" s="40"/>
      <c r="Q323" s="40"/>
    </row>
    <row r="324" spans="1:17" ht="12.75">
      <c r="A324" s="26">
        <v>4</v>
      </c>
      <c r="B324" s="23" t="s">
        <v>41</v>
      </c>
      <c r="C324" s="107">
        <v>1657</v>
      </c>
      <c r="D324" s="107"/>
      <c r="E324" s="24">
        <v>2002</v>
      </c>
      <c r="F324" s="9">
        <v>2012</v>
      </c>
      <c r="G324" s="104"/>
      <c r="H324" s="104"/>
      <c r="I324" s="104"/>
      <c r="J324" s="121"/>
      <c r="K324" s="104"/>
      <c r="L324" s="9"/>
      <c r="M324" s="9"/>
      <c r="N324" s="9"/>
      <c r="O324" s="113"/>
      <c r="P324" s="40"/>
      <c r="Q324" s="40"/>
    </row>
    <row r="325" spans="1:17" ht="12.75">
      <c r="A325" s="26">
        <v>7</v>
      </c>
      <c r="B325" s="23" t="s">
        <v>42</v>
      </c>
      <c r="C325" s="107">
        <v>7.8</v>
      </c>
      <c r="D325" s="107"/>
      <c r="E325" s="24">
        <v>10</v>
      </c>
      <c r="F325" s="9">
        <v>10</v>
      </c>
      <c r="G325" s="104"/>
      <c r="H325" s="104"/>
      <c r="I325" s="104"/>
      <c r="J325" s="121"/>
      <c r="K325" s="104"/>
      <c r="L325" s="9"/>
      <c r="M325" s="9"/>
      <c r="N325" s="9"/>
      <c r="O325" s="113"/>
      <c r="P325" s="40"/>
      <c r="Q325" s="40"/>
    </row>
    <row r="326" spans="1:17" ht="12.75">
      <c r="A326" s="26">
        <v>8</v>
      </c>
      <c r="B326" s="23" t="s">
        <v>43</v>
      </c>
      <c r="C326" s="107">
        <v>0.5</v>
      </c>
      <c r="D326" s="107"/>
      <c r="E326" s="24">
        <v>3</v>
      </c>
      <c r="F326" s="9">
        <v>3</v>
      </c>
      <c r="G326" s="104"/>
      <c r="H326" s="104"/>
      <c r="I326" s="104"/>
      <c r="J326" s="121"/>
      <c r="K326" s="104"/>
      <c r="L326" s="9"/>
      <c r="M326" s="9"/>
      <c r="N326" s="9"/>
      <c r="O326" s="113"/>
      <c r="P326" s="40"/>
      <c r="Q326" s="40"/>
    </row>
    <row r="327" spans="1:17" ht="12.75">
      <c r="A327" s="22">
        <v>10</v>
      </c>
      <c r="B327" s="23" t="s">
        <v>44</v>
      </c>
      <c r="C327" s="107">
        <v>77.8</v>
      </c>
      <c r="D327" s="107"/>
      <c r="E327" s="24">
        <v>100</v>
      </c>
      <c r="F327" s="9">
        <v>100</v>
      </c>
      <c r="G327" s="104"/>
      <c r="H327" s="104"/>
      <c r="I327" s="104"/>
      <c r="J327" s="121"/>
      <c r="K327" s="104"/>
      <c r="L327" s="9"/>
      <c r="M327" s="9"/>
      <c r="N327" s="9"/>
      <c r="O327" s="113"/>
      <c r="P327" s="40"/>
      <c r="Q327" s="40"/>
    </row>
    <row r="328" spans="1:17" ht="12.75">
      <c r="A328" s="22">
        <v>11</v>
      </c>
      <c r="B328" s="23" t="s">
        <v>45</v>
      </c>
      <c r="C328" s="107">
        <v>310.5</v>
      </c>
      <c r="D328" s="107"/>
      <c r="E328" s="24">
        <v>300</v>
      </c>
      <c r="F328" s="9">
        <v>300</v>
      </c>
      <c r="G328" s="104"/>
      <c r="H328" s="104"/>
      <c r="I328" s="104"/>
      <c r="J328" s="121"/>
      <c r="K328" s="104"/>
      <c r="L328" s="9"/>
      <c r="M328" s="9"/>
      <c r="N328" s="9"/>
      <c r="O328" s="113"/>
      <c r="P328" s="40"/>
      <c r="Q328" s="40"/>
    </row>
    <row r="329" spans="1:17" ht="12.75">
      <c r="A329" s="17">
        <v>613</v>
      </c>
      <c r="B329" s="18" t="s">
        <v>46</v>
      </c>
      <c r="C329" s="106">
        <v>30.1</v>
      </c>
      <c r="D329" s="106"/>
      <c r="E329" s="19">
        <v>35</v>
      </c>
      <c r="F329" s="6">
        <v>35</v>
      </c>
      <c r="G329" s="103"/>
      <c r="H329" s="103"/>
      <c r="I329" s="103"/>
      <c r="J329" s="121"/>
      <c r="K329" s="104"/>
      <c r="L329" s="9"/>
      <c r="M329" s="9"/>
      <c r="N329" s="9"/>
      <c r="O329" s="113"/>
      <c r="P329" s="40"/>
      <c r="Q329" s="40"/>
    </row>
    <row r="330" spans="1:17" ht="12.75">
      <c r="A330" s="17">
        <v>614</v>
      </c>
      <c r="B330" s="18" t="s">
        <v>47</v>
      </c>
      <c r="C330" s="106">
        <v>6147.6</v>
      </c>
      <c r="D330" s="106"/>
      <c r="E330" s="19">
        <v>700</v>
      </c>
      <c r="F330" s="164">
        <f>SUM(F331:F333)</f>
        <v>1004</v>
      </c>
      <c r="G330" s="108"/>
      <c r="H330" s="108"/>
      <c r="I330" s="108"/>
      <c r="J330" s="121"/>
      <c r="K330" s="113"/>
      <c r="L330" s="63"/>
      <c r="M330" s="63"/>
      <c r="N330" s="63"/>
      <c r="O330" s="113"/>
      <c r="P330" s="40"/>
      <c r="Q330" s="40"/>
    </row>
    <row r="331" spans="1:17" ht="12.75">
      <c r="A331" s="26">
        <v>1</v>
      </c>
      <c r="B331" s="23" t="s">
        <v>48</v>
      </c>
      <c r="C331" s="107">
        <v>6003.3</v>
      </c>
      <c r="D331" s="107"/>
      <c r="E331" s="24"/>
      <c r="F331" s="9"/>
      <c r="G331" s="104"/>
      <c r="H331" s="104"/>
      <c r="I331" s="104"/>
      <c r="J331" s="121"/>
      <c r="K331" s="104"/>
      <c r="L331" s="9"/>
      <c r="M331" s="9"/>
      <c r="N331" s="9"/>
      <c r="O331" s="113"/>
      <c r="P331" s="40"/>
      <c r="Q331" s="40"/>
    </row>
    <row r="332" spans="1:17" ht="12.75">
      <c r="A332" s="26">
        <v>2</v>
      </c>
      <c r="B332" s="23" t="s">
        <v>49</v>
      </c>
      <c r="C332" s="107">
        <v>144.3</v>
      </c>
      <c r="D332" s="107"/>
      <c r="E332" s="24">
        <v>250</v>
      </c>
      <c r="F332" s="9">
        <v>324</v>
      </c>
      <c r="G332" s="104"/>
      <c r="H332" s="104"/>
      <c r="I332" s="104"/>
      <c r="J332" s="121"/>
      <c r="K332" s="104"/>
      <c r="L332" s="9"/>
      <c r="M332" s="9"/>
      <c r="N332" s="9"/>
      <c r="O332" s="113"/>
      <c r="P332" s="40"/>
      <c r="Q332" s="40"/>
    </row>
    <row r="333" spans="1:17" ht="12.75">
      <c r="A333" s="26">
        <v>3</v>
      </c>
      <c r="B333" s="23" t="s">
        <v>50</v>
      </c>
      <c r="C333" s="107"/>
      <c r="D333" s="107"/>
      <c r="E333" s="24">
        <v>450</v>
      </c>
      <c r="F333" s="9">
        <v>680</v>
      </c>
      <c r="G333" s="104"/>
      <c r="H333" s="104"/>
      <c r="I333" s="104"/>
      <c r="J333" s="121"/>
      <c r="K333" s="104"/>
      <c r="L333" s="9"/>
      <c r="M333" s="9"/>
      <c r="N333" s="9"/>
      <c r="O333" s="113"/>
      <c r="P333" s="40"/>
      <c r="Q333" s="40"/>
    </row>
    <row r="334" spans="1:17" ht="25.5">
      <c r="A334" s="49">
        <v>620</v>
      </c>
      <c r="B334" s="134" t="s">
        <v>51</v>
      </c>
      <c r="C334" s="132">
        <f>SUM(C335:C338,C341)</f>
        <v>17926.7</v>
      </c>
      <c r="D334" s="132"/>
      <c r="E334" s="163">
        <f>SUM(E335:E338,E341)</f>
        <v>19200</v>
      </c>
      <c r="F334" s="129">
        <f>SUM(F335:F338,F341)</f>
        <v>21060</v>
      </c>
      <c r="G334" s="128"/>
      <c r="H334" s="128"/>
      <c r="I334" s="128"/>
      <c r="J334" s="133"/>
      <c r="K334" s="128"/>
      <c r="L334" s="129">
        <v>23200</v>
      </c>
      <c r="M334" s="129">
        <v>23694</v>
      </c>
      <c r="N334" s="129">
        <v>24681</v>
      </c>
      <c r="O334" s="152" t="s">
        <v>52</v>
      </c>
      <c r="P334" s="40"/>
      <c r="Q334" s="40"/>
    </row>
    <row r="335" spans="1:17" ht="12.75">
      <c r="A335" s="17">
        <v>621</v>
      </c>
      <c r="B335" s="18" t="s">
        <v>53</v>
      </c>
      <c r="C335" s="106">
        <v>154.7</v>
      </c>
      <c r="D335" s="106"/>
      <c r="E335" s="19">
        <v>200</v>
      </c>
      <c r="F335" s="6">
        <v>505</v>
      </c>
      <c r="G335" s="103"/>
      <c r="H335" s="103"/>
      <c r="I335" s="103"/>
      <c r="J335" s="121"/>
      <c r="K335" s="104"/>
      <c r="L335" s="9"/>
      <c r="M335" s="9"/>
      <c r="N335" s="9"/>
      <c r="O335" s="113"/>
      <c r="P335" s="40"/>
      <c r="Q335" s="40"/>
    </row>
    <row r="336" spans="1:17" ht="12.75">
      <c r="A336" s="17">
        <v>622</v>
      </c>
      <c r="B336" s="18" t="s">
        <v>54</v>
      </c>
      <c r="C336" s="106">
        <v>4507.9</v>
      </c>
      <c r="D336" s="106"/>
      <c r="E336" s="19">
        <v>4832</v>
      </c>
      <c r="F336" s="6">
        <v>4981</v>
      </c>
      <c r="G336" s="103"/>
      <c r="H336" s="103"/>
      <c r="I336" s="103"/>
      <c r="J336" s="121"/>
      <c r="K336" s="104"/>
      <c r="L336" s="9"/>
      <c r="M336" s="9"/>
      <c r="N336" s="9"/>
      <c r="O336" s="113"/>
      <c r="P336" s="40"/>
      <c r="Q336" s="40"/>
    </row>
    <row r="337" spans="1:17" ht="25.5" customHeight="1">
      <c r="A337" s="17">
        <v>623</v>
      </c>
      <c r="B337" s="18" t="s">
        <v>55</v>
      </c>
      <c r="C337" s="106">
        <v>73.6</v>
      </c>
      <c r="D337" s="106"/>
      <c r="E337" s="19">
        <v>100</v>
      </c>
      <c r="F337" s="6">
        <v>120</v>
      </c>
      <c r="G337" s="103"/>
      <c r="H337" s="103"/>
      <c r="I337" s="103"/>
      <c r="J337" s="121"/>
      <c r="K337" s="104"/>
      <c r="L337" s="9"/>
      <c r="M337" s="9"/>
      <c r="N337" s="9"/>
      <c r="O337" s="113"/>
      <c r="P337" s="40"/>
      <c r="Q337" s="40"/>
    </row>
    <row r="338" spans="1:17" ht="12.75">
      <c r="A338" s="17">
        <v>625</v>
      </c>
      <c r="B338" s="18" t="s">
        <v>56</v>
      </c>
      <c r="C338" s="106">
        <v>11763.2</v>
      </c>
      <c r="D338" s="106"/>
      <c r="E338" s="19">
        <v>12556</v>
      </c>
      <c r="F338" s="6">
        <f>SUM(F339:F340)</f>
        <v>13774</v>
      </c>
      <c r="G338" s="103"/>
      <c r="H338" s="103"/>
      <c r="I338" s="103"/>
      <c r="J338" s="121"/>
      <c r="K338" s="104"/>
      <c r="L338" s="9"/>
      <c r="M338" s="9"/>
      <c r="N338" s="9"/>
      <c r="O338" s="113"/>
      <c r="P338" s="40"/>
      <c r="Q338" s="40"/>
    </row>
    <row r="339" spans="1:17" ht="12.75">
      <c r="A339" s="26">
        <v>1</v>
      </c>
      <c r="B339" s="23" t="s">
        <v>57</v>
      </c>
      <c r="C339" s="107">
        <v>1612.5</v>
      </c>
      <c r="D339" s="107"/>
      <c r="E339" s="24">
        <v>1728</v>
      </c>
      <c r="F339" s="9">
        <v>1836</v>
      </c>
      <c r="G339" s="104"/>
      <c r="H339" s="104"/>
      <c r="I339" s="104"/>
      <c r="J339" s="121"/>
      <c r="K339" s="104"/>
      <c r="L339" s="9"/>
      <c r="M339" s="9"/>
      <c r="N339" s="9"/>
      <c r="O339" s="113"/>
      <c r="P339" s="40"/>
      <c r="Q339" s="40"/>
    </row>
    <row r="340" spans="1:17" ht="12.75">
      <c r="A340" s="26">
        <v>2</v>
      </c>
      <c r="B340" s="23" t="s">
        <v>58</v>
      </c>
      <c r="C340" s="107">
        <v>10150.7</v>
      </c>
      <c r="D340" s="107"/>
      <c r="E340" s="24">
        <v>10828</v>
      </c>
      <c r="F340" s="9">
        <v>11938</v>
      </c>
      <c r="G340" s="104"/>
      <c r="H340" s="104"/>
      <c r="I340" s="104"/>
      <c r="J340" s="121"/>
      <c r="K340" s="104"/>
      <c r="L340" s="9"/>
      <c r="M340" s="9"/>
      <c r="N340" s="9"/>
      <c r="O340" s="113"/>
      <c r="P340" s="40"/>
      <c r="Q340" s="40"/>
    </row>
    <row r="341" spans="1:17" ht="12.75">
      <c r="A341" s="17">
        <v>626</v>
      </c>
      <c r="B341" s="18" t="s">
        <v>59</v>
      </c>
      <c r="C341" s="106">
        <v>1427.3</v>
      </c>
      <c r="D341" s="106"/>
      <c r="E341" s="19">
        <v>1512</v>
      </c>
      <c r="F341" s="6">
        <v>1680</v>
      </c>
      <c r="G341" s="103"/>
      <c r="H341" s="103"/>
      <c r="I341" s="103"/>
      <c r="J341" s="121"/>
      <c r="K341" s="104"/>
      <c r="L341" s="9"/>
      <c r="M341" s="9"/>
      <c r="N341" s="9"/>
      <c r="O341" s="113"/>
      <c r="P341" s="40"/>
      <c r="Q341" s="40"/>
    </row>
    <row r="342" spans="1:17" ht="12.75">
      <c r="A342" s="26"/>
      <c r="B342" s="23"/>
      <c r="C342" s="24"/>
      <c r="D342" s="25"/>
      <c r="E342" s="24"/>
      <c r="F342" s="9"/>
      <c r="G342" s="9"/>
      <c r="H342" s="9"/>
      <c r="I342" s="9"/>
      <c r="J342" s="21"/>
      <c r="K342" s="43"/>
      <c r="L342" s="9"/>
      <c r="M342" s="9"/>
      <c r="N342" s="9"/>
      <c r="O342" s="44"/>
      <c r="P342" s="40"/>
      <c r="Q342" s="40"/>
    </row>
    <row r="343" spans="1:17" ht="12.75">
      <c r="A343" s="26"/>
      <c r="B343" s="23"/>
      <c r="C343" s="24"/>
      <c r="D343" s="25"/>
      <c r="E343" s="24"/>
      <c r="F343" s="9"/>
      <c r="G343" s="9"/>
      <c r="H343" s="9"/>
      <c r="I343" s="9"/>
      <c r="J343" s="21"/>
      <c r="K343" s="43"/>
      <c r="L343" s="9"/>
      <c r="M343" s="9"/>
      <c r="N343" s="9"/>
      <c r="O343" s="44"/>
      <c r="P343" s="40"/>
      <c r="Q343" s="40"/>
    </row>
    <row r="344" spans="1:17" ht="12.75">
      <c r="A344" s="17"/>
      <c r="B344" s="18"/>
      <c r="C344" s="19"/>
      <c r="D344" s="20"/>
      <c r="E344" s="19"/>
      <c r="F344" s="9"/>
      <c r="G344" s="9"/>
      <c r="H344" s="9"/>
      <c r="I344" s="9"/>
      <c r="J344" s="21"/>
      <c r="K344" s="43"/>
      <c r="L344" s="9"/>
      <c r="M344" s="9"/>
      <c r="N344" s="9"/>
      <c r="O344" s="44"/>
      <c r="P344" s="40"/>
      <c r="Q344" s="40"/>
    </row>
    <row r="345" spans="1:17" ht="12.75">
      <c r="A345" s="22"/>
      <c r="B345" s="23"/>
      <c r="C345" s="24"/>
      <c r="D345" s="25"/>
      <c r="E345" s="24"/>
      <c r="F345" s="9"/>
      <c r="G345" s="9"/>
      <c r="H345" s="9"/>
      <c r="I345" s="9"/>
      <c r="J345" s="21"/>
      <c r="K345" s="43"/>
      <c r="L345" s="9"/>
      <c r="M345" s="9"/>
      <c r="N345" s="9"/>
      <c r="O345" s="44"/>
      <c r="P345" s="40"/>
      <c r="Q345" s="40"/>
    </row>
    <row r="346" spans="1:17" ht="12.75">
      <c r="A346" s="97"/>
      <c r="B346" s="91"/>
      <c r="C346" s="92"/>
      <c r="D346" s="93"/>
      <c r="E346" s="92"/>
      <c r="F346" s="94"/>
      <c r="G346" s="94"/>
      <c r="H346" s="94"/>
      <c r="I346" s="94"/>
      <c r="J346" s="95"/>
      <c r="K346" s="96"/>
      <c r="L346" s="94"/>
      <c r="M346" s="94"/>
      <c r="N346" s="94"/>
      <c r="O346" s="154"/>
      <c r="P346" s="40"/>
      <c r="Q346" s="40"/>
    </row>
    <row r="347" spans="3:17" ht="12.75">
      <c r="C347" s="27"/>
      <c r="D347" s="15"/>
      <c r="E347" s="27"/>
      <c r="F347" s="27" t="s">
        <v>60</v>
      </c>
      <c r="G347" s="27"/>
      <c r="H347" s="27"/>
      <c r="I347" s="27"/>
      <c r="J347" s="28"/>
      <c r="K347" s="46"/>
      <c r="L347" s="177"/>
      <c r="M347" s="177"/>
      <c r="N347" s="177"/>
      <c r="O347" s="155"/>
      <c r="P347" s="40"/>
      <c r="Q347" s="40"/>
    </row>
    <row r="348" spans="3:17" ht="12.75">
      <c r="C348" s="27"/>
      <c r="D348" s="15"/>
      <c r="E348" s="27"/>
      <c r="F348" s="27"/>
      <c r="G348" s="27"/>
      <c r="H348" s="27"/>
      <c r="I348" s="27"/>
      <c r="J348" s="28"/>
      <c r="K348" s="46"/>
      <c r="L348" s="177"/>
      <c r="M348" s="177"/>
      <c r="N348" s="177"/>
      <c r="O348" s="155"/>
      <c r="P348" s="40"/>
      <c r="Q348" s="40"/>
    </row>
    <row r="349" spans="3:17" ht="11.25" customHeight="1">
      <c r="C349" s="27"/>
      <c r="D349" s="15"/>
      <c r="E349" s="27"/>
      <c r="F349" s="27"/>
      <c r="G349" s="27"/>
      <c r="H349" s="27"/>
      <c r="I349" s="27"/>
      <c r="J349" s="28"/>
      <c r="K349" s="46"/>
      <c r="L349" s="177"/>
      <c r="M349" s="177"/>
      <c r="N349" s="177"/>
      <c r="O349" s="155"/>
      <c r="P349" s="40"/>
      <c r="Q349" s="40"/>
    </row>
    <row r="350" spans="1:17" s="184" customFormat="1" ht="12" customHeight="1">
      <c r="A350" s="184" t="s">
        <v>32</v>
      </c>
      <c r="C350" s="185"/>
      <c r="D350" s="186"/>
      <c r="E350" s="185"/>
      <c r="F350" s="185"/>
      <c r="G350" s="185"/>
      <c r="H350" s="185"/>
      <c r="I350" s="185"/>
      <c r="J350" s="187"/>
      <c r="K350" s="188"/>
      <c r="L350" s="189"/>
      <c r="M350" s="189"/>
      <c r="N350" s="189"/>
      <c r="O350" s="155" t="s">
        <v>245</v>
      </c>
      <c r="P350" s="187"/>
      <c r="Q350" s="187"/>
    </row>
    <row r="351" spans="1:17" ht="2.25" customHeight="1" hidden="1">
      <c r="A351" s="56" t="s">
        <v>32</v>
      </c>
      <c r="B351" s="56"/>
      <c r="C351" s="27"/>
      <c r="D351" s="15"/>
      <c r="E351" s="27"/>
      <c r="F351" s="27"/>
      <c r="G351" s="27"/>
      <c r="H351" s="27"/>
      <c r="I351" s="27"/>
      <c r="J351" t="s">
        <v>61</v>
      </c>
      <c r="K351" s="46"/>
      <c r="L351" s="177"/>
      <c r="M351" s="177"/>
      <c r="N351" s="177"/>
      <c r="O351" s="156" t="s">
        <v>62</v>
      </c>
      <c r="P351" s="28"/>
      <c r="Q351" s="28"/>
    </row>
    <row r="352" spans="1:17" ht="38.25">
      <c r="A352" s="1" t="s">
        <v>34</v>
      </c>
      <c r="B352" s="1" t="s">
        <v>3</v>
      </c>
      <c r="C352" s="2" t="s">
        <v>4</v>
      </c>
      <c r="D352" s="3" t="s">
        <v>5</v>
      </c>
      <c r="E352" s="61" t="s">
        <v>6</v>
      </c>
      <c r="F352" s="2" t="s">
        <v>7</v>
      </c>
      <c r="G352" s="80"/>
      <c r="H352" s="2"/>
      <c r="I352" s="2"/>
      <c r="J352" s="54"/>
      <c r="K352" s="45"/>
      <c r="L352" s="176" t="s">
        <v>8</v>
      </c>
      <c r="M352" s="176" t="s">
        <v>9</v>
      </c>
      <c r="N352" s="176" t="s">
        <v>10</v>
      </c>
      <c r="O352" s="157" t="s">
        <v>11</v>
      </c>
      <c r="P352" s="28"/>
      <c r="Q352" s="28"/>
    </row>
    <row r="353" spans="1:17" ht="12.75">
      <c r="A353" s="17">
        <v>631</v>
      </c>
      <c r="B353" s="17" t="s">
        <v>63</v>
      </c>
      <c r="C353" s="132">
        <f>SUM(C354,C359)</f>
        <v>4639.4</v>
      </c>
      <c r="D353" s="132">
        <f>SUM(D354,D359)</f>
        <v>0</v>
      </c>
      <c r="E353" s="163">
        <f>SUM(E354,E359)</f>
        <v>5455</v>
      </c>
      <c r="F353" s="163">
        <f>SUM(F354,F359)</f>
        <v>5937</v>
      </c>
      <c r="G353" s="135"/>
      <c r="H353" s="129"/>
      <c r="I353" s="129"/>
      <c r="J353" s="136"/>
      <c r="K353" s="137"/>
      <c r="L353" s="129">
        <f>SUM(L354,L359)</f>
        <v>7400</v>
      </c>
      <c r="M353" s="129">
        <f>SUM(M354,M359)</f>
        <v>7900</v>
      </c>
      <c r="N353" s="129">
        <f>SUM(N354,N359)</f>
        <v>8100</v>
      </c>
      <c r="O353" s="158"/>
      <c r="P353" s="28"/>
      <c r="Q353" s="28"/>
    </row>
    <row r="354" spans="1:17" ht="12.75">
      <c r="A354" s="22"/>
      <c r="B354" s="18" t="s">
        <v>64</v>
      </c>
      <c r="C354" s="106">
        <f>SUM(C355:C358)</f>
        <v>3724.6</v>
      </c>
      <c r="D354" s="106">
        <f>SUM(D355:D358)</f>
        <v>0</v>
      </c>
      <c r="E354" s="19">
        <f>SUM(E355:E358)</f>
        <v>4635</v>
      </c>
      <c r="F354" s="19">
        <f>SUM(F355:F358)</f>
        <v>5237</v>
      </c>
      <c r="G354" s="81"/>
      <c r="H354" s="6"/>
      <c r="I354" s="6"/>
      <c r="J354" s="21"/>
      <c r="K354" s="48"/>
      <c r="L354" s="6">
        <f>SUM(L355:L358)</f>
        <v>6200</v>
      </c>
      <c r="M354" s="6">
        <f>SUM(M355:M358)</f>
        <v>6700</v>
      </c>
      <c r="N354" s="6">
        <f>SUM(N355:N358)</f>
        <v>6900</v>
      </c>
      <c r="O354" s="44"/>
      <c r="P354" s="28"/>
      <c r="Q354" s="28"/>
    </row>
    <row r="355" spans="1:17" ht="12.75">
      <c r="A355" s="26">
        <v>1</v>
      </c>
      <c r="B355" s="23" t="s">
        <v>65</v>
      </c>
      <c r="C355" s="107">
        <v>1113.8</v>
      </c>
      <c r="D355" s="107"/>
      <c r="E355" s="24">
        <v>1238</v>
      </c>
      <c r="F355" s="9">
        <v>1380</v>
      </c>
      <c r="G355" s="82"/>
      <c r="H355" s="9"/>
      <c r="I355" s="9"/>
      <c r="J355" s="21"/>
      <c r="K355" s="43"/>
      <c r="L355" s="9">
        <v>1697</v>
      </c>
      <c r="M355" s="9">
        <v>1862</v>
      </c>
      <c r="N355" s="9">
        <v>1927</v>
      </c>
      <c r="O355" s="44"/>
      <c r="P355" s="62"/>
      <c r="Q355" s="62"/>
    </row>
    <row r="356" spans="1:17" ht="12.75">
      <c r="A356" s="26">
        <v>2</v>
      </c>
      <c r="B356" s="23" t="s">
        <v>66</v>
      </c>
      <c r="C356" s="107">
        <v>1216.1</v>
      </c>
      <c r="D356" s="107"/>
      <c r="E356" s="24">
        <v>1544</v>
      </c>
      <c r="F356" s="9">
        <v>1763</v>
      </c>
      <c r="G356" s="82"/>
      <c r="H356" s="9"/>
      <c r="I356" s="9"/>
      <c r="J356" s="21"/>
      <c r="K356" s="43"/>
      <c r="L356" s="9">
        <v>2080</v>
      </c>
      <c r="M356" s="9">
        <v>2242</v>
      </c>
      <c r="N356" s="9">
        <v>2307</v>
      </c>
      <c r="O356" s="44"/>
      <c r="P356" s="40"/>
      <c r="Q356" s="40"/>
    </row>
    <row r="357" spans="1:17" ht="12.75">
      <c r="A357" s="26">
        <v>3</v>
      </c>
      <c r="B357" s="23" t="s">
        <v>67</v>
      </c>
      <c r="C357" s="107">
        <v>1390.4</v>
      </c>
      <c r="D357" s="107"/>
      <c r="E357" s="24">
        <v>1845</v>
      </c>
      <c r="F357" s="9">
        <v>2089</v>
      </c>
      <c r="G357" s="82"/>
      <c r="H357" s="9"/>
      <c r="I357" s="9"/>
      <c r="J357" s="21"/>
      <c r="K357" s="43"/>
      <c r="L357" s="9">
        <v>2406</v>
      </c>
      <c r="M357" s="9">
        <v>2572</v>
      </c>
      <c r="N357" s="9">
        <v>2636</v>
      </c>
      <c r="O357" s="44"/>
      <c r="P357" s="40"/>
      <c r="Q357" s="40"/>
    </row>
    <row r="358" spans="1:17" ht="12.75">
      <c r="A358" s="26">
        <v>4</v>
      </c>
      <c r="B358" s="23" t="s">
        <v>68</v>
      </c>
      <c r="C358" s="107">
        <v>4.3</v>
      </c>
      <c r="D358" s="107"/>
      <c r="E358" s="24">
        <v>8</v>
      </c>
      <c r="F358" s="9">
        <v>5</v>
      </c>
      <c r="G358" s="82"/>
      <c r="H358" s="9"/>
      <c r="I358" s="9"/>
      <c r="J358" s="21"/>
      <c r="K358" s="43"/>
      <c r="L358" s="9">
        <v>17</v>
      </c>
      <c r="M358" s="9">
        <v>24</v>
      </c>
      <c r="N358" s="9">
        <v>30</v>
      </c>
      <c r="O358" s="44"/>
      <c r="P358" s="40"/>
      <c r="Q358" s="40"/>
    </row>
    <row r="359" spans="1:17" ht="12.75">
      <c r="A359" s="22"/>
      <c r="B359" s="18" t="s">
        <v>69</v>
      </c>
      <c r="C359" s="106">
        <f>SUM(C360:C364)</f>
        <v>914.8</v>
      </c>
      <c r="D359" s="106">
        <f>SUM(D360:D364)</f>
        <v>0</v>
      </c>
      <c r="E359" s="19">
        <f>SUM(E360:E364)</f>
        <v>820</v>
      </c>
      <c r="F359" s="19">
        <f>SUM(F360:F364)</f>
        <v>700</v>
      </c>
      <c r="G359" s="81"/>
      <c r="H359" s="6"/>
      <c r="I359" s="6"/>
      <c r="J359" s="21"/>
      <c r="K359" s="48"/>
      <c r="L359" s="6">
        <f>SUM(L360:L364)</f>
        <v>1200</v>
      </c>
      <c r="M359" s="6">
        <f>SUM(M360:M364)</f>
        <v>1200</v>
      </c>
      <c r="N359" s="6">
        <f>SUM(N360:N364)</f>
        <v>1200</v>
      </c>
      <c r="O359" s="44"/>
      <c r="P359" s="40"/>
      <c r="Q359" s="40"/>
    </row>
    <row r="360" spans="1:17" ht="12.75">
      <c r="A360" s="22">
        <v>31</v>
      </c>
      <c r="B360" s="23" t="s">
        <v>70</v>
      </c>
      <c r="C360" s="107">
        <v>380</v>
      </c>
      <c r="D360" s="107"/>
      <c r="E360" s="24">
        <v>230</v>
      </c>
      <c r="F360" s="24">
        <v>240</v>
      </c>
      <c r="G360" s="86"/>
      <c r="H360" s="24"/>
      <c r="I360" s="24"/>
      <c r="J360" s="21"/>
      <c r="K360" s="25"/>
      <c r="L360" s="24">
        <v>390</v>
      </c>
      <c r="M360" s="24">
        <v>390</v>
      </c>
      <c r="N360" s="24">
        <v>390</v>
      </c>
      <c r="O360" s="159"/>
      <c r="P360" s="40"/>
      <c r="Q360" s="40"/>
    </row>
    <row r="361" spans="1:17" ht="12.75">
      <c r="A361" s="22">
        <v>32</v>
      </c>
      <c r="B361" s="23" t="s">
        <v>71</v>
      </c>
      <c r="C361" s="107">
        <v>131.9</v>
      </c>
      <c r="D361" s="107"/>
      <c r="E361" s="24">
        <v>140</v>
      </c>
      <c r="F361" s="24">
        <v>105</v>
      </c>
      <c r="G361" s="86"/>
      <c r="H361" s="24"/>
      <c r="I361" s="24"/>
      <c r="J361" s="21"/>
      <c r="K361" s="25"/>
      <c r="L361" s="24">
        <v>225</v>
      </c>
      <c r="M361" s="24">
        <v>225</v>
      </c>
      <c r="N361" s="24">
        <v>225</v>
      </c>
      <c r="O361" s="159"/>
      <c r="P361" s="40"/>
      <c r="Q361" s="40"/>
    </row>
    <row r="362" spans="1:17" ht="12.75">
      <c r="A362" s="22">
        <v>33</v>
      </c>
      <c r="B362" s="23" t="s">
        <v>72</v>
      </c>
      <c r="C362" s="107">
        <v>222.5</v>
      </c>
      <c r="D362" s="107"/>
      <c r="E362" s="24">
        <v>300</v>
      </c>
      <c r="F362" s="24">
        <v>175</v>
      </c>
      <c r="G362" s="86"/>
      <c r="H362" s="24"/>
      <c r="I362" s="24"/>
      <c r="J362" s="21"/>
      <c r="K362" s="25"/>
      <c r="L362" s="24">
        <v>290</v>
      </c>
      <c r="M362" s="24">
        <v>290</v>
      </c>
      <c r="N362" s="24">
        <v>290</v>
      </c>
      <c r="O362" s="159"/>
      <c r="P362" s="40"/>
      <c r="Q362" s="40"/>
    </row>
    <row r="363" spans="1:17" ht="12.75">
      <c r="A363" s="22">
        <v>34</v>
      </c>
      <c r="B363" s="23" t="s">
        <v>73</v>
      </c>
      <c r="C363" s="107">
        <v>57.9</v>
      </c>
      <c r="D363" s="107"/>
      <c r="E363" s="24">
        <v>50</v>
      </c>
      <c r="F363" s="24">
        <v>55</v>
      </c>
      <c r="G363" s="86"/>
      <c r="H363" s="24"/>
      <c r="I363" s="24"/>
      <c r="J363" s="21"/>
      <c r="K363" s="25"/>
      <c r="L363" s="24">
        <v>60</v>
      </c>
      <c r="M363" s="24">
        <v>60</v>
      </c>
      <c r="N363" s="24">
        <v>60</v>
      </c>
      <c r="O363" s="159"/>
      <c r="P363" s="40"/>
      <c r="Q363" s="40"/>
    </row>
    <row r="364" spans="1:17" ht="12.75">
      <c r="A364" s="22">
        <v>35</v>
      </c>
      <c r="B364" s="23" t="s">
        <v>74</v>
      </c>
      <c r="C364" s="107">
        <v>122.5</v>
      </c>
      <c r="D364" s="107"/>
      <c r="E364" s="24">
        <v>100</v>
      </c>
      <c r="F364" s="24">
        <v>125</v>
      </c>
      <c r="G364" s="86"/>
      <c r="H364" s="24"/>
      <c r="I364" s="24"/>
      <c r="J364" s="21"/>
      <c r="K364" s="25"/>
      <c r="L364" s="24">
        <v>235</v>
      </c>
      <c r="M364" s="24">
        <v>235</v>
      </c>
      <c r="N364" s="24">
        <v>235</v>
      </c>
      <c r="O364" s="159"/>
      <c r="P364" s="40"/>
      <c r="Q364" s="40"/>
    </row>
    <row r="365" spans="1:17" ht="12.75">
      <c r="A365" s="22"/>
      <c r="B365" s="23"/>
      <c r="C365" s="107"/>
      <c r="D365" s="107"/>
      <c r="E365" s="24"/>
      <c r="F365" s="9"/>
      <c r="G365" s="82"/>
      <c r="H365" s="9"/>
      <c r="I365" s="9"/>
      <c r="J365" s="21"/>
      <c r="K365" s="43"/>
      <c r="L365" s="9"/>
      <c r="M365" s="9"/>
      <c r="N365" s="9"/>
      <c r="O365" s="44"/>
      <c r="P365" s="40"/>
      <c r="Q365" s="40"/>
    </row>
    <row r="366" spans="1:17" ht="12.75">
      <c r="A366" s="17">
        <v>632</v>
      </c>
      <c r="B366" s="17" t="s">
        <v>75</v>
      </c>
      <c r="C366" s="132">
        <f>SUM(C367:C378)</f>
        <v>3386.8000000000006</v>
      </c>
      <c r="D366" s="132">
        <f>SUM(D367:D378)</f>
        <v>0</v>
      </c>
      <c r="E366" s="163">
        <f>SUM(E367:E378)</f>
        <v>3658</v>
      </c>
      <c r="F366" s="163">
        <f>SUM(F367:F378)</f>
        <v>3720</v>
      </c>
      <c r="G366" s="138"/>
      <c r="H366" s="139"/>
      <c r="I366" s="139"/>
      <c r="J366" s="136"/>
      <c r="K366" s="140"/>
      <c r="L366" s="181">
        <f>SUM(L367:L377)</f>
        <v>4220</v>
      </c>
      <c r="M366" s="181">
        <f>SUM(M367:M377)</f>
        <v>4290</v>
      </c>
      <c r="N366" s="181">
        <f>SUM(N367:N377)</f>
        <v>4550</v>
      </c>
      <c r="O366" s="151"/>
      <c r="P366" s="40"/>
      <c r="Q366" s="40"/>
    </row>
    <row r="367" spans="1:17" ht="12.75">
      <c r="A367" s="26">
        <v>1</v>
      </c>
      <c r="B367" s="23" t="s">
        <v>76</v>
      </c>
      <c r="C367" s="107">
        <v>412.7</v>
      </c>
      <c r="D367" s="107"/>
      <c r="E367" s="24">
        <v>550</v>
      </c>
      <c r="F367" s="24">
        <v>620</v>
      </c>
      <c r="G367" s="86"/>
      <c r="H367" s="24"/>
      <c r="I367" s="24"/>
      <c r="J367" s="21"/>
      <c r="K367" s="25"/>
      <c r="L367" s="24">
        <v>620</v>
      </c>
      <c r="M367" s="24">
        <v>620</v>
      </c>
      <c r="N367" s="24">
        <v>650</v>
      </c>
      <c r="O367" s="159"/>
      <c r="P367" s="40"/>
      <c r="Q367" s="40"/>
    </row>
    <row r="368" spans="1:17" ht="12.75">
      <c r="A368" s="26">
        <v>3</v>
      </c>
      <c r="B368" s="23" t="s">
        <v>77</v>
      </c>
      <c r="C368" s="107">
        <v>111.2</v>
      </c>
      <c r="D368" s="107"/>
      <c r="E368" s="24">
        <v>150</v>
      </c>
      <c r="F368" s="24">
        <v>150</v>
      </c>
      <c r="G368" s="86"/>
      <c r="H368" s="24"/>
      <c r="I368" s="24"/>
      <c r="J368" s="21"/>
      <c r="K368" s="25"/>
      <c r="L368" s="24">
        <v>150</v>
      </c>
      <c r="M368" s="24">
        <v>150</v>
      </c>
      <c r="N368" s="24">
        <v>200</v>
      </c>
      <c r="O368" s="159"/>
      <c r="P368" s="40"/>
      <c r="Q368" s="40"/>
    </row>
    <row r="369" spans="1:17" ht="12.75">
      <c r="A369" s="26">
        <v>4</v>
      </c>
      <c r="B369" s="23" t="s">
        <v>78</v>
      </c>
      <c r="C369" s="107">
        <v>631.4</v>
      </c>
      <c r="D369" s="107"/>
      <c r="E369" s="24">
        <v>698</v>
      </c>
      <c r="F369" s="24">
        <v>800</v>
      </c>
      <c r="G369" s="86"/>
      <c r="H369" s="24"/>
      <c r="I369" s="24"/>
      <c r="J369" s="21"/>
      <c r="K369" s="25"/>
      <c r="L369" s="24">
        <v>800</v>
      </c>
      <c r="M369" s="24">
        <v>800</v>
      </c>
      <c r="N369" s="24">
        <v>800</v>
      </c>
      <c r="O369" s="159"/>
      <c r="P369" s="40"/>
      <c r="Q369" s="40"/>
    </row>
    <row r="370" spans="1:17" ht="12.75">
      <c r="A370" s="26">
        <v>6</v>
      </c>
      <c r="B370" s="23" t="s">
        <v>79</v>
      </c>
      <c r="C370" s="107">
        <v>63.6</v>
      </c>
      <c r="D370" s="107"/>
      <c r="E370" s="24">
        <v>80</v>
      </c>
      <c r="F370" s="24">
        <v>100</v>
      </c>
      <c r="G370" s="86"/>
      <c r="H370" s="24"/>
      <c r="I370" s="24"/>
      <c r="J370" s="21"/>
      <c r="K370" s="25"/>
      <c r="L370" s="24">
        <v>100</v>
      </c>
      <c r="M370" s="24">
        <v>100</v>
      </c>
      <c r="N370" s="24">
        <v>120</v>
      </c>
      <c r="O370" s="159"/>
      <c r="P370" s="40"/>
      <c r="Q370" s="40"/>
    </row>
    <row r="371" spans="1:17" ht="12.75">
      <c r="A371" s="26">
        <v>7</v>
      </c>
      <c r="B371" s="23" t="s">
        <v>80</v>
      </c>
      <c r="C371" s="107">
        <v>1880.4</v>
      </c>
      <c r="D371" s="107"/>
      <c r="E371" s="24">
        <v>1850</v>
      </c>
      <c r="F371" s="9">
        <v>1650</v>
      </c>
      <c r="G371" s="82"/>
      <c r="H371" s="9"/>
      <c r="I371" s="9"/>
      <c r="J371" s="21"/>
      <c r="K371" s="43"/>
      <c r="L371" s="9">
        <v>1850</v>
      </c>
      <c r="M371" s="9">
        <v>1850</v>
      </c>
      <c r="N371" s="9">
        <v>1900</v>
      </c>
      <c r="O371" s="44"/>
      <c r="P371" s="40"/>
      <c r="Q371" s="40"/>
    </row>
    <row r="372" spans="1:17" ht="12.75">
      <c r="A372" s="26">
        <v>8</v>
      </c>
      <c r="B372" s="23" t="s">
        <v>251</v>
      </c>
      <c r="C372" s="107">
        <v>59.4</v>
      </c>
      <c r="D372" s="107"/>
      <c r="E372" s="24">
        <v>70</v>
      </c>
      <c r="F372" s="24">
        <v>80</v>
      </c>
      <c r="G372" s="86"/>
      <c r="H372" s="24"/>
      <c r="I372" s="24"/>
      <c r="J372" s="21"/>
      <c r="K372" s="25"/>
      <c r="L372" s="24">
        <v>80</v>
      </c>
      <c r="M372" s="24">
        <v>80</v>
      </c>
      <c r="N372" s="24">
        <v>90</v>
      </c>
      <c r="O372" s="159"/>
      <c r="P372" s="40"/>
      <c r="Q372" s="40"/>
    </row>
    <row r="373" spans="1:17" ht="12.75">
      <c r="A373" s="22">
        <v>10</v>
      </c>
      <c r="B373" s="23" t="s">
        <v>81</v>
      </c>
      <c r="C373" s="107">
        <v>49.9</v>
      </c>
      <c r="D373" s="107"/>
      <c r="E373" s="24">
        <v>60</v>
      </c>
      <c r="F373" s="24">
        <v>80</v>
      </c>
      <c r="G373" s="86"/>
      <c r="H373" s="24"/>
      <c r="I373" s="24"/>
      <c r="J373" s="21"/>
      <c r="K373" s="25"/>
      <c r="L373" s="24">
        <v>80</v>
      </c>
      <c r="M373" s="24">
        <v>90</v>
      </c>
      <c r="N373" s="24">
        <v>100</v>
      </c>
      <c r="O373" s="159"/>
      <c r="P373" s="40"/>
      <c r="Q373" s="40"/>
    </row>
    <row r="374" spans="1:17" ht="12.75">
      <c r="A374" s="22">
        <v>14</v>
      </c>
      <c r="B374" s="23" t="s">
        <v>82</v>
      </c>
      <c r="C374" s="107">
        <v>65.8</v>
      </c>
      <c r="D374" s="107"/>
      <c r="E374" s="24">
        <v>80</v>
      </c>
      <c r="F374" s="24">
        <v>100</v>
      </c>
      <c r="G374" s="86"/>
      <c r="H374" s="24"/>
      <c r="I374" s="24"/>
      <c r="J374" s="21"/>
      <c r="K374" s="25"/>
      <c r="L374" s="24">
        <v>100</v>
      </c>
      <c r="M374" s="24">
        <v>110</v>
      </c>
      <c r="N374" s="24">
        <v>120</v>
      </c>
      <c r="O374" s="159"/>
      <c r="P374" s="40"/>
      <c r="Q374" s="40"/>
    </row>
    <row r="375" spans="1:17" ht="12.75">
      <c r="A375" s="22">
        <v>15</v>
      </c>
      <c r="B375" s="23" t="s">
        <v>83</v>
      </c>
      <c r="C375" s="107"/>
      <c r="D375" s="107"/>
      <c r="E375" s="24"/>
      <c r="F375" s="24"/>
      <c r="G375" s="86"/>
      <c r="H375" s="24"/>
      <c r="I375" s="24"/>
      <c r="J375" s="21"/>
      <c r="K375" s="25"/>
      <c r="L375" s="24"/>
      <c r="M375" s="24"/>
      <c r="N375" s="24"/>
      <c r="O375" s="159"/>
      <c r="P375" s="40"/>
      <c r="Q375" s="40"/>
    </row>
    <row r="376" spans="1:17" ht="12.75">
      <c r="A376" s="22">
        <v>16</v>
      </c>
      <c r="B376" s="23" t="s">
        <v>84</v>
      </c>
      <c r="C376" s="107">
        <v>112.4</v>
      </c>
      <c r="D376" s="107"/>
      <c r="E376" s="24">
        <v>120</v>
      </c>
      <c r="F376" s="24">
        <v>140</v>
      </c>
      <c r="G376" s="86"/>
      <c r="H376" s="24"/>
      <c r="I376" s="24"/>
      <c r="J376" s="21"/>
      <c r="K376" s="25"/>
      <c r="L376" s="24">
        <v>140</v>
      </c>
      <c r="M376" s="24">
        <v>140</v>
      </c>
      <c r="N376" s="24">
        <v>170</v>
      </c>
      <c r="O376" s="159"/>
      <c r="P376" s="40"/>
      <c r="Q376" s="40"/>
    </row>
    <row r="377" spans="1:17" ht="12.75">
      <c r="A377" s="22">
        <v>17</v>
      </c>
      <c r="B377" s="23" t="s">
        <v>85</v>
      </c>
      <c r="C377" s="107"/>
      <c r="D377" s="107"/>
      <c r="E377" s="24"/>
      <c r="F377" s="24"/>
      <c r="G377" s="86"/>
      <c r="H377" s="24"/>
      <c r="I377" s="24"/>
      <c r="J377" s="21"/>
      <c r="K377" s="25"/>
      <c r="L377" s="24">
        <v>300</v>
      </c>
      <c r="M377" s="24">
        <v>350</v>
      </c>
      <c r="N377" s="24">
        <v>400</v>
      </c>
      <c r="O377" s="159"/>
      <c r="P377" s="40"/>
      <c r="Q377" s="40"/>
    </row>
    <row r="378" spans="1:17" ht="12.75">
      <c r="A378" s="22"/>
      <c r="B378" s="23"/>
      <c r="C378" s="107"/>
      <c r="D378" s="107"/>
      <c r="E378" s="24"/>
      <c r="F378" s="9"/>
      <c r="G378" s="82"/>
      <c r="H378" s="9"/>
      <c r="I378" s="9"/>
      <c r="J378" s="21"/>
      <c r="K378" s="43"/>
      <c r="L378" s="9"/>
      <c r="M378" s="9"/>
      <c r="N378" s="9"/>
      <c r="O378" s="44"/>
      <c r="P378" s="40"/>
      <c r="Q378" s="40"/>
    </row>
    <row r="379" spans="1:17" ht="12.75">
      <c r="A379" s="75"/>
      <c r="B379" s="36"/>
      <c r="C379" s="78"/>
      <c r="D379" s="85"/>
      <c r="E379" s="78"/>
      <c r="F379" s="58"/>
      <c r="G379" s="58"/>
      <c r="H379" s="58"/>
      <c r="I379" s="64"/>
      <c r="J379" s="65"/>
      <c r="K379" s="43"/>
      <c r="L379" s="58"/>
      <c r="M379" s="58"/>
      <c r="N379" s="58"/>
      <c r="O379" s="160"/>
      <c r="P379" s="40"/>
      <c r="Q379" s="40"/>
    </row>
    <row r="380" spans="2:17" ht="12.75">
      <c r="B380" s="36"/>
      <c r="C380" s="78"/>
      <c r="D380" s="57"/>
      <c r="E380" s="78"/>
      <c r="F380" s="78"/>
      <c r="G380" s="78"/>
      <c r="H380" s="78"/>
      <c r="I380" s="78"/>
      <c r="J380" s="40"/>
      <c r="K380" s="46"/>
      <c r="L380" s="177"/>
      <c r="M380" s="177"/>
      <c r="N380" s="177"/>
      <c r="O380" s="161"/>
      <c r="P380" s="40"/>
      <c r="Q380" s="40"/>
    </row>
    <row r="381" spans="3:17" ht="12.75">
      <c r="C381" s="27"/>
      <c r="D381" s="15"/>
      <c r="E381" s="27"/>
      <c r="F381" s="27" t="s">
        <v>86</v>
      </c>
      <c r="G381" s="27"/>
      <c r="H381" s="27"/>
      <c r="I381" s="27"/>
      <c r="J381" s="28"/>
      <c r="K381" s="46"/>
      <c r="L381" s="177"/>
      <c r="M381" s="177"/>
      <c r="N381" s="177"/>
      <c r="O381" s="161"/>
      <c r="P381" s="40"/>
      <c r="Q381" s="40"/>
    </row>
    <row r="382" spans="2:17" ht="12.75">
      <c r="B382" s="35"/>
      <c r="C382" s="27"/>
      <c r="D382" s="15"/>
      <c r="E382" s="27"/>
      <c r="F382" s="27"/>
      <c r="G382" s="27"/>
      <c r="H382" s="27"/>
      <c r="I382" s="27"/>
      <c r="J382" s="28"/>
      <c r="K382" s="46"/>
      <c r="L382" s="177"/>
      <c r="M382" s="177"/>
      <c r="N382" s="177"/>
      <c r="O382" s="161"/>
      <c r="P382" s="40"/>
      <c r="Q382" s="40"/>
    </row>
    <row r="383" spans="3:17" ht="12.75">
      <c r="C383" s="27"/>
      <c r="D383" s="15"/>
      <c r="E383" s="27"/>
      <c r="F383" s="27"/>
      <c r="G383" s="27"/>
      <c r="H383" s="27"/>
      <c r="I383" s="27"/>
      <c r="J383" s="28"/>
      <c r="K383" s="46"/>
      <c r="L383" s="177"/>
      <c r="M383" s="177"/>
      <c r="N383" s="177"/>
      <c r="O383" s="161"/>
      <c r="P383" s="28"/>
      <c r="Q383" s="28"/>
    </row>
    <row r="384" spans="3:17" ht="12.75">
      <c r="C384" s="27"/>
      <c r="D384" s="15"/>
      <c r="E384" s="27"/>
      <c r="F384" s="27"/>
      <c r="G384" s="27"/>
      <c r="H384" s="27"/>
      <c r="I384" s="27"/>
      <c r="J384" s="28"/>
      <c r="K384" s="46"/>
      <c r="L384" s="177"/>
      <c r="M384" s="177"/>
      <c r="N384" s="177"/>
      <c r="O384" s="161"/>
      <c r="P384" s="28"/>
      <c r="Q384" s="28"/>
    </row>
    <row r="385" spans="3:17" ht="18" customHeight="1">
      <c r="C385" s="27"/>
      <c r="D385" s="15"/>
      <c r="E385" s="27"/>
      <c r="F385" s="27"/>
      <c r="G385" s="27"/>
      <c r="H385" s="27"/>
      <c r="I385" s="27"/>
      <c r="J385" s="28"/>
      <c r="K385" s="46"/>
      <c r="L385" s="177"/>
      <c r="M385" s="177"/>
      <c r="N385" s="177"/>
      <c r="O385" s="46"/>
      <c r="P385" s="28"/>
      <c r="Q385" s="28"/>
    </row>
    <row r="386" spans="1:17" ht="24" customHeight="1">
      <c r="A386" s="56" t="s">
        <v>32</v>
      </c>
      <c r="B386" s="56"/>
      <c r="C386" s="27"/>
      <c r="D386" s="15"/>
      <c r="E386" s="27"/>
      <c r="F386" s="27"/>
      <c r="G386" s="27"/>
      <c r="H386" s="27"/>
      <c r="I386" s="27"/>
      <c r="K386" s="46"/>
      <c r="L386" s="177"/>
      <c r="M386" s="177"/>
      <c r="N386" s="177"/>
      <c r="O386" s="144" t="s">
        <v>87</v>
      </c>
      <c r="P386" s="28"/>
      <c r="Q386" s="28"/>
    </row>
    <row r="387" spans="1:17" ht="38.25">
      <c r="A387" s="1" t="s">
        <v>34</v>
      </c>
      <c r="B387" s="1" t="s">
        <v>3</v>
      </c>
      <c r="C387" s="2" t="s">
        <v>4</v>
      </c>
      <c r="D387" s="3" t="s">
        <v>5</v>
      </c>
      <c r="E387" s="61" t="s">
        <v>6</v>
      </c>
      <c r="F387" s="2" t="s">
        <v>7</v>
      </c>
      <c r="G387" s="2"/>
      <c r="H387" s="2"/>
      <c r="I387" s="2"/>
      <c r="J387" s="54"/>
      <c r="K387" s="45"/>
      <c r="L387" s="176" t="s">
        <v>8</v>
      </c>
      <c r="M387" s="176" t="s">
        <v>9</v>
      </c>
      <c r="N387" s="176" t="s">
        <v>10</v>
      </c>
      <c r="O387" s="143" t="s">
        <v>11</v>
      </c>
      <c r="P387" s="28"/>
      <c r="Q387" s="28"/>
    </row>
    <row r="388" spans="1:17" ht="12.75">
      <c r="A388" s="17">
        <v>633</v>
      </c>
      <c r="B388" s="17" t="s">
        <v>88</v>
      </c>
      <c r="C388" s="132">
        <f>SUM(C389:C421)</f>
        <v>6029.3</v>
      </c>
      <c r="D388" s="132">
        <f>SUM(D389:D421)</f>
        <v>0</v>
      </c>
      <c r="E388" s="163">
        <f>SUM(E389:E421)</f>
        <v>6650</v>
      </c>
      <c r="F388" s="163">
        <f>SUM(F389:F421)</f>
        <v>6363</v>
      </c>
      <c r="G388" s="129"/>
      <c r="H388" s="129"/>
      <c r="I388" s="129"/>
      <c r="J388" s="136"/>
      <c r="K388" s="137"/>
      <c r="L388" s="129">
        <f>SUM(L389:L421)</f>
        <v>7087</v>
      </c>
      <c r="M388" s="129">
        <f>SUM(M389:M421)</f>
        <v>7469</v>
      </c>
      <c r="N388" s="129">
        <f>SUM(N389:N421)</f>
        <v>8835</v>
      </c>
      <c r="O388" s="158"/>
      <c r="P388" s="28"/>
      <c r="Q388" s="28"/>
    </row>
    <row r="389" spans="1:17" ht="12.75">
      <c r="A389" s="26">
        <v>1</v>
      </c>
      <c r="B389" s="23" t="s">
        <v>89</v>
      </c>
      <c r="C389" s="107"/>
      <c r="D389" s="107"/>
      <c r="E389" s="24"/>
      <c r="F389" s="9">
        <v>200</v>
      </c>
      <c r="G389" s="9"/>
      <c r="H389" s="9"/>
      <c r="I389" s="9"/>
      <c r="J389" s="21"/>
      <c r="K389" s="43"/>
      <c r="L389" s="9">
        <v>300</v>
      </c>
      <c r="M389" s="9">
        <v>300</v>
      </c>
      <c r="N389" s="9">
        <v>500</v>
      </c>
      <c r="O389" s="44"/>
      <c r="P389" s="28"/>
      <c r="Q389" s="28"/>
    </row>
    <row r="390" spans="1:17" ht="12.75">
      <c r="A390" s="26">
        <v>2</v>
      </c>
      <c r="B390" s="23" t="s">
        <v>90</v>
      </c>
      <c r="C390" s="107"/>
      <c r="D390" s="107"/>
      <c r="E390" s="24"/>
      <c r="F390" s="24"/>
      <c r="G390" s="24"/>
      <c r="H390" s="24"/>
      <c r="I390" s="24"/>
      <c r="J390" s="21"/>
      <c r="K390" s="25"/>
      <c r="L390" s="24">
        <v>200</v>
      </c>
      <c r="M390" s="24">
        <v>250</v>
      </c>
      <c r="N390" s="24">
        <v>300</v>
      </c>
      <c r="O390" s="159"/>
      <c r="P390" s="62"/>
      <c r="Q390" s="62"/>
    </row>
    <row r="391" spans="1:17" ht="12.75">
      <c r="A391" s="26">
        <v>3</v>
      </c>
      <c r="B391" s="23" t="s">
        <v>91</v>
      </c>
      <c r="C391" s="107"/>
      <c r="D391" s="107"/>
      <c r="E391" s="24"/>
      <c r="F391" s="24">
        <v>60</v>
      </c>
      <c r="G391" s="24"/>
      <c r="H391" s="24"/>
      <c r="I391" s="24"/>
      <c r="J391" s="21"/>
      <c r="K391" s="25"/>
      <c r="L391" s="24">
        <v>60</v>
      </c>
      <c r="M391" s="24">
        <v>60</v>
      </c>
      <c r="N391" s="24">
        <v>150</v>
      </c>
      <c r="O391" s="159"/>
      <c r="P391" s="40"/>
      <c r="Q391" s="40"/>
    </row>
    <row r="392" spans="1:17" ht="12.75">
      <c r="A392" s="26">
        <v>4</v>
      </c>
      <c r="B392" s="23" t="s">
        <v>92</v>
      </c>
      <c r="C392" s="107"/>
      <c r="D392" s="107"/>
      <c r="E392" s="24"/>
      <c r="F392" s="24"/>
      <c r="G392" s="24"/>
      <c r="H392" s="24"/>
      <c r="I392" s="24"/>
      <c r="J392" s="21"/>
      <c r="K392" s="25"/>
      <c r="L392" s="24"/>
      <c r="M392" s="24"/>
      <c r="N392" s="24"/>
      <c r="O392" s="159"/>
      <c r="P392" s="40"/>
      <c r="Q392" s="40"/>
    </row>
    <row r="393" spans="1:17" ht="12.75">
      <c r="A393" s="26">
        <v>5</v>
      </c>
      <c r="B393" s="23" t="s">
        <v>252</v>
      </c>
      <c r="C393" s="107">
        <v>1061.5</v>
      </c>
      <c r="D393" s="107"/>
      <c r="E393" s="24">
        <v>922</v>
      </c>
      <c r="F393" s="24">
        <v>200</v>
      </c>
      <c r="G393" s="24"/>
      <c r="H393" s="24"/>
      <c r="I393" s="24"/>
      <c r="J393" s="21"/>
      <c r="K393" s="25"/>
      <c r="L393" s="24">
        <v>300</v>
      </c>
      <c r="M393" s="24">
        <v>300</v>
      </c>
      <c r="N393" s="24">
        <v>600</v>
      </c>
      <c r="O393" s="159"/>
      <c r="P393" s="40"/>
      <c r="Q393" s="40"/>
    </row>
    <row r="394" spans="1:17" ht="12.75">
      <c r="A394" s="26">
        <v>6</v>
      </c>
      <c r="B394" s="23" t="s">
        <v>93</v>
      </c>
      <c r="C394" s="107">
        <v>967.2</v>
      </c>
      <c r="D394" s="107"/>
      <c r="E394" s="24">
        <v>1075</v>
      </c>
      <c r="F394" s="9">
        <v>900</v>
      </c>
      <c r="G394" s="9"/>
      <c r="H394" s="9"/>
      <c r="I394" s="9"/>
      <c r="J394" s="21"/>
      <c r="K394" s="43"/>
      <c r="L394" s="9">
        <v>900</v>
      </c>
      <c r="M394" s="9">
        <v>1000</v>
      </c>
      <c r="N394" s="9">
        <v>1200</v>
      </c>
      <c r="O394" s="44"/>
      <c r="P394" s="40"/>
      <c r="Q394" s="40"/>
    </row>
    <row r="395" spans="1:17" ht="12.75">
      <c r="A395" s="26">
        <v>7</v>
      </c>
      <c r="B395" s="23" t="s">
        <v>94</v>
      </c>
      <c r="C395" s="107">
        <v>182.9</v>
      </c>
      <c r="D395" s="107"/>
      <c r="E395" s="24">
        <v>200</v>
      </c>
      <c r="F395" s="24">
        <v>220</v>
      </c>
      <c r="G395" s="24"/>
      <c r="H395" s="24"/>
      <c r="I395" s="24"/>
      <c r="J395" s="21"/>
      <c r="K395" s="25"/>
      <c r="L395" s="24">
        <v>250</v>
      </c>
      <c r="M395" s="24">
        <v>260</v>
      </c>
      <c r="N395" s="24">
        <v>270</v>
      </c>
      <c r="O395" s="159"/>
      <c r="P395" s="40"/>
      <c r="Q395" s="40"/>
    </row>
    <row r="396" spans="1:17" ht="12.75">
      <c r="A396" s="26">
        <v>8</v>
      </c>
      <c r="B396" s="23" t="s">
        <v>95</v>
      </c>
      <c r="C396" s="107">
        <v>219.7</v>
      </c>
      <c r="D396" s="107"/>
      <c r="E396" s="24">
        <v>250</v>
      </c>
      <c r="F396" s="24">
        <v>200</v>
      </c>
      <c r="G396" s="24"/>
      <c r="H396" s="24"/>
      <c r="I396" s="24"/>
      <c r="J396" s="21"/>
      <c r="K396" s="25"/>
      <c r="L396" s="24">
        <v>220</v>
      </c>
      <c r="M396" s="24">
        <v>230</v>
      </c>
      <c r="N396" s="24">
        <v>270</v>
      </c>
      <c r="O396" s="159"/>
      <c r="P396" s="40"/>
      <c r="Q396" s="40"/>
    </row>
    <row r="397" spans="1:17" ht="12.75">
      <c r="A397" s="26">
        <v>9</v>
      </c>
      <c r="B397" s="23" t="s">
        <v>96</v>
      </c>
      <c r="C397" s="107">
        <v>173.2</v>
      </c>
      <c r="D397" s="107"/>
      <c r="E397" s="24">
        <v>600</v>
      </c>
      <c r="F397" s="24">
        <v>650</v>
      </c>
      <c r="G397" s="24"/>
      <c r="H397" s="24"/>
      <c r="I397" s="24"/>
      <c r="J397" s="21"/>
      <c r="K397" s="25"/>
      <c r="L397" s="24">
        <v>660</v>
      </c>
      <c r="M397" s="24">
        <v>660</v>
      </c>
      <c r="N397" s="24">
        <v>700</v>
      </c>
      <c r="O397" s="159"/>
      <c r="P397" s="40"/>
      <c r="Q397" s="40"/>
    </row>
    <row r="398" spans="1:17" ht="12.75">
      <c r="A398" s="22">
        <v>10</v>
      </c>
      <c r="B398" s="23" t="s">
        <v>97</v>
      </c>
      <c r="C398" s="107">
        <v>292.1</v>
      </c>
      <c r="D398" s="107"/>
      <c r="E398" s="24">
        <v>370</v>
      </c>
      <c r="F398" s="24">
        <v>250</v>
      </c>
      <c r="G398" s="24"/>
      <c r="H398" s="24"/>
      <c r="I398" s="24"/>
      <c r="J398" s="21"/>
      <c r="K398" s="25"/>
      <c r="L398" s="24">
        <v>400</v>
      </c>
      <c r="M398" s="24">
        <v>420</v>
      </c>
      <c r="N398" s="24">
        <v>450</v>
      </c>
      <c r="O398" s="159"/>
      <c r="P398" s="40"/>
      <c r="Q398" s="40"/>
    </row>
    <row r="399" spans="1:17" ht="12.75">
      <c r="A399" s="71">
        <v>11</v>
      </c>
      <c r="B399" s="68" t="s">
        <v>98</v>
      </c>
      <c r="C399" s="109">
        <v>11.3</v>
      </c>
      <c r="D399" s="110"/>
      <c r="E399" s="67">
        <v>20</v>
      </c>
      <c r="F399" s="67">
        <v>15</v>
      </c>
      <c r="G399" s="67"/>
      <c r="H399" s="67"/>
      <c r="I399" s="67"/>
      <c r="J399" s="66"/>
      <c r="K399" s="25"/>
      <c r="L399" s="24">
        <v>15</v>
      </c>
      <c r="M399" s="24">
        <v>17</v>
      </c>
      <c r="N399" s="24">
        <v>20</v>
      </c>
      <c r="O399" s="159"/>
      <c r="P399" s="40"/>
      <c r="Q399" s="40"/>
    </row>
    <row r="400" spans="1:17" ht="12.75">
      <c r="A400" s="22">
        <v>12</v>
      </c>
      <c r="B400" s="37" t="s">
        <v>99</v>
      </c>
      <c r="C400" s="111">
        <v>171.9</v>
      </c>
      <c r="D400" s="112"/>
      <c r="E400" s="73">
        <v>300</v>
      </c>
      <c r="F400" s="73">
        <v>200</v>
      </c>
      <c r="G400" s="73"/>
      <c r="H400" s="73"/>
      <c r="I400" s="73"/>
      <c r="J400" s="74"/>
      <c r="K400" s="30"/>
      <c r="L400" s="178">
        <v>250</v>
      </c>
      <c r="M400" s="178">
        <v>250</v>
      </c>
      <c r="N400" s="178">
        <v>270</v>
      </c>
      <c r="O400" s="159"/>
      <c r="P400" s="40"/>
      <c r="Q400" s="40"/>
    </row>
    <row r="401" spans="1:17" ht="12.75">
      <c r="A401" s="22">
        <v>18</v>
      </c>
      <c r="B401" s="23" t="s">
        <v>100</v>
      </c>
      <c r="C401" s="107">
        <v>8.1</v>
      </c>
      <c r="D401" s="107"/>
      <c r="E401" s="24">
        <v>10</v>
      </c>
      <c r="F401" s="24">
        <v>5</v>
      </c>
      <c r="G401" s="24"/>
      <c r="H401" s="24"/>
      <c r="I401" s="24"/>
      <c r="J401" s="21"/>
      <c r="K401" s="25"/>
      <c r="L401" s="24">
        <v>5</v>
      </c>
      <c r="M401" s="24">
        <v>10</v>
      </c>
      <c r="N401" s="24">
        <v>5</v>
      </c>
      <c r="O401" s="159"/>
      <c r="P401" s="40"/>
      <c r="Q401" s="40"/>
    </row>
    <row r="402" spans="1:17" ht="12.75">
      <c r="A402" s="22">
        <v>20</v>
      </c>
      <c r="B402" s="23" t="s">
        <v>101</v>
      </c>
      <c r="C402" s="107">
        <v>29.2</v>
      </c>
      <c r="D402" s="107"/>
      <c r="E402" s="24"/>
      <c r="F402" s="24"/>
      <c r="G402" s="24"/>
      <c r="H402" s="24"/>
      <c r="I402" s="24"/>
      <c r="J402" s="21"/>
      <c r="K402" s="25"/>
      <c r="L402" s="24"/>
      <c r="M402" s="24"/>
      <c r="N402" s="24"/>
      <c r="O402" s="159"/>
      <c r="P402" s="40"/>
      <c r="Q402" s="40"/>
    </row>
    <row r="403" spans="1:17" ht="12.75">
      <c r="A403" s="22">
        <v>22</v>
      </c>
      <c r="B403" s="23" t="s">
        <v>102</v>
      </c>
      <c r="C403" s="107">
        <v>6.8</v>
      </c>
      <c r="D403" s="107"/>
      <c r="E403" s="24">
        <v>15</v>
      </c>
      <c r="F403" s="24">
        <v>17</v>
      </c>
      <c r="G403" s="24"/>
      <c r="H403" s="24"/>
      <c r="I403" s="24"/>
      <c r="J403" s="21"/>
      <c r="K403" s="25"/>
      <c r="L403" s="24">
        <v>17</v>
      </c>
      <c r="M403" s="24">
        <v>17</v>
      </c>
      <c r="N403" s="24">
        <v>20</v>
      </c>
      <c r="O403" s="159"/>
      <c r="P403" s="40"/>
      <c r="Q403" s="40"/>
    </row>
    <row r="404" spans="1:17" ht="12.75">
      <c r="A404" s="22">
        <v>25</v>
      </c>
      <c r="B404" s="23" t="s">
        <v>103</v>
      </c>
      <c r="C404" s="107">
        <v>30.3</v>
      </c>
      <c r="D404" s="107"/>
      <c r="E404" s="24">
        <v>30</v>
      </c>
      <c r="F404" s="24">
        <v>30</v>
      </c>
      <c r="G404" s="24"/>
      <c r="H404" s="24"/>
      <c r="I404" s="24"/>
      <c r="J404" s="21"/>
      <c r="K404" s="25"/>
      <c r="L404" s="24">
        <v>30</v>
      </c>
      <c r="M404" s="24">
        <v>30</v>
      </c>
      <c r="N404" s="24">
        <v>30</v>
      </c>
      <c r="O404" s="159"/>
      <c r="P404" s="40"/>
      <c r="Q404" s="40"/>
    </row>
    <row r="405" spans="1:17" ht="12.75">
      <c r="A405" s="22">
        <v>26</v>
      </c>
      <c r="B405" s="23" t="s">
        <v>104</v>
      </c>
      <c r="C405" s="107">
        <v>4.2</v>
      </c>
      <c r="D405" s="107"/>
      <c r="E405" s="24"/>
      <c r="F405" s="24">
        <v>5</v>
      </c>
      <c r="G405" s="24"/>
      <c r="H405" s="24"/>
      <c r="I405" s="24"/>
      <c r="J405" s="21"/>
      <c r="K405" s="25"/>
      <c r="L405" s="24">
        <v>5</v>
      </c>
      <c r="M405" s="24">
        <v>0</v>
      </c>
      <c r="N405" s="24">
        <v>5</v>
      </c>
      <c r="O405" s="159" t="s">
        <v>105</v>
      </c>
      <c r="P405" s="40"/>
      <c r="Q405" s="40"/>
    </row>
    <row r="406" spans="1:17" ht="12.75">
      <c r="A406" s="22">
        <v>27</v>
      </c>
      <c r="B406" s="23" t="s">
        <v>106</v>
      </c>
      <c r="C406" s="107">
        <v>48.1</v>
      </c>
      <c r="D406" s="107"/>
      <c r="E406" s="24">
        <v>90</v>
      </c>
      <c r="F406" s="24">
        <v>76</v>
      </c>
      <c r="G406" s="24"/>
      <c r="H406" s="24"/>
      <c r="I406" s="24"/>
      <c r="J406" s="21"/>
      <c r="K406" s="25"/>
      <c r="L406" s="24">
        <v>90</v>
      </c>
      <c r="M406" s="24">
        <v>90</v>
      </c>
      <c r="N406" s="24">
        <v>110</v>
      </c>
      <c r="O406" s="159"/>
      <c r="P406" s="40"/>
      <c r="Q406" s="40"/>
    </row>
    <row r="407" spans="1:17" ht="12.75">
      <c r="A407" s="22">
        <v>28</v>
      </c>
      <c r="B407" s="23" t="s">
        <v>107</v>
      </c>
      <c r="C407" s="107">
        <v>18.3</v>
      </c>
      <c r="D407" s="107"/>
      <c r="E407" s="24">
        <v>20</v>
      </c>
      <c r="F407" s="9">
        <v>30</v>
      </c>
      <c r="G407" s="9"/>
      <c r="H407" s="9"/>
      <c r="I407" s="9"/>
      <c r="J407" s="21"/>
      <c r="K407" s="43"/>
      <c r="L407" s="9">
        <v>30</v>
      </c>
      <c r="M407" s="9">
        <v>30</v>
      </c>
      <c r="N407" s="9">
        <v>30</v>
      </c>
      <c r="O407" s="44"/>
      <c r="P407" s="40"/>
      <c r="Q407" s="40"/>
    </row>
    <row r="408" spans="1:17" ht="12.75">
      <c r="A408" s="22">
        <v>29</v>
      </c>
      <c r="B408" s="23" t="s">
        <v>108</v>
      </c>
      <c r="C408" s="107">
        <v>1018.9</v>
      </c>
      <c r="D408" s="107"/>
      <c r="E408" s="24">
        <v>1250</v>
      </c>
      <c r="F408" s="24">
        <v>1650</v>
      </c>
      <c r="G408" s="24"/>
      <c r="H408" s="24"/>
      <c r="I408" s="24"/>
      <c r="J408" s="21"/>
      <c r="K408" s="25"/>
      <c r="L408" s="24">
        <v>1650</v>
      </c>
      <c r="M408" s="24">
        <v>1700</v>
      </c>
      <c r="N408" s="24">
        <v>1900</v>
      </c>
      <c r="O408" s="159"/>
      <c r="P408" s="40"/>
      <c r="Q408" s="40"/>
    </row>
    <row r="409" spans="1:17" ht="12.75">
      <c r="A409" s="22">
        <v>30</v>
      </c>
      <c r="B409" s="23" t="s">
        <v>109</v>
      </c>
      <c r="C409" s="107">
        <v>3.3</v>
      </c>
      <c r="D409" s="107"/>
      <c r="E409" s="24">
        <v>10</v>
      </c>
      <c r="F409" s="24">
        <v>15</v>
      </c>
      <c r="G409" s="24"/>
      <c r="H409" s="24"/>
      <c r="I409" s="24"/>
      <c r="J409" s="21"/>
      <c r="K409" s="25"/>
      <c r="L409" s="24">
        <v>15</v>
      </c>
      <c r="M409" s="24">
        <v>15</v>
      </c>
      <c r="N409" s="24">
        <v>15</v>
      </c>
      <c r="O409" s="159"/>
      <c r="P409" s="40"/>
      <c r="Q409" s="40"/>
    </row>
    <row r="410" spans="1:17" ht="12.75">
      <c r="A410" s="22">
        <v>32</v>
      </c>
      <c r="B410" s="23" t="s">
        <v>110</v>
      </c>
      <c r="C410" s="107">
        <v>17.3</v>
      </c>
      <c r="D410" s="107"/>
      <c r="E410" s="24">
        <v>100</v>
      </c>
      <c r="F410" s="24">
        <v>30</v>
      </c>
      <c r="G410" s="24"/>
      <c r="H410" s="24"/>
      <c r="I410" s="24"/>
      <c r="J410" s="21"/>
      <c r="K410" s="25"/>
      <c r="L410" s="24">
        <v>50</v>
      </c>
      <c r="M410" s="24">
        <v>70</v>
      </c>
      <c r="N410" s="24">
        <v>100</v>
      </c>
      <c r="O410" s="159"/>
      <c r="P410" s="40"/>
      <c r="Q410" s="40"/>
    </row>
    <row r="411" spans="1:17" ht="12.75">
      <c r="A411" s="22">
        <v>33</v>
      </c>
      <c r="B411" s="23" t="s">
        <v>111</v>
      </c>
      <c r="C411" s="107">
        <v>1703.3</v>
      </c>
      <c r="D411" s="107"/>
      <c r="E411" s="24">
        <v>1303</v>
      </c>
      <c r="F411" s="24">
        <v>1498</v>
      </c>
      <c r="G411" s="24"/>
      <c r="H411" s="24"/>
      <c r="I411" s="24"/>
      <c r="J411" s="21"/>
      <c r="K411" s="25"/>
      <c r="L411" s="24">
        <v>1500</v>
      </c>
      <c r="M411" s="24">
        <v>1600</v>
      </c>
      <c r="N411" s="24">
        <v>1700</v>
      </c>
      <c r="O411" s="159"/>
      <c r="P411" s="40"/>
      <c r="Q411" s="40"/>
    </row>
    <row r="412" spans="1:17" ht="12.75">
      <c r="A412" s="22">
        <v>34</v>
      </c>
      <c r="B412" s="23" t="s">
        <v>112</v>
      </c>
      <c r="C412" s="107">
        <v>47.6</v>
      </c>
      <c r="D412" s="107"/>
      <c r="E412" s="24">
        <v>50</v>
      </c>
      <c r="F412" s="24">
        <v>71</v>
      </c>
      <c r="G412" s="24"/>
      <c r="H412" s="24"/>
      <c r="I412" s="24"/>
      <c r="J412" s="21"/>
      <c r="K412" s="25"/>
      <c r="L412" s="24">
        <v>100</v>
      </c>
      <c r="M412" s="24">
        <v>120</v>
      </c>
      <c r="N412" s="24">
        <v>150</v>
      </c>
      <c r="O412" s="159"/>
      <c r="P412" s="40"/>
      <c r="Q412" s="40"/>
    </row>
    <row r="413" spans="1:17" ht="12.75">
      <c r="A413" s="22">
        <v>35</v>
      </c>
      <c r="B413" s="23" t="s">
        <v>113</v>
      </c>
      <c r="C413" s="107">
        <v>0.5</v>
      </c>
      <c r="D413" s="107"/>
      <c r="E413" s="24">
        <v>5</v>
      </c>
      <c r="F413" s="24">
        <v>5</v>
      </c>
      <c r="G413" s="24"/>
      <c r="H413" s="24"/>
      <c r="I413" s="24"/>
      <c r="J413" s="21"/>
      <c r="K413" s="25"/>
      <c r="L413" s="24">
        <v>5</v>
      </c>
      <c r="M413" s="24">
        <v>5</v>
      </c>
      <c r="N413" s="24">
        <v>5</v>
      </c>
      <c r="O413" s="159"/>
      <c r="P413" s="40"/>
      <c r="Q413" s="40"/>
    </row>
    <row r="414" spans="1:17" ht="12.75">
      <c r="A414" s="22">
        <v>36</v>
      </c>
      <c r="B414" s="23" t="s">
        <v>114</v>
      </c>
      <c r="C414" s="107">
        <v>0.3</v>
      </c>
      <c r="D414" s="107"/>
      <c r="E414" s="24"/>
      <c r="F414" s="24"/>
      <c r="G414" s="24"/>
      <c r="H414" s="24"/>
      <c r="I414" s="24"/>
      <c r="J414" s="21"/>
      <c r="K414" s="25"/>
      <c r="L414" s="24"/>
      <c r="M414" s="24"/>
      <c r="N414" s="24"/>
      <c r="O414" s="159"/>
      <c r="P414" s="40"/>
      <c r="Q414" s="40"/>
    </row>
    <row r="415" spans="1:17" ht="12.75">
      <c r="A415" s="22">
        <v>37</v>
      </c>
      <c r="B415" s="23" t="s">
        <v>115</v>
      </c>
      <c r="C415" s="107">
        <v>1.2</v>
      </c>
      <c r="D415" s="107"/>
      <c r="E415" s="24"/>
      <c r="F415" s="24">
        <v>1</v>
      </c>
      <c r="G415" s="24"/>
      <c r="H415" s="24"/>
      <c r="I415" s="24"/>
      <c r="J415" s="21"/>
      <c r="K415" s="25"/>
      <c r="L415" s="24"/>
      <c r="M415" s="24"/>
      <c r="N415" s="24"/>
      <c r="O415" s="159"/>
      <c r="P415" s="40"/>
      <c r="Q415" s="40"/>
    </row>
    <row r="416" spans="1:17" ht="12.75">
      <c r="A416" s="22">
        <v>39</v>
      </c>
      <c r="B416" s="23" t="s">
        <v>116</v>
      </c>
      <c r="C416" s="107">
        <v>2.4</v>
      </c>
      <c r="D416" s="107"/>
      <c r="E416" s="24"/>
      <c r="F416" s="24"/>
      <c r="G416" s="24"/>
      <c r="H416" s="24"/>
      <c r="I416" s="24"/>
      <c r="J416" s="21"/>
      <c r="K416" s="25"/>
      <c r="L416" s="24"/>
      <c r="M416" s="24"/>
      <c r="N416" s="24"/>
      <c r="O416" s="159"/>
      <c r="P416" s="40"/>
      <c r="Q416" s="40"/>
    </row>
    <row r="417" spans="1:17" ht="12.75">
      <c r="A417" s="22">
        <v>40</v>
      </c>
      <c r="B417" s="23" t="s">
        <v>117</v>
      </c>
      <c r="C417" s="107"/>
      <c r="D417" s="107"/>
      <c r="E417" s="24">
        <v>20</v>
      </c>
      <c r="F417" s="24">
        <v>20</v>
      </c>
      <c r="G417" s="24"/>
      <c r="H417" s="24"/>
      <c r="I417" s="24"/>
      <c r="J417" s="21"/>
      <c r="K417" s="25"/>
      <c r="L417" s="24">
        <v>20</v>
      </c>
      <c r="M417" s="24">
        <v>20</v>
      </c>
      <c r="N417" s="24">
        <v>20</v>
      </c>
      <c r="O417" s="159"/>
      <c r="P417" s="40"/>
      <c r="Q417" s="40"/>
    </row>
    <row r="418" spans="1:17" ht="12.75">
      <c r="A418" s="53">
        <v>42</v>
      </c>
      <c r="B418" s="69" t="s">
        <v>118</v>
      </c>
      <c r="C418" s="168">
        <v>1.9</v>
      </c>
      <c r="D418" s="112"/>
      <c r="E418" s="169"/>
      <c r="F418" s="104"/>
      <c r="G418" s="77"/>
      <c r="H418" s="77"/>
      <c r="I418" s="77"/>
      <c r="J418" s="31"/>
      <c r="K418" s="43"/>
      <c r="L418" s="9"/>
      <c r="M418" s="9"/>
      <c r="N418" s="24"/>
      <c r="O418" s="159"/>
      <c r="P418" s="40"/>
      <c r="Q418" s="40"/>
    </row>
    <row r="419" spans="1:17" ht="12.75">
      <c r="A419" s="53">
        <v>51</v>
      </c>
      <c r="B419" s="69" t="s">
        <v>119</v>
      </c>
      <c r="C419" s="168"/>
      <c r="D419" s="112"/>
      <c r="E419" s="29"/>
      <c r="F419" s="24"/>
      <c r="G419" s="70"/>
      <c r="H419" s="70"/>
      <c r="I419" s="70"/>
      <c r="J419" s="31"/>
      <c r="K419" s="25"/>
      <c r="L419" s="24"/>
      <c r="M419" s="24"/>
      <c r="N419" s="24"/>
      <c r="O419" s="159"/>
      <c r="P419" s="40"/>
      <c r="Q419" s="40"/>
    </row>
    <row r="420" spans="1:17" ht="12.75">
      <c r="A420" s="53">
        <v>52</v>
      </c>
      <c r="B420" s="69" t="s">
        <v>120</v>
      </c>
      <c r="C420" s="168">
        <v>6.1</v>
      </c>
      <c r="D420" s="112"/>
      <c r="E420" s="29">
        <v>10</v>
      </c>
      <c r="F420" s="24">
        <v>10</v>
      </c>
      <c r="G420" s="70"/>
      <c r="H420" s="70"/>
      <c r="I420" s="70"/>
      <c r="J420" s="31"/>
      <c r="K420" s="25"/>
      <c r="L420" s="24">
        <v>10</v>
      </c>
      <c r="M420" s="24">
        <v>10</v>
      </c>
      <c r="N420" s="24">
        <v>10</v>
      </c>
      <c r="O420" s="159"/>
      <c r="P420" s="28"/>
      <c r="Q420" s="28"/>
    </row>
    <row r="421" spans="1:17" ht="14.25" customHeight="1" thickBot="1">
      <c r="A421" s="53">
        <v>54</v>
      </c>
      <c r="B421" s="69" t="s">
        <v>246</v>
      </c>
      <c r="C421" s="168">
        <v>1.7</v>
      </c>
      <c r="D421" s="112"/>
      <c r="E421" s="29"/>
      <c r="F421" s="24">
        <v>5</v>
      </c>
      <c r="G421" s="170"/>
      <c r="H421" s="170"/>
      <c r="I421" s="170"/>
      <c r="J421" s="171"/>
      <c r="K421" s="172"/>
      <c r="L421" s="9">
        <v>5</v>
      </c>
      <c r="M421" s="9">
        <v>5</v>
      </c>
      <c r="N421" s="9">
        <v>5</v>
      </c>
      <c r="O421" s="44"/>
      <c r="P421" s="28"/>
      <c r="Q421" s="28"/>
    </row>
    <row r="422" spans="3:17" ht="17.25" customHeight="1">
      <c r="C422" s="27"/>
      <c r="D422" s="15"/>
      <c r="E422" s="27"/>
      <c r="F422" s="27"/>
      <c r="G422" s="27"/>
      <c r="H422" s="27"/>
      <c r="I422" s="27"/>
      <c r="J422" s="28"/>
      <c r="K422" s="46"/>
      <c r="L422" s="177"/>
      <c r="M422" s="177"/>
      <c r="N422" s="177"/>
      <c r="O422" s="46"/>
      <c r="P422" s="28"/>
      <c r="Q422" s="28"/>
    </row>
    <row r="423" spans="3:17" ht="1.5" customHeight="1" hidden="1">
      <c r="C423" s="27"/>
      <c r="D423" s="15"/>
      <c r="E423" s="27"/>
      <c r="F423" s="27"/>
      <c r="G423" s="27"/>
      <c r="H423" s="27"/>
      <c r="I423" s="27"/>
      <c r="J423" s="28"/>
      <c r="K423" s="46"/>
      <c r="L423" s="177"/>
      <c r="M423" s="177"/>
      <c r="N423" s="177"/>
      <c r="O423" s="144"/>
      <c r="P423" s="28"/>
      <c r="Q423" s="28"/>
    </row>
    <row r="424" spans="1:17" ht="25.5" customHeight="1">
      <c r="A424" s="56" t="s">
        <v>32</v>
      </c>
      <c r="B424" s="56"/>
      <c r="C424" s="32"/>
      <c r="D424" s="33"/>
      <c r="E424" s="32"/>
      <c r="F424" s="32"/>
      <c r="G424" s="32"/>
      <c r="H424" s="32"/>
      <c r="I424" s="32"/>
      <c r="K424" s="47"/>
      <c r="L424" s="179"/>
      <c r="M424" s="179"/>
      <c r="N424" s="179"/>
      <c r="O424" s="145" t="s">
        <v>121</v>
      </c>
      <c r="P424" s="34"/>
      <c r="Q424" s="34"/>
    </row>
    <row r="425" spans="1:17" ht="38.25">
      <c r="A425" s="1" t="s">
        <v>34</v>
      </c>
      <c r="B425" s="1" t="s">
        <v>3</v>
      </c>
      <c r="C425" s="2" t="s">
        <v>4</v>
      </c>
      <c r="D425" s="3" t="s">
        <v>5</v>
      </c>
      <c r="E425" s="61" t="s">
        <v>6</v>
      </c>
      <c r="F425" s="2" t="s">
        <v>7</v>
      </c>
      <c r="G425" s="2"/>
      <c r="H425" s="2"/>
      <c r="I425" s="2"/>
      <c r="J425" s="54"/>
      <c r="K425" s="45"/>
      <c r="L425" s="176" t="s">
        <v>8</v>
      </c>
      <c r="M425" s="176" t="s">
        <v>9</v>
      </c>
      <c r="N425" s="176" t="s">
        <v>10</v>
      </c>
      <c r="O425" s="143" t="s">
        <v>11</v>
      </c>
      <c r="P425" s="62"/>
      <c r="Q425" s="62"/>
    </row>
    <row r="426" spans="1:17" ht="12.75">
      <c r="A426" s="17">
        <v>634</v>
      </c>
      <c r="B426" s="17" t="s">
        <v>122</v>
      </c>
      <c r="C426" s="132">
        <f>SUM(C427:C438)</f>
        <v>4215.8</v>
      </c>
      <c r="D426" s="132">
        <f>SUM(D427:D438)</f>
        <v>0</v>
      </c>
      <c r="E426" s="163">
        <f>SUM(E427:E438)</f>
        <v>4500</v>
      </c>
      <c r="F426" s="163">
        <f>SUM(F427:F438)</f>
        <v>4393</v>
      </c>
      <c r="G426" s="129"/>
      <c r="H426" s="129"/>
      <c r="I426" s="129"/>
      <c r="J426" s="136"/>
      <c r="K426" s="137"/>
      <c r="L426" s="129">
        <f>SUM(L427:L438)</f>
        <v>4696</v>
      </c>
      <c r="M426" s="129">
        <f>SUM(M427:M438)</f>
        <v>4856</v>
      </c>
      <c r="N426" s="129">
        <f>SUM(N427:N438)</f>
        <v>5141</v>
      </c>
      <c r="O426" s="158"/>
      <c r="P426" s="40"/>
      <c r="Q426" s="40"/>
    </row>
    <row r="427" spans="1:17" ht="12.75">
      <c r="A427" s="26">
        <v>1</v>
      </c>
      <c r="B427" s="23" t="s">
        <v>247</v>
      </c>
      <c r="C427" s="107">
        <v>1672.9</v>
      </c>
      <c r="D427" s="107"/>
      <c r="E427" s="24">
        <v>1942</v>
      </c>
      <c r="F427" s="9">
        <v>1800</v>
      </c>
      <c r="G427" s="9"/>
      <c r="H427" s="9"/>
      <c r="I427" s="9"/>
      <c r="J427" s="21"/>
      <c r="K427" s="43"/>
      <c r="L427" s="9">
        <v>1900</v>
      </c>
      <c r="M427" s="9">
        <v>2000</v>
      </c>
      <c r="N427" s="9">
        <v>2100</v>
      </c>
      <c r="O427" s="44"/>
      <c r="P427" s="40"/>
      <c r="Q427" s="40"/>
    </row>
    <row r="428" spans="1:17" ht="12.75">
      <c r="A428" s="26">
        <v>2</v>
      </c>
      <c r="B428" s="23" t="s">
        <v>123</v>
      </c>
      <c r="C428" s="107">
        <v>88.4</v>
      </c>
      <c r="D428" s="107"/>
      <c r="E428" s="24">
        <v>120</v>
      </c>
      <c r="F428" s="24">
        <v>120</v>
      </c>
      <c r="G428" s="24"/>
      <c r="H428" s="24"/>
      <c r="I428" s="24"/>
      <c r="J428" s="21"/>
      <c r="K428" s="25"/>
      <c r="L428" s="24">
        <v>120</v>
      </c>
      <c r="M428" s="24">
        <v>130</v>
      </c>
      <c r="N428" s="24">
        <v>150</v>
      </c>
      <c r="O428" s="159"/>
      <c r="P428" s="40"/>
      <c r="Q428" s="40"/>
    </row>
    <row r="429" spans="1:17" ht="12.75">
      <c r="A429" s="26">
        <v>3</v>
      </c>
      <c r="B429" s="23" t="s">
        <v>248</v>
      </c>
      <c r="C429" s="107">
        <v>1623.5</v>
      </c>
      <c r="D429" s="107"/>
      <c r="E429" s="24">
        <v>1525</v>
      </c>
      <c r="F429" s="24">
        <v>1425</v>
      </c>
      <c r="G429" s="24"/>
      <c r="H429" s="24"/>
      <c r="I429" s="24"/>
      <c r="J429" s="21"/>
      <c r="K429" s="25"/>
      <c r="L429" s="24">
        <v>1550</v>
      </c>
      <c r="M429" s="24">
        <v>1600</v>
      </c>
      <c r="N429" s="24">
        <v>1700</v>
      </c>
      <c r="O429" s="159" t="s">
        <v>124</v>
      </c>
      <c r="P429" s="40"/>
      <c r="Q429" s="40"/>
    </row>
    <row r="430" spans="1:17" ht="12.75">
      <c r="A430" s="26">
        <v>4</v>
      </c>
      <c r="B430" s="23" t="s">
        <v>125</v>
      </c>
      <c r="C430" s="107">
        <v>157.3</v>
      </c>
      <c r="D430" s="107"/>
      <c r="E430" s="24">
        <v>150</v>
      </c>
      <c r="F430" s="24">
        <v>150</v>
      </c>
      <c r="G430" s="24"/>
      <c r="H430" s="24"/>
      <c r="I430" s="24"/>
      <c r="J430" s="21"/>
      <c r="K430" s="25"/>
      <c r="L430" s="24">
        <v>150</v>
      </c>
      <c r="M430" s="24">
        <v>100</v>
      </c>
      <c r="N430" s="24">
        <v>150</v>
      </c>
      <c r="O430" s="159"/>
      <c r="P430" s="40"/>
      <c r="Q430" s="40"/>
    </row>
    <row r="431" spans="1:17" ht="12.75">
      <c r="A431" s="26">
        <v>5</v>
      </c>
      <c r="B431" s="23" t="s">
        <v>126</v>
      </c>
      <c r="C431" s="107">
        <v>13.4</v>
      </c>
      <c r="D431" s="107"/>
      <c r="E431" s="24">
        <v>25</v>
      </c>
      <c r="F431" s="24">
        <v>20</v>
      </c>
      <c r="G431" s="24"/>
      <c r="H431" s="24"/>
      <c r="I431" s="24"/>
      <c r="J431" s="21"/>
      <c r="K431" s="25"/>
      <c r="L431" s="24">
        <v>20</v>
      </c>
      <c r="M431" s="24">
        <v>15</v>
      </c>
      <c r="N431" s="24">
        <v>20</v>
      </c>
      <c r="O431" s="159"/>
      <c r="P431" s="40"/>
      <c r="Q431" s="40"/>
    </row>
    <row r="432" spans="1:17" ht="12.75">
      <c r="A432" s="26">
        <v>6</v>
      </c>
      <c r="B432" s="23" t="s">
        <v>127</v>
      </c>
      <c r="C432" s="107">
        <v>1.2</v>
      </c>
      <c r="D432" s="107"/>
      <c r="E432" s="24">
        <v>5</v>
      </c>
      <c r="F432" s="24">
        <v>5</v>
      </c>
      <c r="G432" s="24"/>
      <c r="H432" s="24"/>
      <c r="I432" s="24"/>
      <c r="J432" s="21"/>
      <c r="K432" s="25"/>
      <c r="L432" s="24">
        <v>5</v>
      </c>
      <c r="M432" s="24">
        <v>5</v>
      </c>
      <c r="N432" s="24">
        <v>5</v>
      </c>
      <c r="O432" s="159"/>
      <c r="P432" s="40"/>
      <c r="Q432" s="40"/>
    </row>
    <row r="433" spans="1:17" ht="12.75">
      <c r="A433" s="26">
        <v>8</v>
      </c>
      <c r="B433" s="23" t="s">
        <v>128</v>
      </c>
      <c r="C433" s="107">
        <v>55.4</v>
      </c>
      <c r="D433" s="107"/>
      <c r="E433" s="24">
        <v>75</v>
      </c>
      <c r="F433" s="24">
        <v>85</v>
      </c>
      <c r="G433" s="24"/>
      <c r="H433" s="24"/>
      <c r="I433" s="24"/>
      <c r="J433" s="21"/>
      <c r="K433" s="25"/>
      <c r="L433" s="24">
        <v>95</v>
      </c>
      <c r="M433" s="24">
        <v>95</v>
      </c>
      <c r="N433" s="24">
        <v>95</v>
      </c>
      <c r="O433" s="159"/>
      <c r="P433" s="40"/>
      <c r="Q433" s="40"/>
    </row>
    <row r="434" spans="1:17" ht="12.75">
      <c r="A434" s="26">
        <v>9</v>
      </c>
      <c r="B434" s="23" t="s">
        <v>129</v>
      </c>
      <c r="C434" s="107">
        <v>590.2</v>
      </c>
      <c r="D434" s="107"/>
      <c r="E434" s="24">
        <v>650</v>
      </c>
      <c r="F434" s="9">
        <v>750</v>
      </c>
      <c r="G434" s="24"/>
      <c r="H434" s="24"/>
      <c r="I434" s="24"/>
      <c r="J434" s="21"/>
      <c r="K434" s="25"/>
      <c r="L434" s="24">
        <v>750</v>
      </c>
      <c r="M434" s="24">
        <v>800</v>
      </c>
      <c r="N434" s="24">
        <v>800</v>
      </c>
      <c r="O434" s="159"/>
      <c r="P434" s="40"/>
      <c r="Q434" s="40"/>
    </row>
    <row r="435" spans="1:17" ht="12.75">
      <c r="A435" s="22">
        <v>10</v>
      </c>
      <c r="B435" s="23" t="s">
        <v>130</v>
      </c>
      <c r="C435" s="107">
        <v>13.3</v>
      </c>
      <c r="D435" s="107"/>
      <c r="E435" s="24"/>
      <c r="F435" s="24">
        <v>10</v>
      </c>
      <c r="G435" s="9"/>
      <c r="H435" s="9"/>
      <c r="I435" s="9"/>
      <c r="J435" s="21"/>
      <c r="K435" s="43"/>
      <c r="L435" s="9">
        <v>10</v>
      </c>
      <c r="M435" s="9">
        <v>10</v>
      </c>
      <c r="N435" s="9">
        <v>10</v>
      </c>
      <c r="O435" s="44"/>
      <c r="P435" s="40"/>
      <c r="Q435" s="40"/>
    </row>
    <row r="436" spans="1:17" ht="12.75">
      <c r="A436" s="22">
        <v>12</v>
      </c>
      <c r="B436" s="23" t="s">
        <v>131</v>
      </c>
      <c r="C436" s="107"/>
      <c r="D436" s="107"/>
      <c r="E436" s="24">
        <v>2</v>
      </c>
      <c r="F436" s="24">
        <v>22</v>
      </c>
      <c r="G436" s="24"/>
      <c r="H436" s="24"/>
      <c r="I436" s="24"/>
      <c r="J436" s="21"/>
      <c r="K436" s="25"/>
      <c r="L436" s="24">
        <v>25</v>
      </c>
      <c r="M436" s="24">
        <v>30</v>
      </c>
      <c r="N436" s="24">
        <v>40</v>
      </c>
      <c r="O436" s="159" t="s">
        <v>132</v>
      </c>
      <c r="P436" s="40"/>
      <c r="Q436" s="40"/>
    </row>
    <row r="437" spans="1:17" ht="12.75">
      <c r="A437" s="22">
        <v>13</v>
      </c>
      <c r="B437" s="23" t="s">
        <v>133</v>
      </c>
      <c r="C437" s="107">
        <v>0.2</v>
      </c>
      <c r="D437" s="107"/>
      <c r="E437" s="24">
        <v>6</v>
      </c>
      <c r="F437" s="24">
        <v>6</v>
      </c>
      <c r="G437" s="24"/>
      <c r="H437" s="24"/>
      <c r="I437" s="24"/>
      <c r="J437" s="21"/>
      <c r="K437" s="25"/>
      <c r="L437" s="24">
        <v>6</v>
      </c>
      <c r="M437" s="24">
        <v>6</v>
      </c>
      <c r="N437" s="24">
        <v>6</v>
      </c>
      <c r="O437" s="159"/>
      <c r="P437" s="40"/>
      <c r="Q437" s="40"/>
    </row>
    <row r="438" spans="1:17" ht="12.75">
      <c r="A438" s="22">
        <v>14</v>
      </c>
      <c r="B438" s="23" t="s">
        <v>134</v>
      </c>
      <c r="C438" s="107"/>
      <c r="D438" s="107"/>
      <c r="E438" s="24"/>
      <c r="F438" s="24"/>
      <c r="G438" s="24"/>
      <c r="H438" s="24"/>
      <c r="I438" s="24"/>
      <c r="J438" s="21"/>
      <c r="K438" s="25"/>
      <c r="L438" s="24">
        <v>65</v>
      </c>
      <c r="M438" s="24">
        <v>65</v>
      </c>
      <c r="N438" s="24">
        <v>65</v>
      </c>
      <c r="O438" s="159"/>
      <c r="P438" s="40"/>
      <c r="Q438" s="40"/>
    </row>
    <row r="439" spans="1:17" ht="12.75">
      <c r="A439" s="17">
        <v>635</v>
      </c>
      <c r="B439" s="17" t="s">
        <v>135</v>
      </c>
      <c r="C439" s="132">
        <f>SUM(C440:C457)</f>
        <v>886.7</v>
      </c>
      <c r="D439" s="132">
        <f>SUM(D440:D456)</f>
        <v>0</v>
      </c>
      <c r="E439" s="163">
        <f>SUM(E440:E457)</f>
        <v>1800</v>
      </c>
      <c r="F439" s="163">
        <f>SUM(F440:F457)</f>
        <v>959</v>
      </c>
      <c r="G439" s="129"/>
      <c r="H439" s="129"/>
      <c r="I439" s="129"/>
      <c r="J439" s="136"/>
      <c r="K439" s="137"/>
      <c r="L439" s="129">
        <f>SUM(L440:L457)</f>
        <v>1784</v>
      </c>
      <c r="M439" s="129">
        <f>SUM(M440:M457)</f>
        <v>2224</v>
      </c>
      <c r="N439" s="129">
        <f>SUM(N440:N457)</f>
        <v>2534</v>
      </c>
      <c r="O439" s="158"/>
      <c r="P439" s="40"/>
      <c r="Q439" s="40"/>
    </row>
    <row r="440" spans="1:17" ht="12.75">
      <c r="A440" s="26">
        <v>1</v>
      </c>
      <c r="B440" s="23" t="s">
        <v>136</v>
      </c>
      <c r="C440" s="107">
        <v>17.6</v>
      </c>
      <c r="D440" s="107"/>
      <c r="E440" s="24">
        <v>286</v>
      </c>
      <c r="F440" s="24">
        <v>200</v>
      </c>
      <c r="G440" s="24"/>
      <c r="H440" s="24"/>
      <c r="I440" s="24"/>
      <c r="J440" s="21"/>
      <c r="K440" s="25"/>
      <c r="L440" s="24">
        <v>300</v>
      </c>
      <c r="M440" s="24">
        <v>350</v>
      </c>
      <c r="N440" s="24">
        <v>350</v>
      </c>
      <c r="O440" s="159"/>
      <c r="P440" s="40"/>
      <c r="Q440" s="40"/>
    </row>
    <row r="441" spans="1:17" ht="12.75">
      <c r="A441" s="22">
        <v>10</v>
      </c>
      <c r="B441" s="23" t="s">
        <v>137</v>
      </c>
      <c r="C441" s="107"/>
      <c r="D441" s="107"/>
      <c r="E441" s="24"/>
      <c r="F441" s="24"/>
      <c r="G441" s="24"/>
      <c r="H441" s="24"/>
      <c r="I441" s="24"/>
      <c r="J441" s="21"/>
      <c r="K441" s="25"/>
      <c r="L441" s="24">
        <v>0</v>
      </c>
      <c r="M441" s="24">
        <v>0</v>
      </c>
      <c r="N441" s="24">
        <v>50</v>
      </c>
      <c r="O441" s="159"/>
      <c r="P441" s="40"/>
      <c r="Q441" s="40"/>
    </row>
    <row r="442" spans="1:17" ht="12.75">
      <c r="A442" s="22">
        <v>24</v>
      </c>
      <c r="B442" s="23" t="s">
        <v>138</v>
      </c>
      <c r="C442" s="107">
        <v>164.1</v>
      </c>
      <c r="D442" s="107"/>
      <c r="E442" s="24">
        <v>400</v>
      </c>
      <c r="F442" s="24">
        <v>300</v>
      </c>
      <c r="G442" s="24"/>
      <c r="H442" s="24"/>
      <c r="I442" s="24"/>
      <c r="J442" s="21"/>
      <c r="K442" s="25"/>
      <c r="L442" s="24">
        <v>400</v>
      </c>
      <c r="M442" s="24">
        <v>450</v>
      </c>
      <c r="N442" s="24">
        <v>450</v>
      </c>
      <c r="O442" s="159"/>
      <c r="P442" s="40"/>
      <c r="Q442" s="40"/>
    </row>
    <row r="443" spans="1:17" ht="12.75">
      <c r="A443" s="22">
        <v>25</v>
      </c>
      <c r="B443" s="23" t="s">
        <v>139</v>
      </c>
      <c r="C443" s="107">
        <v>7.8</v>
      </c>
      <c r="D443" s="107"/>
      <c r="E443" s="24">
        <v>10</v>
      </c>
      <c r="F443" s="24">
        <v>10</v>
      </c>
      <c r="G443" s="24"/>
      <c r="H443" s="24"/>
      <c r="I443" s="24"/>
      <c r="J443" s="21"/>
      <c r="K443" s="25"/>
      <c r="L443" s="24">
        <v>10</v>
      </c>
      <c r="M443" s="24">
        <v>10</v>
      </c>
      <c r="N443" s="24">
        <v>10</v>
      </c>
      <c r="O443" s="159"/>
      <c r="P443" s="40"/>
      <c r="Q443" s="40"/>
    </row>
    <row r="444" spans="1:17" ht="12.75">
      <c r="A444" s="22">
        <v>26</v>
      </c>
      <c r="B444" s="23" t="s">
        <v>140</v>
      </c>
      <c r="C444" s="107">
        <v>141</v>
      </c>
      <c r="D444" s="107"/>
      <c r="E444" s="24">
        <v>200</v>
      </c>
      <c r="F444" s="24">
        <v>190</v>
      </c>
      <c r="G444" s="24"/>
      <c r="H444" s="24"/>
      <c r="I444" s="24"/>
      <c r="J444" s="21"/>
      <c r="K444" s="25"/>
      <c r="L444" s="24">
        <v>250</v>
      </c>
      <c r="M444" s="24">
        <v>200</v>
      </c>
      <c r="N444" s="24">
        <v>250</v>
      </c>
      <c r="O444" s="159"/>
      <c r="P444" s="40"/>
      <c r="Q444" s="40"/>
    </row>
    <row r="445" spans="1:17" ht="12.75">
      <c r="A445" s="22">
        <v>28</v>
      </c>
      <c r="B445" s="23" t="s">
        <v>141</v>
      </c>
      <c r="C445" s="107">
        <v>8.3</v>
      </c>
      <c r="D445" s="107"/>
      <c r="E445" s="24">
        <v>10</v>
      </c>
      <c r="F445" s="24">
        <v>10</v>
      </c>
      <c r="G445" s="24"/>
      <c r="H445" s="24"/>
      <c r="I445" s="24"/>
      <c r="J445" s="21"/>
      <c r="K445" s="25"/>
      <c r="L445" s="24">
        <v>10</v>
      </c>
      <c r="M445" s="24">
        <v>10</v>
      </c>
      <c r="N445" s="24">
        <v>10</v>
      </c>
      <c r="O445" s="159"/>
      <c r="P445" s="40"/>
      <c r="Q445" s="40"/>
    </row>
    <row r="446" spans="1:17" ht="12.75">
      <c r="A446" s="22">
        <v>29</v>
      </c>
      <c r="B446" s="23" t="s">
        <v>142</v>
      </c>
      <c r="C446" s="107">
        <v>9.8</v>
      </c>
      <c r="D446" s="107"/>
      <c r="E446" s="24">
        <v>20</v>
      </c>
      <c r="F446" s="24">
        <v>20</v>
      </c>
      <c r="G446" s="24"/>
      <c r="H446" s="24"/>
      <c r="I446" s="24"/>
      <c r="J446" s="21"/>
      <c r="K446" s="25"/>
      <c r="L446" s="24">
        <v>20</v>
      </c>
      <c r="M446" s="24">
        <v>20</v>
      </c>
      <c r="N446" s="24">
        <v>20</v>
      </c>
      <c r="O446" s="159"/>
      <c r="P446" s="40"/>
      <c r="Q446" s="40"/>
    </row>
    <row r="447" spans="1:17" ht="12.75">
      <c r="A447" s="22">
        <v>30</v>
      </c>
      <c r="B447" s="23" t="s">
        <v>143</v>
      </c>
      <c r="C447" s="107"/>
      <c r="D447" s="107"/>
      <c r="E447" s="24">
        <v>4</v>
      </c>
      <c r="F447" s="24">
        <v>4</v>
      </c>
      <c r="G447" s="24"/>
      <c r="H447" s="24"/>
      <c r="I447" s="24"/>
      <c r="J447" s="21"/>
      <c r="K447" s="25"/>
      <c r="L447" s="24">
        <v>4</v>
      </c>
      <c r="M447" s="24">
        <v>4</v>
      </c>
      <c r="N447" s="24">
        <v>4</v>
      </c>
      <c r="O447" s="159"/>
      <c r="P447" s="40"/>
      <c r="Q447" s="40"/>
    </row>
    <row r="448" spans="1:17" ht="12.75">
      <c r="A448" s="22">
        <v>31</v>
      </c>
      <c r="B448" s="23" t="s">
        <v>144</v>
      </c>
      <c r="C448" s="107">
        <v>24.7</v>
      </c>
      <c r="D448" s="107"/>
      <c r="E448" s="24">
        <v>40</v>
      </c>
      <c r="F448" s="24">
        <v>40</v>
      </c>
      <c r="G448" s="24"/>
      <c r="H448" s="24"/>
      <c r="I448" s="24"/>
      <c r="J448" s="21"/>
      <c r="K448" s="25"/>
      <c r="L448" s="24">
        <v>40</v>
      </c>
      <c r="M448" s="24">
        <v>40</v>
      </c>
      <c r="N448" s="24">
        <v>40</v>
      </c>
      <c r="O448" s="159"/>
      <c r="P448" s="40"/>
      <c r="Q448" s="40"/>
    </row>
    <row r="449" spans="1:17" ht="12.75">
      <c r="A449" s="22">
        <v>36</v>
      </c>
      <c r="B449" s="23" t="s">
        <v>145</v>
      </c>
      <c r="C449" s="107">
        <v>0.7</v>
      </c>
      <c r="D449" s="107"/>
      <c r="E449" s="24">
        <v>0</v>
      </c>
      <c r="F449" s="24"/>
      <c r="G449" s="24"/>
      <c r="H449" s="24"/>
      <c r="I449" s="24"/>
      <c r="J449" s="21"/>
      <c r="K449" s="25"/>
      <c r="L449" s="24"/>
      <c r="M449" s="24"/>
      <c r="N449" s="24"/>
      <c r="O449" s="159"/>
      <c r="P449" s="40"/>
      <c r="Q449" s="40"/>
    </row>
    <row r="450" spans="1:17" ht="12.75">
      <c r="A450" s="22">
        <v>37</v>
      </c>
      <c r="B450" s="23" t="s">
        <v>146</v>
      </c>
      <c r="C450" s="107">
        <v>7.6</v>
      </c>
      <c r="D450" s="107"/>
      <c r="E450" s="24">
        <v>15</v>
      </c>
      <c r="F450" s="24">
        <v>15</v>
      </c>
      <c r="G450" s="24"/>
      <c r="H450" s="24"/>
      <c r="I450" s="24"/>
      <c r="J450" s="21"/>
      <c r="K450" s="25"/>
      <c r="L450" s="24">
        <v>15</v>
      </c>
      <c r="M450" s="24">
        <v>15</v>
      </c>
      <c r="N450" s="24">
        <v>15</v>
      </c>
      <c r="O450" s="159"/>
      <c r="P450" s="40"/>
      <c r="Q450" s="40"/>
    </row>
    <row r="451" spans="1:17" ht="12.75">
      <c r="A451" s="22">
        <v>38</v>
      </c>
      <c r="B451" s="23" t="s">
        <v>147</v>
      </c>
      <c r="C451" s="107"/>
      <c r="D451" s="107"/>
      <c r="E451" s="24">
        <v>10</v>
      </c>
      <c r="F451" s="24">
        <v>5</v>
      </c>
      <c r="G451" s="24"/>
      <c r="H451" s="24"/>
      <c r="I451" s="24"/>
      <c r="J451" s="21"/>
      <c r="K451" s="25"/>
      <c r="L451" s="24">
        <v>10</v>
      </c>
      <c r="M451" s="24">
        <v>10</v>
      </c>
      <c r="N451" s="24">
        <v>10</v>
      </c>
      <c r="O451" s="159"/>
      <c r="P451" s="40"/>
      <c r="Q451" s="40"/>
    </row>
    <row r="452" spans="1:17" ht="12.75">
      <c r="A452" s="22">
        <v>39</v>
      </c>
      <c r="B452" s="23" t="s">
        <v>148</v>
      </c>
      <c r="C452" s="107">
        <v>0.5</v>
      </c>
      <c r="D452" s="107"/>
      <c r="E452" s="24">
        <v>10</v>
      </c>
      <c r="F452" s="24">
        <v>10</v>
      </c>
      <c r="G452" s="24"/>
      <c r="H452" s="24"/>
      <c r="I452" s="24"/>
      <c r="J452" s="21"/>
      <c r="K452" s="25"/>
      <c r="L452" s="24">
        <v>10</v>
      </c>
      <c r="M452" s="24">
        <v>10</v>
      </c>
      <c r="N452" s="24">
        <v>10</v>
      </c>
      <c r="O452" s="159"/>
      <c r="P452" s="40"/>
      <c r="Q452" s="40"/>
    </row>
    <row r="453" spans="1:17" ht="12.75">
      <c r="A453" s="22">
        <v>40</v>
      </c>
      <c r="B453" s="23" t="s">
        <v>250</v>
      </c>
      <c r="C453" s="107">
        <v>10.7</v>
      </c>
      <c r="D453" s="107"/>
      <c r="E453" s="24">
        <v>15</v>
      </c>
      <c r="F453" s="24">
        <v>15</v>
      </c>
      <c r="G453" s="24"/>
      <c r="H453" s="24"/>
      <c r="I453" s="24"/>
      <c r="J453" s="21"/>
      <c r="K453" s="25"/>
      <c r="L453" s="24">
        <v>15</v>
      </c>
      <c r="M453" s="24">
        <v>0</v>
      </c>
      <c r="N453" s="24">
        <v>15</v>
      </c>
      <c r="O453" s="159"/>
      <c r="P453" s="40"/>
      <c r="Q453" s="40"/>
    </row>
    <row r="454" spans="1:17" ht="12.75">
      <c r="A454" s="22">
        <v>43</v>
      </c>
      <c r="B454" s="23" t="s">
        <v>249</v>
      </c>
      <c r="C454" s="107">
        <v>480.4</v>
      </c>
      <c r="D454" s="107"/>
      <c r="E454" s="24">
        <v>780</v>
      </c>
      <c r="F454" s="24">
        <v>140</v>
      </c>
      <c r="G454" s="24"/>
      <c r="H454" s="24"/>
      <c r="I454" s="24"/>
      <c r="J454" s="21"/>
      <c r="K454" s="25"/>
      <c r="L454" s="24">
        <v>200</v>
      </c>
      <c r="M454" s="24">
        <v>500</v>
      </c>
      <c r="N454" s="24">
        <v>600</v>
      </c>
      <c r="O454" s="159"/>
      <c r="P454" s="40"/>
      <c r="Q454" s="40"/>
    </row>
    <row r="455" spans="1:17" ht="12.75">
      <c r="A455" s="22">
        <v>44</v>
      </c>
      <c r="B455" s="23" t="s">
        <v>149</v>
      </c>
      <c r="C455" s="107"/>
      <c r="D455" s="107"/>
      <c r="E455" s="24"/>
      <c r="F455" s="24"/>
      <c r="G455" s="24"/>
      <c r="H455" s="24"/>
      <c r="I455" s="24"/>
      <c r="J455" s="21"/>
      <c r="K455" s="25"/>
      <c r="L455" s="24">
        <v>500</v>
      </c>
      <c r="M455" s="24">
        <v>600</v>
      </c>
      <c r="N455" s="24">
        <v>700</v>
      </c>
      <c r="O455" s="159"/>
      <c r="P455" s="40"/>
      <c r="Q455" s="40"/>
    </row>
    <row r="456" spans="1:17" ht="12" customHeight="1">
      <c r="A456" s="22">
        <v>45</v>
      </c>
      <c r="B456" s="23" t="s">
        <v>150</v>
      </c>
      <c r="C456" s="107"/>
      <c r="D456" s="107"/>
      <c r="E456" s="24"/>
      <c r="F456" s="24"/>
      <c r="G456" s="24"/>
      <c r="H456" s="24"/>
      <c r="I456" s="24"/>
      <c r="J456" s="21"/>
      <c r="K456" s="25"/>
      <c r="L456" s="24"/>
      <c r="M456" s="78"/>
      <c r="N456" s="24"/>
      <c r="O456" s="159"/>
      <c r="P456" s="40"/>
      <c r="Q456" s="40"/>
    </row>
    <row r="457" spans="1:17" ht="12.75">
      <c r="A457" s="22">
        <v>53</v>
      </c>
      <c r="B457" s="23" t="s">
        <v>151</v>
      </c>
      <c r="C457" s="107">
        <v>13.5</v>
      </c>
      <c r="D457" s="107"/>
      <c r="E457" s="24"/>
      <c r="F457" s="73"/>
      <c r="G457" s="174"/>
      <c r="H457" s="174"/>
      <c r="I457" s="174"/>
      <c r="J457" s="175"/>
      <c r="K457" s="72"/>
      <c r="L457" s="73">
        <v>0</v>
      </c>
      <c r="M457" s="174">
        <v>5</v>
      </c>
      <c r="N457" s="24">
        <v>0</v>
      </c>
      <c r="O457" s="159"/>
      <c r="P457" s="28"/>
      <c r="Q457" s="28"/>
    </row>
    <row r="458" spans="3:17" ht="12.75">
      <c r="C458" s="27"/>
      <c r="D458" s="15"/>
      <c r="E458" s="27"/>
      <c r="F458" s="27"/>
      <c r="G458" s="27"/>
      <c r="H458" s="27"/>
      <c r="I458" s="27"/>
      <c r="J458" s="28"/>
      <c r="K458" s="46"/>
      <c r="L458" s="177"/>
      <c r="M458" s="177"/>
      <c r="N458" s="177"/>
      <c r="O458" s="46"/>
      <c r="P458" s="28"/>
      <c r="Q458" s="28"/>
    </row>
    <row r="459" spans="3:17" ht="6.75" customHeight="1">
      <c r="C459" s="27"/>
      <c r="D459" s="15"/>
      <c r="E459" s="27"/>
      <c r="F459" s="27"/>
      <c r="G459" s="27"/>
      <c r="H459" s="27"/>
      <c r="I459" s="27"/>
      <c r="J459" s="28"/>
      <c r="K459" s="46"/>
      <c r="L459" s="177"/>
      <c r="M459" s="177"/>
      <c r="N459" s="177"/>
      <c r="O459" s="46"/>
      <c r="P459" s="28"/>
      <c r="Q459" s="28"/>
    </row>
    <row r="460" spans="1:17" ht="12.75">
      <c r="A460" s="56" t="s">
        <v>32</v>
      </c>
      <c r="B460" s="56"/>
      <c r="C460" s="27"/>
      <c r="D460" s="15"/>
      <c r="E460" s="27"/>
      <c r="F460" s="27"/>
      <c r="G460" s="27"/>
      <c r="H460" s="27"/>
      <c r="I460" s="27"/>
      <c r="K460" s="46"/>
      <c r="L460" s="177"/>
      <c r="M460" s="177"/>
      <c r="N460" s="177"/>
      <c r="O460" s="144" t="s">
        <v>152</v>
      </c>
      <c r="P460" s="62"/>
      <c r="Q460" s="62"/>
    </row>
    <row r="461" spans="1:17" ht="38.25">
      <c r="A461" s="1" t="s">
        <v>34</v>
      </c>
      <c r="B461" s="1" t="s">
        <v>3</v>
      </c>
      <c r="C461" s="2" t="s">
        <v>4</v>
      </c>
      <c r="D461" s="3" t="s">
        <v>5</v>
      </c>
      <c r="E461" s="61" t="s">
        <v>6</v>
      </c>
      <c r="F461" s="2" t="s">
        <v>7</v>
      </c>
      <c r="G461" s="2"/>
      <c r="H461" s="2"/>
      <c r="I461" s="2"/>
      <c r="J461" s="54"/>
      <c r="K461" s="45"/>
      <c r="L461" s="176" t="s">
        <v>8</v>
      </c>
      <c r="M461" s="176" t="s">
        <v>9</v>
      </c>
      <c r="N461" s="176" t="s">
        <v>10</v>
      </c>
      <c r="O461" s="143" t="s">
        <v>11</v>
      </c>
      <c r="P461" s="40"/>
      <c r="Q461" s="40"/>
    </row>
    <row r="462" spans="1:17" ht="12.75">
      <c r="A462" s="17">
        <v>636</v>
      </c>
      <c r="B462" s="17" t="s">
        <v>153</v>
      </c>
      <c r="C462" s="132">
        <f>SUM(C463:C467)</f>
        <v>135.6</v>
      </c>
      <c r="D462" s="132">
        <f>SUM(D463:D468)</f>
        <v>0</v>
      </c>
      <c r="E462" s="163">
        <f>SUM(E463:E467)</f>
        <v>150</v>
      </c>
      <c r="F462" s="163">
        <f>SUM(F463:F467)</f>
        <v>135</v>
      </c>
      <c r="G462" s="129"/>
      <c r="H462" s="129"/>
      <c r="I462" s="129"/>
      <c r="J462" s="136"/>
      <c r="K462" s="137"/>
      <c r="L462" s="129">
        <f>SUM(L463:L467)</f>
        <v>145</v>
      </c>
      <c r="M462" s="129">
        <f>SUM(M463:M467)</f>
        <v>145</v>
      </c>
      <c r="N462" s="129">
        <f>SUM(N463:N467)</f>
        <v>125</v>
      </c>
      <c r="O462" s="147"/>
      <c r="P462" s="40"/>
      <c r="Q462" s="40"/>
    </row>
    <row r="463" spans="1:17" ht="12.75">
      <c r="A463" s="26">
        <v>1</v>
      </c>
      <c r="B463" s="23" t="s">
        <v>136</v>
      </c>
      <c r="C463" s="107"/>
      <c r="D463" s="107"/>
      <c r="E463" s="24"/>
      <c r="F463" s="24"/>
      <c r="G463" s="24"/>
      <c r="H463" s="24"/>
      <c r="I463" s="24"/>
      <c r="J463" s="21"/>
      <c r="K463" s="25"/>
      <c r="L463" s="24"/>
      <c r="M463" s="24"/>
      <c r="N463" s="24"/>
      <c r="O463" s="159"/>
      <c r="P463" s="40"/>
      <c r="Q463" s="40"/>
    </row>
    <row r="464" spans="1:17" ht="12.75">
      <c r="A464" s="26">
        <v>2</v>
      </c>
      <c r="B464" s="23" t="s">
        <v>154</v>
      </c>
      <c r="C464" s="107">
        <v>8.4</v>
      </c>
      <c r="D464" s="107"/>
      <c r="E464" s="24">
        <v>30</v>
      </c>
      <c r="F464" s="24"/>
      <c r="G464" s="24"/>
      <c r="H464" s="24"/>
      <c r="I464" s="24"/>
      <c r="J464" s="21"/>
      <c r="K464" s="25"/>
      <c r="L464" s="24"/>
      <c r="M464" s="24"/>
      <c r="N464" s="24"/>
      <c r="O464" s="159"/>
      <c r="P464" s="40"/>
      <c r="Q464" s="40"/>
    </row>
    <row r="465" spans="1:17" ht="12.75">
      <c r="A465" s="26">
        <v>7</v>
      </c>
      <c r="B465" s="23" t="s">
        <v>155</v>
      </c>
      <c r="C465" s="107">
        <v>76.8</v>
      </c>
      <c r="D465" s="107"/>
      <c r="E465" s="24">
        <v>50</v>
      </c>
      <c r="F465" s="24">
        <v>50</v>
      </c>
      <c r="G465" s="24"/>
      <c r="H465" s="24"/>
      <c r="I465" s="24"/>
      <c r="J465" s="21"/>
      <c r="K465" s="25"/>
      <c r="L465" s="24">
        <v>50</v>
      </c>
      <c r="M465" s="24">
        <v>50</v>
      </c>
      <c r="N465" s="24">
        <v>30</v>
      </c>
      <c r="O465" s="159"/>
      <c r="P465" s="40"/>
      <c r="Q465" s="40"/>
    </row>
    <row r="466" spans="1:17" ht="12.75">
      <c r="A466" s="22">
        <v>13</v>
      </c>
      <c r="B466" s="23" t="s">
        <v>156</v>
      </c>
      <c r="C466" s="107">
        <v>2.1</v>
      </c>
      <c r="D466" s="107"/>
      <c r="E466" s="24">
        <v>5</v>
      </c>
      <c r="F466" s="24">
        <v>5</v>
      </c>
      <c r="G466" s="24"/>
      <c r="H466" s="24"/>
      <c r="I466" s="24"/>
      <c r="J466" s="21"/>
      <c r="K466" s="25"/>
      <c r="L466" s="24">
        <v>5</v>
      </c>
      <c r="M466" s="24">
        <v>5</v>
      </c>
      <c r="N466" s="24">
        <v>5</v>
      </c>
      <c r="O466" s="159"/>
      <c r="P466" s="40"/>
      <c r="Q466" s="40"/>
    </row>
    <row r="467" spans="1:17" ht="12.75">
      <c r="A467" s="22">
        <v>17</v>
      </c>
      <c r="B467" s="23" t="s">
        <v>157</v>
      </c>
      <c r="C467" s="107">
        <v>48.3</v>
      </c>
      <c r="D467" s="107"/>
      <c r="E467" s="24">
        <v>65</v>
      </c>
      <c r="F467" s="24">
        <v>80</v>
      </c>
      <c r="G467" s="24"/>
      <c r="H467" s="24"/>
      <c r="I467" s="24"/>
      <c r="J467" s="21"/>
      <c r="K467" s="25"/>
      <c r="L467" s="24">
        <v>90</v>
      </c>
      <c r="M467" s="24">
        <v>90</v>
      </c>
      <c r="N467" s="24">
        <v>90</v>
      </c>
      <c r="O467" s="159"/>
      <c r="P467" s="40"/>
      <c r="Q467" s="40"/>
    </row>
    <row r="468" spans="1:17" ht="12.75">
      <c r="A468" s="17">
        <v>637</v>
      </c>
      <c r="B468" s="17" t="s">
        <v>158</v>
      </c>
      <c r="C468" s="132">
        <f>SUM(C469:C489)</f>
        <v>2305</v>
      </c>
      <c r="D468" s="132">
        <f>SUM(D469:D489)</f>
        <v>0</v>
      </c>
      <c r="E468" s="163">
        <f>SUM(E469:E489)</f>
        <v>3115</v>
      </c>
      <c r="F468" s="163">
        <f>SUM(F469:F489)</f>
        <v>2385</v>
      </c>
      <c r="G468" s="129"/>
      <c r="H468" s="129"/>
      <c r="I468" s="129"/>
      <c r="J468" s="136"/>
      <c r="K468" s="137"/>
      <c r="L468" s="129">
        <f>SUM(L469:L489)</f>
        <v>3245</v>
      </c>
      <c r="M468" s="129">
        <f>SUM(M469:M489)</f>
        <v>3288</v>
      </c>
      <c r="N468" s="129">
        <f>SUM(N469:N489)</f>
        <v>3451</v>
      </c>
      <c r="O468" s="158"/>
      <c r="P468" s="40"/>
      <c r="Q468" s="40"/>
    </row>
    <row r="469" spans="1:17" ht="12.75">
      <c r="A469" s="26">
        <v>1</v>
      </c>
      <c r="B469" s="23" t="s">
        <v>159</v>
      </c>
      <c r="C469" s="107">
        <v>323</v>
      </c>
      <c r="D469" s="107"/>
      <c r="E469" s="24">
        <v>670</v>
      </c>
      <c r="F469" s="9">
        <v>200</v>
      </c>
      <c r="G469" s="9"/>
      <c r="H469" s="9"/>
      <c r="I469" s="9"/>
      <c r="J469" s="21"/>
      <c r="K469" s="43"/>
      <c r="L469" s="9">
        <v>680</v>
      </c>
      <c r="M469" s="9">
        <v>695</v>
      </c>
      <c r="N469" s="9">
        <v>725</v>
      </c>
      <c r="O469" s="44"/>
      <c r="P469" s="40"/>
      <c r="Q469" s="40"/>
    </row>
    <row r="470" spans="1:17" ht="12.75">
      <c r="A470" s="26">
        <v>2</v>
      </c>
      <c r="B470" s="23" t="s">
        <v>160</v>
      </c>
      <c r="C470" s="107"/>
      <c r="D470" s="107"/>
      <c r="E470" s="24"/>
      <c r="F470" s="9"/>
      <c r="G470" s="9"/>
      <c r="H470" s="9"/>
      <c r="I470" s="9"/>
      <c r="J470" s="21"/>
      <c r="K470" s="43"/>
      <c r="L470" s="9"/>
      <c r="M470" s="9"/>
      <c r="N470" s="9"/>
      <c r="O470" s="44"/>
      <c r="P470" s="40"/>
      <c r="Q470" s="40"/>
    </row>
    <row r="471" spans="1:17" ht="12.75">
      <c r="A471" s="26">
        <v>3</v>
      </c>
      <c r="B471" s="23" t="s">
        <v>161</v>
      </c>
      <c r="C471" s="107">
        <v>421.8</v>
      </c>
      <c r="D471" s="107"/>
      <c r="E471" s="24">
        <v>654</v>
      </c>
      <c r="F471" s="9">
        <v>539</v>
      </c>
      <c r="G471" s="9"/>
      <c r="H471" s="9"/>
      <c r="I471" s="9"/>
      <c r="J471" s="21"/>
      <c r="K471" s="43"/>
      <c r="L471" s="9">
        <v>650</v>
      </c>
      <c r="M471" s="9">
        <v>650</v>
      </c>
      <c r="N471" s="9">
        <v>650</v>
      </c>
      <c r="O471" s="44"/>
      <c r="P471" s="40"/>
      <c r="Q471" s="40"/>
    </row>
    <row r="472" spans="1:17" ht="12.75">
      <c r="A472" s="26">
        <v>4</v>
      </c>
      <c r="B472" s="23" t="s">
        <v>162</v>
      </c>
      <c r="C472" s="107">
        <v>49.2</v>
      </c>
      <c r="D472" s="107"/>
      <c r="E472" s="24"/>
      <c r="F472" s="9"/>
      <c r="G472" s="9"/>
      <c r="H472" s="9"/>
      <c r="I472" s="9"/>
      <c r="J472" s="21"/>
      <c r="K472" s="43"/>
      <c r="L472" s="9"/>
      <c r="M472" s="9"/>
      <c r="N472" s="9"/>
      <c r="O472" s="44"/>
      <c r="P472" s="40"/>
      <c r="Q472" s="40"/>
    </row>
    <row r="473" spans="1:17" ht="12.75">
      <c r="A473" s="26">
        <v>7</v>
      </c>
      <c r="B473" s="23" t="s">
        <v>163</v>
      </c>
      <c r="C473" s="107">
        <v>22.8</v>
      </c>
      <c r="D473" s="107"/>
      <c r="E473" s="24">
        <v>35</v>
      </c>
      <c r="F473" s="24">
        <v>30</v>
      </c>
      <c r="G473" s="24"/>
      <c r="H473" s="24"/>
      <c r="I473" s="24"/>
      <c r="J473" s="21"/>
      <c r="K473" s="25"/>
      <c r="L473" s="24">
        <v>30</v>
      </c>
      <c r="M473" s="24">
        <v>30</v>
      </c>
      <c r="N473" s="24">
        <v>30</v>
      </c>
      <c r="O473" s="159"/>
      <c r="P473" s="40"/>
      <c r="Q473" s="40"/>
    </row>
    <row r="474" spans="1:17" ht="12.75">
      <c r="A474" s="26">
        <v>9</v>
      </c>
      <c r="B474" s="23" t="s">
        <v>164</v>
      </c>
      <c r="C474" s="107">
        <v>0.6</v>
      </c>
      <c r="D474" s="107"/>
      <c r="E474" s="24">
        <v>100</v>
      </c>
      <c r="F474" s="24">
        <v>50</v>
      </c>
      <c r="G474" s="24"/>
      <c r="H474" s="24"/>
      <c r="I474" s="24"/>
      <c r="J474" s="21"/>
      <c r="K474" s="25"/>
      <c r="L474" s="24">
        <v>50</v>
      </c>
      <c r="M474" s="24">
        <v>50</v>
      </c>
      <c r="N474" s="24">
        <v>50</v>
      </c>
      <c r="O474" s="159"/>
      <c r="P474" s="40"/>
      <c r="Q474" s="40"/>
    </row>
    <row r="475" spans="1:17" ht="12.75">
      <c r="A475" s="22">
        <v>10</v>
      </c>
      <c r="B475" s="23" t="s">
        <v>165</v>
      </c>
      <c r="C475" s="107">
        <v>6.6</v>
      </c>
      <c r="D475" s="107"/>
      <c r="E475" s="24">
        <v>100</v>
      </c>
      <c r="F475" s="24">
        <v>120</v>
      </c>
      <c r="G475" s="24"/>
      <c r="H475" s="24"/>
      <c r="I475" s="24"/>
      <c r="J475" s="21"/>
      <c r="K475" s="25"/>
      <c r="L475" s="24">
        <v>100</v>
      </c>
      <c r="M475" s="24">
        <v>100</v>
      </c>
      <c r="N475" s="24">
        <v>100</v>
      </c>
      <c r="O475" s="159"/>
      <c r="P475" s="40"/>
      <c r="Q475" s="40"/>
    </row>
    <row r="476" spans="1:17" ht="12.75">
      <c r="A476" s="22">
        <v>21</v>
      </c>
      <c r="B476" s="23" t="s">
        <v>166</v>
      </c>
      <c r="C476" s="107">
        <v>8.9</v>
      </c>
      <c r="D476" s="107"/>
      <c r="E476" s="24">
        <v>20</v>
      </c>
      <c r="F476" s="24">
        <v>20</v>
      </c>
      <c r="G476" s="24"/>
      <c r="H476" s="24"/>
      <c r="I476" s="24"/>
      <c r="J476" s="21"/>
      <c r="K476" s="25"/>
      <c r="L476" s="24">
        <v>20</v>
      </c>
      <c r="M476" s="24">
        <v>20</v>
      </c>
      <c r="N476" s="24">
        <v>30</v>
      </c>
      <c r="O476" s="159"/>
      <c r="P476" s="40"/>
      <c r="Q476" s="40"/>
    </row>
    <row r="477" spans="1:17" ht="12.75">
      <c r="A477" s="22">
        <v>24</v>
      </c>
      <c r="B477" s="23" t="s">
        <v>167</v>
      </c>
      <c r="C477" s="107">
        <v>169.1</v>
      </c>
      <c r="D477" s="107"/>
      <c r="E477" s="24">
        <v>170</v>
      </c>
      <c r="F477" s="24">
        <v>190</v>
      </c>
      <c r="G477" s="24"/>
      <c r="H477" s="24"/>
      <c r="I477" s="24"/>
      <c r="J477" s="21"/>
      <c r="K477" s="25"/>
      <c r="L477" s="24">
        <v>200</v>
      </c>
      <c r="M477" s="24">
        <v>200</v>
      </c>
      <c r="N477" s="24">
        <v>220</v>
      </c>
      <c r="O477" s="159"/>
      <c r="P477" s="40"/>
      <c r="Q477" s="40"/>
    </row>
    <row r="478" spans="1:17" ht="12.75">
      <c r="A478" s="22">
        <v>25</v>
      </c>
      <c r="B478" s="23" t="s">
        <v>168</v>
      </c>
      <c r="C478" s="107">
        <v>40.9</v>
      </c>
      <c r="D478" s="107"/>
      <c r="E478" s="24">
        <v>41</v>
      </c>
      <c r="F478" s="24">
        <v>41</v>
      </c>
      <c r="G478" s="24"/>
      <c r="H478" s="24"/>
      <c r="I478" s="24"/>
      <c r="J478" s="21"/>
      <c r="K478" s="25"/>
      <c r="L478" s="24">
        <v>50</v>
      </c>
      <c r="M478" s="24">
        <v>60</v>
      </c>
      <c r="N478" s="24">
        <v>80</v>
      </c>
      <c r="O478" s="159"/>
      <c r="P478" s="40"/>
      <c r="Q478" s="40"/>
    </row>
    <row r="479" spans="1:17" ht="12.75">
      <c r="A479" s="22">
        <v>29</v>
      </c>
      <c r="B479" s="23" t="s">
        <v>169</v>
      </c>
      <c r="C479" s="107">
        <v>722.9</v>
      </c>
      <c r="D479" s="107"/>
      <c r="E479" s="24">
        <v>775</v>
      </c>
      <c r="F479" s="9">
        <v>776</v>
      </c>
      <c r="G479" s="9"/>
      <c r="H479" s="9"/>
      <c r="I479" s="9"/>
      <c r="J479" s="21"/>
      <c r="K479" s="43"/>
      <c r="L479" s="9">
        <v>824</v>
      </c>
      <c r="M479" s="9">
        <v>842</v>
      </c>
      <c r="N479" s="9">
        <v>877</v>
      </c>
      <c r="O479" s="44"/>
      <c r="P479" s="40"/>
      <c r="Q479" s="40"/>
    </row>
    <row r="480" spans="1:17" ht="12.75">
      <c r="A480" s="22">
        <v>31</v>
      </c>
      <c r="B480" s="23" t="s">
        <v>170</v>
      </c>
      <c r="C480" s="107">
        <v>221.8</v>
      </c>
      <c r="D480" s="107"/>
      <c r="E480" s="24">
        <v>65</v>
      </c>
      <c r="F480" s="9">
        <v>124</v>
      </c>
      <c r="G480" s="9"/>
      <c r="H480" s="9"/>
      <c r="I480" s="9"/>
      <c r="J480" s="21"/>
      <c r="K480" s="43"/>
      <c r="L480" s="9">
        <v>154</v>
      </c>
      <c r="M480" s="9">
        <v>154</v>
      </c>
      <c r="N480" s="9">
        <v>202</v>
      </c>
      <c r="O480" s="44" t="s">
        <v>171</v>
      </c>
      <c r="P480" s="40"/>
      <c r="Q480" s="40"/>
    </row>
    <row r="481" spans="1:17" ht="12.75">
      <c r="A481" s="22">
        <v>34</v>
      </c>
      <c r="B481" s="23" t="s">
        <v>172</v>
      </c>
      <c r="C481" s="107">
        <v>14.2</v>
      </c>
      <c r="D481" s="107"/>
      <c r="E481" s="24"/>
      <c r="F481" s="9"/>
      <c r="G481" s="9"/>
      <c r="H481" s="9"/>
      <c r="I481" s="9"/>
      <c r="J481" s="21"/>
      <c r="K481" s="43"/>
      <c r="L481" s="9"/>
      <c r="M481" s="9"/>
      <c r="N481" s="9"/>
      <c r="O481" s="44"/>
      <c r="P481" s="40"/>
      <c r="Q481" s="40"/>
    </row>
    <row r="482" spans="1:17" ht="12.75">
      <c r="A482" s="22">
        <v>41</v>
      </c>
      <c r="B482" s="23" t="s">
        <v>173</v>
      </c>
      <c r="C482" s="107"/>
      <c r="D482" s="107"/>
      <c r="E482" s="24"/>
      <c r="F482" s="9"/>
      <c r="G482" s="9"/>
      <c r="H482" s="9"/>
      <c r="I482" s="9"/>
      <c r="J482" s="21"/>
      <c r="K482" s="43"/>
      <c r="L482" s="9"/>
      <c r="M482" s="9"/>
      <c r="N482" s="9"/>
      <c r="O482" s="44"/>
      <c r="P482" s="40"/>
      <c r="Q482" s="40"/>
    </row>
    <row r="483" spans="1:17" ht="12.75">
      <c r="A483" s="22">
        <v>43</v>
      </c>
      <c r="B483" s="23" t="s">
        <v>174</v>
      </c>
      <c r="C483" s="107"/>
      <c r="D483" s="107"/>
      <c r="E483" s="24"/>
      <c r="F483" s="9"/>
      <c r="G483" s="9"/>
      <c r="H483" s="9"/>
      <c r="I483" s="9"/>
      <c r="J483" s="21"/>
      <c r="K483" s="43"/>
      <c r="L483" s="9"/>
      <c r="M483" s="9"/>
      <c r="N483" s="9"/>
      <c r="O483" s="44"/>
      <c r="P483" s="40"/>
      <c r="Q483" s="40"/>
    </row>
    <row r="484" spans="1:17" ht="12.75">
      <c r="A484" s="22">
        <v>44</v>
      </c>
      <c r="B484" s="23" t="s">
        <v>175</v>
      </c>
      <c r="C484" s="107">
        <v>15.6</v>
      </c>
      <c r="D484" s="107"/>
      <c r="E484" s="24">
        <v>15</v>
      </c>
      <c r="F484" s="9">
        <v>17</v>
      </c>
      <c r="G484" s="9"/>
      <c r="H484" s="9"/>
      <c r="I484" s="9"/>
      <c r="J484" s="21"/>
      <c r="K484" s="43"/>
      <c r="L484" s="9">
        <v>17</v>
      </c>
      <c r="M484" s="9">
        <v>17</v>
      </c>
      <c r="N484" s="9">
        <v>17</v>
      </c>
      <c r="O484" s="44"/>
      <c r="P484" s="40"/>
      <c r="Q484" s="40"/>
    </row>
    <row r="485" spans="1:17" ht="12.75">
      <c r="A485" s="22">
        <v>46</v>
      </c>
      <c r="B485" s="23" t="s">
        <v>176</v>
      </c>
      <c r="C485" s="107"/>
      <c r="D485" s="107"/>
      <c r="E485" s="24">
        <v>40</v>
      </c>
      <c r="F485" s="9"/>
      <c r="G485" s="9"/>
      <c r="H485" s="9"/>
      <c r="I485" s="9"/>
      <c r="J485" s="21"/>
      <c r="K485" s="43"/>
      <c r="L485" s="9"/>
      <c r="M485" s="9"/>
      <c r="N485" s="9"/>
      <c r="O485" s="44"/>
      <c r="P485" s="40"/>
      <c r="Q485" s="40"/>
    </row>
    <row r="486" spans="1:17" ht="12.75">
      <c r="A486" s="22">
        <v>47</v>
      </c>
      <c r="B486" s="23" t="s">
        <v>177</v>
      </c>
      <c r="C486" s="107">
        <v>108.8</v>
      </c>
      <c r="D486" s="107"/>
      <c r="E486" s="24">
        <v>200</v>
      </c>
      <c r="F486" s="9">
        <v>170</v>
      </c>
      <c r="G486" s="9"/>
      <c r="H486" s="9"/>
      <c r="I486" s="9"/>
      <c r="J486" s="21"/>
      <c r="K486" s="43"/>
      <c r="L486" s="9">
        <v>250</v>
      </c>
      <c r="M486" s="9">
        <v>250</v>
      </c>
      <c r="N486" s="9">
        <v>250</v>
      </c>
      <c r="O486" s="44"/>
      <c r="P486" s="40"/>
      <c r="Q486" s="40"/>
    </row>
    <row r="487" spans="1:17" ht="12.75">
      <c r="A487" s="22">
        <v>53</v>
      </c>
      <c r="B487" s="23" t="s">
        <v>178</v>
      </c>
      <c r="C487" s="107">
        <v>40.7</v>
      </c>
      <c r="D487" s="107"/>
      <c r="E487" s="24">
        <v>110</v>
      </c>
      <c r="F487" s="9">
        <v>96</v>
      </c>
      <c r="G487" s="9"/>
      <c r="H487" s="9"/>
      <c r="I487" s="9"/>
      <c r="J487" s="21"/>
      <c r="K487" s="43"/>
      <c r="L487" s="9">
        <v>100</v>
      </c>
      <c r="M487" s="9">
        <v>100</v>
      </c>
      <c r="N487" s="9">
        <v>100</v>
      </c>
      <c r="O487" s="44"/>
      <c r="P487" s="40"/>
      <c r="Q487" s="40"/>
    </row>
    <row r="488" spans="1:17" ht="12.75">
      <c r="A488" s="22">
        <v>54</v>
      </c>
      <c r="B488" s="23" t="s">
        <v>179</v>
      </c>
      <c r="C488" s="107"/>
      <c r="D488" s="107"/>
      <c r="E488" s="24"/>
      <c r="F488" s="9">
        <v>12</v>
      </c>
      <c r="G488" s="9"/>
      <c r="H488" s="9"/>
      <c r="I488" s="9"/>
      <c r="J488" s="21"/>
      <c r="K488" s="43"/>
      <c r="L488" s="9"/>
      <c r="M488" s="9"/>
      <c r="N488" s="9"/>
      <c r="O488" s="44"/>
      <c r="P488" s="40"/>
      <c r="Q488" s="40"/>
    </row>
    <row r="489" spans="1:17" ht="12.75">
      <c r="A489" s="22">
        <v>55</v>
      </c>
      <c r="B489" s="23" t="s">
        <v>180</v>
      </c>
      <c r="C489" s="107">
        <v>138.1</v>
      </c>
      <c r="D489" s="107"/>
      <c r="E489" s="24">
        <v>120</v>
      </c>
      <c r="F489" s="9">
        <v>0</v>
      </c>
      <c r="G489" s="9"/>
      <c r="H489" s="9"/>
      <c r="I489" s="9"/>
      <c r="J489" s="21"/>
      <c r="K489" s="43"/>
      <c r="L489" s="9">
        <v>120</v>
      </c>
      <c r="M489" s="9">
        <v>120</v>
      </c>
      <c r="N489" s="9">
        <v>120</v>
      </c>
      <c r="O489" s="44"/>
      <c r="P489" s="40"/>
      <c r="Q489" s="40"/>
    </row>
    <row r="490" spans="1:17" ht="24.75" customHeight="1">
      <c r="A490" s="17">
        <v>648</v>
      </c>
      <c r="B490" s="17" t="s">
        <v>181</v>
      </c>
      <c r="C490" s="132">
        <v>18.4</v>
      </c>
      <c r="D490" s="132"/>
      <c r="E490" s="163">
        <v>50</v>
      </c>
      <c r="F490" s="129">
        <v>20</v>
      </c>
      <c r="G490" s="129"/>
      <c r="H490" s="129"/>
      <c r="I490" s="129"/>
      <c r="J490" s="136"/>
      <c r="K490" s="137"/>
      <c r="L490" s="129">
        <v>30</v>
      </c>
      <c r="M490" s="129">
        <v>30</v>
      </c>
      <c r="N490" s="129">
        <v>30</v>
      </c>
      <c r="O490" s="151"/>
      <c r="P490" s="40"/>
      <c r="Q490" s="40"/>
    </row>
    <row r="491" spans="1:17" ht="18.75" customHeight="1">
      <c r="A491" s="26">
        <v>3</v>
      </c>
      <c r="B491" s="23" t="s">
        <v>182</v>
      </c>
      <c r="C491" s="107">
        <v>18.4</v>
      </c>
      <c r="D491" s="107"/>
      <c r="E491" s="24">
        <v>50</v>
      </c>
      <c r="F491" s="9">
        <v>30</v>
      </c>
      <c r="G491" s="9"/>
      <c r="H491" s="9"/>
      <c r="I491" s="9"/>
      <c r="J491" s="21"/>
      <c r="K491" s="43"/>
      <c r="L491" s="9">
        <v>30</v>
      </c>
      <c r="M491" s="9">
        <v>30</v>
      </c>
      <c r="N491" s="9">
        <v>30</v>
      </c>
      <c r="O491" s="44"/>
      <c r="P491" s="40"/>
      <c r="Q491" s="40"/>
    </row>
    <row r="492" spans="1:17" ht="29.25" customHeight="1">
      <c r="A492" s="75"/>
      <c r="B492" s="36"/>
      <c r="C492" s="78"/>
      <c r="D492" s="57"/>
      <c r="E492" s="78"/>
      <c r="F492" s="78"/>
      <c r="G492" s="78"/>
      <c r="H492" s="78"/>
      <c r="I492" s="78"/>
      <c r="J492" s="40"/>
      <c r="K492" s="90"/>
      <c r="L492" s="180"/>
      <c r="M492" s="180"/>
      <c r="N492" s="180"/>
      <c r="O492" s="90"/>
      <c r="P492" s="28"/>
      <c r="Q492" s="28"/>
    </row>
    <row r="493" spans="1:17" ht="12.75">
      <c r="A493" s="56" t="s">
        <v>32</v>
      </c>
      <c r="B493" s="56"/>
      <c r="C493" s="27"/>
      <c r="D493" s="15"/>
      <c r="E493" s="27"/>
      <c r="F493" s="27"/>
      <c r="G493" s="27"/>
      <c r="H493" s="27"/>
      <c r="I493" s="27"/>
      <c r="K493" s="46"/>
      <c r="L493" s="177"/>
      <c r="M493" s="177"/>
      <c r="N493" s="177"/>
      <c r="O493" s="144" t="s">
        <v>152</v>
      </c>
      <c r="P493" s="28"/>
      <c r="Q493" s="28"/>
    </row>
    <row r="494" spans="1:17" ht="38.25">
      <c r="A494" s="1" t="s">
        <v>34</v>
      </c>
      <c r="B494" s="1" t="s">
        <v>3</v>
      </c>
      <c r="C494" s="2" t="s">
        <v>4</v>
      </c>
      <c r="D494" s="3" t="s">
        <v>5</v>
      </c>
      <c r="E494" s="61" t="s">
        <v>6</v>
      </c>
      <c r="F494" s="2" t="s">
        <v>7</v>
      </c>
      <c r="G494" s="2"/>
      <c r="H494" s="2"/>
      <c r="I494" s="2"/>
      <c r="J494" s="54"/>
      <c r="K494" s="45"/>
      <c r="L494" s="176" t="s">
        <v>8</v>
      </c>
      <c r="M494" s="176" t="s">
        <v>9</v>
      </c>
      <c r="N494" s="176" t="s">
        <v>10</v>
      </c>
      <c r="O494" s="143" t="s">
        <v>11</v>
      </c>
      <c r="P494" s="101"/>
      <c r="Q494" s="101"/>
    </row>
    <row r="495" spans="1:17" ht="12.75">
      <c r="A495" s="17">
        <v>710</v>
      </c>
      <c r="B495" s="17" t="s">
        <v>183</v>
      </c>
      <c r="C495" s="132">
        <f>SUM(C497,C501,C504,C510,C514,C527,C529,C534,C539)</f>
        <v>9063.6</v>
      </c>
      <c r="D495" s="132">
        <f>SUM(D497,D504,D501,D527,D531,D545,D547,D552,D562)</f>
        <v>27</v>
      </c>
      <c r="E495" s="163">
        <f>SUM(E497,E501,E504,E510,E514,E527,E529,E534,E539)</f>
        <v>10000</v>
      </c>
      <c r="F495" s="163">
        <f>SUM(F497,F501,F504,F510,F514,F527,F529,F534,F539)</f>
        <v>10000</v>
      </c>
      <c r="G495" s="129"/>
      <c r="H495" s="129"/>
      <c r="I495" s="129"/>
      <c r="J495" s="136"/>
      <c r="K495" s="137"/>
      <c r="L495" s="129">
        <f>SUM(L497,L501,L504,L510,L514:L515,L514:L515,L514,L527,L529,L534,L539)</f>
        <v>14060</v>
      </c>
      <c r="M495" s="129">
        <f>SUM(M497,M501,M504,M510,M514,M527,M529,M534,M539)</f>
        <v>14700</v>
      </c>
      <c r="N495" s="129">
        <f>SUM(N497,N501,N504,N510,N514,N527,N529,N534,N539)</f>
        <v>3800</v>
      </c>
      <c r="O495" s="158"/>
      <c r="P495" s="40"/>
      <c r="Q495" s="40"/>
    </row>
    <row r="496" spans="1:17" ht="12.75">
      <c r="A496" s="22"/>
      <c r="B496" s="23"/>
      <c r="C496" s="107"/>
      <c r="D496" s="107"/>
      <c r="E496" s="24"/>
      <c r="F496" s="9"/>
      <c r="G496" s="9"/>
      <c r="H496" s="9"/>
      <c r="I496" s="9"/>
      <c r="J496" s="21"/>
      <c r="K496" s="43"/>
      <c r="L496" s="9"/>
      <c r="M496" s="9"/>
      <c r="N496" s="9"/>
      <c r="O496" s="44"/>
      <c r="P496" s="40"/>
      <c r="Q496" s="40"/>
    </row>
    <row r="497" spans="1:17" ht="12.75">
      <c r="A497" s="17">
        <v>711</v>
      </c>
      <c r="B497" s="17" t="s">
        <v>184</v>
      </c>
      <c r="C497" s="132">
        <f>SUM(C498:C500)</f>
        <v>964.8</v>
      </c>
      <c r="D497" s="132">
        <f>SUM(D498:D500)</f>
        <v>0</v>
      </c>
      <c r="E497" s="163">
        <f>SUM(E498:E500)</f>
        <v>931</v>
      </c>
      <c r="F497" s="163">
        <f>SUM(F498:F500)</f>
        <v>0</v>
      </c>
      <c r="G497" s="129"/>
      <c r="H497" s="129"/>
      <c r="I497" s="129"/>
      <c r="J497" s="136"/>
      <c r="K497" s="137"/>
      <c r="L497" s="129">
        <f>SUM(L498:L500)</f>
        <v>800</v>
      </c>
      <c r="M497" s="129">
        <f>SUM(M498:M500)</f>
        <v>900</v>
      </c>
      <c r="N497" s="129">
        <f>SUM(N498:N500)</f>
        <v>1000</v>
      </c>
      <c r="O497" s="158"/>
      <c r="P497" s="40"/>
      <c r="Q497" s="40"/>
    </row>
    <row r="498" spans="1:17" ht="12.75">
      <c r="A498" s="26">
        <v>1</v>
      </c>
      <c r="B498" s="23" t="s">
        <v>185</v>
      </c>
      <c r="C498" s="107"/>
      <c r="D498" s="107"/>
      <c r="E498" s="24"/>
      <c r="F498" s="9"/>
      <c r="G498" s="9"/>
      <c r="H498" s="9"/>
      <c r="I498" s="9"/>
      <c r="J498" s="21"/>
      <c r="K498" s="43"/>
      <c r="L498" s="9"/>
      <c r="M498" s="9"/>
      <c r="N498" s="9"/>
      <c r="O498" s="44"/>
      <c r="P498" s="40"/>
      <c r="Q498" s="40"/>
    </row>
    <row r="499" spans="1:17" ht="12.75">
      <c r="A499" s="26">
        <v>3</v>
      </c>
      <c r="B499" s="23" t="s">
        <v>186</v>
      </c>
      <c r="C499" s="107">
        <v>964.8</v>
      </c>
      <c r="D499" s="107"/>
      <c r="E499" s="24">
        <v>931</v>
      </c>
      <c r="F499" s="9">
        <v>0</v>
      </c>
      <c r="G499" s="9"/>
      <c r="H499" s="9"/>
      <c r="I499" s="9"/>
      <c r="J499" s="21"/>
      <c r="K499" s="43"/>
      <c r="L499" s="9">
        <v>500</v>
      </c>
      <c r="M499" s="9">
        <v>500</v>
      </c>
      <c r="N499" s="9">
        <v>500</v>
      </c>
      <c r="O499" s="44"/>
      <c r="P499" s="40"/>
      <c r="Q499" s="40"/>
    </row>
    <row r="500" spans="1:17" ht="12.75">
      <c r="A500" s="26">
        <v>4</v>
      </c>
      <c r="B500" s="23" t="s">
        <v>187</v>
      </c>
      <c r="C500" s="107"/>
      <c r="D500" s="107"/>
      <c r="E500" s="24"/>
      <c r="F500" s="9"/>
      <c r="G500" s="9"/>
      <c r="H500" s="9"/>
      <c r="I500" s="9"/>
      <c r="J500" s="21"/>
      <c r="K500" s="43"/>
      <c r="L500" s="9">
        <v>300</v>
      </c>
      <c r="M500" s="9">
        <v>400</v>
      </c>
      <c r="N500" s="9">
        <v>500</v>
      </c>
      <c r="O500" s="44"/>
      <c r="P500" s="40"/>
      <c r="Q500" s="40"/>
    </row>
    <row r="501" spans="1:17" ht="12.75">
      <c r="A501" s="17">
        <v>712</v>
      </c>
      <c r="B501" s="17" t="s">
        <v>188</v>
      </c>
      <c r="C501" s="132"/>
      <c r="D501" s="132"/>
      <c r="E501" s="163"/>
      <c r="F501" s="141"/>
      <c r="G501" s="141"/>
      <c r="H501" s="141"/>
      <c r="I501" s="141"/>
      <c r="J501" s="136"/>
      <c r="K501" s="131"/>
      <c r="L501" s="141"/>
      <c r="M501" s="141"/>
      <c r="N501" s="141"/>
      <c r="O501" s="151"/>
      <c r="P501" s="40"/>
      <c r="Q501" s="40"/>
    </row>
    <row r="502" spans="1:17" ht="12.75">
      <c r="A502" s="26">
        <v>1</v>
      </c>
      <c r="B502" s="23" t="s">
        <v>136</v>
      </c>
      <c r="C502" s="107"/>
      <c r="D502" s="107"/>
      <c r="E502" s="24"/>
      <c r="F502" s="9"/>
      <c r="G502" s="9"/>
      <c r="H502" s="9"/>
      <c r="I502" s="9"/>
      <c r="J502" s="21"/>
      <c r="K502" s="43"/>
      <c r="L502" s="9"/>
      <c r="M502" s="9"/>
      <c r="N502" s="9"/>
      <c r="O502" s="44"/>
      <c r="P502" s="40"/>
      <c r="Q502" s="40"/>
    </row>
    <row r="503" spans="1:17" ht="12.75">
      <c r="A503" s="22"/>
      <c r="B503" s="23"/>
      <c r="C503" s="107"/>
      <c r="D503" s="107"/>
      <c r="E503" s="24"/>
      <c r="F503" s="9"/>
      <c r="G503" s="9"/>
      <c r="H503" s="9"/>
      <c r="I503" s="9"/>
      <c r="J503" s="21"/>
      <c r="K503" s="43"/>
      <c r="L503" s="9"/>
      <c r="M503" s="9"/>
      <c r="N503" s="9"/>
      <c r="O503" s="44"/>
      <c r="P503" s="40"/>
      <c r="Q503" s="40"/>
    </row>
    <row r="504" spans="1:17" ht="25.5">
      <c r="A504" s="17">
        <v>713</v>
      </c>
      <c r="B504" s="134" t="s">
        <v>189</v>
      </c>
      <c r="C504" s="132">
        <f>SUM(C505:C508)</f>
        <v>3186.3</v>
      </c>
      <c r="D504" s="132">
        <f>SUM(D505:D524)</f>
        <v>27</v>
      </c>
      <c r="E504" s="163">
        <f>SUM(E505:E508)</f>
        <v>500</v>
      </c>
      <c r="F504" s="163">
        <f>SUM(F505:F508)</f>
        <v>0</v>
      </c>
      <c r="G504" s="129"/>
      <c r="H504" s="129"/>
      <c r="I504" s="129"/>
      <c r="J504" s="136"/>
      <c r="K504" s="137"/>
      <c r="L504" s="129">
        <f>SUM(L505:L509)</f>
        <v>500</v>
      </c>
      <c r="M504" s="129">
        <f>SUM(M505:M509)</f>
        <v>900</v>
      </c>
      <c r="N504" s="129">
        <f>SUM(N505:N509)</f>
        <v>700</v>
      </c>
      <c r="O504" s="158"/>
      <c r="P504" s="40"/>
      <c r="Q504" s="40"/>
    </row>
    <row r="505" spans="1:17" ht="12.75">
      <c r="A505" s="26">
        <v>1</v>
      </c>
      <c r="B505" s="23" t="s">
        <v>20</v>
      </c>
      <c r="C505" s="107">
        <v>118</v>
      </c>
      <c r="D505" s="107">
        <v>27</v>
      </c>
      <c r="E505" s="24"/>
      <c r="F505" s="24"/>
      <c r="G505" s="9"/>
      <c r="H505" s="9"/>
      <c r="I505" s="9"/>
      <c r="J505" s="21"/>
      <c r="K505" s="43"/>
      <c r="L505" s="9"/>
      <c r="M505" s="9">
        <v>300</v>
      </c>
      <c r="N505" s="9"/>
      <c r="O505" s="44" t="s">
        <v>190</v>
      </c>
      <c r="P505" s="40"/>
      <c r="Q505" s="40"/>
    </row>
    <row r="506" spans="1:17" ht="12.75">
      <c r="A506" s="26">
        <v>2</v>
      </c>
      <c r="B506" s="23" t="s">
        <v>138</v>
      </c>
      <c r="C506" s="107">
        <v>2606.3</v>
      </c>
      <c r="D506" s="107"/>
      <c r="E506" s="24">
        <v>500</v>
      </c>
      <c r="F506" s="9">
        <v>0</v>
      </c>
      <c r="G506" s="9"/>
      <c r="H506" s="9"/>
      <c r="I506" s="9"/>
      <c r="J506" s="21"/>
      <c r="K506" s="43"/>
      <c r="L506" s="9">
        <v>500</v>
      </c>
      <c r="M506" s="9">
        <v>600</v>
      </c>
      <c r="N506" s="9">
        <v>700</v>
      </c>
      <c r="O506" s="44"/>
      <c r="P506" s="40"/>
      <c r="Q506" s="40"/>
    </row>
    <row r="507" spans="1:17" ht="12.75">
      <c r="A507" s="26">
        <v>3</v>
      </c>
      <c r="B507" s="23" t="s">
        <v>191</v>
      </c>
      <c r="C507" s="107">
        <v>136.4</v>
      </c>
      <c r="D507" s="107"/>
      <c r="E507" s="24"/>
      <c r="F507" s="9"/>
      <c r="G507" s="9"/>
      <c r="H507" s="9"/>
      <c r="I507" s="9"/>
      <c r="J507" s="21"/>
      <c r="K507" s="43"/>
      <c r="L507" s="9"/>
      <c r="M507" s="9"/>
      <c r="N507" s="9"/>
      <c r="O507" s="44"/>
      <c r="P507" s="40"/>
      <c r="Q507" s="40"/>
    </row>
    <row r="508" spans="1:17" ht="12.75">
      <c r="A508" s="26">
        <v>4</v>
      </c>
      <c r="B508" s="23" t="s">
        <v>192</v>
      </c>
      <c r="C508" s="107">
        <v>325.6</v>
      </c>
      <c r="D508" s="107"/>
      <c r="E508" s="24"/>
      <c r="F508" s="63"/>
      <c r="G508" s="63"/>
      <c r="H508" s="63"/>
      <c r="I508" s="63"/>
      <c r="J508" s="21"/>
      <c r="K508" s="44"/>
      <c r="L508" s="63"/>
      <c r="M508" s="63"/>
      <c r="N508" s="63"/>
      <c r="O508" s="44"/>
      <c r="P508" s="40"/>
      <c r="Q508" s="40"/>
    </row>
    <row r="509" spans="1:17" ht="12.75">
      <c r="A509" s="26"/>
      <c r="B509" s="23"/>
      <c r="C509" s="107"/>
      <c r="D509" s="107"/>
      <c r="E509" s="24"/>
      <c r="F509" s="9"/>
      <c r="G509" s="9"/>
      <c r="H509" s="9"/>
      <c r="I509" s="9"/>
      <c r="J509" s="21"/>
      <c r="K509" s="43"/>
      <c r="L509" s="9"/>
      <c r="M509" s="9"/>
      <c r="N509" s="9"/>
      <c r="O509" s="44"/>
      <c r="P509" s="40"/>
      <c r="Q509" s="40"/>
    </row>
    <row r="510" spans="1:17" ht="12.75">
      <c r="A510" s="17">
        <v>714</v>
      </c>
      <c r="B510" s="17" t="s">
        <v>193</v>
      </c>
      <c r="C510" s="132">
        <f>SUM(C511:C513)</f>
        <v>19.6</v>
      </c>
      <c r="D510" s="132">
        <f>SUM(D511:D513)</f>
        <v>0</v>
      </c>
      <c r="E510" s="163">
        <f>SUM(E511:E513)</f>
        <v>595</v>
      </c>
      <c r="F510" s="163">
        <f>SUM(F511:F513)</f>
        <v>0</v>
      </c>
      <c r="G510" s="129"/>
      <c r="H510" s="129"/>
      <c r="I510" s="129"/>
      <c r="J510" s="136"/>
      <c r="K510" s="137"/>
      <c r="L510" s="129">
        <f>SUM(L511:L513)</f>
        <v>1000</v>
      </c>
      <c r="M510" s="129">
        <f>SUM(M511:M513)</f>
        <v>0</v>
      </c>
      <c r="N510" s="129">
        <f>SUM(N511:N513)</f>
        <v>1000</v>
      </c>
      <c r="O510" s="158"/>
      <c r="P510" s="40"/>
      <c r="Q510" s="40"/>
    </row>
    <row r="511" spans="1:17" ht="12.75">
      <c r="A511" s="26">
        <v>1</v>
      </c>
      <c r="B511" s="23" t="s">
        <v>194</v>
      </c>
      <c r="C511" s="107">
        <v>19.6</v>
      </c>
      <c r="D511" s="107"/>
      <c r="E511" s="24">
        <v>595</v>
      </c>
      <c r="F511" s="9">
        <v>0</v>
      </c>
      <c r="G511" s="9"/>
      <c r="H511" s="9"/>
      <c r="I511" s="9"/>
      <c r="J511" s="21"/>
      <c r="K511" s="43"/>
      <c r="L511" s="9">
        <v>1000</v>
      </c>
      <c r="M511" s="9"/>
      <c r="N511" s="9">
        <v>1000</v>
      </c>
      <c r="O511" s="44" t="s">
        <v>195</v>
      </c>
      <c r="P511" s="40"/>
      <c r="Q511" s="40"/>
    </row>
    <row r="512" spans="1:17" ht="12.75">
      <c r="A512" s="26">
        <v>11</v>
      </c>
      <c r="B512" s="23" t="s">
        <v>196</v>
      </c>
      <c r="C512" s="107"/>
      <c r="D512" s="107"/>
      <c r="E512" s="24"/>
      <c r="F512" s="9"/>
      <c r="G512" s="9"/>
      <c r="H512" s="9"/>
      <c r="I512" s="9"/>
      <c r="J512" s="21"/>
      <c r="K512" s="43"/>
      <c r="L512" s="9"/>
      <c r="M512" s="9"/>
      <c r="N512" s="9"/>
      <c r="O512" s="44"/>
      <c r="P512" s="40"/>
      <c r="Q512" s="40"/>
    </row>
    <row r="513" spans="1:17" ht="12.75">
      <c r="A513" s="26"/>
      <c r="B513" s="23"/>
      <c r="C513" s="107"/>
      <c r="D513" s="107"/>
      <c r="E513" s="24"/>
      <c r="F513" s="9"/>
      <c r="G513" s="9"/>
      <c r="H513" s="9"/>
      <c r="I513" s="9"/>
      <c r="J513" s="21"/>
      <c r="K513" s="43"/>
      <c r="L513" s="9"/>
      <c r="M513" s="9"/>
      <c r="N513" s="9"/>
      <c r="O513" s="44"/>
      <c r="P513" s="40"/>
      <c r="Q513" s="40"/>
    </row>
    <row r="514" spans="1:17" ht="12.75">
      <c r="A514" s="17">
        <v>715</v>
      </c>
      <c r="B514" s="17" t="s">
        <v>197</v>
      </c>
      <c r="C514" s="132">
        <f>SUM(C515:C524)</f>
        <v>50</v>
      </c>
      <c r="D514" s="132">
        <f>SUM(D515:D524)</f>
        <v>0</v>
      </c>
      <c r="E514" s="163">
        <f>SUM(E515:E524)</f>
        <v>80</v>
      </c>
      <c r="F514" s="163">
        <f>SUM(F515:F524)</f>
        <v>0</v>
      </c>
      <c r="G514" s="129"/>
      <c r="H514" s="129"/>
      <c r="I514" s="129"/>
      <c r="J514" s="136"/>
      <c r="K514" s="137"/>
      <c r="L514" s="129">
        <f>SUM(L515:L523)</f>
        <v>0</v>
      </c>
      <c r="M514" s="129">
        <f>SUM(M515:M522)</f>
        <v>0</v>
      </c>
      <c r="N514" s="129">
        <f>SUM(N515:N523)</f>
        <v>0</v>
      </c>
      <c r="O514" s="158"/>
      <c r="P514" s="40"/>
      <c r="Q514" s="40"/>
    </row>
    <row r="515" spans="1:17" ht="12.75">
      <c r="A515" s="26">
        <v>1</v>
      </c>
      <c r="B515" s="23" t="s">
        <v>198</v>
      </c>
      <c r="C515" s="107"/>
      <c r="D515" s="107"/>
      <c r="E515" s="24"/>
      <c r="F515" s="9"/>
      <c r="G515" s="9"/>
      <c r="H515" s="9"/>
      <c r="I515" s="9"/>
      <c r="J515" s="21"/>
      <c r="K515" s="43"/>
      <c r="L515" s="9"/>
      <c r="M515" s="9"/>
      <c r="N515" s="9"/>
      <c r="O515" s="44"/>
      <c r="P515" s="40"/>
      <c r="Q515" s="40"/>
    </row>
    <row r="516" spans="1:17" ht="12.75">
      <c r="A516" s="26">
        <v>2</v>
      </c>
      <c r="B516" s="23" t="s">
        <v>199</v>
      </c>
      <c r="C516" s="107">
        <v>50</v>
      </c>
      <c r="D516" s="107"/>
      <c r="E516" s="24">
        <v>80</v>
      </c>
      <c r="F516" s="9"/>
      <c r="G516" s="9"/>
      <c r="H516" s="9"/>
      <c r="I516" s="9"/>
      <c r="J516" s="21"/>
      <c r="K516" s="43"/>
      <c r="L516" s="9"/>
      <c r="M516" s="9"/>
      <c r="N516" s="9"/>
      <c r="O516" s="44" t="s">
        <v>200</v>
      </c>
      <c r="P516" s="40"/>
      <c r="Q516" s="40"/>
    </row>
    <row r="517" spans="1:17" ht="12.75">
      <c r="A517" s="26">
        <v>3</v>
      </c>
      <c r="B517" s="23" t="s">
        <v>201</v>
      </c>
      <c r="C517" s="107"/>
      <c r="D517" s="107"/>
      <c r="E517" s="24"/>
      <c r="F517" s="9"/>
      <c r="G517" s="9"/>
      <c r="H517" s="9"/>
      <c r="I517" s="9"/>
      <c r="J517" s="21"/>
      <c r="K517" s="43"/>
      <c r="L517" s="9"/>
      <c r="M517" s="9"/>
      <c r="N517" s="9"/>
      <c r="O517" s="44"/>
      <c r="P517" s="40"/>
      <c r="Q517" s="40"/>
    </row>
    <row r="518" spans="1:17" ht="12.75">
      <c r="A518" s="26">
        <v>5</v>
      </c>
      <c r="B518" s="23" t="s">
        <v>202</v>
      </c>
      <c r="C518" s="107"/>
      <c r="D518" s="107"/>
      <c r="E518" s="24"/>
      <c r="F518" s="9"/>
      <c r="G518" s="9"/>
      <c r="H518" s="9"/>
      <c r="I518" s="9"/>
      <c r="J518" s="21"/>
      <c r="K518" s="43"/>
      <c r="L518" s="9"/>
      <c r="M518" s="9"/>
      <c r="N518" s="9"/>
      <c r="O518" s="44"/>
      <c r="P518" s="40"/>
      <c r="Q518" s="40"/>
    </row>
    <row r="519" spans="1:17" ht="12.75">
      <c r="A519" s="26">
        <v>8</v>
      </c>
      <c r="B519" s="23" t="s">
        <v>203</v>
      </c>
      <c r="C519" s="107"/>
      <c r="D519" s="107"/>
      <c r="E519" s="24"/>
      <c r="F519" s="9"/>
      <c r="G519" s="9"/>
      <c r="H519" s="9"/>
      <c r="I519" s="9"/>
      <c r="J519" s="21"/>
      <c r="K519" s="43"/>
      <c r="L519" s="9"/>
      <c r="M519" s="9"/>
      <c r="N519" s="9"/>
      <c r="O519" s="44"/>
      <c r="P519" s="40"/>
      <c r="Q519" s="40"/>
    </row>
    <row r="520" spans="1:17" ht="12.75">
      <c r="A520" s="26">
        <v>9</v>
      </c>
      <c r="B520" s="23" t="s">
        <v>204</v>
      </c>
      <c r="C520" s="107"/>
      <c r="D520" s="107"/>
      <c r="E520" s="24"/>
      <c r="F520" s="9"/>
      <c r="G520" s="9"/>
      <c r="H520" s="9"/>
      <c r="I520" s="9"/>
      <c r="J520" s="21"/>
      <c r="K520" s="43"/>
      <c r="L520" s="9"/>
      <c r="M520" s="9"/>
      <c r="N520" s="9"/>
      <c r="O520" s="44"/>
      <c r="P520" s="40"/>
      <c r="Q520" s="40"/>
    </row>
    <row r="521" spans="1:17" ht="12.75">
      <c r="A521" s="22">
        <v>10</v>
      </c>
      <c r="B521" s="23" t="s">
        <v>205</v>
      </c>
      <c r="C521" s="107"/>
      <c r="D521" s="107"/>
      <c r="E521" s="24"/>
      <c r="F521" s="9"/>
      <c r="G521" s="9"/>
      <c r="H521" s="9"/>
      <c r="I521" s="9"/>
      <c r="J521" s="21"/>
      <c r="K521" s="43"/>
      <c r="L521" s="9"/>
      <c r="M521" s="9"/>
      <c r="N521" s="9"/>
      <c r="O521" s="44"/>
      <c r="P521" s="40"/>
      <c r="Q521" s="40"/>
    </row>
    <row r="522" spans="1:17" ht="12.75">
      <c r="A522" s="22">
        <v>11</v>
      </c>
      <c r="B522" s="23" t="s">
        <v>137</v>
      </c>
      <c r="C522" s="107"/>
      <c r="D522" s="107"/>
      <c r="E522" s="24"/>
      <c r="F522" s="9"/>
      <c r="G522" s="9"/>
      <c r="H522" s="9"/>
      <c r="I522" s="9"/>
      <c r="J522" s="21"/>
      <c r="K522" s="43"/>
      <c r="L522" s="9"/>
      <c r="M522" s="9"/>
      <c r="N522" s="9"/>
      <c r="O522" s="44"/>
      <c r="P522" s="40"/>
      <c r="Q522" s="40"/>
    </row>
    <row r="523" spans="1:17" ht="12.75">
      <c r="A523" s="22"/>
      <c r="B523" s="23"/>
      <c r="C523" s="107"/>
      <c r="D523" s="107"/>
      <c r="E523" s="24"/>
      <c r="F523" s="63"/>
      <c r="G523" s="63"/>
      <c r="H523" s="63"/>
      <c r="I523" s="63"/>
      <c r="J523" s="21"/>
      <c r="K523" s="44"/>
      <c r="L523" s="63"/>
      <c r="M523" s="63"/>
      <c r="N523" s="63"/>
      <c r="O523" s="44"/>
      <c r="P523" s="40"/>
      <c r="Q523" s="40"/>
    </row>
    <row r="524" spans="1:17" ht="34.5" customHeight="1">
      <c r="A524" s="22"/>
      <c r="B524" s="23"/>
      <c r="C524" s="107"/>
      <c r="D524" s="107"/>
      <c r="E524" s="24"/>
      <c r="F524" s="9"/>
      <c r="G524" s="9"/>
      <c r="H524" s="9"/>
      <c r="I524" s="9"/>
      <c r="J524" s="21"/>
      <c r="K524" s="43"/>
      <c r="L524" s="9"/>
      <c r="M524" s="9"/>
      <c r="N524" s="9"/>
      <c r="O524" s="44"/>
      <c r="P524" s="40"/>
      <c r="Q524" s="40"/>
    </row>
    <row r="525" spans="1:17" ht="25.5" customHeight="1">
      <c r="A525" s="56" t="s">
        <v>32</v>
      </c>
      <c r="B525" s="56"/>
      <c r="C525" s="114"/>
      <c r="D525" s="114"/>
      <c r="E525" s="114"/>
      <c r="F525" s="114"/>
      <c r="G525" s="27"/>
      <c r="H525" s="27"/>
      <c r="I525" s="27"/>
      <c r="K525" s="46"/>
      <c r="L525" s="177"/>
      <c r="M525" s="177"/>
      <c r="N525" s="177"/>
      <c r="O525" s="144" t="s">
        <v>206</v>
      </c>
      <c r="P525" s="40"/>
      <c r="Q525" s="40"/>
    </row>
    <row r="526" spans="1:17" ht="37.5" customHeight="1">
      <c r="A526" s="1" t="s">
        <v>34</v>
      </c>
      <c r="B526" s="1" t="s">
        <v>3</v>
      </c>
      <c r="C526" s="115" t="s">
        <v>4</v>
      </c>
      <c r="D526" s="116" t="s">
        <v>5</v>
      </c>
      <c r="E526" s="116" t="s">
        <v>6</v>
      </c>
      <c r="F526" s="115" t="s">
        <v>7</v>
      </c>
      <c r="G526" s="2"/>
      <c r="H526" s="2"/>
      <c r="I526" s="2"/>
      <c r="J526" s="54"/>
      <c r="K526" s="45"/>
      <c r="L526" s="176" t="s">
        <v>8</v>
      </c>
      <c r="M526" s="176" t="s">
        <v>9</v>
      </c>
      <c r="N526" s="176" t="s">
        <v>10</v>
      </c>
      <c r="O526" s="143" t="s">
        <v>11</v>
      </c>
      <c r="P526" s="40"/>
      <c r="Q526" s="40"/>
    </row>
    <row r="527" spans="1:17" ht="38.25" customHeight="1">
      <c r="A527" s="17">
        <v>716</v>
      </c>
      <c r="B527" s="17" t="s">
        <v>207</v>
      </c>
      <c r="C527" s="132">
        <v>624.2</v>
      </c>
      <c r="D527" s="132"/>
      <c r="E527" s="163">
        <v>45</v>
      </c>
      <c r="F527" s="129">
        <v>0</v>
      </c>
      <c r="G527" s="129"/>
      <c r="H527" s="129"/>
      <c r="I527" s="129"/>
      <c r="J527" s="136"/>
      <c r="K527" s="137"/>
      <c r="L527" s="129"/>
      <c r="M527" s="129"/>
      <c r="N527" s="129"/>
      <c r="O527" s="158"/>
      <c r="P527" s="28"/>
      <c r="Q527" s="28"/>
    </row>
    <row r="528" spans="1:17" ht="12.75">
      <c r="A528" s="22"/>
      <c r="B528" s="23"/>
      <c r="C528" s="107"/>
      <c r="D528" s="107"/>
      <c r="E528" s="24"/>
      <c r="F528" s="9"/>
      <c r="G528" s="9"/>
      <c r="H528" s="9"/>
      <c r="I528" s="9"/>
      <c r="J528" s="21"/>
      <c r="K528" s="43"/>
      <c r="L528" s="9"/>
      <c r="M528" s="9"/>
      <c r="N528" s="9"/>
      <c r="O528" s="44"/>
      <c r="P528" s="28"/>
      <c r="Q528" s="28"/>
    </row>
    <row r="529" spans="1:17" ht="12.75">
      <c r="A529" s="17">
        <v>717</v>
      </c>
      <c r="B529" s="17" t="s">
        <v>208</v>
      </c>
      <c r="C529" s="132">
        <f>SUM(C530:C532)</f>
        <v>3574.8</v>
      </c>
      <c r="D529" s="132">
        <f>SUM(D530:D532)</f>
        <v>0</v>
      </c>
      <c r="E529" s="163">
        <f>SUM(E530:E532)</f>
        <v>7041</v>
      </c>
      <c r="F529" s="163">
        <f>SUM(F530:F532)</f>
        <v>10000</v>
      </c>
      <c r="G529" s="129"/>
      <c r="H529" s="129"/>
      <c r="I529" s="129"/>
      <c r="J529" s="136"/>
      <c r="K529" s="137"/>
      <c r="L529" s="129">
        <f>SUM(L530:L533)</f>
        <v>11060</v>
      </c>
      <c r="M529" s="129">
        <f>SUM(M530:M533)</f>
        <v>12000</v>
      </c>
      <c r="N529" s="129">
        <f>SUM(N530:N533)</f>
        <v>0</v>
      </c>
      <c r="O529" s="158"/>
      <c r="P529" s="28"/>
      <c r="Q529" s="28"/>
    </row>
    <row r="530" spans="1:17" ht="12.75">
      <c r="A530" s="26">
        <v>1</v>
      </c>
      <c r="B530" s="23" t="s">
        <v>209</v>
      </c>
      <c r="C530" s="107">
        <v>1344.8</v>
      </c>
      <c r="D530" s="107"/>
      <c r="E530" s="24">
        <v>4955</v>
      </c>
      <c r="F530" s="9">
        <v>10000</v>
      </c>
      <c r="G530" s="9"/>
      <c r="H530" s="9"/>
      <c r="I530" s="9"/>
      <c r="J530" s="21"/>
      <c r="K530" s="43"/>
      <c r="L530" s="9">
        <v>11000</v>
      </c>
      <c r="M530" s="9">
        <v>12000</v>
      </c>
      <c r="N530" s="9">
        <v>0</v>
      </c>
      <c r="O530" s="44"/>
      <c r="P530" s="101"/>
      <c r="Q530" s="101"/>
    </row>
    <row r="531" spans="1:17" ht="12.75">
      <c r="A531" s="26">
        <v>2</v>
      </c>
      <c r="B531" s="23" t="s">
        <v>210</v>
      </c>
      <c r="C531" s="107">
        <v>2230</v>
      </c>
      <c r="D531" s="107"/>
      <c r="E531" s="24">
        <v>2011</v>
      </c>
      <c r="F531" s="9">
        <v>0</v>
      </c>
      <c r="G531" s="9"/>
      <c r="H531" s="9"/>
      <c r="I531" s="9"/>
      <c r="J531" s="21"/>
      <c r="K531" s="43"/>
      <c r="L531" s="9">
        <v>60</v>
      </c>
      <c r="M531" s="9"/>
      <c r="N531" s="9"/>
      <c r="O531" s="44"/>
      <c r="P531" s="40"/>
      <c r="Q531" s="40"/>
    </row>
    <row r="532" spans="1:17" ht="12.75">
      <c r="A532" s="26">
        <v>3</v>
      </c>
      <c r="B532" s="23" t="s">
        <v>211</v>
      </c>
      <c r="C532" s="107"/>
      <c r="D532" s="107"/>
      <c r="E532" s="24">
        <v>75</v>
      </c>
      <c r="F532" s="9"/>
      <c r="G532" s="9"/>
      <c r="H532" s="9"/>
      <c r="I532" s="9"/>
      <c r="J532" s="21"/>
      <c r="K532" s="43"/>
      <c r="L532" s="9"/>
      <c r="M532" s="9"/>
      <c r="N532" s="9"/>
      <c r="O532" s="44"/>
      <c r="P532" s="40"/>
      <c r="Q532" s="40"/>
    </row>
    <row r="533" spans="1:17" ht="12.75">
      <c r="A533" s="22"/>
      <c r="B533" s="23"/>
      <c r="C533" s="107"/>
      <c r="D533" s="107"/>
      <c r="E533" s="24"/>
      <c r="F533" s="9"/>
      <c r="G533" s="9"/>
      <c r="H533" s="9"/>
      <c r="I533" s="9"/>
      <c r="J533" s="21"/>
      <c r="K533" s="43"/>
      <c r="L533" s="9"/>
      <c r="M533" s="9"/>
      <c r="N533" s="9"/>
      <c r="O533" s="44"/>
      <c r="P533" s="40"/>
      <c r="Q533" s="40"/>
    </row>
    <row r="534" spans="1:17" ht="12.75">
      <c r="A534" s="17">
        <v>718</v>
      </c>
      <c r="B534" s="17" t="s">
        <v>212</v>
      </c>
      <c r="C534" s="132">
        <f>SUM(C535:C537)</f>
        <v>643.9</v>
      </c>
      <c r="D534" s="132">
        <f>SUM(D535:D537)</f>
        <v>0</v>
      </c>
      <c r="E534" s="163">
        <f>SUM(E535:E537)</f>
        <v>808</v>
      </c>
      <c r="F534" s="163">
        <f>SUM(F535:F537)</f>
        <v>0</v>
      </c>
      <c r="G534" s="129"/>
      <c r="H534" s="129"/>
      <c r="I534" s="129"/>
      <c r="J534" s="136"/>
      <c r="K534" s="137"/>
      <c r="L534" s="129">
        <f>SUM(L535:L538)</f>
        <v>400</v>
      </c>
      <c r="M534" s="129">
        <f>SUM(M535:M538)</f>
        <v>500</v>
      </c>
      <c r="N534" s="129">
        <f>SUM(N535:N538)</f>
        <v>600</v>
      </c>
      <c r="O534" s="158"/>
      <c r="P534" s="40"/>
      <c r="Q534" s="40"/>
    </row>
    <row r="535" spans="1:17" ht="12.75">
      <c r="A535" s="26">
        <v>1</v>
      </c>
      <c r="B535" s="23" t="s">
        <v>213</v>
      </c>
      <c r="C535" s="107"/>
      <c r="D535" s="107"/>
      <c r="E535" s="24"/>
      <c r="F535" s="9"/>
      <c r="G535" s="9"/>
      <c r="H535" s="9"/>
      <c r="I535" s="9"/>
      <c r="J535" s="21"/>
      <c r="K535" s="43"/>
      <c r="L535" s="9"/>
      <c r="M535" s="9"/>
      <c r="N535" s="9"/>
      <c r="O535" s="44"/>
      <c r="P535" s="40"/>
      <c r="Q535" s="40"/>
    </row>
    <row r="536" spans="1:17" ht="12.75">
      <c r="A536" s="26">
        <v>2</v>
      </c>
      <c r="B536" s="23" t="s">
        <v>214</v>
      </c>
      <c r="C536" s="107">
        <v>3.1</v>
      </c>
      <c r="D536" s="107"/>
      <c r="E536" s="24"/>
      <c r="F536" s="9"/>
      <c r="G536" s="9"/>
      <c r="H536" s="9"/>
      <c r="I536" s="9"/>
      <c r="J536" s="21"/>
      <c r="K536" s="43"/>
      <c r="L536" s="9"/>
      <c r="M536" s="9"/>
      <c r="N536" s="9"/>
      <c r="O536" s="44"/>
      <c r="P536" s="40"/>
      <c r="Q536" s="40"/>
    </row>
    <row r="537" spans="1:17" ht="12.75">
      <c r="A537" s="26">
        <v>3</v>
      </c>
      <c r="B537" s="23" t="s">
        <v>138</v>
      </c>
      <c r="C537" s="107">
        <v>640.8</v>
      </c>
      <c r="D537" s="107"/>
      <c r="E537" s="24">
        <v>808</v>
      </c>
      <c r="F537" s="9">
        <v>0</v>
      </c>
      <c r="G537" s="9"/>
      <c r="H537" s="9"/>
      <c r="I537" s="9"/>
      <c r="J537" s="21"/>
      <c r="K537" s="43"/>
      <c r="L537" s="9">
        <v>400</v>
      </c>
      <c r="M537" s="9">
        <v>500</v>
      </c>
      <c r="N537" s="9">
        <v>600</v>
      </c>
      <c r="O537" s="44" t="s">
        <v>215</v>
      </c>
      <c r="P537" s="40"/>
      <c r="Q537" s="40"/>
    </row>
    <row r="538" spans="1:17" ht="12.75">
      <c r="A538" s="22"/>
      <c r="B538" s="23"/>
      <c r="C538" s="107"/>
      <c r="D538" s="107"/>
      <c r="E538" s="24"/>
      <c r="F538" s="9"/>
      <c r="G538" s="9"/>
      <c r="H538" s="9"/>
      <c r="I538" s="9"/>
      <c r="J538" s="21"/>
      <c r="K538" s="43"/>
      <c r="L538" s="9"/>
      <c r="M538" s="9"/>
      <c r="N538" s="9"/>
      <c r="O538" s="44"/>
      <c r="P538" s="40"/>
      <c r="Q538" s="40"/>
    </row>
    <row r="539" spans="1:17" ht="12.75">
      <c r="A539" s="17">
        <v>719</v>
      </c>
      <c r="B539" s="17" t="s">
        <v>216</v>
      </c>
      <c r="C539" s="132">
        <f>SUM(C540:C542)</f>
        <v>0</v>
      </c>
      <c r="D539" s="132">
        <f>SUM(D540:D542)</f>
        <v>0</v>
      </c>
      <c r="E539" s="163">
        <f>SUM(E540:E542)</f>
        <v>0</v>
      </c>
      <c r="F539" s="163">
        <f>SUM(F540:F542)</f>
        <v>0</v>
      </c>
      <c r="G539" s="135"/>
      <c r="H539" s="129"/>
      <c r="I539" s="129"/>
      <c r="J539" s="136"/>
      <c r="K539" s="137">
        <v>250</v>
      </c>
      <c r="L539" s="129">
        <f>SUM(L540:L543)</f>
        <v>300</v>
      </c>
      <c r="M539" s="129">
        <f>SUM(M540:M543)</f>
        <v>400</v>
      </c>
      <c r="N539" s="129">
        <f>SUM(N540:N542)</f>
        <v>500</v>
      </c>
      <c r="O539" s="158"/>
      <c r="P539" s="40"/>
      <c r="Q539" s="40"/>
    </row>
    <row r="540" spans="1:17" ht="12.75">
      <c r="A540" s="26">
        <v>1</v>
      </c>
      <c r="B540" s="23" t="s">
        <v>217</v>
      </c>
      <c r="C540" s="107"/>
      <c r="D540" s="107"/>
      <c r="E540" s="24"/>
      <c r="F540" s="9"/>
      <c r="G540" s="82"/>
      <c r="H540" s="9"/>
      <c r="I540" s="9"/>
      <c r="J540" s="21"/>
      <c r="K540" s="43"/>
      <c r="L540" s="9"/>
      <c r="M540" s="9"/>
      <c r="N540" s="9"/>
      <c r="O540" s="44"/>
      <c r="P540" s="40"/>
      <c r="Q540" s="40"/>
    </row>
    <row r="541" spans="1:17" ht="12.75">
      <c r="A541" s="22">
        <v>53</v>
      </c>
      <c r="B541" s="23" t="s">
        <v>218</v>
      </c>
      <c r="C541" s="107"/>
      <c r="D541" s="107"/>
      <c r="E541" s="24"/>
      <c r="F541" s="9">
        <v>0</v>
      </c>
      <c r="G541" s="82"/>
      <c r="H541" s="9"/>
      <c r="I541" s="9"/>
      <c r="J541" s="21"/>
      <c r="K541" s="43"/>
      <c r="L541" s="9">
        <v>300</v>
      </c>
      <c r="M541" s="9">
        <v>400</v>
      </c>
      <c r="N541" s="9">
        <v>500</v>
      </c>
      <c r="O541" s="44"/>
      <c r="P541" s="40"/>
      <c r="Q541" s="40"/>
    </row>
    <row r="542" spans="1:17" ht="12.75">
      <c r="A542" s="22"/>
      <c r="B542" s="23"/>
      <c r="C542" s="107"/>
      <c r="D542" s="107"/>
      <c r="E542" s="24"/>
      <c r="F542" s="9"/>
      <c r="G542" s="82"/>
      <c r="H542" s="9"/>
      <c r="I542" s="9"/>
      <c r="J542" s="21"/>
      <c r="K542" s="43"/>
      <c r="L542" s="9"/>
      <c r="M542" s="9"/>
      <c r="N542" s="9"/>
      <c r="O542" s="44"/>
      <c r="P542" s="40"/>
      <c r="Q542" s="40"/>
    </row>
    <row r="543" spans="1:17" ht="12.75">
      <c r="A543" s="22"/>
      <c r="B543" s="23"/>
      <c r="C543" s="107"/>
      <c r="D543" s="107"/>
      <c r="E543" s="24"/>
      <c r="F543" s="9"/>
      <c r="G543" s="82"/>
      <c r="H543" s="9"/>
      <c r="I543" s="9"/>
      <c r="J543" s="21"/>
      <c r="K543" s="43"/>
      <c r="L543" s="9"/>
      <c r="M543" s="9"/>
      <c r="N543" s="9"/>
      <c r="O543" s="44"/>
      <c r="P543" s="40"/>
      <c r="Q543" s="40"/>
    </row>
    <row r="544" spans="1:17" ht="12.75">
      <c r="A544" s="22"/>
      <c r="B544" s="17" t="s">
        <v>219</v>
      </c>
      <c r="C544" s="132">
        <f>SUM(C490,C468,C462,C439,C426,C388,C366,C353,C334,C317)</f>
        <v>93525.69999999998</v>
      </c>
      <c r="D544" s="132">
        <f>SUM(D468,D446,D439,D417,D403,D365,D343,D330,D311,D295)</f>
        <v>0</v>
      </c>
      <c r="E544" s="163">
        <f>SUM(E490,E468,E462,E439,E426,E388,E366,E353,E334,E317)</f>
        <v>98582</v>
      </c>
      <c r="F544" s="163">
        <f>SUM(F490,F468,F462,F439,F426,F388,F366,F353,F334,F317)</f>
        <v>100394</v>
      </c>
      <c r="G544" s="135"/>
      <c r="H544" s="129"/>
      <c r="I544" s="129"/>
      <c r="J544" s="136"/>
      <c r="K544" s="137">
        <f>SUM(K468,K446,K439,K417,K403,K365,K343,K329:K330,K329,K311,K295)</f>
        <v>0</v>
      </c>
      <c r="L544" s="129">
        <f>SUM(L490,L468,L462,L439,L426,L388,L366,L353,L334,L317)</f>
        <v>112860</v>
      </c>
      <c r="M544" s="129">
        <f>SUM(M490,M468,M462,M439,M426,M388,M366,M353,M334,M317)</f>
        <v>116248</v>
      </c>
      <c r="N544" s="129">
        <f>SUM(N490,N468,N462,N439,N426,N388,N366,N353,N334,N317)</f>
        <v>122397</v>
      </c>
      <c r="O544" s="158"/>
      <c r="P544" s="40"/>
      <c r="Q544" s="40"/>
    </row>
    <row r="545" spans="1:17" ht="12.75">
      <c r="A545" s="22"/>
      <c r="B545" s="22"/>
      <c r="C545" s="142"/>
      <c r="D545" s="142"/>
      <c r="E545" s="165"/>
      <c r="F545" s="129"/>
      <c r="G545" s="135"/>
      <c r="H545" s="129"/>
      <c r="I545" s="129"/>
      <c r="J545" s="136"/>
      <c r="K545" s="137"/>
      <c r="L545" s="129"/>
      <c r="M545" s="129"/>
      <c r="N545" s="129"/>
      <c r="O545" s="158"/>
      <c r="P545" s="40"/>
      <c r="Q545" s="40"/>
    </row>
    <row r="546" spans="1:17" ht="12.75">
      <c r="A546" s="22"/>
      <c r="B546" s="17" t="s">
        <v>220</v>
      </c>
      <c r="C546" s="132">
        <f>SUM(C539,C534,C529,C527,C514,C510,C504,C501,C497)</f>
        <v>9063.6</v>
      </c>
      <c r="D546" s="132" t="e">
        <f>SUM(D539,D529,#REF!,#REF!,D512,D508,D481,D478,D474)</f>
        <v>#REF!</v>
      </c>
      <c r="E546" s="163">
        <f>SUM(E539,E534,E529,E527,E514,E510,E504,E501,E497)</f>
        <v>10000</v>
      </c>
      <c r="F546" s="163">
        <f>SUM(F539,F534,F529,F527,F514,F510,F504,F501,F497)</f>
        <v>10000</v>
      </c>
      <c r="G546" s="135"/>
      <c r="H546" s="129"/>
      <c r="I546" s="129"/>
      <c r="J546" s="136"/>
      <c r="K546" s="137">
        <v>10000</v>
      </c>
      <c r="L546" s="129">
        <f>SUM(L539,L534,L529,L514,L510,L504,L501,L497)</f>
        <v>14060</v>
      </c>
      <c r="M546" s="129">
        <f>SUM(M539,M534,M529,M527,M514,M510,M504,M501,M497)</f>
        <v>14700</v>
      </c>
      <c r="N546" s="129">
        <f>SUM(N539,N534,N529,N527,N514,N510,N504,N501,N497)</f>
        <v>3800</v>
      </c>
      <c r="O546" s="158"/>
      <c r="P546" s="40"/>
      <c r="Q546" s="40"/>
    </row>
    <row r="547" spans="1:17" ht="12.75">
      <c r="A547" s="22"/>
      <c r="B547" s="22"/>
      <c r="C547" s="142"/>
      <c r="D547" s="142"/>
      <c r="E547" s="165"/>
      <c r="F547" s="129"/>
      <c r="G547" s="135"/>
      <c r="H547" s="129"/>
      <c r="I547" s="129"/>
      <c r="J547" s="136"/>
      <c r="K547" s="137"/>
      <c r="L547" s="129"/>
      <c r="M547" s="129"/>
      <c r="N547" s="129"/>
      <c r="O547" s="158"/>
      <c r="P547" s="40"/>
      <c r="Q547" s="40"/>
    </row>
    <row r="548" spans="1:17" ht="12.75">
      <c r="A548" s="22"/>
      <c r="B548" s="17" t="s">
        <v>221</v>
      </c>
      <c r="C548" s="132">
        <f>SUM(C544,C546)</f>
        <v>102589.29999999999</v>
      </c>
      <c r="D548" s="132"/>
      <c r="E548" s="163">
        <f>SUM(E544,E546)</f>
        <v>108582</v>
      </c>
      <c r="F548" s="129">
        <f>SUM(F544,F546)</f>
        <v>110394</v>
      </c>
      <c r="G548" s="135"/>
      <c r="H548" s="129"/>
      <c r="I548" s="129"/>
      <c r="J548" s="136"/>
      <c r="K548" s="137">
        <v>101605</v>
      </c>
      <c r="L548" s="129">
        <f>SUM(L544,L546)</f>
        <v>126920</v>
      </c>
      <c r="M548" s="129">
        <f>SUM(M544,M546)</f>
        <v>130948</v>
      </c>
      <c r="N548" s="129">
        <f>SUM(N544,N546)</f>
        <v>126197</v>
      </c>
      <c r="O548" s="158"/>
      <c r="P548" s="40"/>
      <c r="Q548" s="40"/>
    </row>
    <row r="549" spans="1:17" ht="12.75">
      <c r="A549" s="22"/>
      <c r="B549" s="22"/>
      <c r="C549" s="142"/>
      <c r="D549" s="142"/>
      <c r="E549" s="165"/>
      <c r="F549" s="129"/>
      <c r="G549" s="135"/>
      <c r="H549" s="129"/>
      <c r="I549" s="129"/>
      <c r="J549" s="136"/>
      <c r="K549" s="137"/>
      <c r="L549" s="129"/>
      <c r="M549" s="129"/>
      <c r="N549" s="129"/>
      <c r="O549" s="158"/>
      <c r="P549" s="40"/>
      <c r="Q549" s="40"/>
    </row>
    <row r="550" spans="1:17" ht="12.75">
      <c r="A550" s="22"/>
      <c r="B550" s="17" t="s">
        <v>222</v>
      </c>
      <c r="C550" s="132">
        <v>457.3</v>
      </c>
      <c r="D550" s="132"/>
      <c r="E550" s="163">
        <v>200</v>
      </c>
      <c r="F550" s="129">
        <v>200</v>
      </c>
      <c r="G550" s="135"/>
      <c r="H550" s="129"/>
      <c r="I550" s="129"/>
      <c r="J550" s="136"/>
      <c r="K550" s="137"/>
      <c r="L550" s="129">
        <v>200</v>
      </c>
      <c r="M550" s="129">
        <v>200</v>
      </c>
      <c r="N550" s="129">
        <v>200</v>
      </c>
      <c r="O550" s="158"/>
      <c r="P550" s="40"/>
      <c r="Q550" s="40"/>
    </row>
    <row r="551" spans="1:17" ht="12.75">
      <c r="A551" s="23"/>
      <c r="B551" s="23"/>
      <c r="C551" s="107"/>
      <c r="D551" s="107"/>
      <c r="E551" s="24"/>
      <c r="F551" s="9"/>
      <c r="G551" s="83"/>
      <c r="H551" s="43"/>
      <c r="I551" s="43"/>
      <c r="J551" s="21"/>
      <c r="K551" s="43"/>
      <c r="L551" s="9"/>
      <c r="M551" s="9"/>
      <c r="N551" s="9"/>
      <c r="O551" s="44"/>
      <c r="P551" s="40"/>
      <c r="Q551" s="40"/>
    </row>
    <row r="552" spans="1:17" ht="12.75">
      <c r="A552" s="23"/>
      <c r="B552" s="23"/>
      <c r="C552" s="107"/>
      <c r="D552" s="107"/>
      <c r="E552" s="24"/>
      <c r="F552" s="63"/>
      <c r="G552" s="84"/>
      <c r="H552" s="44"/>
      <c r="I552" s="44"/>
      <c r="J552" s="21"/>
      <c r="K552" s="44"/>
      <c r="L552" s="63"/>
      <c r="M552" s="63"/>
      <c r="N552" s="63"/>
      <c r="O552" s="44"/>
      <c r="P552" s="40"/>
      <c r="Q552" s="40"/>
    </row>
    <row r="553" spans="1:17" ht="12.75">
      <c r="A553" s="23"/>
      <c r="B553" s="23"/>
      <c r="C553" s="107"/>
      <c r="D553" s="107"/>
      <c r="E553" s="24"/>
      <c r="F553" s="9"/>
      <c r="G553" s="83"/>
      <c r="H553" s="43"/>
      <c r="I553" s="43"/>
      <c r="J553" s="21"/>
      <c r="K553" s="43"/>
      <c r="L553" s="9"/>
      <c r="M553" s="9"/>
      <c r="N553" s="9"/>
      <c r="O553" s="44"/>
      <c r="P553" s="40"/>
      <c r="Q553" s="40"/>
    </row>
    <row r="554" spans="1:17" ht="12.75">
      <c r="A554" s="23"/>
      <c r="B554" s="23"/>
      <c r="C554" s="107"/>
      <c r="D554" s="107"/>
      <c r="E554" s="24"/>
      <c r="F554" s="9"/>
      <c r="G554" s="83"/>
      <c r="H554" s="43"/>
      <c r="I554" s="43"/>
      <c r="J554" s="21"/>
      <c r="K554" s="43"/>
      <c r="L554" s="9"/>
      <c r="M554" s="9"/>
      <c r="N554" s="9"/>
      <c r="O554" s="44"/>
      <c r="P554" s="40"/>
      <c r="Q554" s="40"/>
    </row>
    <row r="555" spans="1:17" ht="12.75">
      <c r="A555" s="23"/>
      <c r="B555" s="23"/>
      <c r="C555" s="107"/>
      <c r="D555" s="107"/>
      <c r="E555" s="24"/>
      <c r="F555" s="9"/>
      <c r="G555" s="83"/>
      <c r="H555" s="43"/>
      <c r="I555" s="43"/>
      <c r="J555" s="21"/>
      <c r="K555" s="43"/>
      <c r="L555" s="9"/>
      <c r="M555" s="9"/>
      <c r="N555" s="9"/>
      <c r="O555" s="44"/>
      <c r="P555" s="40"/>
      <c r="Q555" s="40"/>
    </row>
    <row r="556" spans="1:17" ht="12.75">
      <c r="A556" s="192"/>
      <c r="B556" s="23"/>
      <c r="C556" s="107"/>
      <c r="D556" s="107"/>
      <c r="E556" s="24"/>
      <c r="F556" s="9"/>
      <c r="G556" s="9"/>
      <c r="H556" s="9"/>
      <c r="I556" s="9"/>
      <c r="J556" s="21"/>
      <c r="K556" s="43"/>
      <c r="L556" s="9"/>
      <c r="M556" s="9"/>
      <c r="N556" s="9"/>
      <c r="O556" s="44"/>
      <c r="P556" s="40"/>
      <c r="Q556" s="40"/>
    </row>
    <row r="557" spans="3:17" ht="12.75">
      <c r="C557" s="114"/>
      <c r="D557" s="114"/>
      <c r="E557" s="27"/>
      <c r="F557" s="27"/>
      <c r="G557" s="27"/>
      <c r="H557" s="27"/>
      <c r="I557" s="27"/>
      <c r="J557" s="28"/>
      <c r="K557" s="46"/>
      <c r="L557" s="177"/>
      <c r="M557" s="177"/>
      <c r="N557" s="177"/>
      <c r="O557" s="46"/>
      <c r="P557" s="40"/>
      <c r="Q557" s="40"/>
    </row>
    <row r="558" spans="3:17" ht="12.75">
      <c r="C558" s="114"/>
      <c r="D558" s="114"/>
      <c r="E558" s="27"/>
      <c r="F558" s="27" t="s">
        <v>223</v>
      </c>
      <c r="G558" s="27"/>
      <c r="H558" s="27"/>
      <c r="I558" s="27"/>
      <c r="J558" s="28"/>
      <c r="K558" s="46"/>
      <c r="L558" s="177"/>
      <c r="M558" s="177"/>
      <c r="N558" s="177"/>
      <c r="O558" s="46"/>
      <c r="P558" s="40"/>
      <c r="Q558" s="40"/>
    </row>
    <row r="559" spans="3:17" ht="12.75">
      <c r="C559" s="114"/>
      <c r="D559" s="114"/>
      <c r="E559" s="27"/>
      <c r="F559" s="27"/>
      <c r="G559" s="27"/>
      <c r="H559" s="27"/>
      <c r="I559" s="27"/>
      <c r="J559" s="28"/>
      <c r="K559" s="46"/>
      <c r="L559" s="177"/>
      <c r="M559" s="177"/>
      <c r="N559" s="177"/>
      <c r="O559" s="46"/>
      <c r="P559" s="40"/>
      <c r="Q559" s="40"/>
    </row>
    <row r="560" spans="1:17" ht="12.75">
      <c r="A560" s="51" t="s">
        <v>224</v>
      </c>
      <c r="B560" s="51"/>
      <c r="C560" s="117"/>
      <c r="D560" s="118"/>
      <c r="E560" s="166"/>
      <c r="F560" s="166"/>
      <c r="G560" s="52"/>
      <c r="H560" s="52"/>
      <c r="I560" s="52"/>
      <c r="J560" s="52"/>
      <c r="K560" s="52"/>
      <c r="L560" s="166"/>
      <c r="M560" s="166"/>
      <c r="N560" s="166"/>
      <c r="O560" s="149"/>
      <c r="P560" s="40"/>
      <c r="Q560" s="40"/>
    </row>
    <row r="561" spans="1:17" ht="36" customHeight="1">
      <c r="A561" s="51"/>
      <c r="B561" s="51"/>
      <c r="C561" s="117"/>
      <c r="D561" s="118"/>
      <c r="E561" s="166"/>
      <c r="F561" s="166"/>
      <c r="G561" s="52"/>
      <c r="H561" s="52"/>
      <c r="I561" s="52"/>
      <c r="J561" s="52" t="s">
        <v>1</v>
      </c>
      <c r="K561" s="52"/>
      <c r="L561" s="166"/>
      <c r="M561" s="166"/>
      <c r="N561" s="166"/>
      <c r="O561" s="150"/>
      <c r="P561" s="28"/>
      <c r="Q561" s="28"/>
    </row>
    <row r="562" spans="1:17" ht="18">
      <c r="A562" s="52"/>
      <c r="B562" s="59"/>
      <c r="C562" s="119" t="s">
        <v>243</v>
      </c>
      <c r="D562" s="120"/>
      <c r="E562" s="167"/>
      <c r="F562" s="167"/>
      <c r="G562" s="59"/>
      <c r="H562" s="59"/>
      <c r="I562" s="59"/>
      <c r="J562" s="60"/>
      <c r="K562" s="52"/>
      <c r="L562" s="166"/>
      <c r="M562" s="166"/>
      <c r="N562" s="166"/>
      <c r="O562" s="150"/>
      <c r="P562" s="28"/>
      <c r="Q562" s="28"/>
    </row>
    <row r="563" spans="1:17" ht="38.25">
      <c r="A563" s="1" t="s">
        <v>34</v>
      </c>
      <c r="B563" s="1" t="s">
        <v>3</v>
      </c>
      <c r="C563" s="115" t="s">
        <v>4</v>
      </c>
      <c r="D563" s="116" t="s">
        <v>5</v>
      </c>
      <c r="E563" s="61" t="s">
        <v>6</v>
      </c>
      <c r="F563" s="2" t="s">
        <v>7</v>
      </c>
      <c r="G563" s="2"/>
      <c r="H563" s="2"/>
      <c r="I563" s="2"/>
      <c r="J563" s="54"/>
      <c r="K563" s="42"/>
      <c r="L563" s="176" t="s">
        <v>8</v>
      </c>
      <c r="M563" s="176" t="s">
        <v>9</v>
      </c>
      <c r="N563" s="176" t="s">
        <v>10</v>
      </c>
      <c r="O563" s="162" t="s">
        <v>11</v>
      </c>
      <c r="P563" s="28"/>
      <c r="Q563" s="28"/>
    </row>
    <row r="564" spans="1:17" ht="12.75">
      <c r="A564" s="4">
        <v>610</v>
      </c>
      <c r="B564" s="5" t="s">
        <v>225</v>
      </c>
      <c r="C564" s="103">
        <v>53982</v>
      </c>
      <c r="D564" s="103"/>
      <c r="E564" s="6">
        <v>54004</v>
      </c>
      <c r="F564" s="129">
        <v>55422</v>
      </c>
      <c r="G564" s="6"/>
      <c r="H564" s="6"/>
      <c r="I564" s="6"/>
      <c r="J564" s="7"/>
      <c r="K564" s="43"/>
      <c r="L564" s="6">
        <v>61053</v>
      </c>
      <c r="M564" s="6">
        <v>62352</v>
      </c>
      <c r="N564" s="6">
        <v>64950</v>
      </c>
      <c r="O564" s="44"/>
      <c r="P564" s="28"/>
      <c r="Q564" s="28"/>
    </row>
    <row r="565" spans="1:17" ht="12.75">
      <c r="A565" s="4">
        <v>620</v>
      </c>
      <c r="B565" s="5" t="s">
        <v>226</v>
      </c>
      <c r="C565" s="103">
        <v>17926.7</v>
      </c>
      <c r="D565" s="103">
        <f>D566+D567+D568</f>
        <v>0</v>
      </c>
      <c r="E565" s="6">
        <v>19200</v>
      </c>
      <c r="F565" s="129">
        <v>21060</v>
      </c>
      <c r="G565" s="6"/>
      <c r="H565" s="6"/>
      <c r="I565" s="6"/>
      <c r="J565" s="7"/>
      <c r="K565" s="43"/>
      <c r="L565" s="6">
        <v>23200</v>
      </c>
      <c r="M565" s="6">
        <v>23694</v>
      </c>
      <c r="N565" s="6">
        <v>24681</v>
      </c>
      <c r="O565" s="44"/>
      <c r="P565" s="101"/>
      <c r="Q565" s="101"/>
    </row>
    <row r="566" spans="1:17" ht="12.75">
      <c r="A566" s="4">
        <v>631</v>
      </c>
      <c r="B566" s="5" t="s">
        <v>227</v>
      </c>
      <c r="C566" s="103">
        <v>4639.4</v>
      </c>
      <c r="D566" s="104"/>
      <c r="E566" s="6">
        <v>5455</v>
      </c>
      <c r="F566" s="129">
        <v>5937</v>
      </c>
      <c r="G566" s="9"/>
      <c r="H566" s="9"/>
      <c r="I566" s="9"/>
      <c r="J566" s="7"/>
      <c r="K566" s="43"/>
      <c r="L566" s="6">
        <f>SUM(L567:L568)</f>
        <v>7400</v>
      </c>
      <c r="M566" s="6">
        <f>SUM(M567:M568)</f>
        <v>7900</v>
      </c>
      <c r="N566" s="6">
        <f>SUM(N567:N568)</f>
        <v>8100</v>
      </c>
      <c r="O566" s="44"/>
      <c r="P566" s="40"/>
      <c r="Q566" s="40"/>
    </row>
    <row r="567" spans="1:17" ht="12.75">
      <c r="A567" s="4"/>
      <c r="B567" s="124" t="s">
        <v>228</v>
      </c>
      <c r="C567" s="104">
        <v>3724.6</v>
      </c>
      <c r="D567" s="104"/>
      <c r="E567" s="9">
        <v>4635</v>
      </c>
      <c r="F567" s="141">
        <v>5237</v>
      </c>
      <c r="G567" s="9"/>
      <c r="H567" s="9"/>
      <c r="I567" s="9"/>
      <c r="J567" s="7"/>
      <c r="K567" s="43"/>
      <c r="L567" s="9">
        <v>6200</v>
      </c>
      <c r="M567" s="9">
        <v>6700</v>
      </c>
      <c r="N567" s="9">
        <v>6900</v>
      </c>
      <c r="O567" s="44"/>
      <c r="P567" s="40"/>
      <c r="Q567" s="40"/>
    </row>
    <row r="568" spans="1:17" ht="12.75">
      <c r="A568" s="4"/>
      <c r="B568" s="124" t="s">
        <v>229</v>
      </c>
      <c r="C568" s="104">
        <v>914.8</v>
      </c>
      <c r="D568" s="104"/>
      <c r="E568" s="9">
        <v>820</v>
      </c>
      <c r="F568" s="141">
        <v>700</v>
      </c>
      <c r="G568" s="9"/>
      <c r="H568" s="9"/>
      <c r="I568" s="9"/>
      <c r="J568" s="7"/>
      <c r="K568" s="43"/>
      <c r="L568" s="9">
        <v>1200</v>
      </c>
      <c r="M568" s="9">
        <v>1200</v>
      </c>
      <c r="N568" s="9">
        <v>1200</v>
      </c>
      <c r="O568" s="44"/>
      <c r="P568" s="40"/>
      <c r="Q568" s="40"/>
    </row>
    <row r="569" spans="1:17" ht="12.75">
      <c r="A569" s="4">
        <v>632</v>
      </c>
      <c r="B569" s="5" t="s">
        <v>230</v>
      </c>
      <c r="C569" s="103">
        <v>3386.8</v>
      </c>
      <c r="D569" s="104"/>
      <c r="E569" s="6">
        <v>3658</v>
      </c>
      <c r="F569" s="129">
        <v>3720</v>
      </c>
      <c r="G569" s="9"/>
      <c r="H569" s="9"/>
      <c r="I569" s="9"/>
      <c r="J569" s="7"/>
      <c r="K569" s="43"/>
      <c r="L569" s="6">
        <v>4220</v>
      </c>
      <c r="M569" s="6">
        <v>4290</v>
      </c>
      <c r="N569" s="6">
        <v>4550</v>
      </c>
      <c r="O569" s="50"/>
      <c r="P569" s="40"/>
      <c r="Q569" s="40"/>
    </row>
    <row r="570" spans="1:17" ht="12.75">
      <c r="A570" s="4">
        <v>633</v>
      </c>
      <c r="B570" s="5" t="s">
        <v>231</v>
      </c>
      <c r="C570" s="103">
        <v>6029.3</v>
      </c>
      <c r="D570" s="104"/>
      <c r="E570" s="6">
        <v>6650</v>
      </c>
      <c r="F570" s="129">
        <v>6363</v>
      </c>
      <c r="G570" s="9"/>
      <c r="H570" s="9"/>
      <c r="I570" s="9"/>
      <c r="J570" s="7"/>
      <c r="K570" s="43"/>
      <c r="L570" s="6">
        <v>7087</v>
      </c>
      <c r="M570" s="6">
        <v>7469</v>
      </c>
      <c r="N570" s="6">
        <v>8835</v>
      </c>
      <c r="O570" s="44"/>
      <c r="P570" s="40"/>
      <c r="Q570" s="40"/>
    </row>
    <row r="571" spans="1:17" ht="12.75">
      <c r="A571" s="4">
        <v>634</v>
      </c>
      <c r="B571" s="5" t="s">
        <v>232</v>
      </c>
      <c r="C571" s="103">
        <v>4215.8</v>
      </c>
      <c r="D571" s="104"/>
      <c r="E571" s="6">
        <v>4500</v>
      </c>
      <c r="F571" s="129">
        <v>4393</v>
      </c>
      <c r="G571" s="9"/>
      <c r="H571" s="9"/>
      <c r="I571" s="9"/>
      <c r="J571" s="7"/>
      <c r="K571" s="43"/>
      <c r="L571" s="6">
        <v>4696</v>
      </c>
      <c r="M571" s="6">
        <v>4856</v>
      </c>
      <c r="N571" s="6">
        <v>5141</v>
      </c>
      <c r="O571" s="44"/>
      <c r="P571" s="40"/>
      <c r="Q571" s="40"/>
    </row>
    <row r="572" spans="1:17" ht="12.75">
      <c r="A572" s="123">
        <v>635</v>
      </c>
      <c r="B572" s="5" t="s">
        <v>233</v>
      </c>
      <c r="C572" s="103">
        <v>886.7</v>
      </c>
      <c r="D572" s="104"/>
      <c r="E572" s="6">
        <v>1800</v>
      </c>
      <c r="F572" s="129">
        <v>959</v>
      </c>
      <c r="G572" s="9"/>
      <c r="H572" s="9"/>
      <c r="I572" s="9"/>
      <c r="J572" s="7"/>
      <c r="K572" s="43"/>
      <c r="L572" s="6">
        <v>1784</v>
      </c>
      <c r="M572" s="6">
        <v>2224</v>
      </c>
      <c r="N572" s="6">
        <v>2534</v>
      </c>
      <c r="O572" s="44"/>
      <c r="P572" s="40"/>
      <c r="Q572" s="40"/>
    </row>
    <row r="573" spans="1:17" ht="12.75">
      <c r="A573" s="123">
        <v>636</v>
      </c>
      <c r="B573" s="5" t="s">
        <v>234</v>
      </c>
      <c r="C573" s="103">
        <v>135.6</v>
      </c>
      <c r="D573" s="104"/>
      <c r="E573" s="6">
        <v>150</v>
      </c>
      <c r="F573" s="129">
        <v>135</v>
      </c>
      <c r="G573" s="9"/>
      <c r="H573" s="9"/>
      <c r="I573" s="9"/>
      <c r="J573" s="7"/>
      <c r="K573" s="43"/>
      <c r="L573" s="6">
        <v>145</v>
      </c>
      <c r="M573" s="6">
        <v>145</v>
      </c>
      <c r="N573" s="6">
        <v>125</v>
      </c>
      <c r="O573" s="44"/>
      <c r="P573" s="40"/>
      <c r="Q573" s="40"/>
    </row>
    <row r="574" spans="1:17" ht="12.75">
      <c r="A574" s="123">
        <v>637</v>
      </c>
      <c r="B574" s="5" t="s">
        <v>235</v>
      </c>
      <c r="C574" s="103">
        <v>2305</v>
      </c>
      <c r="D574" s="103"/>
      <c r="E574" s="6">
        <v>3115</v>
      </c>
      <c r="F574" s="129">
        <v>2385</v>
      </c>
      <c r="G574" s="6"/>
      <c r="H574" s="6"/>
      <c r="I574" s="6"/>
      <c r="J574" s="55"/>
      <c r="K574" s="43"/>
      <c r="L574" s="6">
        <v>3245</v>
      </c>
      <c r="M574" s="6">
        <v>3288</v>
      </c>
      <c r="N574" s="6">
        <v>3451</v>
      </c>
      <c r="O574" s="44"/>
      <c r="P574" s="40"/>
      <c r="Q574" s="40"/>
    </row>
    <row r="575" spans="1:17" ht="12.75">
      <c r="A575" s="12">
        <v>648</v>
      </c>
      <c r="B575" s="13" t="s">
        <v>236</v>
      </c>
      <c r="C575" s="105">
        <v>18.4</v>
      </c>
      <c r="D575" s="103"/>
      <c r="E575" s="6">
        <v>50</v>
      </c>
      <c r="F575" s="129">
        <v>20</v>
      </c>
      <c r="G575" s="6"/>
      <c r="H575" s="6"/>
      <c r="I575" s="6"/>
      <c r="J575" s="7"/>
      <c r="K575" s="43"/>
      <c r="L575" s="6">
        <v>30</v>
      </c>
      <c r="M575" s="6">
        <v>30</v>
      </c>
      <c r="N575" s="6">
        <v>30</v>
      </c>
      <c r="O575" s="44"/>
      <c r="P575" s="40"/>
      <c r="Q575" s="40"/>
    </row>
    <row r="576" spans="1:17" ht="12.75">
      <c r="A576" s="4"/>
      <c r="B576" s="5"/>
      <c r="C576" s="103"/>
      <c r="D576" s="103"/>
      <c r="E576" s="6"/>
      <c r="F576" s="129"/>
      <c r="G576" s="6"/>
      <c r="H576" s="6"/>
      <c r="I576" s="6"/>
      <c r="J576" s="7"/>
      <c r="K576" s="43"/>
      <c r="L576" s="9"/>
      <c r="M576" s="9"/>
      <c r="N576" s="9"/>
      <c r="O576" s="44"/>
      <c r="P576" s="40"/>
      <c r="Q576" s="40"/>
    </row>
    <row r="577" spans="1:17" ht="12.75">
      <c r="A577" s="4">
        <v>700</v>
      </c>
      <c r="B577" s="5" t="s">
        <v>237</v>
      </c>
      <c r="C577" s="103">
        <f>SUM(C546)</f>
        <v>9063.6</v>
      </c>
      <c r="D577" s="104"/>
      <c r="E577" s="6">
        <f>SUM(E546)</f>
        <v>10000</v>
      </c>
      <c r="F577" s="129">
        <f>SUM(F546)</f>
        <v>10000</v>
      </c>
      <c r="G577" s="9"/>
      <c r="H577" s="9"/>
      <c r="I577" s="9"/>
      <c r="J577" s="55"/>
      <c r="K577" s="44"/>
      <c r="L577" s="6">
        <v>14060</v>
      </c>
      <c r="M577" s="6">
        <v>14700</v>
      </c>
      <c r="N577" s="6">
        <v>3800</v>
      </c>
      <c r="O577" s="44"/>
      <c r="P577" s="40"/>
      <c r="Q577" s="40"/>
    </row>
    <row r="578" spans="1:17" ht="12.75">
      <c r="A578" s="11"/>
      <c r="B578" s="7"/>
      <c r="C578" s="104"/>
      <c r="D578" s="104">
        <f>SUM(D564:D574)</f>
        <v>0</v>
      </c>
      <c r="E578" s="9"/>
      <c r="F578" s="141"/>
      <c r="G578" s="9"/>
      <c r="H578" s="9"/>
      <c r="I578" s="9"/>
      <c r="J578" s="7"/>
      <c r="K578" s="43"/>
      <c r="L578" s="9"/>
      <c r="M578" s="9"/>
      <c r="N578" s="9"/>
      <c r="O578" s="44"/>
      <c r="P578" s="36"/>
      <c r="Q578" s="36"/>
    </row>
    <row r="579" spans="1:17" ht="12.75">
      <c r="A579" s="123">
        <v>600</v>
      </c>
      <c r="B579" s="5" t="s">
        <v>238</v>
      </c>
      <c r="C579" s="103">
        <f>SUM(C564:C566,C569:C575)</f>
        <v>93525.7</v>
      </c>
      <c r="D579" s="104">
        <f>SUM(D564:D566,D569:D575)</f>
        <v>0</v>
      </c>
      <c r="E579" s="6">
        <f>SUM(E564:E566,E569:E575)</f>
        <v>98582</v>
      </c>
      <c r="F579" s="129">
        <f>SUM(F564:F566,F569:F575)</f>
        <v>100394</v>
      </c>
      <c r="G579" s="9"/>
      <c r="H579" s="9"/>
      <c r="I579" s="9"/>
      <c r="J579" s="7"/>
      <c r="K579" s="43"/>
      <c r="L579" s="6">
        <f>SUM(L564:L566,L569:L575)</f>
        <v>112860</v>
      </c>
      <c r="M579" s="6">
        <f>SUM(M564:M566,M569:M575)</f>
        <v>116248</v>
      </c>
      <c r="N579" s="6">
        <f>SUM(N564:N566,N569:N575)</f>
        <v>122397</v>
      </c>
      <c r="O579" s="44"/>
      <c r="P579" s="36"/>
      <c r="Q579" s="36"/>
    </row>
    <row r="580" spans="1:17" ht="12.75">
      <c r="A580" s="11"/>
      <c r="B580" s="7" t="s">
        <v>239</v>
      </c>
      <c r="C580" s="104">
        <f>SUM(C566,C569:C574)</f>
        <v>21598.6</v>
      </c>
      <c r="D580" s="104"/>
      <c r="E580" s="9">
        <f>SUM(E566,E569:E574)</f>
        <v>25328</v>
      </c>
      <c r="F580" s="141">
        <f>SUM(F566,F569:F574)</f>
        <v>23892</v>
      </c>
      <c r="G580" s="9"/>
      <c r="H580" s="9"/>
      <c r="I580" s="9"/>
      <c r="J580" s="7"/>
      <c r="K580" s="43"/>
      <c r="L580" s="9">
        <f>SUM(L567:L574)</f>
        <v>28577</v>
      </c>
      <c r="M580" s="9">
        <f>SUM(M567:M574)</f>
        <v>30172</v>
      </c>
      <c r="N580" s="9">
        <f>SUM(N567:N574)</f>
        <v>32736</v>
      </c>
      <c r="O580" s="44"/>
      <c r="P580" s="36"/>
      <c r="Q580" s="36"/>
    </row>
    <row r="581" spans="1:17" ht="12.75">
      <c r="A581" s="11"/>
      <c r="B581" s="7"/>
      <c r="C581" s="104"/>
      <c r="D581" s="104">
        <f>SUM(D576,D578)</f>
        <v>0</v>
      </c>
      <c r="E581" s="9"/>
      <c r="F581" s="141"/>
      <c r="G581" s="9"/>
      <c r="H581" s="9"/>
      <c r="I581" s="9"/>
      <c r="J581" s="55"/>
      <c r="K581" s="43"/>
      <c r="L581" s="9"/>
      <c r="M581" s="9"/>
      <c r="N581" s="9"/>
      <c r="O581" s="44"/>
      <c r="P581" s="36"/>
      <c r="Q581" s="36"/>
    </row>
    <row r="582" spans="1:17" ht="12.75">
      <c r="A582" s="11"/>
      <c r="B582" s="5" t="s">
        <v>240</v>
      </c>
      <c r="C582" s="103">
        <f>SUM(C577,C579)</f>
        <v>102589.3</v>
      </c>
      <c r="D582" s="104">
        <f>SUM(D577,D579)</f>
        <v>0</v>
      </c>
      <c r="E582" s="6">
        <f>SUM(E548)</f>
        <v>108582</v>
      </c>
      <c r="F582" s="129">
        <f>SUM(F548)</f>
        <v>110394</v>
      </c>
      <c r="G582" s="9"/>
      <c r="H582" s="9"/>
      <c r="I582" s="9"/>
      <c r="J582" s="7"/>
      <c r="K582" s="43"/>
      <c r="L582" s="6">
        <f>SUM(L577,L579)</f>
        <v>126920</v>
      </c>
      <c r="M582" s="6">
        <f>SUM(M577,M579)</f>
        <v>130948</v>
      </c>
      <c r="N582" s="6">
        <f>SUM(N577,N579)</f>
        <v>126197</v>
      </c>
      <c r="O582" s="44"/>
      <c r="P582" s="36"/>
      <c r="Q582" s="36"/>
    </row>
    <row r="583" spans="1:17" ht="12.75">
      <c r="A583" s="8"/>
      <c r="B583" s="7"/>
      <c r="C583" s="104"/>
      <c r="D583" s="104"/>
      <c r="E583" s="9"/>
      <c r="F583" s="141"/>
      <c r="G583" s="9"/>
      <c r="H583" s="9"/>
      <c r="I583" s="9"/>
      <c r="J583" s="7"/>
      <c r="K583" s="43"/>
      <c r="L583" s="9"/>
      <c r="M583" s="9"/>
      <c r="N583" s="9"/>
      <c r="O583" s="44"/>
      <c r="P583" s="36"/>
      <c r="Q583" s="36"/>
    </row>
    <row r="584" spans="1:17" ht="12.75">
      <c r="A584" s="8"/>
      <c r="B584" s="5" t="s">
        <v>241</v>
      </c>
      <c r="C584" s="103">
        <v>457.3</v>
      </c>
      <c r="D584" s="103"/>
      <c r="E584" s="6">
        <v>200</v>
      </c>
      <c r="F584" s="129">
        <v>200</v>
      </c>
      <c r="G584" s="6"/>
      <c r="H584" s="6"/>
      <c r="I584" s="6"/>
      <c r="J584" s="7"/>
      <c r="K584" s="43"/>
      <c r="L584" s="6">
        <v>200</v>
      </c>
      <c r="M584" s="6">
        <v>200</v>
      </c>
      <c r="N584" s="6">
        <v>200</v>
      </c>
      <c r="O584" s="44"/>
      <c r="P584" s="36"/>
      <c r="Q584" s="36"/>
    </row>
    <row r="585" spans="1:17" ht="12.75">
      <c r="A585" s="7"/>
      <c r="B585" s="7"/>
      <c r="C585" s="104"/>
      <c r="D585" s="104"/>
      <c r="E585" s="9"/>
      <c r="F585" s="193"/>
      <c r="G585" s="9"/>
      <c r="H585" s="9"/>
      <c r="I585" s="9"/>
      <c r="J585" s="7"/>
      <c r="K585" s="43"/>
      <c r="L585" s="9"/>
      <c r="M585" s="9"/>
      <c r="N585" s="9"/>
      <c r="O585" s="44"/>
      <c r="P585" s="36"/>
      <c r="Q585" s="36"/>
    </row>
    <row r="586" spans="1:17" ht="12.75">
      <c r="A586" s="7"/>
      <c r="B586" s="7"/>
      <c r="C586" s="104"/>
      <c r="D586" s="104"/>
      <c r="E586" s="9"/>
      <c r="F586" s="193"/>
      <c r="G586" s="9"/>
      <c r="H586" s="9"/>
      <c r="I586" s="9"/>
      <c r="J586" s="7"/>
      <c r="K586" s="43"/>
      <c r="L586" s="9"/>
      <c r="M586" s="9"/>
      <c r="N586" s="9"/>
      <c r="O586" s="44"/>
      <c r="P586" s="36"/>
      <c r="Q586" s="36"/>
    </row>
    <row r="587" spans="1:17" ht="12.75">
      <c r="A587" s="23"/>
      <c r="B587" s="23"/>
      <c r="C587" s="107"/>
      <c r="D587" s="107"/>
      <c r="E587" s="24"/>
      <c r="F587" s="9"/>
      <c r="G587" s="83"/>
      <c r="H587" s="43"/>
      <c r="I587" s="43"/>
      <c r="J587" s="21"/>
      <c r="K587" s="43"/>
      <c r="L587" s="9"/>
      <c r="M587" s="9"/>
      <c r="N587" s="9"/>
      <c r="O587" s="44"/>
      <c r="P587" s="36"/>
      <c r="Q587" s="36"/>
    </row>
    <row r="588" spans="1:17" ht="12.75">
      <c r="A588" s="23"/>
      <c r="B588" s="23"/>
      <c r="C588" s="107"/>
      <c r="D588" s="107"/>
      <c r="E588" s="24"/>
      <c r="F588" s="9"/>
      <c r="G588" s="83"/>
      <c r="H588" s="43"/>
      <c r="I588" s="43"/>
      <c r="J588" s="21"/>
      <c r="K588" s="43"/>
      <c r="L588" s="9"/>
      <c r="M588" s="9"/>
      <c r="N588" s="9"/>
      <c r="O588" s="44"/>
      <c r="P588" s="36"/>
      <c r="Q588" s="36"/>
    </row>
    <row r="589" spans="1:17" ht="12.75">
      <c r="A589" s="23"/>
      <c r="B589" s="23"/>
      <c r="C589" s="107"/>
      <c r="D589" s="107"/>
      <c r="E589" s="24"/>
      <c r="F589" s="9"/>
      <c r="G589" s="83"/>
      <c r="H589" s="43"/>
      <c r="I589" s="43"/>
      <c r="J589" s="21"/>
      <c r="K589" s="43"/>
      <c r="L589" s="9"/>
      <c r="M589" s="9"/>
      <c r="N589" s="9"/>
      <c r="O589" s="44"/>
      <c r="P589" s="36"/>
      <c r="Q589" s="36"/>
    </row>
    <row r="590" spans="1:17" ht="24" customHeight="1">
      <c r="A590" s="23"/>
      <c r="B590" s="23"/>
      <c r="C590" s="107"/>
      <c r="D590" s="107"/>
      <c r="E590" s="24"/>
      <c r="F590" s="9" t="s">
        <v>242</v>
      </c>
      <c r="G590" s="83"/>
      <c r="H590" s="43"/>
      <c r="I590" s="43"/>
      <c r="J590" s="23"/>
      <c r="K590" s="43"/>
      <c r="L590" s="9"/>
      <c r="M590" s="9"/>
      <c r="N590" s="9"/>
      <c r="O590" s="44"/>
      <c r="P590" s="36"/>
      <c r="Q590" s="36"/>
    </row>
    <row r="591" spans="1:17" ht="12.75" hidden="1">
      <c r="A591" s="23"/>
      <c r="B591" s="23"/>
      <c r="C591" s="24"/>
      <c r="D591" s="23"/>
      <c r="E591" s="23"/>
      <c r="F591" s="43"/>
      <c r="G591" s="83"/>
      <c r="H591" s="43"/>
      <c r="I591" s="43"/>
      <c r="J591" s="21"/>
      <c r="K591" s="43"/>
      <c r="L591" s="43"/>
      <c r="M591" s="43"/>
      <c r="N591" s="43"/>
      <c r="O591" s="43"/>
      <c r="P591" s="36"/>
      <c r="Q591" s="36"/>
    </row>
    <row r="592" spans="1:17" ht="1.5" customHeight="1" hidden="1">
      <c r="A592" s="23"/>
      <c r="B592" s="23"/>
      <c r="C592" s="24"/>
      <c r="D592" s="23"/>
      <c r="E592" s="23"/>
      <c r="F592" s="43"/>
      <c r="G592" s="83"/>
      <c r="H592" s="43"/>
      <c r="I592" s="43"/>
      <c r="J592" s="23"/>
      <c r="K592" s="43"/>
      <c r="L592" s="43"/>
      <c r="M592" s="43"/>
      <c r="N592" s="43"/>
      <c r="O592" s="43"/>
      <c r="P592" s="36"/>
      <c r="Q592" s="36"/>
    </row>
    <row r="593" spans="1:17" ht="12.75" hidden="1">
      <c r="A593" s="23"/>
      <c r="B593" s="23"/>
      <c r="C593" s="24"/>
      <c r="D593" s="23"/>
      <c r="E593" s="23"/>
      <c r="F593" s="43"/>
      <c r="G593" s="83"/>
      <c r="H593" s="43"/>
      <c r="I593" s="43"/>
      <c r="J593" s="23"/>
      <c r="K593" s="43"/>
      <c r="L593" s="43"/>
      <c r="M593" s="43"/>
      <c r="N593" s="43"/>
      <c r="O593" s="43"/>
      <c r="P593" s="36"/>
      <c r="Q593" s="36"/>
    </row>
    <row r="594" spans="1:17" ht="12.75" hidden="1">
      <c r="A594" s="23"/>
      <c r="B594" s="23"/>
      <c r="C594" s="23"/>
      <c r="D594" s="23"/>
      <c r="E594" s="23"/>
      <c r="F594" s="43"/>
      <c r="G594" s="83"/>
      <c r="H594" s="43"/>
      <c r="I594" s="43"/>
      <c r="J594" s="23"/>
      <c r="K594" s="43"/>
      <c r="L594" s="43"/>
      <c r="M594" s="43"/>
      <c r="N594" s="43"/>
      <c r="O594" s="43"/>
      <c r="P594" s="36"/>
      <c r="Q594" s="36"/>
    </row>
    <row r="595" ht="12.75">
      <c r="G595" s="36"/>
    </row>
    <row r="596" ht="12.75">
      <c r="G596" s="36"/>
    </row>
    <row r="597" ht="12.75">
      <c r="G597" s="36"/>
    </row>
    <row r="598" ht="12.75">
      <c r="G598" s="36"/>
    </row>
    <row r="599" ht="12.75">
      <c r="G599" s="36"/>
    </row>
    <row r="601" spans="16:17" ht="12.75">
      <c r="P601" s="190"/>
      <c r="Q601" s="191"/>
    </row>
    <row r="602" spans="16:17" ht="12.75">
      <c r="P602" s="36"/>
      <c r="Q602" s="36"/>
    </row>
    <row r="603" spans="16:17" ht="12.75">
      <c r="P603" s="36"/>
      <c r="Q603" s="36"/>
    </row>
    <row r="604" spans="16:17" ht="12.75">
      <c r="P604" s="36"/>
      <c r="Q604" s="36"/>
    </row>
    <row r="605" spans="16:17" ht="12.75">
      <c r="P605" s="36"/>
      <c r="Q605" s="36"/>
    </row>
    <row r="606" spans="16:17" ht="12.75">
      <c r="P606" s="36"/>
      <c r="Q606" s="36"/>
    </row>
    <row r="607" spans="16:17" ht="12.75">
      <c r="P607" s="36"/>
      <c r="Q607" s="36"/>
    </row>
    <row r="608" spans="16:17" ht="12.75">
      <c r="P608" s="36"/>
      <c r="Q608" s="36"/>
    </row>
    <row r="609" spans="16:17" ht="12.75">
      <c r="P609" s="36"/>
      <c r="Q609" s="36"/>
    </row>
    <row r="610" spans="16:17" ht="12.75">
      <c r="P610" s="36"/>
      <c r="Q610" s="36"/>
    </row>
    <row r="611" spans="16:17" ht="12.75">
      <c r="P611" s="36"/>
      <c r="Q611" s="36"/>
    </row>
    <row r="612" spans="16:17" ht="12.75">
      <c r="P612" s="36"/>
      <c r="Q612" s="36"/>
    </row>
    <row r="613" spans="16:17" ht="12.75">
      <c r="P613" s="36"/>
      <c r="Q613" s="36"/>
    </row>
    <row r="614" spans="16:17" ht="12.75">
      <c r="P614" s="36"/>
      <c r="Q614" s="36"/>
    </row>
    <row r="615" spans="16:17" ht="12.75">
      <c r="P615" s="36"/>
      <c r="Q615" s="36"/>
    </row>
    <row r="616" spans="16:17" ht="12.75">
      <c r="P616" s="36"/>
      <c r="Q616" s="36"/>
    </row>
    <row r="617" spans="16:17" ht="12.75">
      <c r="P617" s="36"/>
      <c r="Q617" s="36"/>
    </row>
    <row r="618" spans="16:17" ht="12.75">
      <c r="P618" s="36"/>
      <c r="Q618" s="36"/>
    </row>
    <row r="619" spans="16:17" ht="12.75">
      <c r="P619" s="36"/>
      <c r="Q619" s="36"/>
    </row>
    <row r="620" spans="16:17" ht="12.75">
      <c r="P620" s="36"/>
      <c r="Q620" s="36"/>
    </row>
    <row r="621" spans="16:17" ht="12.75">
      <c r="P621" s="36"/>
      <c r="Q621" s="36"/>
    </row>
    <row r="622" spans="16:17" ht="12.75">
      <c r="P622" s="36"/>
      <c r="Q622" s="36"/>
    </row>
    <row r="623" spans="16:17" ht="12.75">
      <c r="P623" s="36"/>
      <c r="Q623" s="36"/>
    </row>
    <row r="624" spans="16:17" ht="12.75">
      <c r="P624" s="36"/>
      <c r="Q624" s="36"/>
    </row>
    <row r="625" spans="16:17" ht="12.75">
      <c r="P625" s="36"/>
      <c r="Q625" s="36"/>
    </row>
    <row r="626" spans="16:17" ht="12.75">
      <c r="P626" s="36"/>
      <c r="Q626" s="36"/>
    </row>
    <row r="627" spans="16:17" ht="12.75">
      <c r="P627" s="36"/>
      <c r="Q627" s="36"/>
    </row>
    <row r="628" spans="16:17" ht="12.75">
      <c r="P628" s="36"/>
      <c r="Q628" s="36"/>
    </row>
    <row r="629" spans="16:17" ht="12.75">
      <c r="P629" s="36"/>
      <c r="Q629" s="36"/>
    </row>
    <row r="630" spans="16:17" ht="12.75">
      <c r="P630" s="36"/>
      <c r="Q630" s="36"/>
    </row>
    <row r="631" spans="16:17" ht="12.75">
      <c r="P631" s="36"/>
      <c r="Q631" s="36"/>
    </row>
    <row r="635" ht="2.25" customHeight="1"/>
    <row r="636" spans="16:17" ht="12.75">
      <c r="P636" s="41"/>
      <c r="Q636" s="41"/>
    </row>
    <row r="637" spans="16:17" ht="12.75">
      <c r="P637" s="36"/>
      <c r="Q637" s="36"/>
    </row>
    <row r="638" spans="16:17" ht="12.75">
      <c r="P638" s="36"/>
      <c r="Q638" s="36"/>
    </row>
    <row r="639" spans="16:17" ht="12.75">
      <c r="P639" s="36"/>
      <c r="Q639" s="36"/>
    </row>
    <row r="640" spans="16:17" ht="12.75">
      <c r="P640" s="36"/>
      <c r="Q640" s="36"/>
    </row>
    <row r="641" spans="16:17" ht="12.75">
      <c r="P641" s="36"/>
      <c r="Q641" s="36"/>
    </row>
    <row r="642" spans="16:17" ht="12.75">
      <c r="P642" s="36"/>
      <c r="Q642" s="36"/>
    </row>
    <row r="643" spans="16:17" ht="12.75">
      <c r="P643" s="36"/>
      <c r="Q643" s="36"/>
    </row>
    <row r="644" spans="16:17" ht="12.75">
      <c r="P644" s="36"/>
      <c r="Q644" s="36"/>
    </row>
    <row r="645" spans="16:17" ht="12.75">
      <c r="P645" s="36"/>
      <c r="Q645" s="36"/>
    </row>
    <row r="646" spans="16:17" ht="12.75">
      <c r="P646" s="36"/>
      <c r="Q646" s="36"/>
    </row>
    <row r="647" spans="16:17" ht="12.75">
      <c r="P647" s="36"/>
      <c r="Q647" s="36"/>
    </row>
    <row r="648" spans="16:17" ht="12.75">
      <c r="P648" s="36"/>
      <c r="Q648" s="36"/>
    </row>
    <row r="649" spans="16:17" ht="12.75">
      <c r="P649" s="36"/>
      <c r="Q649" s="36"/>
    </row>
    <row r="650" spans="16:17" ht="12.75">
      <c r="P650" s="36"/>
      <c r="Q650" s="36"/>
    </row>
    <row r="651" spans="16:17" ht="12.75">
      <c r="P651" s="36"/>
      <c r="Q651" s="36"/>
    </row>
    <row r="652" spans="16:17" ht="12.75">
      <c r="P652" s="36"/>
      <c r="Q652" s="36"/>
    </row>
    <row r="653" spans="16:17" ht="12.75">
      <c r="P653" s="36"/>
      <c r="Q653" s="36"/>
    </row>
    <row r="654" spans="16:17" ht="12.75">
      <c r="P654" s="36"/>
      <c r="Q654" s="36"/>
    </row>
    <row r="655" spans="16:17" ht="12.75">
      <c r="P655" s="36"/>
      <c r="Q655" s="36"/>
    </row>
    <row r="656" spans="16:17" ht="12.75">
      <c r="P656" s="36"/>
      <c r="Q656" s="36"/>
    </row>
    <row r="657" spans="16:17" ht="12.75">
      <c r="P657" s="36"/>
      <c r="Q657" s="36"/>
    </row>
    <row r="658" spans="16:17" ht="12.75">
      <c r="P658" s="36"/>
      <c r="Q658" s="36"/>
    </row>
    <row r="659" spans="16:17" ht="12.75">
      <c r="P659" s="36"/>
      <c r="Q659" s="36"/>
    </row>
    <row r="660" spans="16:17" ht="12.75">
      <c r="P660" s="36"/>
      <c r="Q660" s="36"/>
    </row>
    <row r="661" spans="16:17" ht="12.75">
      <c r="P661" s="36"/>
      <c r="Q661" s="36"/>
    </row>
    <row r="662" spans="16:17" ht="12.75">
      <c r="P662" s="36"/>
      <c r="Q662" s="36"/>
    </row>
    <row r="663" spans="16:17" ht="12.75">
      <c r="P663" s="36"/>
      <c r="Q663" s="36"/>
    </row>
    <row r="664" spans="16:17" ht="12.75">
      <c r="P664" s="36"/>
      <c r="Q664" s="36"/>
    </row>
    <row r="665" spans="16:17" ht="12.75">
      <c r="P665" s="36"/>
      <c r="Q665" s="36"/>
    </row>
    <row r="666" spans="16:17" ht="12.75">
      <c r="P666" s="36"/>
      <c r="Q666" s="36"/>
    </row>
    <row r="670" ht="51.75" customHeight="1"/>
    <row r="671" spans="16:17" ht="12.75">
      <c r="P671" s="41"/>
      <c r="Q671" s="41"/>
    </row>
    <row r="672" spans="16:17" ht="12.75">
      <c r="P672" s="36"/>
      <c r="Q672" s="36"/>
    </row>
    <row r="673" spans="16:17" ht="12.75">
      <c r="P673" s="36"/>
      <c r="Q673" s="36"/>
    </row>
    <row r="674" spans="16:17" ht="12.75">
      <c r="P674" s="36"/>
      <c r="Q674" s="36"/>
    </row>
    <row r="675" spans="16:17" ht="12.75">
      <c r="P675" s="36"/>
      <c r="Q675" s="36"/>
    </row>
    <row r="676" spans="16:17" ht="12.75">
      <c r="P676" s="36"/>
      <c r="Q676" s="36"/>
    </row>
    <row r="677" spans="16:17" ht="12.75">
      <c r="P677" s="36"/>
      <c r="Q677" s="36"/>
    </row>
    <row r="678" spans="16:17" ht="12.75">
      <c r="P678" s="36"/>
      <c r="Q678" s="36"/>
    </row>
    <row r="679" spans="16:17" ht="12.75">
      <c r="P679" s="36"/>
      <c r="Q679" s="36"/>
    </row>
    <row r="680" spans="16:17" ht="12.75">
      <c r="P680" s="36"/>
      <c r="Q680" s="36"/>
    </row>
    <row r="681" spans="16:17" ht="12.75">
      <c r="P681" s="36"/>
      <c r="Q681" s="36"/>
    </row>
    <row r="682" spans="16:17" ht="12.75">
      <c r="P682" s="36"/>
      <c r="Q682" s="36"/>
    </row>
    <row r="683" spans="16:17" ht="12.75">
      <c r="P683" s="36"/>
      <c r="Q683" s="36"/>
    </row>
    <row r="684" spans="16:17" ht="12.75">
      <c r="P684" s="36"/>
      <c r="Q684" s="36"/>
    </row>
    <row r="685" spans="16:17" ht="12.75">
      <c r="P685" s="36"/>
      <c r="Q685" s="36"/>
    </row>
    <row r="686" spans="16:17" ht="12.75">
      <c r="P686" s="36"/>
      <c r="Q686" s="36"/>
    </row>
    <row r="687" spans="16:17" ht="12.75">
      <c r="P687" s="36"/>
      <c r="Q687" s="36"/>
    </row>
    <row r="688" spans="16:17" ht="12.75">
      <c r="P688" s="36"/>
      <c r="Q688" s="36"/>
    </row>
    <row r="689" spans="16:17" ht="12.75">
      <c r="P689" s="36"/>
      <c r="Q689" s="36"/>
    </row>
    <row r="690" spans="16:17" ht="12.75">
      <c r="P690" s="36"/>
      <c r="Q690" s="36"/>
    </row>
    <row r="691" spans="16:17" ht="12.75">
      <c r="P691" s="36"/>
      <c r="Q691" s="36"/>
    </row>
    <row r="692" spans="16:17" ht="12.75">
      <c r="P692" s="36"/>
      <c r="Q692" s="36"/>
    </row>
    <row r="693" spans="16:17" ht="12.75">
      <c r="P693" s="36"/>
      <c r="Q693" s="36"/>
    </row>
    <row r="694" spans="16:17" ht="12.75">
      <c r="P694" s="36"/>
      <c r="Q694" s="36"/>
    </row>
    <row r="695" spans="16:17" ht="12.75">
      <c r="P695" s="36"/>
      <c r="Q695" s="36"/>
    </row>
    <row r="696" spans="16:17" ht="12.75">
      <c r="P696" s="36"/>
      <c r="Q696" s="36"/>
    </row>
    <row r="697" spans="16:17" ht="12.75">
      <c r="P697" s="36"/>
      <c r="Q697" s="36"/>
    </row>
    <row r="698" spans="16:17" ht="12.75">
      <c r="P698" s="36"/>
      <c r="Q698" s="36"/>
    </row>
    <row r="699" spans="16:17" ht="12.75">
      <c r="P699" s="36"/>
      <c r="Q699" s="36"/>
    </row>
    <row r="700" spans="16:17" ht="12.75">
      <c r="P700" s="36"/>
      <c r="Q700" s="36"/>
    </row>
    <row r="701" spans="16:17" ht="12.75">
      <c r="P701" s="36"/>
      <c r="Q701" s="36"/>
    </row>
    <row r="702" spans="16:17" ht="12.75">
      <c r="P702" s="36"/>
      <c r="Q702" s="36"/>
    </row>
    <row r="705" ht="51" customHeight="1"/>
    <row r="706" spans="16:17" ht="12.75">
      <c r="P706" s="41"/>
      <c r="Q706" s="41"/>
    </row>
    <row r="707" spans="16:17" ht="12.75">
      <c r="P707" s="36"/>
      <c r="Q707" s="36"/>
    </row>
    <row r="708" spans="16:17" ht="12.75">
      <c r="P708" s="36"/>
      <c r="Q708" s="36"/>
    </row>
    <row r="709" spans="16:17" ht="12.75">
      <c r="P709" s="36"/>
      <c r="Q709" s="36"/>
    </row>
    <row r="710" spans="16:17" ht="12.75">
      <c r="P710" s="36"/>
      <c r="Q710" s="36"/>
    </row>
    <row r="711" spans="16:17" ht="12.75">
      <c r="P711" s="36"/>
      <c r="Q711" s="36"/>
    </row>
    <row r="712" spans="16:17" ht="12.75">
      <c r="P712" s="36"/>
      <c r="Q712" s="36"/>
    </row>
    <row r="713" spans="16:17" ht="12.75">
      <c r="P713" s="36"/>
      <c r="Q713" s="36"/>
    </row>
    <row r="714" spans="16:17" ht="12.75">
      <c r="P714" s="36"/>
      <c r="Q714" s="36"/>
    </row>
    <row r="715" spans="16:17" ht="12.75">
      <c r="P715" s="36"/>
      <c r="Q715" s="36"/>
    </row>
    <row r="716" spans="16:17" ht="12.75">
      <c r="P716" s="36"/>
      <c r="Q716" s="36"/>
    </row>
    <row r="717" spans="16:17" ht="12.75">
      <c r="P717" s="36"/>
      <c r="Q717" s="36"/>
    </row>
    <row r="718" spans="16:17" ht="12.75">
      <c r="P718" s="36"/>
      <c r="Q718" s="36"/>
    </row>
    <row r="719" spans="16:17" ht="12.75">
      <c r="P719" s="36"/>
      <c r="Q719" s="36"/>
    </row>
    <row r="720" spans="16:17" ht="12.75">
      <c r="P720" s="36"/>
      <c r="Q720" s="36"/>
    </row>
    <row r="721" spans="16:17" ht="12.75">
      <c r="P721" s="36"/>
      <c r="Q721" s="36"/>
    </row>
    <row r="722" spans="16:17" ht="12.75">
      <c r="P722" s="36"/>
      <c r="Q722" s="36"/>
    </row>
    <row r="723" spans="16:17" ht="12.75">
      <c r="P723" s="36"/>
      <c r="Q723" s="36"/>
    </row>
    <row r="724" spans="16:17" ht="12.75">
      <c r="P724" s="36"/>
      <c r="Q724" s="36"/>
    </row>
    <row r="725" spans="16:17" ht="12.75">
      <c r="P725" s="36"/>
      <c r="Q725" s="36"/>
    </row>
    <row r="726" spans="16:17" ht="12.75">
      <c r="P726" s="36"/>
      <c r="Q726" s="36"/>
    </row>
    <row r="727" spans="16:17" ht="12.75">
      <c r="P727" s="36"/>
      <c r="Q727" s="36"/>
    </row>
    <row r="728" spans="16:17" ht="12.75">
      <c r="P728" s="36"/>
      <c r="Q728" s="36"/>
    </row>
    <row r="729" spans="16:17" ht="12.75">
      <c r="P729" s="36"/>
      <c r="Q729" s="36"/>
    </row>
    <row r="730" spans="16:17" ht="12.75">
      <c r="P730" s="36"/>
      <c r="Q730" s="36"/>
    </row>
    <row r="731" spans="16:17" ht="12.75">
      <c r="P731" s="36"/>
      <c r="Q731" s="36"/>
    </row>
    <row r="732" spans="16:17" ht="12.75">
      <c r="P732" s="36"/>
      <c r="Q732" s="36"/>
    </row>
    <row r="733" spans="16:17" ht="12.75">
      <c r="P733" s="36"/>
      <c r="Q733" s="36"/>
    </row>
    <row r="734" spans="16:17" ht="12.75">
      <c r="P734" s="36"/>
      <c r="Q734" s="36"/>
    </row>
    <row r="735" spans="16:17" ht="12.75">
      <c r="P735" s="36"/>
      <c r="Q735" s="36"/>
    </row>
    <row r="736" spans="16:17" ht="12.75">
      <c r="P736" s="36"/>
      <c r="Q736" s="36"/>
    </row>
    <row r="737" spans="16:17" ht="12.75">
      <c r="P737" s="36"/>
      <c r="Q737" s="36"/>
    </row>
    <row r="738" spans="16:17" ht="12.75">
      <c r="P738" s="36"/>
      <c r="Q738" s="36"/>
    </row>
    <row r="740" ht="52.5" customHeight="1"/>
    <row r="741" spans="16:17" ht="12.75">
      <c r="P741" s="41"/>
      <c r="Q741" s="41"/>
    </row>
    <row r="742" spans="16:17" ht="12.75">
      <c r="P742" s="36"/>
      <c r="Q742" s="36"/>
    </row>
    <row r="743" spans="16:17" ht="12.75">
      <c r="P743" s="36"/>
      <c r="Q743" s="36"/>
    </row>
    <row r="744" spans="16:17" ht="12.75">
      <c r="P744" s="36"/>
      <c r="Q744" s="36"/>
    </row>
    <row r="745" spans="16:17" ht="12.75">
      <c r="P745" s="36"/>
      <c r="Q745" s="36"/>
    </row>
    <row r="746" spans="16:17" ht="12.75">
      <c r="P746" s="36"/>
      <c r="Q746" s="36"/>
    </row>
    <row r="747" spans="16:17" ht="12.75">
      <c r="P747" s="36"/>
      <c r="Q747" s="36"/>
    </row>
    <row r="748" spans="16:17" ht="12.75">
      <c r="P748" s="36"/>
      <c r="Q748" s="36"/>
    </row>
    <row r="749" spans="16:17" ht="12.75">
      <c r="P749" s="36"/>
      <c r="Q749" s="36"/>
    </row>
    <row r="750" spans="16:17" ht="12.75">
      <c r="P750" s="36"/>
      <c r="Q750" s="36"/>
    </row>
    <row r="751" spans="16:17" ht="12.75">
      <c r="P751" s="36"/>
      <c r="Q751" s="36"/>
    </row>
    <row r="752" spans="16:17" ht="12.75">
      <c r="P752" s="36"/>
      <c r="Q752" s="36"/>
    </row>
    <row r="753" spans="16:17" ht="12.75">
      <c r="P753" s="36"/>
      <c r="Q753" s="36"/>
    </row>
    <row r="754" spans="16:17" ht="12.75">
      <c r="P754" s="36"/>
      <c r="Q754" s="36"/>
    </row>
    <row r="755" spans="16:17" ht="12.75">
      <c r="P755" s="36"/>
      <c r="Q755" s="36"/>
    </row>
    <row r="756" spans="16:17" ht="12.75">
      <c r="P756" s="36"/>
      <c r="Q756" s="36"/>
    </row>
    <row r="757" spans="16:17" ht="12.75">
      <c r="P757" s="36"/>
      <c r="Q757" s="36"/>
    </row>
    <row r="758" spans="16:17" ht="12.75">
      <c r="P758" s="36"/>
      <c r="Q758" s="36"/>
    </row>
    <row r="759" spans="16:17" ht="12.75">
      <c r="P759" s="36"/>
      <c r="Q759" s="36"/>
    </row>
    <row r="760" spans="16:17" ht="12.75">
      <c r="P760" s="36"/>
      <c r="Q760" s="36"/>
    </row>
    <row r="761" spans="16:17" ht="12.75">
      <c r="P761" s="36"/>
      <c r="Q761" s="36"/>
    </row>
    <row r="762" spans="16:17" ht="12.75">
      <c r="P762" s="36"/>
      <c r="Q762" s="36"/>
    </row>
    <row r="763" spans="16:17" ht="12.75">
      <c r="P763" s="36"/>
      <c r="Q763" s="36"/>
    </row>
    <row r="764" spans="16:17" ht="12.75">
      <c r="P764" s="36"/>
      <c r="Q764" s="36"/>
    </row>
    <row r="765" spans="16:17" ht="12.75">
      <c r="P765" s="36"/>
      <c r="Q765" s="36"/>
    </row>
    <row r="766" spans="16:17" ht="12.75">
      <c r="P766" s="36"/>
      <c r="Q766" s="36"/>
    </row>
    <row r="767" spans="16:17" ht="12.75">
      <c r="P767" s="36"/>
      <c r="Q767" s="36"/>
    </row>
    <row r="768" spans="16:17" ht="12.75">
      <c r="P768" s="36"/>
      <c r="Q768" s="36"/>
    </row>
    <row r="769" spans="16:17" ht="12.75">
      <c r="P769" s="36"/>
      <c r="Q769" s="36"/>
    </row>
    <row r="770" spans="16:17" ht="12.75">
      <c r="P770" s="36"/>
      <c r="Q770" s="36"/>
    </row>
    <row r="771" spans="16:17" ht="12.75">
      <c r="P771" s="36"/>
      <c r="Q771" s="36"/>
    </row>
    <row r="772" spans="16:17" ht="12.75">
      <c r="P772" s="36"/>
      <c r="Q772" s="36"/>
    </row>
    <row r="773" spans="16:17" ht="12.75">
      <c r="P773" s="36"/>
      <c r="Q773" s="36"/>
    </row>
    <row r="777" spans="16:17" ht="12.75">
      <c r="P777" s="41"/>
      <c r="Q777" s="41"/>
    </row>
    <row r="778" spans="16:17" ht="12.75">
      <c r="P778" s="36"/>
      <c r="Q778" s="36"/>
    </row>
    <row r="779" spans="16:17" ht="12.75">
      <c r="P779" s="36"/>
      <c r="Q779" s="36"/>
    </row>
    <row r="780" spans="16:17" ht="12.75">
      <c r="P780" s="36"/>
      <c r="Q780" s="36"/>
    </row>
    <row r="781" spans="16:17" ht="12.75">
      <c r="P781" s="36"/>
      <c r="Q781" s="36"/>
    </row>
    <row r="782" spans="16:17" ht="12.75">
      <c r="P782" s="36"/>
      <c r="Q782" s="36"/>
    </row>
    <row r="783" spans="16:17" ht="12.75">
      <c r="P783" s="36"/>
      <c r="Q783" s="36"/>
    </row>
    <row r="784" spans="16:17" ht="12.75">
      <c r="P784" s="36"/>
      <c r="Q784" s="36"/>
    </row>
    <row r="785" spans="16:17" ht="12.75">
      <c r="P785" s="36"/>
      <c r="Q785" s="36"/>
    </row>
    <row r="786" spans="16:17" ht="12.75">
      <c r="P786" s="36"/>
      <c r="Q786" s="36"/>
    </row>
    <row r="787" spans="16:17" ht="12.75">
      <c r="P787" s="36"/>
      <c r="Q787" s="36"/>
    </row>
    <row r="788" spans="16:17" ht="12.75">
      <c r="P788" s="36"/>
      <c r="Q788" s="36"/>
    </row>
    <row r="789" spans="16:17" ht="12.75">
      <c r="P789" s="36"/>
      <c r="Q789" s="36"/>
    </row>
    <row r="790" spans="16:17" ht="12.75">
      <c r="P790" s="36"/>
      <c r="Q790" s="36"/>
    </row>
    <row r="791" spans="16:17" ht="12.75">
      <c r="P791" s="36"/>
      <c r="Q791" s="36"/>
    </row>
    <row r="792" spans="16:17" ht="12.75">
      <c r="P792" s="36"/>
      <c r="Q792" s="36"/>
    </row>
    <row r="793" spans="16:17" ht="12.75">
      <c r="P793" s="36"/>
      <c r="Q793" s="36"/>
    </row>
    <row r="794" spans="16:17" ht="12.75">
      <c r="P794" s="36"/>
      <c r="Q794" s="36"/>
    </row>
    <row r="795" spans="16:17" ht="12.75">
      <c r="P795" s="36"/>
      <c r="Q795" s="36"/>
    </row>
    <row r="796" spans="16:17" ht="12.75">
      <c r="P796" s="36"/>
      <c r="Q796" s="36"/>
    </row>
    <row r="797" spans="16:17" ht="12.75">
      <c r="P797" s="36"/>
      <c r="Q797" s="36"/>
    </row>
    <row r="798" spans="16:17" ht="12.75">
      <c r="P798" s="36"/>
      <c r="Q798" s="36"/>
    </row>
    <row r="799" spans="16:17" ht="12.75">
      <c r="P799" s="36"/>
      <c r="Q799" s="36"/>
    </row>
    <row r="800" spans="16:17" ht="12.75">
      <c r="P800" s="36"/>
      <c r="Q800" s="36"/>
    </row>
    <row r="801" spans="16:17" ht="12.75">
      <c r="P801" s="36"/>
      <c r="Q801" s="36"/>
    </row>
    <row r="802" spans="16:17" ht="12.75">
      <c r="P802" s="36"/>
      <c r="Q802" s="36"/>
    </row>
    <row r="803" spans="16:17" ht="12.75">
      <c r="P803" s="36"/>
      <c r="Q803" s="36"/>
    </row>
    <row r="804" spans="16:17" ht="12.75">
      <c r="P804" s="36"/>
      <c r="Q804" s="36"/>
    </row>
    <row r="805" spans="16:17" ht="12.75">
      <c r="P805" s="36"/>
      <c r="Q805" s="36"/>
    </row>
    <row r="806" spans="16:17" ht="12.75">
      <c r="P806" s="36"/>
      <c r="Q806" s="36"/>
    </row>
    <row r="807" spans="16:17" ht="12.75">
      <c r="P807" s="36"/>
      <c r="Q807" s="36"/>
    </row>
    <row r="811" ht="52.5" customHeight="1"/>
    <row r="812" spans="16:17" ht="12.75">
      <c r="P812" s="41"/>
      <c r="Q812" s="41"/>
    </row>
    <row r="813" spans="16:17" ht="12.75">
      <c r="P813" s="36"/>
      <c r="Q813" s="36"/>
    </row>
    <row r="814" spans="16:17" ht="12.75">
      <c r="P814" s="36"/>
      <c r="Q814" s="36"/>
    </row>
    <row r="815" spans="16:17" ht="12.75">
      <c r="P815" s="36"/>
      <c r="Q815" s="36"/>
    </row>
    <row r="816" spans="16:17" ht="12.75">
      <c r="P816" s="36"/>
      <c r="Q816" s="36"/>
    </row>
    <row r="817" spans="16:17" ht="12.75">
      <c r="P817" s="36"/>
      <c r="Q817" s="36"/>
    </row>
    <row r="818" spans="16:17" ht="12.75">
      <c r="P818" s="36"/>
      <c r="Q818" s="36"/>
    </row>
    <row r="819" spans="16:17" ht="12.75">
      <c r="P819" s="36"/>
      <c r="Q819" s="36"/>
    </row>
    <row r="820" spans="16:17" ht="12.75">
      <c r="P820" s="36"/>
      <c r="Q820" s="36"/>
    </row>
    <row r="821" spans="16:17" ht="12.75">
      <c r="P821" s="36"/>
      <c r="Q821" s="36"/>
    </row>
    <row r="822" spans="16:17" ht="12.75">
      <c r="P822" s="36"/>
      <c r="Q822" s="36"/>
    </row>
    <row r="823" spans="16:17" ht="12.75">
      <c r="P823" s="36"/>
      <c r="Q823" s="36"/>
    </row>
    <row r="824" spans="16:17" ht="12.75">
      <c r="P824" s="36"/>
      <c r="Q824" s="36"/>
    </row>
    <row r="825" spans="16:17" ht="12.75">
      <c r="P825" s="36"/>
      <c r="Q825" s="36"/>
    </row>
    <row r="826" spans="16:17" ht="12.75">
      <c r="P826" s="36"/>
      <c r="Q826" s="36"/>
    </row>
    <row r="827" spans="16:17" ht="12.75">
      <c r="P827" s="36"/>
      <c r="Q827" s="36"/>
    </row>
    <row r="828" spans="16:17" ht="12.75">
      <c r="P828" s="36"/>
      <c r="Q828" s="36"/>
    </row>
    <row r="829" spans="16:17" ht="12.75">
      <c r="P829" s="36"/>
      <c r="Q829" s="36"/>
    </row>
    <row r="830" spans="16:17" ht="12.75">
      <c r="P830" s="36"/>
      <c r="Q830" s="36"/>
    </row>
    <row r="831" spans="16:17" ht="12.75">
      <c r="P831" s="36"/>
      <c r="Q831" s="36"/>
    </row>
    <row r="832" spans="16:17" ht="12.75">
      <c r="P832" s="36"/>
      <c r="Q832" s="36"/>
    </row>
    <row r="833" spans="16:17" ht="12.75">
      <c r="P833" s="36"/>
      <c r="Q833" s="36"/>
    </row>
    <row r="834" spans="16:17" ht="12.75">
      <c r="P834" s="36"/>
      <c r="Q834" s="36"/>
    </row>
    <row r="835" spans="16:17" ht="12.75">
      <c r="P835" s="36"/>
      <c r="Q835" s="36"/>
    </row>
    <row r="836" spans="16:17" ht="12.75">
      <c r="P836" s="36"/>
      <c r="Q836" s="36"/>
    </row>
    <row r="837" spans="16:17" ht="12.75">
      <c r="P837" s="36"/>
      <c r="Q837" s="36"/>
    </row>
    <row r="838" spans="16:17" ht="12.75">
      <c r="P838" s="36"/>
      <c r="Q838" s="36"/>
    </row>
    <row r="839" spans="16:17" ht="12.75">
      <c r="P839" s="36"/>
      <c r="Q839" s="36"/>
    </row>
    <row r="840" spans="16:17" ht="12.75">
      <c r="P840" s="36"/>
      <c r="Q840" s="36"/>
    </row>
    <row r="841" spans="16:17" ht="12.75">
      <c r="P841" s="36"/>
      <c r="Q841" s="36"/>
    </row>
    <row r="842" spans="16:17" ht="12.75">
      <c r="P842" s="36"/>
      <c r="Q842" s="36"/>
    </row>
    <row r="843" spans="16:17" ht="12.75">
      <c r="P843" s="36"/>
      <c r="Q843" s="36"/>
    </row>
    <row r="921" ht="50.25" customHeight="1"/>
    <row r="956" ht="51.75" customHeight="1"/>
    <row r="991" ht="52.5" customHeight="1"/>
    <row r="1062" ht="51" customHeight="1"/>
    <row r="1081" ht="12" customHeight="1"/>
    <row r="1082" ht="257.25" customHeight="1" hidden="1"/>
    <row r="1083" ht="185.25" customHeight="1"/>
    <row r="1084" ht="27" customHeight="1"/>
    <row r="1117" ht="39.75" customHeight="1"/>
    <row r="1118" ht="12.75" customHeight="1" hidden="1"/>
    <row r="1119" ht="12.75" customHeight="1" hidden="1"/>
    <row r="1153" ht="46.5" customHeight="1"/>
    <row r="1188" ht="63.75" customHeight="1"/>
    <row r="1222" ht="45" customHeight="1"/>
    <row r="1293" ht="57" customHeight="1"/>
  </sheetData>
  <printOptions/>
  <pageMargins left="1.968503937007874" right="1.968503937007874" top="0.984251968503937" bottom="0.984251968503937" header="0.5118110236220472" footer="0.5118110236220472"/>
  <pageSetup firstPageNumber="1" useFirstPageNumber="1" horizontalDpi="600" verticalDpi="600" orientation="landscape" paperSize="9" scale="82" r:id="rId1"/>
  <rowBreaks count="6" manualBreakCount="6">
    <brk id="28" max="255" man="1"/>
    <brk id="65" max="255" man="1"/>
    <brk id="97" max="255" man="1"/>
    <brk id="129" max="21" man="1"/>
    <brk id="160" max="255" man="1"/>
    <brk id="226" max="25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841"/>
  <sheetViews>
    <sheetView workbookViewId="0" topLeftCell="A1">
      <selection activeCell="M17" sqref="M17"/>
    </sheetView>
  </sheetViews>
  <sheetFormatPr defaultColWidth="9.00390625" defaultRowHeight="12.75"/>
  <cols>
    <col min="1" max="1" width="9.875" style="0" customWidth="1"/>
    <col min="2" max="2" width="39.625" style="0" customWidth="1"/>
    <col min="3" max="3" width="12.125" style="0" customWidth="1"/>
    <col min="4" max="4" width="10.375" style="0" hidden="1" customWidth="1"/>
    <col min="5" max="5" width="13.125" style="0" customWidth="1"/>
    <col min="6" max="6" width="11.75390625" style="0" hidden="1" customWidth="1"/>
    <col min="7" max="9" width="11.00390625" style="0" hidden="1" customWidth="1"/>
    <col min="10" max="10" width="13.875" style="0" hidden="1" customWidth="1"/>
    <col min="11" max="11" width="13.375" style="0" hidden="1" customWidth="1"/>
    <col min="12" max="12" width="13.375" style="0" customWidth="1"/>
    <col min="13" max="13" width="12.375" style="0" customWidth="1"/>
    <col min="14" max="14" width="12.25390625" style="0" customWidth="1"/>
    <col min="15" max="15" width="8.125" style="0" hidden="1" customWidth="1"/>
    <col min="16" max="16" width="12.625" style="0" customWidth="1"/>
    <col min="17" max="18" width="42.375" style="0" customWidth="1"/>
  </cols>
  <sheetData>
    <row r="1" spans="1:16" ht="12.75">
      <c r="A1" s="56"/>
      <c r="B1" s="56"/>
      <c r="C1" s="5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79" customFormat="1" ht="6.75" customHeight="1">
      <c r="A2" s="56"/>
      <c r="B2" s="56"/>
      <c r="C2" s="56"/>
      <c r="D2" s="35"/>
      <c r="E2" s="35"/>
      <c r="F2" s="35"/>
      <c r="G2" s="35"/>
      <c r="H2" s="35"/>
      <c r="I2" s="35"/>
      <c r="J2" s="35" t="s">
        <v>1</v>
      </c>
      <c r="K2" s="35"/>
      <c r="L2" s="35"/>
      <c r="M2" s="35"/>
      <c r="N2" s="35"/>
      <c r="O2" s="35"/>
      <c r="P2" s="403"/>
    </row>
    <row r="3" spans="1:16" s="79" customFormat="1" ht="12.75" customHeight="1">
      <c r="A3" s="122" t="s">
        <v>418</v>
      </c>
      <c r="B3" s="401"/>
      <c r="C3" s="402"/>
      <c r="D3" s="402"/>
      <c r="E3" s="402"/>
      <c r="F3" s="402"/>
      <c r="G3" s="402"/>
      <c r="H3" s="402"/>
      <c r="I3" s="401"/>
      <c r="J3" s="402"/>
      <c r="K3" s="402"/>
      <c r="L3" s="402"/>
      <c r="M3" s="402"/>
      <c r="N3" s="402"/>
      <c r="O3" s="403"/>
      <c r="P3" s="76"/>
    </row>
    <row r="4" spans="1:16" s="76" customFormat="1" ht="11.25" customHeight="1">
      <c r="A4" s="35"/>
      <c r="B4" s="401"/>
      <c r="C4" s="402"/>
      <c r="D4" s="402"/>
      <c r="E4" s="402"/>
      <c r="F4" s="402"/>
      <c r="G4" s="402"/>
      <c r="H4" s="402"/>
      <c r="I4" s="401"/>
      <c r="J4" s="402"/>
      <c r="K4" s="402"/>
      <c r="L4" s="402"/>
      <c r="M4" s="402"/>
      <c r="N4" s="402"/>
      <c r="O4" s="403"/>
      <c r="P4" s="410"/>
    </row>
    <row r="5" spans="1:18" ht="40.5" customHeight="1">
      <c r="A5" s="411" t="s">
        <v>2</v>
      </c>
      <c r="B5" s="412" t="s">
        <v>3</v>
      </c>
      <c r="C5" s="413" t="s">
        <v>360</v>
      </c>
      <c r="D5" s="414" t="s">
        <v>5</v>
      </c>
      <c r="E5" s="415" t="s">
        <v>387</v>
      </c>
      <c r="F5" s="413" t="s">
        <v>270</v>
      </c>
      <c r="G5" s="413"/>
      <c r="H5" s="413"/>
      <c r="I5" s="413"/>
      <c r="J5" s="416"/>
      <c r="K5" s="417"/>
      <c r="L5" s="417" t="s">
        <v>406</v>
      </c>
      <c r="M5" s="532" t="s">
        <v>414</v>
      </c>
      <c r="N5" s="419" t="s">
        <v>388</v>
      </c>
      <c r="O5" s="419" t="s">
        <v>269</v>
      </c>
      <c r="P5" s="412" t="s">
        <v>389</v>
      </c>
      <c r="Q5" s="441"/>
      <c r="R5" s="98"/>
    </row>
    <row r="6" spans="1:18" ht="18" customHeight="1">
      <c r="A6" s="420">
        <v>210</v>
      </c>
      <c r="B6" s="421" t="s">
        <v>293</v>
      </c>
      <c r="C6" s="422">
        <f>SUM(C7)</f>
        <v>63</v>
      </c>
      <c r="D6" s="423"/>
      <c r="E6" s="422">
        <f>SUM(E7)</f>
        <v>60</v>
      </c>
      <c r="F6" s="422" t="e">
        <f>SUM(F7,#REF!)</f>
        <v>#REF!</v>
      </c>
      <c r="G6" s="422"/>
      <c r="H6" s="422"/>
      <c r="I6" s="422"/>
      <c r="J6" s="424"/>
      <c r="K6" s="425"/>
      <c r="L6" s="499">
        <f>SUM(L7)</f>
        <v>47.1</v>
      </c>
      <c r="M6" s="422">
        <f>SUM(M7)</f>
        <v>70</v>
      </c>
      <c r="N6" s="426">
        <f>SUM(N7)</f>
        <v>80</v>
      </c>
      <c r="O6" s="427"/>
      <c r="P6" s="426">
        <f>SUM(P7)</f>
        <v>80</v>
      </c>
      <c r="Q6" s="38"/>
      <c r="R6" s="38"/>
    </row>
    <row r="7" spans="1:18" ht="18" customHeight="1">
      <c r="A7" s="436" t="s">
        <v>294</v>
      </c>
      <c r="B7" s="347" t="s">
        <v>392</v>
      </c>
      <c r="C7" s="242">
        <v>63</v>
      </c>
      <c r="D7" s="366"/>
      <c r="E7" s="196">
        <v>60</v>
      </c>
      <c r="F7" s="242"/>
      <c r="G7" s="242"/>
      <c r="H7" s="242"/>
      <c r="I7" s="242"/>
      <c r="J7" s="347"/>
      <c r="K7" s="356"/>
      <c r="L7" s="366">
        <v>47.1</v>
      </c>
      <c r="M7" s="434">
        <v>70</v>
      </c>
      <c r="N7" s="242">
        <v>80</v>
      </c>
      <c r="O7" s="164"/>
      <c r="P7" s="242">
        <v>80</v>
      </c>
      <c r="Q7" s="38"/>
      <c r="R7" s="38"/>
    </row>
    <row r="8" spans="1:18" ht="18" customHeight="1">
      <c r="A8" s="420">
        <v>220</v>
      </c>
      <c r="B8" s="421" t="s">
        <v>256</v>
      </c>
      <c r="C8" s="422">
        <f>SUM(C10)</f>
        <v>38</v>
      </c>
      <c r="D8" s="423"/>
      <c r="E8" s="426">
        <f>SUM(E10)</f>
        <v>39</v>
      </c>
      <c r="F8" s="426">
        <f>SUM(F10)</f>
        <v>0</v>
      </c>
      <c r="G8" s="427"/>
      <c r="H8" s="426">
        <f>SUM(H10)</f>
        <v>0</v>
      </c>
      <c r="I8" s="422"/>
      <c r="J8" s="424"/>
      <c r="K8" s="425"/>
      <c r="L8" s="430">
        <f>SUM(L9:L10)</f>
        <v>61.5</v>
      </c>
      <c r="M8" s="426">
        <f>SUM(M9:M10)</f>
        <v>51</v>
      </c>
      <c r="N8" s="426">
        <f>SUM(N10)</f>
        <v>0</v>
      </c>
      <c r="O8" s="426"/>
      <c r="P8" s="426">
        <f>SUM(P9:P10)</f>
        <v>0</v>
      </c>
      <c r="Q8" s="38"/>
      <c r="R8" s="38"/>
    </row>
    <row r="9" spans="1:18" ht="18" customHeight="1">
      <c r="A9" s="438">
        <v>222003</v>
      </c>
      <c r="B9" s="194" t="s">
        <v>410</v>
      </c>
      <c r="C9" s="316"/>
      <c r="D9" s="314"/>
      <c r="E9" s="317"/>
      <c r="F9" s="317"/>
      <c r="G9" s="193"/>
      <c r="H9" s="317"/>
      <c r="I9" s="316"/>
      <c r="J9" s="383"/>
      <c r="K9" s="286"/>
      <c r="L9" s="513">
        <v>30.4</v>
      </c>
      <c r="M9" s="426"/>
      <c r="N9" s="317"/>
      <c r="O9" s="317"/>
      <c r="P9" s="317"/>
      <c r="Q9" s="38"/>
      <c r="R9" s="38"/>
    </row>
    <row r="10" spans="1:19" ht="18" customHeight="1">
      <c r="A10" s="438">
        <v>223001</v>
      </c>
      <c r="B10" s="347" t="s">
        <v>311</v>
      </c>
      <c r="C10" s="242">
        <v>38</v>
      </c>
      <c r="D10" s="366" t="e">
        <f>#REF!+#REF!+D11</f>
        <v>#REF!</v>
      </c>
      <c r="E10" s="196">
        <v>39</v>
      </c>
      <c r="F10" s="242">
        <f>SUM(F11:F12)</f>
        <v>0</v>
      </c>
      <c r="G10" s="242"/>
      <c r="H10" s="242">
        <f>SUM(H11:H12)</f>
        <v>0</v>
      </c>
      <c r="I10" s="242"/>
      <c r="J10" s="347"/>
      <c r="K10" s="356"/>
      <c r="L10" s="366">
        <v>31.1</v>
      </c>
      <c r="M10" s="434">
        <v>51</v>
      </c>
      <c r="N10" s="196"/>
      <c r="O10" s="196"/>
      <c r="P10" s="196"/>
      <c r="Q10" s="377"/>
      <c r="R10" s="377"/>
      <c r="S10" s="35"/>
    </row>
    <row r="11" spans="1:18" ht="18" customHeight="1">
      <c r="A11" s="428">
        <v>230</v>
      </c>
      <c r="B11" s="429" t="s">
        <v>257</v>
      </c>
      <c r="C11" s="426">
        <f>SUM(C12:C13)</f>
        <v>0</v>
      </c>
      <c r="D11" s="430"/>
      <c r="E11" s="426">
        <f>SUM(E12:E13)</f>
        <v>0</v>
      </c>
      <c r="F11" s="426"/>
      <c r="G11" s="426"/>
      <c r="H11" s="426"/>
      <c r="I11" s="426"/>
      <c r="J11" s="429"/>
      <c r="K11" s="431"/>
      <c r="L11" s="430">
        <f>L12+L13</f>
        <v>0</v>
      </c>
      <c r="M11" s="426">
        <f>SUM(M12:M13)</f>
        <v>0</v>
      </c>
      <c r="N11" s="426">
        <f>SUM(N12:N13)</f>
        <v>0</v>
      </c>
      <c r="O11" s="426"/>
      <c r="P11" s="426">
        <f>SUM(P12:P13)</f>
        <v>0</v>
      </c>
      <c r="Q11" s="38"/>
      <c r="R11" s="38"/>
    </row>
    <row r="12" spans="1:18" ht="18" customHeight="1">
      <c r="A12" s="438">
        <v>231</v>
      </c>
      <c r="B12" s="347" t="s">
        <v>393</v>
      </c>
      <c r="C12" s="242"/>
      <c r="D12" s="366"/>
      <c r="E12" s="196"/>
      <c r="F12" s="242"/>
      <c r="G12" s="242"/>
      <c r="H12" s="242"/>
      <c r="I12" s="242"/>
      <c r="J12" s="347"/>
      <c r="K12" s="356"/>
      <c r="L12" s="366"/>
      <c r="M12" s="434"/>
      <c r="N12" s="196"/>
      <c r="O12" s="196"/>
      <c r="P12" s="196"/>
      <c r="Q12" s="38"/>
      <c r="R12" s="38"/>
    </row>
    <row r="13" spans="1:21" ht="18" customHeight="1">
      <c r="A13" s="438">
        <v>233</v>
      </c>
      <c r="B13" s="347" t="s">
        <v>394</v>
      </c>
      <c r="C13" s="242"/>
      <c r="D13" s="366"/>
      <c r="E13" s="196"/>
      <c r="F13" s="242"/>
      <c r="G13" s="242"/>
      <c r="H13" s="242"/>
      <c r="I13" s="242"/>
      <c r="J13" s="347"/>
      <c r="K13" s="356"/>
      <c r="L13" s="366"/>
      <c r="M13" s="434"/>
      <c r="N13" s="196"/>
      <c r="O13" s="196"/>
      <c r="P13" s="196"/>
      <c r="Q13" s="371"/>
      <c r="R13" s="371"/>
      <c r="S13" s="35"/>
      <c r="T13" s="35"/>
      <c r="U13" s="35"/>
    </row>
    <row r="14" spans="1:18" ht="18" customHeight="1">
      <c r="A14" s="432">
        <v>240</v>
      </c>
      <c r="B14" s="429" t="s">
        <v>295</v>
      </c>
      <c r="C14" s="426">
        <f>C15</f>
        <v>18</v>
      </c>
      <c r="D14" s="430"/>
      <c r="E14" s="426">
        <f>E15</f>
        <v>0</v>
      </c>
      <c r="F14" s="426"/>
      <c r="G14" s="426"/>
      <c r="H14" s="426"/>
      <c r="I14" s="426"/>
      <c r="J14" s="429"/>
      <c r="K14" s="431"/>
      <c r="L14" s="430">
        <f>L15</f>
        <v>4.9</v>
      </c>
      <c r="M14" s="426">
        <f>SUM(M15)</f>
        <v>0</v>
      </c>
      <c r="N14" s="426">
        <f>SUM(N15)</f>
        <v>0</v>
      </c>
      <c r="O14" s="426"/>
      <c r="P14" s="426">
        <f>SUM(P15)</f>
        <v>0</v>
      </c>
      <c r="Q14" s="38"/>
      <c r="R14" s="38"/>
    </row>
    <row r="15" spans="1:18" ht="18" customHeight="1">
      <c r="A15" s="436">
        <v>243</v>
      </c>
      <c r="B15" s="7" t="s">
        <v>296</v>
      </c>
      <c r="C15" s="9">
        <v>18</v>
      </c>
      <c r="D15" s="104"/>
      <c r="E15" s="193"/>
      <c r="F15" s="9"/>
      <c r="G15" s="9"/>
      <c r="H15" s="9"/>
      <c r="I15" s="9"/>
      <c r="J15" s="7"/>
      <c r="K15" s="43"/>
      <c r="L15" s="104">
        <v>4.9</v>
      </c>
      <c r="M15" s="427"/>
      <c r="N15" s="9"/>
      <c r="O15" s="9"/>
      <c r="P15" s="9"/>
      <c r="Q15" s="38"/>
      <c r="R15" s="38"/>
    </row>
    <row r="16" spans="1:18" ht="18" customHeight="1">
      <c r="A16" s="432">
        <v>290</v>
      </c>
      <c r="B16" s="429" t="s">
        <v>253</v>
      </c>
      <c r="C16" s="426">
        <f>SUM(C17,C20)</f>
        <v>392</v>
      </c>
      <c r="D16" s="430"/>
      <c r="E16" s="426">
        <f>SUM(E17,E20)</f>
        <v>151</v>
      </c>
      <c r="F16" s="426"/>
      <c r="G16" s="426"/>
      <c r="H16" s="426"/>
      <c r="I16" s="426"/>
      <c r="J16" s="429"/>
      <c r="K16" s="431"/>
      <c r="L16" s="430">
        <f>SUM(L20,L17)</f>
        <v>941.8</v>
      </c>
      <c r="M16" s="426">
        <f>SUM(M17,M20)</f>
        <v>149</v>
      </c>
      <c r="N16" s="426">
        <f>SUM(N17,N20)</f>
        <v>179</v>
      </c>
      <c r="O16" s="426"/>
      <c r="P16" s="426">
        <f>SUM(P17,P20)</f>
        <v>209</v>
      </c>
      <c r="Q16" s="38"/>
      <c r="R16" s="38"/>
    </row>
    <row r="17" spans="1:18" ht="18" customHeight="1">
      <c r="A17" s="436">
        <v>291</v>
      </c>
      <c r="B17" s="244" t="s">
        <v>404</v>
      </c>
      <c r="C17" s="164">
        <f>SUM(C18:C19)</f>
        <v>0</v>
      </c>
      <c r="D17" s="352"/>
      <c r="E17" s="317">
        <f>SUM(E18:E19)</f>
        <v>0</v>
      </c>
      <c r="F17" s="164"/>
      <c r="G17" s="164"/>
      <c r="H17" s="164"/>
      <c r="I17" s="164"/>
      <c r="J17" s="244"/>
      <c r="K17" s="367"/>
      <c r="L17" s="352">
        <f>L18+L19</f>
        <v>0</v>
      </c>
      <c r="M17" s="426"/>
      <c r="N17" s="317">
        <f>SUM(N18:N19)</f>
        <v>0</v>
      </c>
      <c r="O17" s="317"/>
      <c r="P17" s="317">
        <f>SUM(P18:P19)</f>
        <v>0</v>
      </c>
      <c r="Q17" s="38"/>
      <c r="R17" s="38"/>
    </row>
    <row r="18" spans="1:21" ht="18" customHeight="1">
      <c r="A18" s="439">
        <v>2</v>
      </c>
      <c r="B18" s="7" t="s">
        <v>306</v>
      </c>
      <c r="C18" s="9"/>
      <c r="D18" s="104"/>
      <c r="E18" s="193"/>
      <c r="F18" s="9"/>
      <c r="G18" s="9"/>
      <c r="H18" s="9"/>
      <c r="I18" s="9"/>
      <c r="J18" s="7"/>
      <c r="K18" s="43"/>
      <c r="L18" s="104"/>
      <c r="M18" s="427"/>
      <c r="N18" s="316"/>
      <c r="O18" s="316"/>
      <c r="P18" s="316"/>
      <c r="Q18" s="370"/>
      <c r="R18" s="370"/>
      <c r="S18" s="35"/>
      <c r="T18" s="35"/>
      <c r="U18" s="35"/>
    </row>
    <row r="19" spans="1:35" ht="18" customHeight="1">
      <c r="A19" s="439">
        <v>5</v>
      </c>
      <c r="B19" s="7" t="s">
        <v>312</v>
      </c>
      <c r="C19" s="9"/>
      <c r="D19" s="104"/>
      <c r="E19" s="193"/>
      <c r="F19" s="9"/>
      <c r="G19" s="9"/>
      <c r="H19" s="9"/>
      <c r="I19" s="9"/>
      <c r="J19" s="7"/>
      <c r="K19" s="43"/>
      <c r="L19" s="104"/>
      <c r="M19" s="427"/>
      <c r="N19" s="63"/>
      <c r="O19" s="63"/>
      <c r="P19" s="63"/>
      <c r="Q19" s="371"/>
      <c r="R19" s="37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1:18" ht="18" customHeight="1">
      <c r="A20" s="436">
        <v>292</v>
      </c>
      <c r="B20" s="373" t="s">
        <v>23</v>
      </c>
      <c r="C20" s="317">
        <f>SUM(C21:C26)</f>
        <v>392</v>
      </c>
      <c r="D20" s="374">
        <f>SUM(D21:D27)</f>
        <v>0</v>
      </c>
      <c r="E20" s="372">
        <f>SUM(E21:E26)</f>
        <v>151</v>
      </c>
      <c r="F20" s="372">
        <f>SUM(F21:F27)</f>
        <v>0</v>
      </c>
      <c r="G20" s="317"/>
      <c r="H20" s="372">
        <f>SUM(H21:H27)</f>
        <v>0</v>
      </c>
      <c r="I20" s="317"/>
      <c r="J20" s="375"/>
      <c r="K20" s="376"/>
      <c r="L20" s="523">
        <f>SUM(L21:L26)</f>
        <v>941.8</v>
      </c>
      <c r="M20" s="435">
        <f>SUM(M21:M26)</f>
        <v>149</v>
      </c>
      <c r="N20" s="372">
        <f>SUM(N21:N26)</f>
        <v>179</v>
      </c>
      <c r="O20" s="317"/>
      <c r="P20" s="372">
        <f>SUM(P21:P26)</f>
        <v>209</v>
      </c>
      <c r="Q20" s="38"/>
      <c r="R20" s="38"/>
    </row>
    <row r="21" spans="1:18" ht="18" customHeight="1">
      <c r="A21" s="440">
        <v>6</v>
      </c>
      <c r="B21" s="7" t="s">
        <v>395</v>
      </c>
      <c r="C21" s="9">
        <v>237</v>
      </c>
      <c r="D21" s="104"/>
      <c r="E21" s="193">
        <v>80</v>
      </c>
      <c r="F21" s="9"/>
      <c r="G21" s="9"/>
      <c r="H21" s="9"/>
      <c r="I21" s="9"/>
      <c r="J21" s="55"/>
      <c r="K21" s="43"/>
      <c r="L21" s="104">
        <v>730.9</v>
      </c>
      <c r="M21" s="427">
        <v>70</v>
      </c>
      <c r="N21" s="9">
        <v>70</v>
      </c>
      <c r="O21" s="9"/>
      <c r="P21" s="9">
        <v>80</v>
      </c>
      <c r="Q21" s="38"/>
      <c r="R21" s="38"/>
    </row>
    <row r="22" spans="1:18" ht="18" customHeight="1">
      <c r="A22" s="440">
        <v>7</v>
      </c>
      <c r="B22" s="7" t="s">
        <v>411</v>
      </c>
      <c r="C22" s="9"/>
      <c r="D22" s="104"/>
      <c r="E22" s="193"/>
      <c r="F22" s="9"/>
      <c r="G22" s="9"/>
      <c r="H22" s="9"/>
      <c r="I22" s="9"/>
      <c r="J22" s="55"/>
      <c r="K22" s="43"/>
      <c r="L22" s="104">
        <v>138.1</v>
      </c>
      <c r="M22" s="427"/>
      <c r="N22" s="9"/>
      <c r="O22" s="9"/>
      <c r="P22" s="9"/>
      <c r="Q22" s="38"/>
      <c r="R22" s="38"/>
    </row>
    <row r="23" spans="1:18" ht="18" customHeight="1">
      <c r="A23" s="440">
        <v>10</v>
      </c>
      <c r="B23" s="7" t="s">
        <v>307</v>
      </c>
      <c r="C23" s="9"/>
      <c r="D23" s="104"/>
      <c r="E23" s="193"/>
      <c r="F23" s="9"/>
      <c r="G23" s="9"/>
      <c r="H23" s="9"/>
      <c r="I23" s="9"/>
      <c r="J23" s="55"/>
      <c r="K23" s="43"/>
      <c r="L23" s="104">
        <v>11.9</v>
      </c>
      <c r="M23" s="427"/>
      <c r="N23" s="9"/>
      <c r="O23" s="9"/>
      <c r="P23" s="9"/>
      <c r="Q23" s="38"/>
      <c r="R23" s="38"/>
    </row>
    <row r="24" spans="1:18" ht="18" customHeight="1">
      <c r="A24" s="440">
        <v>12</v>
      </c>
      <c r="B24" s="7" t="s">
        <v>26</v>
      </c>
      <c r="C24" s="9">
        <v>76</v>
      </c>
      <c r="D24" s="104"/>
      <c r="E24" s="193">
        <v>35</v>
      </c>
      <c r="F24" s="9"/>
      <c r="G24" s="9"/>
      <c r="H24" s="9"/>
      <c r="I24" s="9"/>
      <c r="J24" s="7"/>
      <c r="K24" s="43"/>
      <c r="L24" s="104">
        <v>60.9</v>
      </c>
      <c r="M24" s="427">
        <v>49</v>
      </c>
      <c r="N24" s="9">
        <v>79</v>
      </c>
      <c r="O24" s="9"/>
      <c r="P24" s="9">
        <v>89</v>
      </c>
      <c r="Q24" s="371" t="s">
        <v>276</v>
      </c>
      <c r="R24" s="371"/>
    </row>
    <row r="25" spans="1:18" ht="18" customHeight="1">
      <c r="A25" s="440">
        <v>19</v>
      </c>
      <c r="B25" s="7" t="s">
        <v>375</v>
      </c>
      <c r="C25" s="9">
        <v>13</v>
      </c>
      <c r="D25" s="104"/>
      <c r="E25" s="193"/>
      <c r="F25" s="9"/>
      <c r="G25" s="9"/>
      <c r="H25" s="9"/>
      <c r="I25" s="9"/>
      <c r="J25" s="7"/>
      <c r="K25" s="43"/>
      <c r="L25" s="104"/>
      <c r="M25" s="427"/>
      <c r="N25" s="9"/>
      <c r="O25" s="9"/>
      <c r="P25" s="9"/>
      <c r="Q25" s="38"/>
      <c r="R25" s="38"/>
    </row>
    <row r="26" spans="1:18" ht="18" customHeight="1">
      <c r="A26" s="440">
        <v>27</v>
      </c>
      <c r="B26" s="7" t="s">
        <v>396</v>
      </c>
      <c r="C26" s="9">
        <v>66</v>
      </c>
      <c r="D26" s="104"/>
      <c r="E26" s="193">
        <v>36</v>
      </c>
      <c r="F26" s="9"/>
      <c r="G26" s="9"/>
      <c r="H26" s="9"/>
      <c r="I26" s="9"/>
      <c r="J26" s="7"/>
      <c r="K26" s="43"/>
      <c r="L26" s="104"/>
      <c r="M26" s="427">
        <v>30</v>
      </c>
      <c r="N26" s="9">
        <v>30</v>
      </c>
      <c r="O26" s="9"/>
      <c r="P26" s="9">
        <v>40</v>
      </c>
      <c r="Q26" s="38"/>
      <c r="R26" s="38"/>
    </row>
    <row r="27" spans="1:18" ht="18" customHeight="1">
      <c r="A27" s="433" t="s">
        <v>274</v>
      </c>
      <c r="B27" s="429" t="s">
        <v>275</v>
      </c>
      <c r="C27" s="426"/>
      <c r="D27" s="430"/>
      <c r="E27" s="426"/>
      <c r="F27" s="426"/>
      <c r="G27" s="426"/>
      <c r="H27" s="426"/>
      <c r="I27" s="426"/>
      <c r="J27" s="429"/>
      <c r="K27" s="431"/>
      <c r="L27" s="430">
        <v>100.4</v>
      </c>
      <c r="M27" s="426"/>
      <c r="N27" s="426"/>
      <c r="O27" s="426"/>
      <c r="P27" s="426"/>
      <c r="Q27" s="38"/>
      <c r="R27" s="38"/>
    </row>
    <row r="28" spans="1:18" ht="18" customHeight="1">
      <c r="A28" s="440"/>
      <c r="B28" s="7"/>
      <c r="C28" s="9"/>
      <c r="D28" s="104"/>
      <c r="E28" s="193"/>
      <c r="F28" s="9"/>
      <c r="G28" s="9"/>
      <c r="H28" s="9"/>
      <c r="I28" s="9"/>
      <c r="J28" s="7"/>
      <c r="K28" s="43"/>
      <c r="L28" s="104"/>
      <c r="M28" s="427"/>
      <c r="N28" s="9" t="s">
        <v>276</v>
      </c>
      <c r="O28" s="9"/>
      <c r="P28" s="9" t="s">
        <v>276</v>
      </c>
      <c r="Q28" s="38"/>
      <c r="R28" s="38"/>
    </row>
    <row r="29" spans="1:18" ht="18" customHeight="1">
      <c r="A29" s="424"/>
      <c r="B29" s="421" t="s">
        <v>30</v>
      </c>
      <c r="C29" s="422">
        <f>SUM(C27,C16,C14,C11,C8,C6)</f>
        <v>511</v>
      </c>
      <c r="D29" s="423">
        <f>SUM(D15:D15)</f>
        <v>0</v>
      </c>
      <c r="E29" s="422">
        <f>SUM(E27,E16,E14,E11,E8,E6)</f>
        <v>250</v>
      </c>
      <c r="F29" s="422">
        <f>SUM(F1,F10,F12,F14,F16,F20)</f>
        <v>0</v>
      </c>
      <c r="G29" s="422"/>
      <c r="H29" s="422">
        <f>SUM(H1,H10,H12,H14,H16,H20)</f>
        <v>0</v>
      </c>
      <c r="I29" s="422"/>
      <c r="J29" s="424"/>
      <c r="K29" s="425"/>
      <c r="L29" s="430">
        <f>SUM(L27,L16,L14,L11,L8,L6)</f>
        <v>1155.7</v>
      </c>
      <c r="M29" s="422">
        <f>SUM(M27,M16,M14,M11,M8,M6)</f>
        <v>270</v>
      </c>
      <c r="N29" s="422">
        <f>SUM(N27,N16,N14,N11,N8,N6)</f>
        <v>259</v>
      </c>
      <c r="O29" s="422"/>
      <c r="P29" s="422">
        <f>SUM(P27,P16,P14,P11,P8,P6)</f>
        <v>289</v>
      </c>
      <c r="Q29" s="38"/>
      <c r="R29" s="38"/>
    </row>
    <row r="30" spans="1:17" ht="19.5" customHeight="1">
      <c r="A30" s="122" t="s">
        <v>417</v>
      </c>
      <c r="B30" s="401"/>
      <c r="C30" s="402"/>
      <c r="D30" s="402"/>
      <c r="E30" s="402"/>
      <c r="F30" s="402"/>
      <c r="G30" s="402"/>
      <c r="H30" s="402"/>
      <c r="I30" s="401"/>
      <c r="J30" s="402"/>
      <c r="K30" s="402"/>
      <c r="L30" s="510"/>
      <c r="M30" s="402"/>
      <c r="N30" s="402"/>
      <c r="O30" s="402"/>
      <c r="P30" s="403"/>
      <c r="Q30" s="36"/>
    </row>
    <row r="31" spans="3:16" ht="1.5" customHeight="1" hidden="1">
      <c r="C31" s="27"/>
      <c r="D31" s="15"/>
      <c r="E31" s="27"/>
      <c r="F31" s="27"/>
      <c r="G31" s="27"/>
      <c r="H31" s="27"/>
      <c r="I31" s="27"/>
      <c r="K31" s="14"/>
      <c r="L31" s="14"/>
      <c r="M31" s="27"/>
      <c r="N31" s="27"/>
      <c r="O31" s="27"/>
      <c r="P31" s="102"/>
    </row>
    <row r="32" spans="3:16" ht="12.75" customHeight="1" hidden="1">
      <c r="C32" s="27"/>
      <c r="D32" s="15"/>
      <c r="E32" s="27"/>
      <c r="F32" s="27"/>
      <c r="G32" s="27"/>
      <c r="H32" s="27"/>
      <c r="I32" s="27"/>
      <c r="K32" s="14"/>
      <c r="L32" s="14"/>
      <c r="M32" s="27"/>
      <c r="N32" s="27"/>
      <c r="O32" s="27"/>
      <c r="P32" s="89"/>
    </row>
    <row r="33" spans="3:16" ht="7.5" customHeight="1" hidden="1">
      <c r="C33" s="27"/>
      <c r="D33" s="15"/>
      <c r="E33" s="27"/>
      <c r="F33" s="27"/>
      <c r="G33" s="27"/>
      <c r="H33" s="27"/>
      <c r="I33" s="27"/>
      <c r="K33" s="14"/>
      <c r="L33" s="14"/>
      <c r="M33" s="27"/>
      <c r="N33" s="27"/>
      <c r="O33" s="27"/>
      <c r="P33" s="89"/>
    </row>
    <row r="34" spans="1:18" ht="40.5" customHeight="1">
      <c r="A34" s="458" t="s">
        <v>2</v>
      </c>
      <c r="B34" s="459" t="s">
        <v>3</v>
      </c>
      <c r="C34" s="460" t="s">
        <v>360</v>
      </c>
      <c r="D34" s="461" t="s">
        <v>5</v>
      </c>
      <c r="E34" s="462" t="s">
        <v>387</v>
      </c>
      <c r="F34" s="460" t="s">
        <v>270</v>
      </c>
      <c r="G34" s="460"/>
      <c r="H34" s="460"/>
      <c r="I34" s="460"/>
      <c r="J34" s="463"/>
      <c r="K34" s="464"/>
      <c r="L34" s="417" t="s">
        <v>406</v>
      </c>
      <c r="M34" s="532" t="s">
        <v>414</v>
      </c>
      <c r="N34" s="466" t="s">
        <v>388</v>
      </c>
      <c r="O34" s="466" t="s">
        <v>269</v>
      </c>
      <c r="P34" s="459" t="s">
        <v>389</v>
      </c>
      <c r="Q34" s="99"/>
      <c r="R34" s="99"/>
    </row>
    <row r="35" spans="1:18" ht="24.75" customHeight="1">
      <c r="A35" s="500">
        <v>610</v>
      </c>
      <c r="B35" s="501" t="s">
        <v>35</v>
      </c>
      <c r="C35" s="449">
        <f>SUM(C37:C42)</f>
        <v>68637</v>
      </c>
      <c r="D35" s="502">
        <v>50365.6</v>
      </c>
      <c r="E35" s="449">
        <f>SUM(E37:E42)</f>
        <v>69339</v>
      </c>
      <c r="F35" s="449" t="e">
        <f>SUM(F37:F38,#REF!)</f>
        <v>#REF!</v>
      </c>
      <c r="G35" s="502"/>
      <c r="H35" s="502"/>
      <c r="I35" s="502"/>
      <c r="J35" s="503"/>
      <c r="K35" s="502"/>
      <c r="L35" s="502">
        <f>SUM(L37:L42)</f>
        <v>75755</v>
      </c>
      <c r="M35" s="449">
        <f>SUM(M37:M41)</f>
        <v>76581</v>
      </c>
      <c r="N35" s="449">
        <v>79644</v>
      </c>
      <c r="O35" s="449"/>
      <c r="P35" s="449">
        <v>81954</v>
      </c>
      <c r="Q35" s="40"/>
      <c r="R35" s="40"/>
    </row>
    <row r="36" spans="1:18" ht="0.75" customHeight="1">
      <c r="A36" s="253"/>
      <c r="B36" s="254"/>
      <c r="C36" s="256">
        <v>33199.5</v>
      </c>
      <c r="D36" s="255"/>
      <c r="E36" s="256">
        <v>63689</v>
      </c>
      <c r="F36" s="257"/>
      <c r="G36" s="258"/>
      <c r="H36" s="258"/>
      <c r="I36" s="258"/>
      <c r="J36" s="259"/>
      <c r="K36" s="258"/>
      <c r="L36" s="258"/>
      <c r="M36" s="260"/>
      <c r="N36" s="260"/>
      <c r="O36" s="260"/>
      <c r="P36" s="261"/>
      <c r="Q36" s="40"/>
      <c r="R36" s="40"/>
    </row>
    <row r="37" spans="1:18" ht="24.75" customHeight="1">
      <c r="A37" s="451">
        <v>611</v>
      </c>
      <c r="B37" s="246" t="s">
        <v>280</v>
      </c>
      <c r="C37" s="442">
        <v>49254</v>
      </c>
      <c r="D37" s="443"/>
      <c r="E37" s="442">
        <v>51178</v>
      </c>
      <c r="F37" s="239"/>
      <c r="G37" s="103"/>
      <c r="H37" s="103"/>
      <c r="I37" s="103"/>
      <c r="J37" s="121"/>
      <c r="K37" s="104"/>
      <c r="L37" s="507">
        <v>52240</v>
      </c>
      <c r="M37" s="456">
        <v>54954</v>
      </c>
      <c r="N37" s="9"/>
      <c r="O37" s="9"/>
      <c r="P37" s="113"/>
      <c r="Q37" s="40"/>
      <c r="R37" s="40"/>
    </row>
    <row r="38" spans="1:18" ht="18" customHeight="1">
      <c r="A38" s="452">
        <v>612</v>
      </c>
      <c r="B38" s="18" t="s">
        <v>370</v>
      </c>
      <c r="C38" s="307">
        <v>13162</v>
      </c>
      <c r="D38" s="355"/>
      <c r="E38" s="307">
        <v>16537</v>
      </c>
      <c r="F38" s="213"/>
      <c r="G38" s="103"/>
      <c r="H38" s="103"/>
      <c r="I38" s="103"/>
      <c r="J38" s="121"/>
      <c r="K38" s="104"/>
      <c r="L38" s="104">
        <v>14920.3</v>
      </c>
      <c r="M38" s="422">
        <v>18508</v>
      </c>
      <c r="N38" s="9"/>
      <c r="O38" s="9"/>
      <c r="P38" s="113"/>
      <c r="Q38" s="40"/>
      <c r="R38" s="40"/>
    </row>
    <row r="39" spans="1:18" ht="26.25" customHeight="1">
      <c r="A39" s="451">
        <v>613</v>
      </c>
      <c r="B39" s="246" t="s">
        <v>281</v>
      </c>
      <c r="C39" s="442">
        <v>5</v>
      </c>
      <c r="D39" s="443"/>
      <c r="E39" s="442">
        <v>11</v>
      </c>
      <c r="F39" s="239"/>
      <c r="G39" s="103"/>
      <c r="H39" s="103"/>
      <c r="I39" s="103"/>
      <c r="J39" s="121"/>
      <c r="K39" s="104"/>
      <c r="L39" s="104">
        <v>7.3</v>
      </c>
      <c r="M39" s="457">
        <v>10</v>
      </c>
      <c r="N39" s="9"/>
      <c r="O39" s="9"/>
      <c r="P39" s="113"/>
      <c r="Q39" s="40"/>
      <c r="R39" s="40"/>
    </row>
    <row r="40" spans="1:18" ht="18" customHeight="1">
      <c r="A40" s="452">
        <v>614</v>
      </c>
      <c r="B40" s="18" t="s">
        <v>47</v>
      </c>
      <c r="C40" s="307">
        <v>5048</v>
      </c>
      <c r="D40" s="355"/>
      <c r="E40" s="307">
        <v>444</v>
      </c>
      <c r="F40" s="217"/>
      <c r="G40" s="108"/>
      <c r="H40" s="108"/>
      <c r="I40" s="108"/>
      <c r="J40" s="121"/>
      <c r="K40" s="113"/>
      <c r="L40" s="113">
        <v>7267.7</v>
      </c>
      <c r="M40" s="426">
        <v>1751</v>
      </c>
      <c r="N40" s="9"/>
      <c r="O40" s="9"/>
      <c r="P40" s="113"/>
      <c r="Q40" s="40"/>
      <c r="R40" s="40"/>
    </row>
    <row r="41" spans="1:18" ht="18" customHeight="1">
      <c r="A41" s="453">
        <v>615</v>
      </c>
      <c r="B41" s="349" t="s">
        <v>282</v>
      </c>
      <c r="C41" s="307">
        <v>1168</v>
      </c>
      <c r="D41" s="355"/>
      <c r="E41" s="307">
        <v>1169</v>
      </c>
      <c r="F41" s="217"/>
      <c r="G41" s="352"/>
      <c r="H41" s="352"/>
      <c r="I41" s="352"/>
      <c r="J41" s="353"/>
      <c r="K41" s="352"/>
      <c r="L41" s="366">
        <v>1319.7</v>
      </c>
      <c r="M41" s="426">
        <v>1358</v>
      </c>
      <c r="N41" s="9"/>
      <c r="O41" s="9"/>
      <c r="P41" s="113"/>
      <c r="Q41" s="40"/>
      <c r="R41" s="40"/>
    </row>
    <row r="42" spans="1:18" ht="18" customHeight="1">
      <c r="A42" s="453">
        <v>616</v>
      </c>
      <c r="B42" s="349" t="s">
        <v>313</v>
      </c>
      <c r="C42" s="351"/>
      <c r="D42" s="350"/>
      <c r="E42" s="351"/>
      <c r="F42" s="217"/>
      <c r="G42" s="352"/>
      <c r="H42" s="352"/>
      <c r="I42" s="352"/>
      <c r="J42" s="353"/>
      <c r="K42" s="352"/>
      <c r="L42" s="352"/>
      <c r="M42" s="426"/>
      <c r="N42" s="9"/>
      <c r="O42" s="9"/>
      <c r="P42" s="113"/>
      <c r="Q42" s="40"/>
      <c r="R42" s="40"/>
    </row>
    <row r="43" spans="1:18" ht="18" customHeight="1">
      <c r="A43" s="454"/>
      <c r="B43" s="23"/>
      <c r="C43" s="24"/>
      <c r="D43" s="107"/>
      <c r="E43" s="24"/>
      <c r="F43" s="216"/>
      <c r="G43" s="104"/>
      <c r="H43" s="104"/>
      <c r="I43" s="104"/>
      <c r="J43" s="121"/>
      <c r="K43" s="104"/>
      <c r="L43" s="104"/>
      <c r="M43" s="427"/>
      <c r="N43" s="9"/>
      <c r="O43" s="9"/>
      <c r="P43" s="113"/>
      <c r="Q43" s="40"/>
      <c r="R43" s="40"/>
    </row>
    <row r="44" spans="1:18" ht="15.75" customHeight="1">
      <c r="A44" s="454"/>
      <c r="B44" s="23"/>
      <c r="C44" s="24"/>
      <c r="D44" s="107"/>
      <c r="E44" s="24"/>
      <c r="F44" s="216"/>
      <c r="G44" s="104"/>
      <c r="H44" s="104"/>
      <c r="I44" s="104"/>
      <c r="J44" s="121"/>
      <c r="K44" s="104"/>
      <c r="L44" s="104"/>
      <c r="M44" s="427"/>
      <c r="N44" s="9"/>
      <c r="O44" s="9"/>
      <c r="P44" s="113"/>
      <c r="Q44" s="40"/>
      <c r="R44" s="40"/>
    </row>
    <row r="45" spans="1:18" ht="27.75" customHeight="1">
      <c r="A45" s="432">
        <v>620</v>
      </c>
      <c r="B45" s="450" t="s">
        <v>397</v>
      </c>
      <c r="C45" s="446">
        <f>SUM(C46:C49,C56)</f>
        <v>23669</v>
      </c>
      <c r="D45" s="447"/>
      <c r="E45" s="446">
        <f>SUM(E46:E49)</f>
        <v>24234</v>
      </c>
      <c r="F45" s="446">
        <f>SUM(F46:F49,F53)</f>
        <v>0</v>
      </c>
      <c r="G45" s="447"/>
      <c r="H45" s="447"/>
      <c r="I45" s="447"/>
      <c r="J45" s="448"/>
      <c r="K45" s="447"/>
      <c r="L45" s="447">
        <f>SUM(L46:L49,L56)</f>
        <v>23993.800000000003</v>
      </c>
      <c r="M45" s="446">
        <f>SUM(M46:M49)</f>
        <v>26356</v>
      </c>
      <c r="N45" s="446">
        <v>27416</v>
      </c>
      <c r="O45" s="446"/>
      <c r="P45" s="449">
        <v>28223</v>
      </c>
      <c r="Q45" s="40"/>
      <c r="R45" s="40"/>
    </row>
    <row r="46" spans="1:18" ht="18" customHeight="1">
      <c r="A46" s="452">
        <v>621</v>
      </c>
      <c r="B46" s="18" t="s">
        <v>53</v>
      </c>
      <c r="C46" s="19">
        <v>778</v>
      </c>
      <c r="D46" s="106"/>
      <c r="E46" s="19">
        <v>865</v>
      </c>
      <c r="F46" s="213"/>
      <c r="G46" s="103"/>
      <c r="H46" s="103"/>
      <c r="I46" s="103"/>
      <c r="J46" s="121"/>
      <c r="K46" s="104"/>
      <c r="L46" s="104">
        <v>1072</v>
      </c>
      <c r="M46" s="422">
        <v>1500</v>
      </c>
      <c r="N46" s="9"/>
      <c r="O46" s="9"/>
      <c r="P46" s="113"/>
      <c r="Q46" s="40"/>
      <c r="R46" s="40"/>
    </row>
    <row r="47" spans="1:18" ht="18" customHeight="1">
      <c r="A47" s="452">
        <v>622</v>
      </c>
      <c r="B47" s="18" t="s">
        <v>54</v>
      </c>
      <c r="C47" s="19">
        <v>5222</v>
      </c>
      <c r="D47" s="106"/>
      <c r="E47" s="19">
        <v>5796</v>
      </c>
      <c r="F47" s="213"/>
      <c r="G47" s="103"/>
      <c r="H47" s="103"/>
      <c r="I47" s="103"/>
      <c r="J47" s="121"/>
      <c r="K47" s="104"/>
      <c r="L47" s="104">
        <v>5244.4</v>
      </c>
      <c r="M47" s="422">
        <v>5523</v>
      </c>
      <c r="N47" s="9"/>
      <c r="O47" s="9"/>
      <c r="P47" s="113"/>
      <c r="Q47" s="40"/>
      <c r="R47" s="40"/>
    </row>
    <row r="48" spans="1:18" ht="18" customHeight="1">
      <c r="A48" s="452">
        <v>623</v>
      </c>
      <c r="B48" s="18" t="s">
        <v>55</v>
      </c>
      <c r="C48" s="19">
        <v>276</v>
      </c>
      <c r="D48" s="106"/>
      <c r="E48" s="19">
        <v>273</v>
      </c>
      <c r="F48" s="213"/>
      <c r="G48" s="103"/>
      <c r="H48" s="103"/>
      <c r="I48" s="103"/>
      <c r="J48" s="121"/>
      <c r="K48" s="104"/>
      <c r="L48" s="104">
        <v>345</v>
      </c>
      <c r="M48" s="422">
        <v>500</v>
      </c>
      <c r="N48" s="9"/>
      <c r="O48" s="9"/>
      <c r="P48" s="113"/>
      <c r="Q48" s="40"/>
      <c r="R48" s="40"/>
    </row>
    <row r="49" spans="1:18" ht="18" customHeight="1">
      <c r="A49" s="452">
        <v>625</v>
      </c>
      <c r="B49" s="18" t="s">
        <v>56</v>
      </c>
      <c r="C49" s="19">
        <f>SUM(C50:C55)</f>
        <v>17245</v>
      </c>
      <c r="D49" s="106"/>
      <c r="E49" s="19">
        <f>SUM(E50:E55)</f>
        <v>17300</v>
      </c>
      <c r="F49" s="213">
        <f>SUM(F50:F51)</f>
        <v>0</v>
      </c>
      <c r="G49" s="103"/>
      <c r="H49" s="103"/>
      <c r="I49" s="103"/>
      <c r="J49" s="121"/>
      <c r="K49" s="104"/>
      <c r="L49" s="104">
        <f>SUM(L50:L55)</f>
        <v>17332.4</v>
      </c>
      <c r="M49" s="422">
        <f>SUM(M50:M56)</f>
        <v>18833</v>
      </c>
      <c r="N49" s="9"/>
      <c r="O49" s="9"/>
      <c r="P49" s="113"/>
      <c r="Q49" s="40"/>
      <c r="R49" s="40"/>
    </row>
    <row r="50" spans="1:18" ht="18" customHeight="1">
      <c r="A50" s="454">
        <v>1</v>
      </c>
      <c r="B50" s="23" t="s">
        <v>57</v>
      </c>
      <c r="C50" s="24">
        <v>2133</v>
      </c>
      <c r="D50" s="107"/>
      <c r="E50" s="24">
        <v>971</v>
      </c>
      <c r="F50" s="216"/>
      <c r="G50" s="104"/>
      <c r="H50" s="104"/>
      <c r="I50" s="104"/>
      <c r="J50" s="121"/>
      <c r="K50" s="104"/>
      <c r="L50" s="104">
        <v>767.5</v>
      </c>
      <c r="M50" s="427">
        <v>1054</v>
      </c>
      <c r="N50" s="9"/>
      <c r="O50" s="9"/>
      <c r="P50" s="113"/>
      <c r="Q50" s="40"/>
      <c r="R50" s="40"/>
    </row>
    <row r="51" spans="1:18" ht="18" customHeight="1">
      <c r="A51" s="454">
        <v>2</v>
      </c>
      <c r="B51" s="23" t="s">
        <v>355</v>
      </c>
      <c r="C51" s="24">
        <v>13550</v>
      </c>
      <c r="D51" s="107"/>
      <c r="E51" s="24">
        <v>11094</v>
      </c>
      <c r="F51" s="216"/>
      <c r="G51" s="104"/>
      <c r="H51" s="104"/>
      <c r="I51" s="104"/>
      <c r="J51" s="121"/>
      <c r="K51" s="104"/>
      <c r="L51" s="104">
        <v>11367.2</v>
      </c>
      <c r="M51" s="427">
        <v>10593</v>
      </c>
      <c r="N51" s="9"/>
      <c r="O51" s="9"/>
      <c r="P51" s="113"/>
      <c r="Q51" s="40"/>
      <c r="R51" s="40"/>
    </row>
    <row r="52" spans="1:18" ht="18" customHeight="1">
      <c r="A52" s="454">
        <v>3</v>
      </c>
      <c r="B52" s="23" t="s">
        <v>359</v>
      </c>
      <c r="C52" s="24"/>
      <c r="D52" s="107"/>
      <c r="E52" s="24">
        <v>555</v>
      </c>
      <c r="F52" s="216"/>
      <c r="G52" s="104"/>
      <c r="H52" s="104"/>
      <c r="I52" s="104"/>
      <c r="J52" s="121"/>
      <c r="K52" s="104"/>
      <c r="L52" s="104">
        <v>594</v>
      </c>
      <c r="M52" s="427">
        <v>602</v>
      </c>
      <c r="N52" s="9"/>
      <c r="O52" s="9"/>
      <c r="P52" s="113"/>
      <c r="Q52" s="40"/>
      <c r="R52" s="40"/>
    </row>
    <row r="53" spans="1:18" ht="18" customHeight="1">
      <c r="A53" s="455">
        <v>4</v>
      </c>
      <c r="B53" s="354" t="s">
        <v>358</v>
      </c>
      <c r="C53" s="307"/>
      <c r="D53" s="355"/>
      <c r="E53" s="307">
        <v>2080</v>
      </c>
      <c r="F53" s="241"/>
      <c r="G53" s="366"/>
      <c r="H53" s="366"/>
      <c r="I53" s="366"/>
      <c r="J53" s="121"/>
      <c r="K53" s="366"/>
      <c r="L53" s="366">
        <v>1942.2</v>
      </c>
      <c r="M53" s="434">
        <v>2257</v>
      </c>
      <c r="N53" s="9"/>
      <c r="O53" s="9"/>
      <c r="P53" s="113"/>
      <c r="Q53" s="40"/>
      <c r="R53" s="40"/>
    </row>
    <row r="54" spans="1:18" ht="18" customHeight="1">
      <c r="A54" s="455">
        <v>5</v>
      </c>
      <c r="B54" s="354" t="s">
        <v>356</v>
      </c>
      <c r="C54" s="307">
        <v>1562</v>
      </c>
      <c r="D54" s="355"/>
      <c r="E54" s="307">
        <v>693</v>
      </c>
      <c r="F54" s="241"/>
      <c r="G54" s="366"/>
      <c r="H54" s="366"/>
      <c r="I54" s="366"/>
      <c r="J54" s="121"/>
      <c r="K54" s="366"/>
      <c r="L54" s="366">
        <v>706.6</v>
      </c>
      <c r="M54" s="434">
        <v>753</v>
      </c>
      <c r="N54" s="9"/>
      <c r="O54" s="9"/>
      <c r="P54" s="113"/>
      <c r="Q54" s="40"/>
      <c r="R54" s="40"/>
    </row>
    <row r="55" spans="1:18" ht="18" customHeight="1">
      <c r="A55" s="455">
        <v>7</v>
      </c>
      <c r="B55" s="354" t="s">
        <v>405</v>
      </c>
      <c r="C55" s="19"/>
      <c r="D55" s="106"/>
      <c r="E55" s="307">
        <v>1907</v>
      </c>
      <c r="F55" s="241"/>
      <c r="G55" s="366"/>
      <c r="H55" s="366"/>
      <c r="I55" s="366"/>
      <c r="J55" s="121"/>
      <c r="K55" s="366"/>
      <c r="L55" s="366">
        <v>1954.9</v>
      </c>
      <c r="M55" s="434">
        <v>3574</v>
      </c>
      <c r="N55" s="9"/>
      <c r="O55" s="9"/>
      <c r="P55" s="113"/>
      <c r="Q55" s="40"/>
      <c r="R55" s="40"/>
    </row>
    <row r="56" spans="1:18" ht="18" customHeight="1">
      <c r="A56" s="468">
        <v>628003</v>
      </c>
      <c r="B56" s="349" t="s">
        <v>283</v>
      </c>
      <c r="C56" s="19">
        <v>148</v>
      </c>
      <c r="D56" s="106"/>
      <c r="E56" s="307"/>
      <c r="F56" s="213"/>
      <c r="G56" s="103"/>
      <c r="H56" s="103"/>
      <c r="I56" s="103"/>
      <c r="J56" s="121"/>
      <c r="K56" s="104"/>
      <c r="L56" s="104"/>
      <c r="M56" s="434"/>
      <c r="N56" s="9"/>
      <c r="O56" s="9"/>
      <c r="P56" s="113"/>
      <c r="Q56" s="40"/>
      <c r="R56" s="40"/>
    </row>
    <row r="57" spans="1:18" ht="24" customHeight="1">
      <c r="A57" s="278"/>
      <c r="B57" s="36"/>
      <c r="C57" s="78"/>
      <c r="D57" s="57"/>
      <c r="E57" s="78"/>
      <c r="F57" s="277"/>
      <c r="G57" s="58"/>
      <c r="H57" s="58"/>
      <c r="I57" s="58"/>
      <c r="J57" s="40"/>
      <c r="K57" s="87"/>
      <c r="L57" s="87"/>
      <c r="M57" s="58"/>
      <c r="N57" s="58" t="s">
        <v>276</v>
      </c>
      <c r="O57" s="58"/>
      <c r="P57" s="160"/>
      <c r="Q57" s="40"/>
      <c r="R57" s="40"/>
    </row>
    <row r="58" spans="1:18" ht="12.75" hidden="1">
      <c r="A58" s="278"/>
      <c r="B58" s="36"/>
      <c r="C58" s="78"/>
      <c r="D58" s="57"/>
      <c r="E58" s="78"/>
      <c r="F58" s="277"/>
      <c r="G58" s="58"/>
      <c r="H58" s="58"/>
      <c r="I58" s="58"/>
      <c r="J58" s="40"/>
      <c r="K58" s="87"/>
      <c r="L58" s="87"/>
      <c r="M58" s="58"/>
      <c r="N58" s="58"/>
      <c r="O58" s="58"/>
      <c r="P58" s="160"/>
      <c r="Q58" s="40"/>
      <c r="R58" s="40"/>
    </row>
    <row r="59" spans="1:18" ht="3" customHeight="1" hidden="1">
      <c r="A59" s="279"/>
      <c r="B59" s="274"/>
      <c r="C59" s="275"/>
      <c r="D59" s="276"/>
      <c r="E59" s="275"/>
      <c r="F59" s="277"/>
      <c r="G59" s="58"/>
      <c r="H59" s="58"/>
      <c r="I59" s="58"/>
      <c r="J59" s="40"/>
      <c r="K59" s="87"/>
      <c r="L59" s="87"/>
      <c r="M59" s="58"/>
      <c r="N59" s="58"/>
      <c r="O59" s="58"/>
      <c r="P59" s="160"/>
      <c r="Q59" s="40"/>
      <c r="R59" s="40"/>
    </row>
    <row r="60" spans="1:18" ht="12.75" hidden="1">
      <c r="A60" s="75"/>
      <c r="B60" s="36"/>
      <c r="C60" s="78"/>
      <c r="D60" s="57"/>
      <c r="E60" s="78"/>
      <c r="F60" s="277"/>
      <c r="G60" s="58"/>
      <c r="H60" s="58"/>
      <c r="I60" s="58"/>
      <c r="J60" s="40"/>
      <c r="K60" s="87"/>
      <c r="L60" s="87"/>
      <c r="M60" s="58"/>
      <c r="N60" s="58"/>
      <c r="O60" s="58"/>
      <c r="P60" s="160"/>
      <c r="Q60" s="40"/>
      <c r="R60" s="40"/>
    </row>
    <row r="61" spans="1:18" ht="12.75" hidden="1">
      <c r="A61" s="75"/>
      <c r="B61" s="36"/>
      <c r="C61" s="78"/>
      <c r="D61" s="57"/>
      <c r="E61" s="78"/>
      <c r="F61" s="58"/>
      <c r="G61" s="58"/>
      <c r="H61" s="58"/>
      <c r="I61" s="58"/>
      <c r="J61" s="40"/>
      <c r="K61" s="87"/>
      <c r="L61" s="87"/>
      <c r="M61" s="58"/>
      <c r="N61" s="58"/>
      <c r="O61" s="58"/>
      <c r="P61" s="160"/>
      <c r="Q61" s="40"/>
      <c r="R61" s="40"/>
    </row>
    <row r="62" spans="3:18" ht="12.75" hidden="1">
      <c r="C62" s="27"/>
      <c r="D62" s="15"/>
      <c r="E62" s="27"/>
      <c r="F62" s="27"/>
      <c r="G62" s="27"/>
      <c r="H62" s="27"/>
      <c r="I62" s="27"/>
      <c r="J62" s="28"/>
      <c r="K62" s="46"/>
      <c r="L62" s="46"/>
      <c r="M62" s="177"/>
      <c r="N62" s="177"/>
      <c r="O62" s="177"/>
      <c r="P62" s="155"/>
      <c r="Q62" s="28"/>
      <c r="R62" s="28"/>
    </row>
    <row r="63" spans="3:18" ht="12.75" hidden="1">
      <c r="C63" s="27"/>
      <c r="D63" s="15"/>
      <c r="E63" s="27"/>
      <c r="F63" s="27" t="s">
        <v>60</v>
      </c>
      <c r="G63" s="27"/>
      <c r="H63" s="27"/>
      <c r="I63" s="27"/>
      <c r="J63" s="28"/>
      <c r="K63" s="46"/>
      <c r="L63" s="46"/>
      <c r="M63" s="177"/>
      <c r="N63" s="177"/>
      <c r="O63" s="177"/>
      <c r="P63" s="155"/>
      <c r="Q63" s="28"/>
      <c r="R63" s="28"/>
    </row>
    <row r="64" spans="3:18" ht="4.5" customHeight="1" hidden="1">
      <c r="C64" s="27"/>
      <c r="D64" s="15"/>
      <c r="E64" s="27"/>
      <c r="F64" s="27"/>
      <c r="G64" s="27"/>
      <c r="H64" s="27"/>
      <c r="I64" s="27"/>
      <c r="J64" s="28"/>
      <c r="K64" s="46"/>
      <c r="L64" s="46"/>
      <c r="M64" s="177"/>
      <c r="N64" s="177"/>
      <c r="O64" s="177"/>
      <c r="P64" s="155"/>
      <c r="Q64" s="28"/>
      <c r="R64" s="28"/>
    </row>
    <row r="65" spans="3:18" ht="12.75" hidden="1">
      <c r="C65" s="27"/>
      <c r="D65" s="15"/>
      <c r="E65" s="27"/>
      <c r="F65" s="27"/>
      <c r="G65" s="27"/>
      <c r="H65" s="27"/>
      <c r="I65" s="27"/>
      <c r="J65" s="28"/>
      <c r="K65" s="46"/>
      <c r="L65" s="46"/>
      <c r="M65" s="177"/>
      <c r="N65" s="177"/>
      <c r="O65" s="177"/>
      <c r="P65" s="155"/>
      <c r="Q65" s="28"/>
      <c r="R65" s="28"/>
    </row>
    <row r="66" spans="1:18" ht="12.75">
      <c r="A66" s="122" t="s">
        <v>418</v>
      </c>
      <c r="B66" s="401"/>
      <c r="C66" s="402"/>
      <c r="D66" s="402"/>
      <c r="E66" s="402"/>
      <c r="F66" s="402"/>
      <c r="G66" s="402"/>
      <c r="H66" s="402"/>
      <c r="I66" s="401"/>
      <c r="J66" s="402"/>
      <c r="K66" s="402"/>
      <c r="L66" s="402"/>
      <c r="M66" s="402"/>
      <c r="N66" s="402"/>
      <c r="O66" s="403"/>
      <c r="P66" s="403"/>
      <c r="Q66" s="28"/>
      <c r="R66" s="28"/>
    </row>
    <row r="67" spans="1:18" ht="51">
      <c r="A67" s="458" t="s">
        <v>2</v>
      </c>
      <c r="B67" s="459" t="s">
        <v>3</v>
      </c>
      <c r="C67" s="460" t="s">
        <v>360</v>
      </c>
      <c r="D67" s="461" t="s">
        <v>5</v>
      </c>
      <c r="E67" s="460" t="s">
        <v>387</v>
      </c>
      <c r="F67" s="460" t="s">
        <v>270</v>
      </c>
      <c r="G67" s="460"/>
      <c r="H67" s="460"/>
      <c r="I67" s="460"/>
      <c r="J67" s="463"/>
      <c r="K67" s="464"/>
      <c r="L67" s="417" t="s">
        <v>406</v>
      </c>
      <c r="M67" s="532" t="s">
        <v>414</v>
      </c>
      <c r="N67" s="465" t="s">
        <v>388</v>
      </c>
      <c r="O67" s="465" t="s">
        <v>269</v>
      </c>
      <c r="P67" s="458" t="s">
        <v>389</v>
      </c>
      <c r="Q67" s="62"/>
      <c r="R67" s="62"/>
    </row>
    <row r="68" spans="1:18" ht="24" customHeight="1">
      <c r="A68" s="452">
        <v>631</v>
      </c>
      <c r="B68" s="452" t="s">
        <v>284</v>
      </c>
      <c r="C68" s="471">
        <f>SUM(C69:C70)</f>
        <v>6511</v>
      </c>
      <c r="D68" s="472">
        <f>SUM(D69,D72)</f>
        <v>0</v>
      </c>
      <c r="E68" s="471">
        <f>SUM(E69:E71)</f>
        <v>8657</v>
      </c>
      <c r="F68" s="471">
        <f>SUM(F69,F72)</f>
        <v>6</v>
      </c>
      <c r="G68" s="473"/>
      <c r="H68" s="422"/>
      <c r="I68" s="422"/>
      <c r="J68" s="474"/>
      <c r="K68" s="475"/>
      <c r="L68" s="423">
        <f>SUM(L69:L70)</f>
        <v>6285</v>
      </c>
      <c r="M68" s="471">
        <f>SUM(M69:M70)</f>
        <v>8332</v>
      </c>
      <c r="N68" s="422">
        <f>SUM(N69:N71)</f>
        <v>8729</v>
      </c>
      <c r="O68" s="422"/>
      <c r="P68" s="426">
        <f>SUM(P69:P71)</f>
        <v>8800</v>
      </c>
      <c r="Q68" s="40"/>
      <c r="R68" s="40"/>
    </row>
    <row r="69" spans="1:18" ht="15.75" customHeight="1">
      <c r="A69" s="454">
        <v>1</v>
      </c>
      <c r="B69" s="23" t="s">
        <v>285</v>
      </c>
      <c r="C69" s="307">
        <v>4385</v>
      </c>
      <c r="D69" s="355"/>
      <c r="E69" s="307">
        <v>6403</v>
      </c>
      <c r="F69" s="333"/>
      <c r="G69" s="302"/>
      <c r="H69" s="242"/>
      <c r="I69" s="242"/>
      <c r="J69" s="21"/>
      <c r="K69" s="356"/>
      <c r="L69" s="366">
        <v>4257.4</v>
      </c>
      <c r="M69" s="482">
        <v>6532</v>
      </c>
      <c r="N69" s="242">
        <v>6729</v>
      </c>
      <c r="O69" s="242"/>
      <c r="P69" s="242">
        <v>6800</v>
      </c>
      <c r="Q69" s="40"/>
      <c r="R69" s="40"/>
    </row>
    <row r="70" spans="1:18" ht="15.75" customHeight="1">
      <c r="A70" s="454">
        <v>2</v>
      </c>
      <c r="B70" s="354" t="s">
        <v>286</v>
      </c>
      <c r="C70" s="307">
        <v>2126</v>
      </c>
      <c r="D70" s="355"/>
      <c r="E70" s="307">
        <v>2254</v>
      </c>
      <c r="F70" s="333"/>
      <c r="G70" s="302"/>
      <c r="H70" s="242"/>
      <c r="I70" s="242"/>
      <c r="J70" s="21"/>
      <c r="K70" s="356"/>
      <c r="L70" s="366">
        <v>2027.6</v>
      </c>
      <c r="M70" s="482">
        <v>1800</v>
      </c>
      <c r="N70" s="9">
        <v>2000</v>
      </c>
      <c r="O70" s="9"/>
      <c r="P70" s="242">
        <v>2000</v>
      </c>
      <c r="Q70" s="40"/>
      <c r="R70" s="40"/>
    </row>
    <row r="71" spans="1:18" ht="15.75" customHeight="1">
      <c r="A71" s="454">
        <v>3</v>
      </c>
      <c r="B71" s="23" t="s">
        <v>287</v>
      </c>
      <c r="C71" s="24"/>
      <c r="D71" s="107"/>
      <c r="E71" s="24"/>
      <c r="F71" s="216"/>
      <c r="G71" s="82"/>
      <c r="H71" s="9"/>
      <c r="I71" s="9"/>
      <c r="J71" s="21"/>
      <c r="K71" s="43"/>
      <c r="L71" s="104" t="s">
        <v>276</v>
      </c>
      <c r="M71" s="427"/>
      <c r="N71" s="9"/>
      <c r="O71" s="9"/>
      <c r="P71" s="242"/>
      <c r="Q71" s="40"/>
      <c r="R71" s="40"/>
    </row>
    <row r="72" spans="1:18" ht="24" customHeight="1">
      <c r="A72" s="452">
        <v>632</v>
      </c>
      <c r="B72" s="452" t="s">
        <v>75</v>
      </c>
      <c r="C72" s="471">
        <f>SUM(C73:C75)</f>
        <v>3650</v>
      </c>
      <c r="D72" s="472">
        <f>SUM(D73:D85)</f>
        <v>0</v>
      </c>
      <c r="E72" s="471">
        <f>SUM(E73:E75)</f>
        <v>3820</v>
      </c>
      <c r="F72" s="471">
        <f>SUM(F73:F84)</f>
        <v>6</v>
      </c>
      <c r="G72" s="476"/>
      <c r="H72" s="477"/>
      <c r="I72" s="477"/>
      <c r="J72" s="474"/>
      <c r="K72" s="478"/>
      <c r="L72" s="508">
        <f>SUM(L73:L75)</f>
        <v>3751.4</v>
      </c>
      <c r="M72" s="426">
        <f>SUM(M73:M75)</f>
        <v>4530</v>
      </c>
      <c r="N72" s="426">
        <f>SUM(N73:N75)</f>
        <v>4720</v>
      </c>
      <c r="O72" s="426"/>
      <c r="P72" s="426">
        <f>SUM(P73:P75)</f>
        <v>4840</v>
      </c>
      <c r="Q72" s="40"/>
      <c r="R72" s="40"/>
    </row>
    <row r="73" spans="1:18" ht="15.75" customHeight="1">
      <c r="A73" s="454">
        <v>1</v>
      </c>
      <c r="B73" s="23" t="s">
        <v>314</v>
      </c>
      <c r="C73" s="24">
        <v>2098</v>
      </c>
      <c r="D73" s="107"/>
      <c r="E73" s="24">
        <v>2140</v>
      </c>
      <c r="F73" s="232"/>
      <c r="G73" s="86"/>
      <c r="H73" s="24"/>
      <c r="I73" s="24"/>
      <c r="J73" s="21"/>
      <c r="K73" s="25"/>
      <c r="L73" s="107">
        <v>2235.9</v>
      </c>
      <c r="M73" s="481">
        <v>2530</v>
      </c>
      <c r="N73" s="24">
        <v>2600</v>
      </c>
      <c r="O73" s="24"/>
      <c r="P73" s="307">
        <v>2720</v>
      </c>
      <c r="Q73" s="40"/>
      <c r="R73" s="40"/>
    </row>
    <row r="74" spans="1:18" ht="15.75" customHeight="1">
      <c r="A74" s="454">
        <v>2</v>
      </c>
      <c r="B74" s="23" t="s">
        <v>79</v>
      </c>
      <c r="C74" s="24">
        <v>155</v>
      </c>
      <c r="D74" s="107"/>
      <c r="E74" s="24">
        <v>150</v>
      </c>
      <c r="F74" s="232"/>
      <c r="G74" s="86"/>
      <c r="H74" s="24"/>
      <c r="I74" s="24"/>
      <c r="J74" s="21"/>
      <c r="K74" s="25"/>
      <c r="L74" s="107">
        <v>126.9</v>
      </c>
      <c r="M74" s="481">
        <v>200</v>
      </c>
      <c r="N74" s="24">
        <v>220</v>
      </c>
      <c r="O74" s="24"/>
      <c r="P74" s="307">
        <v>220</v>
      </c>
      <c r="Q74" s="40"/>
      <c r="R74" s="40"/>
    </row>
    <row r="75" spans="1:18" ht="15.75" customHeight="1">
      <c r="A75" s="454">
        <v>3</v>
      </c>
      <c r="B75" s="23" t="s">
        <v>315</v>
      </c>
      <c r="C75" s="24">
        <v>1397</v>
      </c>
      <c r="D75" s="107"/>
      <c r="E75" s="24">
        <v>1530</v>
      </c>
      <c r="F75" s="232"/>
      <c r="G75" s="86"/>
      <c r="H75" s="24"/>
      <c r="I75" s="24"/>
      <c r="J75" s="21"/>
      <c r="K75" s="25"/>
      <c r="L75" s="107">
        <v>1388.6</v>
      </c>
      <c r="M75" s="481">
        <v>1800</v>
      </c>
      <c r="N75" s="24">
        <v>1900</v>
      </c>
      <c r="O75" s="24"/>
      <c r="P75" s="307">
        <v>1900</v>
      </c>
      <c r="Q75" s="40"/>
      <c r="R75" s="40"/>
    </row>
    <row r="76" spans="1:18" ht="24" customHeight="1">
      <c r="A76" s="452">
        <v>633</v>
      </c>
      <c r="B76" s="452" t="s">
        <v>398</v>
      </c>
      <c r="C76" s="471">
        <f>SUM(C77:C88)</f>
        <v>4066</v>
      </c>
      <c r="D76" s="472">
        <f>SUM(D77:D111)</f>
        <v>0</v>
      </c>
      <c r="E76" s="471">
        <f>SUM(E77:E88)</f>
        <v>3684</v>
      </c>
      <c r="F76" s="471">
        <f>SUM(F77:F111)</f>
        <v>6</v>
      </c>
      <c r="G76" s="422"/>
      <c r="H76" s="422"/>
      <c r="I76" s="422"/>
      <c r="J76" s="474"/>
      <c r="K76" s="475"/>
      <c r="L76" s="423">
        <f>SUM(L77:L88)</f>
        <v>4561.2</v>
      </c>
      <c r="M76" s="422">
        <f>SUM(M77:M88)</f>
        <v>4807</v>
      </c>
      <c r="N76" s="422">
        <f>SUM(N77:N88)</f>
        <v>4927</v>
      </c>
      <c r="O76" s="422"/>
      <c r="P76" s="426">
        <f>SUM(P77:P88)</f>
        <v>4658</v>
      </c>
      <c r="Q76" s="40"/>
      <c r="R76" s="40"/>
    </row>
    <row r="77" spans="1:18" ht="15.75" customHeight="1">
      <c r="A77" s="454">
        <v>1</v>
      </c>
      <c r="B77" s="23" t="s">
        <v>316</v>
      </c>
      <c r="C77" s="24">
        <v>446</v>
      </c>
      <c r="D77" s="107"/>
      <c r="E77" s="24">
        <v>220</v>
      </c>
      <c r="F77" s="216"/>
      <c r="G77" s="9"/>
      <c r="H77" s="9"/>
      <c r="I77" s="9"/>
      <c r="J77" s="21"/>
      <c r="K77" s="43"/>
      <c r="L77" s="104">
        <v>630.4</v>
      </c>
      <c r="M77" s="427">
        <v>900</v>
      </c>
      <c r="N77" s="9">
        <v>400</v>
      </c>
      <c r="O77" s="9"/>
      <c r="P77" s="242">
        <v>400</v>
      </c>
      <c r="Q77" s="40"/>
      <c r="R77" s="40"/>
    </row>
    <row r="78" spans="1:18" ht="15.75" customHeight="1">
      <c r="A78" s="454">
        <v>2</v>
      </c>
      <c r="B78" s="23" t="s">
        <v>90</v>
      </c>
      <c r="C78" s="24">
        <v>215</v>
      </c>
      <c r="D78" s="107"/>
      <c r="E78" s="24">
        <v>260</v>
      </c>
      <c r="F78" s="232"/>
      <c r="G78" s="24"/>
      <c r="H78" s="24"/>
      <c r="I78" s="24"/>
      <c r="J78" s="21"/>
      <c r="K78" s="25"/>
      <c r="L78" s="107">
        <v>331.8</v>
      </c>
      <c r="M78" s="481">
        <v>321</v>
      </c>
      <c r="N78" s="24">
        <v>550</v>
      </c>
      <c r="O78" s="24"/>
      <c r="P78" s="307">
        <v>550</v>
      </c>
      <c r="Q78" s="40"/>
      <c r="R78" s="40"/>
    </row>
    <row r="79" spans="1:18" ht="15.75" customHeight="1">
      <c r="A79" s="454">
        <v>3</v>
      </c>
      <c r="B79" s="23" t="s">
        <v>262</v>
      </c>
      <c r="C79" s="24">
        <v>81</v>
      </c>
      <c r="D79" s="107"/>
      <c r="E79" s="24">
        <v>65</v>
      </c>
      <c r="F79" s="232"/>
      <c r="G79" s="24"/>
      <c r="H79" s="24"/>
      <c r="I79" s="24"/>
      <c r="J79" s="21"/>
      <c r="K79" s="25"/>
      <c r="L79" s="107">
        <v>85.6</v>
      </c>
      <c r="M79" s="481">
        <v>70</v>
      </c>
      <c r="N79" s="24">
        <v>100</v>
      </c>
      <c r="O79" s="24"/>
      <c r="P79" s="307">
        <v>10</v>
      </c>
      <c r="Q79" s="40"/>
      <c r="R79" s="40"/>
    </row>
    <row r="80" spans="1:18" ht="15.75" customHeight="1">
      <c r="A80" s="454">
        <v>4</v>
      </c>
      <c r="B80" s="23" t="s">
        <v>317</v>
      </c>
      <c r="C80" s="24">
        <v>143</v>
      </c>
      <c r="D80" s="107"/>
      <c r="E80" s="24">
        <v>15</v>
      </c>
      <c r="F80" s="232"/>
      <c r="G80" s="24"/>
      <c r="H80" s="24"/>
      <c r="I80" s="24"/>
      <c r="J80" s="21"/>
      <c r="K80" s="25"/>
      <c r="L80" s="107">
        <v>140.9</v>
      </c>
      <c r="M80" s="481">
        <v>100</v>
      </c>
      <c r="N80" s="24">
        <v>100</v>
      </c>
      <c r="O80" s="24"/>
      <c r="P80" s="307">
        <v>100</v>
      </c>
      <c r="Q80" s="40"/>
      <c r="R80" s="40"/>
    </row>
    <row r="81" spans="1:18" ht="15.75" customHeight="1">
      <c r="A81" s="454">
        <v>5</v>
      </c>
      <c r="B81" s="23" t="s">
        <v>318</v>
      </c>
      <c r="C81" s="24">
        <v>6</v>
      </c>
      <c r="D81" s="107"/>
      <c r="E81" s="24"/>
      <c r="F81" s="232"/>
      <c r="G81" s="24"/>
      <c r="H81" s="24"/>
      <c r="I81" s="24"/>
      <c r="J81" s="21"/>
      <c r="K81" s="25"/>
      <c r="L81" s="107"/>
      <c r="M81" s="481">
        <v>20</v>
      </c>
      <c r="N81" s="24"/>
      <c r="O81" s="24"/>
      <c r="P81" s="307"/>
      <c r="Q81" s="40"/>
      <c r="R81" s="40"/>
    </row>
    <row r="82" spans="1:18" ht="15.75" customHeight="1">
      <c r="A82" s="454">
        <v>6</v>
      </c>
      <c r="B82" s="23" t="s">
        <v>319</v>
      </c>
      <c r="C82" s="24">
        <v>1918</v>
      </c>
      <c r="D82" s="107"/>
      <c r="E82" s="24">
        <v>1694</v>
      </c>
      <c r="F82" s="232"/>
      <c r="G82" s="24"/>
      <c r="H82" s="24"/>
      <c r="I82" s="24"/>
      <c r="J82" s="21"/>
      <c r="K82" s="25"/>
      <c r="L82" s="107">
        <v>1999.5</v>
      </c>
      <c r="M82" s="481">
        <v>1745</v>
      </c>
      <c r="N82" s="24">
        <v>2000</v>
      </c>
      <c r="O82" s="24"/>
      <c r="P82" s="307">
        <v>1988</v>
      </c>
      <c r="Q82" s="40"/>
      <c r="R82" s="40"/>
    </row>
    <row r="83" spans="1:18" ht="15.75" customHeight="1">
      <c r="A83" s="454">
        <v>7</v>
      </c>
      <c r="B83" s="23" t="s">
        <v>320</v>
      </c>
      <c r="C83" s="24"/>
      <c r="D83" s="107"/>
      <c r="E83" s="24">
        <v>30</v>
      </c>
      <c r="F83" s="216"/>
      <c r="G83" s="9"/>
      <c r="H83" s="9"/>
      <c r="I83" s="9"/>
      <c r="J83" s="21"/>
      <c r="K83" s="43"/>
      <c r="L83" s="104"/>
      <c r="M83" s="427"/>
      <c r="N83" s="24"/>
      <c r="O83" s="24"/>
      <c r="P83" s="307"/>
      <c r="Q83" s="40"/>
      <c r="R83" s="40"/>
    </row>
    <row r="84" spans="1:18" ht="15.75" customHeight="1">
      <c r="A84" s="454">
        <v>9</v>
      </c>
      <c r="B84" s="23" t="s">
        <v>321</v>
      </c>
      <c r="C84" s="24">
        <v>345</v>
      </c>
      <c r="D84" s="107"/>
      <c r="E84" s="24">
        <v>350</v>
      </c>
      <c r="F84" s="232"/>
      <c r="G84" s="24"/>
      <c r="H84" s="24"/>
      <c r="I84" s="24"/>
      <c r="J84" s="21"/>
      <c r="K84" s="25"/>
      <c r="L84" s="107">
        <v>358.4</v>
      </c>
      <c r="M84" s="481">
        <v>370</v>
      </c>
      <c r="N84" s="24">
        <v>450</v>
      </c>
      <c r="O84" s="24"/>
      <c r="P84" s="307">
        <v>483</v>
      </c>
      <c r="Q84" s="40"/>
      <c r="R84" s="40"/>
    </row>
    <row r="85" spans="1:18" ht="15.75" customHeight="1">
      <c r="A85" s="454">
        <v>10</v>
      </c>
      <c r="B85" s="23" t="s">
        <v>322</v>
      </c>
      <c r="C85" s="24">
        <v>15</v>
      </c>
      <c r="D85" s="107"/>
      <c r="E85" s="24">
        <v>15</v>
      </c>
      <c r="F85" s="232"/>
      <c r="G85" s="24"/>
      <c r="H85" s="24"/>
      <c r="I85" s="24"/>
      <c r="J85" s="21"/>
      <c r="K85" s="25"/>
      <c r="L85" s="107">
        <v>15</v>
      </c>
      <c r="M85" s="481">
        <v>17</v>
      </c>
      <c r="N85" s="9">
        <v>17</v>
      </c>
      <c r="O85" s="9"/>
      <c r="P85" s="305">
        <v>17</v>
      </c>
      <c r="Q85" s="40"/>
      <c r="R85" s="40"/>
    </row>
    <row r="86" spans="1:18" ht="15.75" customHeight="1">
      <c r="A86" s="454">
        <v>13</v>
      </c>
      <c r="B86" s="23" t="s">
        <v>415</v>
      </c>
      <c r="C86" s="24">
        <v>48</v>
      </c>
      <c r="D86" s="107"/>
      <c r="E86" s="24">
        <v>300</v>
      </c>
      <c r="F86" s="232"/>
      <c r="G86" s="24"/>
      <c r="H86" s="24"/>
      <c r="I86" s="24"/>
      <c r="J86" s="21"/>
      <c r="K86" s="25"/>
      <c r="L86" s="107">
        <v>186.8</v>
      </c>
      <c r="M86" s="481">
        <v>404</v>
      </c>
      <c r="N86" s="24">
        <v>500</v>
      </c>
      <c r="O86" s="24"/>
      <c r="P86" s="307">
        <v>300</v>
      </c>
      <c r="Q86" s="40"/>
      <c r="R86" s="40"/>
    </row>
    <row r="87" spans="1:18" ht="15.75" customHeight="1">
      <c r="A87" s="454">
        <v>15</v>
      </c>
      <c r="B87" s="23" t="s">
        <v>263</v>
      </c>
      <c r="C87" s="24">
        <v>3</v>
      </c>
      <c r="D87" s="107"/>
      <c r="E87" s="24">
        <v>5</v>
      </c>
      <c r="F87" s="232"/>
      <c r="G87" s="24"/>
      <c r="H87" s="24"/>
      <c r="I87" s="24"/>
      <c r="J87" s="21"/>
      <c r="K87" s="25"/>
      <c r="L87" s="107">
        <v>4.9</v>
      </c>
      <c r="M87" s="481">
        <v>10</v>
      </c>
      <c r="N87" s="196">
        <v>10</v>
      </c>
      <c r="O87" s="196"/>
      <c r="P87" s="196">
        <v>10</v>
      </c>
      <c r="Q87" s="40"/>
      <c r="R87" s="40"/>
    </row>
    <row r="88" spans="1:18" ht="15.75" customHeight="1">
      <c r="A88" s="480">
        <v>16</v>
      </c>
      <c r="B88" s="68" t="s">
        <v>323</v>
      </c>
      <c r="C88" s="67">
        <v>846</v>
      </c>
      <c r="D88" s="110"/>
      <c r="E88" s="67">
        <v>730</v>
      </c>
      <c r="F88" s="236"/>
      <c r="G88" s="67"/>
      <c r="H88" s="67"/>
      <c r="I88" s="67"/>
      <c r="J88" s="66"/>
      <c r="K88" s="25"/>
      <c r="L88" s="107">
        <v>807.9</v>
      </c>
      <c r="M88" s="481">
        <v>850</v>
      </c>
      <c r="N88" s="9">
        <v>800</v>
      </c>
      <c r="O88" s="9"/>
      <c r="P88" s="242">
        <v>800</v>
      </c>
      <c r="Q88" s="40"/>
      <c r="R88" s="40"/>
    </row>
    <row r="89" spans="1:18" ht="24" customHeight="1">
      <c r="A89" s="452">
        <v>634</v>
      </c>
      <c r="B89" s="452" t="s">
        <v>122</v>
      </c>
      <c r="C89" s="471">
        <f>SUM(C90:C95)</f>
        <v>3881</v>
      </c>
      <c r="D89" s="472">
        <f>SUM(D90:D101)</f>
        <v>0</v>
      </c>
      <c r="E89" s="471">
        <f>SUM(E90:E95)</f>
        <v>3705</v>
      </c>
      <c r="F89" s="471">
        <f>SUM(F90:F101)</f>
        <v>3</v>
      </c>
      <c r="G89" s="422"/>
      <c r="H89" s="422"/>
      <c r="I89" s="422"/>
      <c r="J89" s="474"/>
      <c r="K89" s="475"/>
      <c r="L89" s="423">
        <f>SUM(L90:L95)</f>
        <v>4114.2</v>
      </c>
      <c r="M89" s="471">
        <f>SUM(M90:M95)</f>
        <v>3880</v>
      </c>
      <c r="N89" s="479">
        <f>SUM(N90:N95)</f>
        <v>4090</v>
      </c>
      <c r="O89" s="479"/>
      <c r="P89" s="479">
        <f>SUM(P90:P95)</f>
        <v>4140</v>
      </c>
      <c r="Q89" s="40"/>
      <c r="R89" s="40"/>
    </row>
    <row r="90" spans="1:18" ht="15.75" customHeight="1">
      <c r="A90" s="454">
        <v>1</v>
      </c>
      <c r="B90" s="23" t="s">
        <v>324</v>
      </c>
      <c r="C90" s="24">
        <v>1365</v>
      </c>
      <c r="D90" s="107"/>
      <c r="E90" s="24">
        <v>1730</v>
      </c>
      <c r="F90" s="216"/>
      <c r="G90" s="9"/>
      <c r="H90" s="9"/>
      <c r="I90" s="9"/>
      <c r="J90" s="21"/>
      <c r="K90" s="43"/>
      <c r="L90" s="104">
        <v>1563.1</v>
      </c>
      <c r="M90" s="427">
        <v>1600</v>
      </c>
      <c r="N90" s="24">
        <v>1800</v>
      </c>
      <c r="O90" s="24"/>
      <c r="P90" s="307">
        <v>1800</v>
      </c>
      <c r="Q90" s="40"/>
      <c r="R90" s="40"/>
    </row>
    <row r="91" spans="1:18" ht="15.75" customHeight="1">
      <c r="A91" s="454">
        <v>2</v>
      </c>
      <c r="B91" s="23" t="s">
        <v>248</v>
      </c>
      <c r="C91" s="24">
        <v>1118</v>
      </c>
      <c r="D91" s="107"/>
      <c r="E91" s="24">
        <v>820</v>
      </c>
      <c r="F91" s="232"/>
      <c r="G91" s="24"/>
      <c r="H91" s="24"/>
      <c r="I91" s="24"/>
      <c r="J91" s="21"/>
      <c r="K91" s="25"/>
      <c r="L91" s="107">
        <v>1218.2</v>
      </c>
      <c r="M91" s="481">
        <v>1030</v>
      </c>
      <c r="N91" s="24">
        <v>1050</v>
      </c>
      <c r="O91" s="24"/>
      <c r="P91" s="307">
        <v>1100</v>
      </c>
      <c r="Q91" s="40"/>
      <c r="R91" s="40"/>
    </row>
    <row r="92" spans="1:18" ht="15.75" customHeight="1">
      <c r="A92" s="454">
        <v>3</v>
      </c>
      <c r="B92" s="23" t="s">
        <v>325</v>
      </c>
      <c r="C92" s="24">
        <v>1292</v>
      </c>
      <c r="D92" s="107"/>
      <c r="E92" s="24">
        <v>1075</v>
      </c>
      <c r="F92" s="232"/>
      <c r="G92" s="24"/>
      <c r="H92" s="24"/>
      <c r="I92" s="24"/>
      <c r="J92" s="21"/>
      <c r="K92" s="25"/>
      <c r="L92" s="107">
        <v>1241.2</v>
      </c>
      <c r="M92" s="481">
        <v>1150</v>
      </c>
      <c r="N92" s="307">
        <v>1150</v>
      </c>
      <c r="O92" s="307"/>
      <c r="P92" s="307">
        <v>1150</v>
      </c>
      <c r="Q92" s="28"/>
      <c r="R92" s="28"/>
    </row>
    <row r="93" spans="1:18" ht="15.75" customHeight="1">
      <c r="A93" s="454">
        <v>4</v>
      </c>
      <c r="B93" s="23" t="s">
        <v>326</v>
      </c>
      <c r="C93" s="24">
        <v>80</v>
      </c>
      <c r="D93" s="107"/>
      <c r="E93" s="24">
        <v>50</v>
      </c>
      <c r="F93" s="232"/>
      <c r="G93" s="24"/>
      <c r="H93" s="24"/>
      <c r="I93" s="24"/>
      <c r="J93" s="21"/>
      <c r="K93" s="25"/>
      <c r="L93" s="107">
        <v>63.9</v>
      </c>
      <c r="M93" s="481">
        <v>60</v>
      </c>
      <c r="N93" s="307">
        <v>60</v>
      </c>
      <c r="O93" s="307"/>
      <c r="P93" s="307">
        <v>60</v>
      </c>
      <c r="Q93" s="28"/>
      <c r="R93" s="28"/>
    </row>
    <row r="94" spans="1:18" ht="15.75" customHeight="1">
      <c r="A94" s="454">
        <v>5</v>
      </c>
      <c r="B94" s="23" t="s">
        <v>327</v>
      </c>
      <c r="C94" s="24">
        <v>21</v>
      </c>
      <c r="D94" s="107"/>
      <c r="E94" s="24">
        <v>20</v>
      </c>
      <c r="F94" s="232"/>
      <c r="G94" s="24"/>
      <c r="H94" s="24"/>
      <c r="I94" s="24"/>
      <c r="J94" s="21"/>
      <c r="K94" s="25"/>
      <c r="L94" s="107">
        <v>27.8</v>
      </c>
      <c r="M94" s="481">
        <v>30</v>
      </c>
      <c r="N94" s="307">
        <v>20</v>
      </c>
      <c r="O94" s="307"/>
      <c r="P94" s="307">
        <v>20</v>
      </c>
      <c r="Q94" s="28"/>
      <c r="R94" s="28"/>
    </row>
    <row r="95" spans="1:18" ht="15.75" customHeight="1">
      <c r="A95" s="454">
        <v>6</v>
      </c>
      <c r="B95" s="23" t="s">
        <v>328</v>
      </c>
      <c r="C95" s="24">
        <v>5</v>
      </c>
      <c r="D95" s="107"/>
      <c r="E95" s="24">
        <v>10</v>
      </c>
      <c r="F95" s="232"/>
      <c r="G95" s="24"/>
      <c r="H95" s="24"/>
      <c r="I95" s="24"/>
      <c r="J95" s="21"/>
      <c r="K95" s="25"/>
      <c r="L95" s="107"/>
      <c r="M95" s="481">
        <v>10</v>
      </c>
      <c r="N95" s="307">
        <v>10</v>
      </c>
      <c r="O95" s="307"/>
      <c r="P95" s="307">
        <v>10</v>
      </c>
      <c r="Q95" s="28"/>
      <c r="R95" s="28"/>
    </row>
    <row r="96" spans="3:18" ht="29.25" customHeight="1" hidden="1">
      <c r="C96" s="27"/>
      <c r="D96" s="15"/>
      <c r="E96" s="27"/>
      <c r="F96" s="27" t="s">
        <v>86</v>
      </c>
      <c r="G96" s="27"/>
      <c r="H96" s="27"/>
      <c r="I96" s="27"/>
      <c r="J96" s="28"/>
      <c r="K96" s="46"/>
      <c r="L96" s="509"/>
      <c r="M96" s="177"/>
      <c r="N96" s="177"/>
      <c r="O96" s="177"/>
      <c r="P96" s="161"/>
      <c r="Q96" s="28"/>
      <c r="R96" s="28"/>
    </row>
    <row r="97" spans="3:18" ht="9" customHeight="1">
      <c r="C97" s="27"/>
      <c r="D97" s="15"/>
      <c r="E97" s="27"/>
      <c r="F97" s="27"/>
      <c r="G97" s="27"/>
      <c r="H97" s="27"/>
      <c r="I97" s="27"/>
      <c r="J97" s="28"/>
      <c r="K97" s="46"/>
      <c r="L97" s="509"/>
      <c r="M97" s="177"/>
      <c r="N97" s="177"/>
      <c r="O97" s="177"/>
      <c r="P97" s="46"/>
      <c r="Q97" s="28"/>
      <c r="R97" s="28"/>
    </row>
    <row r="98" spans="1:18" ht="12.75">
      <c r="A98" s="122" t="s">
        <v>419</v>
      </c>
      <c r="B98" s="401"/>
      <c r="C98" s="402"/>
      <c r="D98" s="402"/>
      <c r="E98" s="402"/>
      <c r="F98" s="402"/>
      <c r="G98" s="402"/>
      <c r="H98" s="402"/>
      <c r="I98" s="401"/>
      <c r="J98" s="402"/>
      <c r="K98" s="402"/>
      <c r="L98" s="510"/>
      <c r="M98" s="402"/>
      <c r="N98" s="402"/>
      <c r="O98" s="402"/>
      <c r="P98" s="403"/>
      <c r="Q98" s="28"/>
      <c r="R98" s="28"/>
    </row>
    <row r="99" spans="1:18" ht="51">
      <c r="A99" s="458" t="s">
        <v>2</v>
      </c>
      <c r="B99" s="459" t="s">
        <v>3</v>
      </c>
      <c r="C99" s="460" t="s">
        <v>360</v>
      </c>
      <c r="D99" s="461" t="s">
        <v>5</v>
      </c>
      <c r="E99" s="460" t="s">
        <v>387</v>
      </c>
      <c r="F99" s="460" t="s">
        <v>270</v>
      </c>
      <c r="G99" s="460"/>
      <c r="H99" s="460"/>
      <c r="I99" s="460"/>
      <c r="J99" s="463"/>
      <c r="K99" s="464"/>
      <c r="L99" s="511" t="s">
        <v>406</v>
      </c>
      <c r="M99" s="532" t="s">
        <v>414</v>
      </c>
      <c r="N99" s="465" t="s">
        <v>388</v>
      </c>
      <c r="O99" s="465" t="s">
        <v>269</v>
      </c>
      <c r="P99" s="458" t="s">
        <v>389</v>
      </c>
      <c r="Q99" s="62"/>
      <c r="R99" s="62"/>
    </row>
    <row r="100" spans="1:18" ht="24.75" customHeight="1">
      <c r="A100" s="452">
        <v>635</v>
      </c>
      <c r="B100" s="452" t="s">
        <v>135</v>
      </c>
      <c r="C100" s="471">
        <f>SUM(C101:C109)</f>
        <v>1681</v>
      </c>
      <c r="D100" s="472">
        <f>SUM(D101:D117)</f>
        <v>0</v>
      </c>
      <c r="E100" s="471">
        <f>SUM(E101:E109)</f>
        <v>1852</v>
      </c>
      <c r="F100" s="481">
        <v>3</v>
      </c>
      <c r="G100" s="481"/>
      <c r="H100" s="481"/>
      <c r="I100" s="481"/>
      <c r="J100" s="474"/>
      <c r="K100" s="484"/>
      <c r="L100" s="522">
        <f>SUM(L101:L108)</f>
        <v>1926.5</v>
      </c>
      <c r="M100" s="479">
        <f>SUM(M101:M106)</f>
        <v>710</v>
      </c>
      <c r="N100" s="426">
        <f>SUM(N101:N109)</f>
        <v>1614</v>
      </c>
      <c r="O100" s="479"/>
      <c r="P100" s="479">
        <f>SUM(P101:P109)</f>
        <v>1380</v>
      </c>
      <c r="Q100" s="40"/>
      <c r="R100" s="40"/>
    </row>
    <row r="101" spans="1:18" ht="18" customHeight="1">
      <c r="A101" s="454">
        <v>1</v>
      </c>
      <c r="B101" s="23" t="s">
        <v>329</v>
      </c>
      <c r="C101" s="24">
        <v>9</v>
      </c>
      <c r="D101" s="107"/>
      <c r="E101" s="24">
        <v>20</v>
      </c>
      <c r="F101" s="232"/>
      <c r="G101" s="24"/>
      <c r="H101" s="24"/>
      <c r="I101" s="24"/>
      <c r="J101" s="21"/>
      <c r="K101" s="25"/>
      <c r="L101" s="107">
        <v>4</v>
      </c>
      <c r="M101" s="481">
        <v>20</v>
      </c>
      <c r="N101" s="9">
        <v>40</v>
      </c>
      <c r="O101" s="24"/>
      <c r="P101" s="307">
        <v>50</v>
      </c>
      <c r="Q101" s="40"/>
      <c r="R101" s="40"/>
    </row>
    <row r="102" spans="1:18" ht="18" customHeight="1">
      <c r="A102" s="454">
        <v>2</v>
      </c>
      <c r="B102" s="23" t="s">
        <v>288</v>
      </c>
      <c r="C102" s="24">
        <v>328</v>
      </c>
      <c r="D102" s="107"/>
      <c r="E102" s="24">
        <v>300</v>
      </c>
      <c r="F102" s="232"/>
      <c r="G102" s="24"/>
      <c r="H102" s="24"/>
      <c r="I102" s="24"/>
      <c r="J102" s="21"/>
      <c r="K102" s="25"/>
      <c r="L102" s="107">
        <v>280.5</v>
      </c>
      <c r="M102" s="481">
        <v>100</v>
      </c>
      <c r="N102" s="24">
        <v>370</v>
      </c>
      <c r="O102" s="24"/>
      <c r="P102" s="307">
        <v>370</v>
      </c>
      <c r="Q102" s="40"/>
      <c r="R102" s="40"/>
    </row>
    <row r="103" spans="1:18" ht="18" customHeight="1">
      <c r="A103" s="454">
        <v>3</v>
      </c>
      <c r="B103" s="23" t="s">
        <v>264</v>
      </c>
      <c r="C103" s="24">
        <v>23</v>
      </c>
      <c r="D103" s="107"/>
      <c r="E103" s="24">
        <v>30</v>
      </c>
      <c r="F103" s="232"/>
      <c r="G103" s="24"/>
      <c r="H103" s="24"/>
      <c r="I103" s="24"/>
      <c r="J103" s="21"/>
      <c r="K103" s="25"/>
      <c r="L103" s="107">
        <v>2.1</v>
      </c>
      <c r="M103" s="481">
        <v>20</v>
      </c>
      <c r="N103" s="24">
        <v>45</v>
      </c>
      <c r="O103" s="24"/>
      <c r="P103" s="307">
        <v>50</v>
      </c>
      <c r="Q103" s="40"/>
      <c r="R103" s="40"/>
    </row>
    <row r="104" spans="1:18" ht="18" customHeight="1">
      <c r="A104" s="454">
        <v>4</v>
      </c>
      <c r="B104" s="23" t="s">
        <v>330</v>
      </c>
      <c r="C104" s="24">
        <v>217</v>
      </c>
      <c r="D104" s="107"/>
      <c r="E104" s="24">
        <v>290</v>
      </c>
      <c r="F104" s="232"/>
      <c r="G104" s="24"/>
      <c r="H104" s="24"/>
      <c r="I104" s="24"/>
      <c r="J104" s="21"/>
      <c r="K104" s="25"/>
      <c r="L104" s="107">
        <v>247.7</v>
      </c>
      <c r="M104" s="481">
        <v>250</v>
      </c>
      <c r="N104" s="24">
        <v>400</v>
      </c>
      <c r="O104" s="24"/>
      <c r="P104" s="307">
        <v>410</v>
      </c>
      <c r="Q104" s="40"/>
      <c r="R104" s="40"/>
    </row>
    <row r="105" spans="1:18" ht="18" customHeight="1">
      <c r="A105" s="454">
        <v>5</v>
      </c>
      <c r="B105" s="23" t="s">
        <v>331</v>
      </c>
      <c r="C105" s="24">
        <v>11</v>
      </c>
      <c r="D105" s="107"/>
      <c r="E105" s="24"/>
      <c r="F105" s="232"/>
      <c r="G105" s="24"/>
      <c r="H105" s="24"/>
      <c r="I105" s="24"/>
      <c r="J105" s="21"/>
      <c r="K105" s="25"/>
      <c r="L105" s="107"/>
      <c r="M105" s="481"/>
      <c r="N105" s="24"/>
      <c r="O105" s="24"/>
      <c r="P105" s="307"/>
      <c r="Q105" s="40"/>
      <c r="R105" s="40"/>
    </row>
    <row r="106" spans="1:18" ht="18" customHeight="1">
      <c r="A106" s="454">
        <v>6</v>
      </c>
      <c r="B106" s="23" t="s">
        <v>332</v>
      </c>
      <c r="C106" s="24">
        <v>1093</v>
      </c>
      <c r="D106" s="107"/>
      <c r="E106" s="24">
        <v>1212</v>
      </c>
      <c r="F106" s="232"/>
      <c r="G106" s="24"/>
      <c r="H106" s="24"/>
      <c r="I106" s="24"/>
      <c r="J106" s="21"/>
      <c r="K106" s="25"/>
      <c r="L106" s="107">
        <v>1392.2</v>
      </c>
      <c r="M106" s="481">
        <v>320</v>
      </c>
      <c r="N106" s="24">
        <v>759</v>
      </c>
      <c r="O106" s="9"/>
      <c r="P106" s="242">
        <v>500</v>
      </c>
      <c r="Q106" s="40"/>
      <c r="R106" s="40"/>
    </row>
    <row r="107" spans="1:18" ht="18" customHeight="1">
      <c r="A107" s="454">
        <v>7</v>
      </c>
      <c r="B107" s="23" t="s">
        <v>372</v>
      </c>
      <c r="C107" s="24"/>
      <c r="D107" s="107"/>
      <c r="E107" s="24"/>
      <c r="F107" s="232"/>
      <c r="G107" s="24"/>
      <c r="H107" s="24"/>
      <c r="I107" s="24"/>
      <c r="J107" s="21"/>
      <c r="K107" s="25"/>
      <c r="L107" s="107"/>
      <c r="M107" s="481"/>
      <c r="N107" s="9"/>
      <c r="O107" s="24"/>
      <c r="P107" s="307"/>
      <c r="Q107" s="40"/>
      <c r="R107" s="40"/>
    </row>
    <row r="108" spans="1:18" ht="18" customHeight="1">
      <c r="A108" s="454">
        <v>200</v>
      </c>
      <c r="B108" s="23" t="s">
        <v>119</v>
      </c>
      <c r="C108" s="24"/>
      <c r="D108" s="107"/>
      <c r="E108" s="24"/>
      <c r="F108" s="232"/>
      <c r="G108" s="24"/>
      <c r="H108" s="24"/>
      <c r="I108" s="24"/>
      <c r="J108" s="21"/>
      <c r="K108" s="25"/>
      <c r="L108" s="107"/>
      <c r="M108" s="481"/>
      <c r="N108" s="24"/>
      <c r="O108" s="24"/>
      <c r="P108" s="307"/>
      <c r="Q108" s="40"/>
      <c r="R108" s="40"/>
    </row>
    <row r="109" spans="1:18" ht="18" customHeight="1">
      <c r="A109" s="454"/>
      <c r="B109" s="23"/>
      <c r="C109" s="24"/>
      <c r="D109" s="107"/>
      <c r="E109" s="24"/>
      <c r="F109" s="232"/>
      <c r="G109" s="24"/>
      <c r="H109" s="24"/>
      <c r="I109" s="24"/>
      <c r="J109" s="21"/>
      <c r="K109" s="25"/>
      <c r="L109" s="107"/>
      <c r="M109" s="481"/>
      <c r="N109" s="24"/>
      <c r="O109" s="24"/>
      <c r="P109" s="307"/>
      <c r="Q109" s="40"/>
      <c r="R109" s="40"/>
    </row>
    <row r="110" spans="1:18" ht="24.75" customHeight="1">
      <c r="A110" s="452">
        <v>636</v>
      </c>
      <c r="B110" s="452" t="s">
        <v>153</v>
      </c>
      <c r="C110" s="471">
        <f>SUM(C111:C112)</f>
        <v>138</v>
      </c>
      <c r="D110" s="472">
        <f>SUM(D111:D115)</f>
        <v>0</v>
      </c>
      <c r="E110" s="471">
        <f>SUM(E111:E112)</f>
        <v>137</v>
      </c>
      <c r="F110" s="471">
        <f>SUM(F111:F114)</f>
        <v>0</v>
      </c>
      <c r="G110" s="422"/>
      <c r="H110" s="422"/>
      <c r="I110" s="422"/>
      <c r="J110" s="474"/>
      <c r="K110" s="475"/>
      <c r="L110" s="423">
        <f>SUM(L111:L112)</f>
        <v>167.6</v>
      </c>
      <c r="M110" s="471">
        <f>SUM(M111:M112)</f>
        <v>184</v>
      </c>
      <c r="N110" s="479">
        <f>SUM(N111:N112)</f>
        <v>174</v>
      </c>
      <c r="O110" s="479"/>
      <c r="P110" s="479">
        <f>SUM(P111:P112)</f>
        <v>184</v>
      </c>
      <c r="Q110" s="40"/>
      <c r="R110" s="40"/>
    </row>
    <row r="111" spans="1:18" ht="18" customHeight="1">
      <c r="A111" s="454">
        <v>1</v>
      </c>
      <c r="B111" s="23" t="s">
        <v>332</v>
      </c>
      <c r="C111" s="24">
        <v>135</v>
      </c>
      <c r="D111" s="107"/>
      <c r="E111" s="24">
        <v>130</v>
      </c>
      <c r="F111" s="238"/>
      <c r="G111" s="24"/>
      <c r="H111" s="24"/>
      <c r="I111" s="24"/>
      <c r="J111" s="21"/>
      <c r="K111" s="25"/>
      <c r="L111" s="107">
        <v>166.4</v>
      </c>
      <c r="M111" s="427">
        <v>180</v>
      </c>
      <c r="N111" s="24">
        <v>170</v>
      </c>
      <c r="O111" s="24"/>
      <c r="P111" s="307">
        <v>180</v>
      </c>
      <c r="Q111" s="40"/>
      <c r="R111" s="40"/>
    </row>
    <row r="112" spans="1:18" ht="18" customHeight="1">
      <c r="A112" s="454">
        <v>2</v>
      </c>
      <c r="B112" s="23" t="s">
        <v>334</v>
      </c>
      <c r="C112" s="24">
        <v>3</v>
      </c>
      <c r="D112" s="107"/>
      <c r="E112" s="24">
        <v>7</v>
      </c>
      <c r="F112" s="238"/>
      <c r="G112" s="24"/>
      <c r="H112" s="24"/>
      <c r="I112" s="24"/>
      <c r="J112" s="21"/>
      <c r="K112" s="25"/>
      <c r="L112" s="107">
        <v>1.2</v>
      </c>
      <c r="M112" s="427">
        <v>4</v>
      </c>
      <c r="N112" s="24">
        <v>4</v>
      </c>
      <c r="O112" s="24"/>
      <c r="P112" s="307">
        <v>4</v>
      </c>
      <c r="Q112" s="40"/>
      <c r="R112" s="40"/>
    </row>
    <row r="113" spans="1:18" ht="24.75" customHeight="1">
      <c r="A113" s="525" t="s">
        <v>413</v>
      </c>
      <c r="B113" s="524" t="s">
        <v>422</v>
      </c>
      <c r="C113" s="471">
        <f>SUM(C114:C124)</f>
        <v>5428</v>
      </c>
      <c r="D113" s="472">
        <f>SUM(D114:D129)</f>
        <v>0</v>
      </c>
      <c r="E113" s="471">
        <f>SUM(E114:E124)</f>
        <v>6947</v>
      </c>
      <c r="F113" s="457">
        <f>SUM(F114:F126)</f>
        <v>0</v>
      </c>
      <c r="G113" s="422"/>
      <c r="H113" s="422"/>
      <c r="I113" s="422"/>
      <c r="J113" s="474"/>
      <c r="K113" s="475"/>
      <c r="L113" s="526" t="s">
        <v>423</v>
      </c>
      <c r="M113" s="422">
        <f>SUM(M114:M123)</f>
        <v>6557</v>
      </c>
      <c r="N113" s="426">
        <f>SUM(N114:N124)</f>
        <v>7193</v>
      </c>
      <c r="O113" s="479"/>
      <c r="P113" s="479">
        <f>SUM(P114:P124)</f>
        <v>7319</v>
      </c>
      <c r="Q113" s="40"/>
      <c r="R113" s="40"/>
    </row>
    <row r="114" spans="1:18" ht="18" customHeight="1">
      <c r="A114" s="454">
        <v>1</v>
      </c>
      <c r="B114" s="23" t="s">
        <v>289</v>
      </c>
      <c r="C114" s="24">
        <v>650</v>
      </c>
      <c r="D114" s="107"/>
      <c r="E114" s="24">
        <v>867</v>
      </c>
      <c r="F114" s="238"/>
      <c r="G114" s="9"/>
      <c r="H114" s="9"/>
      <c r="I114" s="9"/>
      <c r="J114" s="21"/>
      <c r="K114" s="43"/>
      <c r="L114" s="104">
        <v>320.9</v>
      </c>
      <c r="M114" s="427">
        <v>480</v>
      </c>
      <c r="N114" s="24">
        <v>700</v>
      </c>
      <c r="O114" s="24"/>
      <c r="P114" s="307">
        <v>731</v>
      </c>
      <c r="Q114" s="40"/>
      <c r="R114" s="40"/>
    </row>
    <row r="115" spans="1:18" ht="18" customHeight="1">
      <c r="A115" s="454">
        <v>3</v>
      </c>
      <c r="B115" s="23" t="s">
        <v>336</v>
      </c>
      <c r="C115" s="24">
        <v>242</v>
      </c>
      <c r="D115" s="107"/>
      <c r="E115" s="24">
        <v>50</v>
      </c>
      <c r="F115" s="238"/>
      <c r="G115" s="9"/>
      <c r="H115" s="9"/>
      <c r="I115" s="9"/>
      <c r="J115" s="21"/>
      <c r="K115" s="43"/>
      <c r="L115" s="104">
        <v>50.6</v>
      </c>
      <c r="M115" s="427">
        <v>90</v>
      </c>
      <c r="N115" s="24">
        <v>90</v>
      </c>
      <c r="O115" s="24"/>
      <c r="P115" s="307">
        <v>90</v>
      </c>
      <c r="Q115" s="40"/>
      <c r="R115" s="40"/>
    </row>
    <row r="116" spans="1:18" ht="18" customHeight="1">
      <c r="A116" s="454">
        <v>4</v>
      </c>
      <c r="B116" s="23" t="s">
        <v>337</v>
      </c>
      <c r="C116" s="24">
        <v>495</v>
      </c>
      <c r="D116" s="107"/>
      <c r="E116" s="24">
        <v>1020</v>
      </c>
      <c r="F116" s="238"/>
      <c r="G116" s="9"/>
      <c r="H116" s="9"/>
      <c r="I116" s="9"/>
      <c r="J116" s="21"/>
      <c r="K116" s="43"/>
      <c r="L116" s="104">
        <v>727.3</v>
      </c>
      <c r="M116" s="427">
        <v>750</v>
      </c>
      <c r="N116" s="24">
        <v>1250</v>
      </c>
      <c r="O116" s="24"/>
      <c r="P116" s="307">
        <v>1250</v>
      </c>
      <c r="Q116" s="40"/>
      <c r="R116" s="40"/>
    </row>
    <row r="117" spans="1:18" ht="18" customHeight="1">
      <c r="A117" s="454">
        <v>5</v>
      </c>
      <c r="B117" s="23" t="s">
        <v>338</v>
      </c>
      <c r="C117" s="24">
        <v>1579</v>
      </c>
      <c r="D117" s="107"/>
      <c r="E117" s="24">
        <v>1800</v>
      </c>
      <c r="F117" s="238"/>
      <c r="G117" s="24"/>
      <c r="H117" s="24"/>
      <c r="I117" s="24"/>
      <c r="J117" s="21"/>
      <c r="K117" s="25"/>
      <c r="L117" s="107">
        <v>1588.7</v>
      </c>
      <c r="M117" s="427">
        <v>2000</v>
      </c>
      <c r="N117" s="24">
        <v>2000</v>
      </c>
      <c r="O117" s="24"/>
      <c r="P117" s="307">
        <v>2050</v>
      </c>
      <c r="Q117" s="40"/>
      <c r="R117" s="40"/>
    </row>
    <row r="118" spans="1:18" ht="18" customHeight="1">
      <c r="A118" s="454">
        <v>11</v>
      </c>
      <c r="B118" s="23" t="s">
        <v>339</v>
      </c>
      <c r="C118" s="24"/>
      <c r="D118" s="107"/>
      <c r="E118" s="24"/>
      <c r="F118" s="238"/>
      <c r="G118" s="24"/>
      <c r="H118" s="24"/>
      <c r="I118" s="24"/>
      <c r="J118" s="21"/>
      <c r="K118" s="25"/>
      <c r="L118" s="107">
        <v>37.7</v>
      </c>
      <c r="M118" s="427"/>
      <c r="N118" s="361"/>
      <c r="O118" s="361"/>
      <c r="P118" s="332"/>
      <c r="Q118" s="40"/>
      <c r="R118" s="40"/>
    </row>
    <row r="119" spans="1:18" ht="18" customHeight="1">
      <c r="A119" s="454">
        <v>12</v>
      </c>
      <c r="B119" s="23" t="s">
        <v>399</v>
      </c>
      <c r="C119" s="24">
        <v>167</v>
      </c>
      <c r="D119" s="107"/>
      <c r="E119" s="24">
        <v>232</v>
      </c>
      <c r="F119" s="238"/>
      <c r="G119" s="24"/>
      <c r="H119" s="24"/>
      <c r="I119" s="24"/>
      <c r="J119" s="21"/>
      <c r="K119" s="25"/>
      <c r="L119" s="107">
        <v>186.8</v>
      </c>
      <c r="M119" s="427">
        <v>467</v>
      </c>
      <c r="N119" s="24">
        <v>300</v>
      </c>
      <c r="O119" s="24"/>
      <c r="P119" s="307">
        <v>300</v>
      </c>
      <c r="Q119" s="40"/>
      <c r="R119" s="40"/>
    </row>
    <row r="120" spans="1:18" ht="18" customHeight="1">
      <c r="A120" s="454">
        <v>14</v>
      </c>
      <c r="B120" s="23" t="s">
        <v>111</v>
      </c>
      <c r="C120" s="24">
        <v>1092</v>
      </c>
      <c r="D120" s="107"/>
      <c r="E120" s="24">
        <v>1320</v>
      </c>
      <c r="F120" s="238"/>
      <c r="G120" s="24"/>
      <c r="H120" s="24"/>
      <c r="I120" s="24"/>
      <c r="J120" s="21"/>
      <c r="K120" s="25"/>
      <c r="L120" s="107">
        <v>2178.7</v>
      </c>
      <c r="M120" s="427">
        <v>1531</v>
      </c>
      <c r="N120" s="24">
        <v>1470</v>
      </c>
      <c r="O120" s="24"/>
      <c r="P120" s="307">
        <v>1513</v>
      </c>
      <c r="Q120" s="40"/>
      <c r="R120" s="40"/>
    </row>
    <row r="121" spans="1:18" ht="18" customHeight="1">
      <c r="A121" s="454">
        <v>15</v>
      </c>
      <c r="B121" s="23" t="s">
        <v>167</v>
      </c>
      <c r="C121" s="24">
        <v>262</v>
      </c>
      <c r="D121" s="107"/>
      <c r="E121" s="24">
        <v>300</v>
      </c>
      <c r="F121" s="238"/>
      <c r="G121" s="24"/>
      <c r="H121" s="24"/>
      <c r="I121" s="24"/>
      <c r="J121" s="21"/>
      <c r="K121" s="25"/>
      <c r="L121" s="107">
        <v>276.9</v>
      </c>
      <c r="M121" s="427">
        <v>300</v>
      </c>
      <c r="N121" s="24">
        <v>300</v>
      </c>
      <c r="O121" s="24"/>
      <c r="P121" s="307">
        <v>300</v>
      </c>
      <c r="Q121" s="40"/>
      <c r="R121" s="40"/>
    </row>
    <row r="122" spans="1:18" ht="18" customHeight="1">
      <c r="A122" s="454">
        <v>16</v>
      </c>
      <c r="B122" s="23" t="s">
        <v>169</v>
      </c>
      <c r="C122" s="24">
        <v>677</v>
      </c>
      <c r="D122" s="107"/>
      <c r="E122" s="24">
        <v>848</v>
      </c>
      <c r="F122" s="238"/>
      <c r="G122" s="24"/>
      <c r="H122" s="24"/>
      <c r="I122" s="24"/>
      <c r="J122" s="21"/>
      <c r="K122" s="25"/>
      <c r="L122" s="107">
        <v>722.3</v>
      </c>
      <c r="M122" s="427">
        <v>919</v>
      </c>
      <c r="N122" s="24">
        <v>863</v>
      </c>
      <c r="O122" s="24"/>
      <c r="P122" s="307">
        <v>885</v>
      </c>
      <c r="Q122" s="40"/>
      <c r="R122" s="40"/>
    </row>
    <row r="123" spans="1:18" ht="18" customHeight="1">
      <c r="A123" s="454">
        <v>27</v>
      </c>
      <c r="B123" s="23" t="s">
        <v>400</v>
      </c>
      <c r="C123" s="24">
        <v>264</v>
      </c>
      <c r="D123" s="107"/>
      <c r="E123" s="24">
        <v>510</v>
      </c>
      <c r="F123" s="238"/>
      <c r="G123" s="9"/>
      <c r="H123" s="9"/>
      <c r="I123" s="9"/>
      <c r="J123" s="21"/>
      <c r="K123" s="43"/>
      <c r="L123" s="104">
        <v>153.3</v>
      </c>
      <c r="M123" s="427">
        <v>20</v>
      </c>
      <c r="N123" s="24">
        <v>220</v>
      </c>
      <c r="O123" s="24"/>
      <c r="P123" s="307">
        <v>200</v>
      </c>
      <c r="Q123" s="40"/>
      <c r="R123" s="40"/>
    </row>
    <row r="124" spans="1:18" ht="18" customHeight="1">
      <c r="A124" s="454">
        <v>637001</v>
      </c>
      <c r="B124" s="23" t="s">
        <v>412</v>
      </c>
      <c r="C124" s="24"/>
      <c r="D124" s="107"/>
      <c r="E124" s="24"/>
      <c r="F124" s="238"/>
      <c r="G124" s="9"/>
      <c r="H124" s="9"/>
      <c r="I124" s="9"/>
      <c r="J124" s="21"/>
      <c r="K124" s="43"/>
      <c r="L124" s="104">
        <v>100.4</v>
      </c>
      <c r="M124" s="483"/>
      <c r="N124" s="24"/>
      <c r="O124" s="24"/>
      <c r="P124" s="307"/>
      <c r="Q124" s="40"/>
      <c r="R124" s="40"/>
    </row>
    <row r="125" spans="1:18" ht="3" customHeight="1" hidden="1">
      <c r="A125" s="247">
        <v>32</v>
      </c>
      <c r="B125" s="23" t="s">
        <v>346</v>
      </c>
      <c r="C125" s="24"/>
      <c r="D125" s="107"/>
      <c r="E125" s="24"/>
      <c r="F125" s="238"/>
      <c r="G125" s="9"/>
      <c r="H125" s="9"/>
      <c r="I125" s="9"/>
      <c r="J125" s="21"/>
      <c r="K125" s="43"/>
      <c r="L125" s="104"/>
      <c r="M125" s="505"/>
      <c r="N125" s="78"/>
      <c r="O125" s="78"/>
      <c r="P125" s="265"/>
      <c r="Q125" s="28"/>
      <c r="R125" s="28"/>
    </row>
    <row r="126" spans="1:18" ht="12.75" hidden="1">
      <c r="A126" s="247">
        <v>200</v>
      </c>
      <c r="B126" s="23" t="s">
        <v>119</v>
      </c>
      <c r="C126" s="24"/>
      <c r="D126" s="107"/>
      <c r="E126" s="24"/>
      <c r="F126" s="238"/>
      <c r="G126" s="9"/>
      <c r="H126" s="9"/>
      <c r="I126" s="9"/>
      <c r="J126" s="21"/>
      <c r="K126" s="43"/>
      <c r="L126" s="104"/>
      <c r="M126" s="505"/>
      <c r="N126" s="78"/>
      <c r="O126" s="78"/>
      <c r="P126" s="265"/>
      <c r="Q126" s="28"/>
      <c r="R126" s="28"/>
    </row>
    <row r="127" spans="1:18" ht="12.75" hidden="1">
      <c r="A127" s="280"/>
      <c r="B127" s="36"/>
      <c r="C127" s="78"/>
      <c r="D127" s="125"/>
      <c r="E127" s="78"/>
      <c r="F127" s="281"/>
      <c r="G127" s="58"/>
      <c r="H127" s="58"/>
      <c r="I127" s="58"/>
      <c r="J127" s="40"/>
      <c r="K127" s="87"/>
      <c r="L127" s="512"/>
      <c r="M127" s="58"/>
      <c r="N127" s="58"/>
      <c r="O127" s="58"/>
      <c r="P127" s="160"/>
      <c r="Q127" s="28"/>
      <c r="R127" s="28"/>
    </row>
    <row r="128" spans="3:18" ht="4.5" customHeight="1" hidden="1">
      <c r="C128" s="27"/>
      <c r="D128" s="15"/>
      <c r="E128" s="27"/>
      <c r="F128" s="27"/>
      <c r="G128" s="27"/>
      <c r="H128" s="27"/>
      <c r="I128" s="27"/>
      <c r="J128" s="28"/>
      <c r="K128" s="46"/>
      <c r="L128" s="509"/>
      <c r="M128" s="177"/>
      <c r="N128" s="177"/>
      <c r="O128" s="177"/>
      <c r="P128" s="46"/>
      <c r="Q128" s="28"/>
      <c r="R128" s="28"/>
    </row>
    <row r="129" spans="3:18" ht="10.5" customHeight="1">
      <c r="C129" s="27"/>
      <c r="D129" s="15"/>
      <c r="E129" s="27"/>
      <c r="F129" s="27"/>
      <c r="G129" s="27"/>
      <c r="H129" s="27"/>
      <c r="I129" s="27"/>
      <c r="J129" s="28"/>
      <c r="K129" s="46"/>
      <c r="L129" s="509"/>
      <c r="M129" s="177"/>
      <c r="N129" s="177"/>
      <c r="O129" s="177"/>
      <c r="P129" s="144"/>
      <c r="Q129" s="28"/>
      <c r="R129" s="28"/>
    </row>
    <row r="130" spans="1:18" ht="12" customHeight="1">
      <c r="A130" s="122" t="s">
        <v>419</v>
      </c>
      <c r="B130" s="401"/>
      <c r="C130" s="402"/>
      <c r="D130" s="402"/>
      <c r="E130" s="402"/>
      <c r="F130" s="402"/>
      <c r="G130" s="402"/>
      <c r="H130" s="402"/>
      <c r="I130" s="401"/>
      <c r="J130" s="402"/>
      <c r="K130" s="402"/>
      <c r="L130" s="510"/>
      <c r="M130" s="402"/>
      <c r="N130" s="402"/>
      <c r="O130" s="402"/>
      <c r="P130" s="403"/>
      <c r="Q130" s="34"/>
      <c r="R130" s="34"/>
    </row>
    <row r="131" spans="1:18" ht="51">
      <c r="A131" s="458" t="s">
        <v>2</v>
      </c>
      <c r="B131" s="459" t="s">
        <v>3</v>
      </c>
      <c r="C131" s="460" t="s">
        <v>360</v>
      </c>
      <c r="D131" s="461" t="s">
        <v>5</v>
      </c>
      <c r="E131" s="460" t="s">
        <v>387</v>
      </c>
      <c r="F131" s="460" t="s">
        <v>270</v>
      </c>
      <c r="G131" s="460"/>
      <c r="H131" s="460"/>
      <c r="I131" s="460"/>
      <c r="J131" s="463"/>
      <c r="K131" s="464"/>
      <c r="L131" s="511" t="s">
        <v>406</v>
      </c>
      <c r="M131" s="532" t="s">
        <v>414</v>
      </c>
      <c r="N131" s="465" t="s">
        <v>388</v>
      </c>
      <c r="O131" s="465" t="s">
        <v>269</v>
      </c>
      <c r="P131" s="458" t="s">
        <v>389</v>
      </c>
      <c r="Q131" s="62"/>
      <c r="R131" s="62"/>
    </row>
    <row r="132" spans="1:18" ht="24.75" customHeight="1">
      <c r="A132" s="452">
        <v>640</v>
      </c>
      <c r="B132" s="452" t="s">
        <v>181</v>
      </c>
      <c r="C132" s="471">
        <f>SUM(C133:C138)</f>
        <v>2784</v>
      </c>
      <c r="D132" s="472"/>
      <c r="E132" s="471">
        <f>SUM(E133)</f>
        <v>95</v>
      </c>
      <c r="F132" s="457">
        <f>SUM(F133)</f>
        <v>0</v>
      </c>
      <c r="G132" s="422"/>
      <c r="H132" s="422"/>
      <c r="I132" s="422"/>
      <c r="J132" s="474"/>
      <c r="K132" s="475"/>
      <c r="L132" s="423">
        <f>SUM(L133:L138)</f>
        <v>256.5</v>
      </c>
      <c r="M132" s="422">
        <f>SUM(M133:M138)</f>
        <v>473</v>
      </c>
      <c r="N132" s="422">
        <f>SUM(N133:N138)</f>
        <v>300</v>
      </c>
      <c r="O132" s="422"/>
      <c r="P132" s="426">
        <f>SUM(P133:P138)</f>
        <v>320</v>
      </c>
      <c r="Q132" s="40"/>
      <c r="R132" s="40"/>
    </row>
    <row r="133" spans="1:18" ht="18" customHeight="1">
      <c r="A133" s="485">
        <v>649003</v>
      </c>
      <c r="B133" s="23" t="s">
        <v>266</v>
      </c>
      <c r="C133" s="24">
        <v>36</v>
      </c>
      <c r="D133" s="107"/>
      <c r="E133" s="24">
        <v>95</v>
      </c>
      <c r="F133" s="285"/>
      <c r="G133" s="193"/>
      <c r="H133" s="193"/>
      <c r="I133" s="193"/>
      <c r="J133" s="284"/>
      <c r="K133" s="286"/>
      <c r="L133" s="513">
        <v>38.7</v>
      </c>
      <c r="M133" s="427">
        <v>95</v>
      </c>
      <c r="N133" s="9">
        <v>80</v>
      </c>
      <c r="O133" s="9"/>
      <c r="P133" s="242">
        <v>80</v>
      </c>
      <c r="Q133" s="40"/>
      <c r="R133" s="40"/>
    </row>
    <row r="134" spans="1:18" ht="18" customHeight="1">
      <c r="A134" s="485">
        <v>642006</v>
      </c>
      <c r="B134" s="23" t="s">
        <v>408</v>
      </c>
      <c r="C134" s="24"/>
      <c r="D134" s="107"/>
      <c r="E134" s="24"/>
      <c r="F134" s="285"/>
      <c r="G134" s="193"/>
      <c r="H134" s="193"/>
      <c r="I134" s="193"/>
      <c r="J134" s="284"/>
      <c r="K134" s="286"/>
      <c r="L134" s="513">
        <v>2</v>
      </c>
      <c r="M134" s="427"/>
      <c r="N134" s="9"/>
      <c r="O134" s="9"/>
      <c r="P134" s="242"/>
      <c r="Q134" s="40"/>
      <c r="R134" s="40"/>
    </row>
    <row r="135" spans="1:18" ht="18" customHeight="1">
      <c r="A135" s="467">
        <v>642012</v>
      </c>
      <c r="B135" s="330" t="s">
        <v>349</v>
      </c>
      <c r="C135" s="332">
        <v>2323</v>
      </c>
      <c r="D135" s="107"/>
      <c r="E135" s="24"/>
      <c r="F135" s="285"/>
      <c r="G135" s="193"/>
      <c r="H135" s="193"/>
      <c r="I135" s="193"/>
      <c r="J135" s="284"/>
      <c r="K135" s="286"/>
      <c r="L135" s="513">
        <v>23</v>
      </c>
      <c r="M135" s="427"/>
      <c r="N135" s="9"/>
      <c r="O135" s="9"/>
      <c r="P135" s="242"/>
      <c r="Q135" s="40"/>
      <c r="R135" s="40"/>
    </row>
    <row r="136" spans="1:18" ht="18" customHeight="1">
      <c r="A136" s="467">
        <v>642014</v>
      </c>
      <c r="B136" s="330" t="s">
        <v>409</v>
      </c>
      <c r="C136" s="332"/>
      <c r="D136" s="357"/>
      <c r="E136" s="358"/>
      <c r="F136" s="358"/>
      <c r="G136" s="316"/>
      <c r="H136" s="316"/>
      <c r="I136" s="316"/>
      <c r="J136" s="284"/>
      <c r="K136" s="359"/>
      <c r="L136" s="195">
        <v>58.5</v>
      </c>
      <c r="M136" s="482">
        <v>278</v>
      </c>
      <c r="N136" s="24"/>
      <c r="O136" s="24"/>
      <c r="P136" s="307"/>
      <c r="Q136" s="40"/>
      <c r="R136" s="40"/>
    </row>
    <row r="137" spans="1:18" ht="18" customHeight="1">
      <c r="A137" s="467">
        <v>642015</v>
      </c>
      <c r="B137" s="330" t="s">
        <v>348</v>
      </c>
      <c r="C137" s="332">
        <v>396</v>
      </c>
      <c r="D137" s="357"/>
      <c r="E137" s="358"/>
      <c r="F137" s="358"/>
      <c r="G137" s="316"/>
      <c r="H137" s="316"/>
      <c r="I137" s="316"/>
      <c r="J137" s="284"/>
      <c r="K137" s="359"/>
      <c r="L137" s="195">
        <v>103.5</v>
      </c>
      <c r="M137" s="482">
        <v>100</v>
      </c>
      <c r="N137" s="24">
        <v>220</v>
      </c>
      <c r="O137" s="24"/>
      <c r="P137" s="307">
        <v>240</v>
      </c>
      <c r="Q137" s="40"/>
      <c r="R137" s="40"/>
    </row>
    <row r="138" spans="1:18" ht="18" customHeight="1">
      <c r="A138" s="467">
        <v>642030</v>
      </c>
      <c r="B138" s="330" t="s">
        <v>347</v>
      </c>
      <c r="C138" s="332">
        <v>29</v>
      </c>
      <c r="D138" s="357"/>
      <c r="E138" s="358"/>
      <c r="F138" s="358"/>
      <c r="G138" s="316"/>
      <c r="H138" s="316"/>
      <c r="I138" s="316"/>
      <c r="J138" s="284"/>
      <c r="K138" s="359"/>
      <c r="L138" s="195">
        <v>30.8</v>
      </c>
      <c r="M138" s="482"/>
      <c r="N138" s="24"/>
      <c r="O138" s="24"/>
      <c r="P138" s="307"/>
      <c r="Q138" s="40"/>
      <c r="R138" s="40"/>
    </row>
    <row r="139" spans="1:18" ht="18" customHeight="1">
      <c r="A139" s="454"/>
      <c r="B139" s="23"/>
      <c r="C139" s="24"/>
      <c r="D139" s="107"/>
      <c r="E139" s="24"/>
      <c r="F139" s="238"/>
      <c r="G139" s="24"/>
      <c r="H139" s="24"/>
      <c r="I139" s="24"/>
      <c r="J139" s="21"/>
      <c r="K139" s="25"/>
      <c r="L139" s="107"/>
      <c r="M139" s="483"/>
      <c r="N139" s="24"/>
      <c r="O139" s="24"/>
      <c r="P139" s="307"/>
      <c r="Q139" s="40"/>
      <c r="R139" s="40"/>
    </row>
    <row r="140" spans="1:18" ht="24.75" customHeight="1">
      <c r="A140" s="452">
        <v>710</v>
      </c>
      <c r="B140" s="452" t="s">
        <v>183</v>
      </c>
      <c r="C140" s="471">
        <f>SUM(C142,C145,C148,C154,C162,C164,C169,C174)</f>
        <v>11881</v>
      </c>
      <c r="D140" s="472" t="e">
        <f>SUM(D142,D148,D145,D159,D163,D177,D179,D184,D190)</f>
        <v>#REF!</v>
      </c>
      <c r="E140" s="471">
        <f>SUM(E142,E148,E154,E162,E164,E169,E174)</f>
        <v>12000</v>
      </c>
      <c r="F140" s="471" t="e">
        <f>SUM(F142,F145,F148,F154,#REF!,F159,F161,F166,F171)</f>
        <v>#REF!</v>
      </c>
      <c r="G140" s="422"/>
      <c r="H140" s="422"/>
      <c r="I140" s="422"/>
      <c r="J140" s="474"/>
      <c r="K140" s="475"/>
      <c r="L140" s="423">
        <f>SUM(L142,L145,L148,L154,L162,L164,L169)</f>
        <v>11920.500000000002</v>
      </c>
      <c r="M140" s="471">
        <f>SUM(M142,M145,M148,M154,M162,M164,M169,M174)</f>
        <v>1500</v>
      </c>
      <c r="N140" s="479">
        <f>SUM(N142,N145,N148,N154,N162,N164,N169,N174)</f>
        <v>500</v>
      </c>
      <c r="O140" s="479"/>
      <c r="P140" s="479">
        <f>SUM(P142,P148,P145,P154,P162,P164,P169,P174)</f>
        <v>500</v>
      </c>
      <c r="Q140" s="40"/>
      <c r="R140" s="40"/>
    </row>
    <row r="141" spans="1:18" ht="18" customHeight="1">
      <c r="A141" s="486"/>
      <c r="B141" s="23"/>
      <c r="C141" s="24"/>
      <c r="D141" s="107"/>
      <c r="E141" s="24"/>
      <c r="F141" s="216"/>
      <c r="G141" s="9"/>
      <c r="H141" s="9"/>
      <c r="I141" s="9"/>
      <c r="J141" s="21"/>
      <c r="K141" s="43"/>
      <c r="L141" s="104"/>
      <c r="M141" s="427"/>
      <c r="N141" s="9"/>
      <c r="O141" s="9"/>
      <c r="P141" s="242"/>
      <c r="Q141" s="40"/>
      <c r="R141" s="40"/>
    </row>
    <row r="142" spans="1:18" ht="24.75" customHeight="1">
      <c r="A142" s="452">
        <v>711</v>
      </c>
      <c r="B142" s="452" t="s">
        <v>184</v>
      </c>
      <c r="C142" s="471">
        <f>SUM(C143:C144)</f>
        <v>656</v>
      </c>
      <c r="D142" s="472">
        <f>SUM(D143:D144)</f>
        <v>0</v>
      </c>
      <c r="E142" s="471">
        <f>SUM(E143:E144)</f>
        <v>2600</v>
      </c>
      <c r="F142" s="471">
        <f>SUM(F143:F144)</f>
        <v>0</v>
      </c>
      <c r="G142" s="422"/>
      <c r="H142" s="422"/>
      <c r="I142" s="422"/>
      <c r="J142" s="474"/>
      <c r="K142" s="475"/>
      <c r="L142" s="423">
        <f>SUM(L143)</f>
        <v>2347.1</v>
      </c>
      <c r="M142" s="471">
        <f>SUM(M143:M144)</f>
        <v>746</v>
      </c>
      <c r="N142" s="479">
        <f>SUM(N143:N144)</f>
        <v>0</v>
      </c>
      <c r="O142" s="479"/>
      <c r="P142" s="479">
        <f>SUM(P143:P144)</f>
        <v>0</v>
      </c>
      <c r="Q142" s="40"/>
      <c r="R142" s="40"/>
    </row>
    <row r="143" spans="1:18" ht="18" customHeight="1">
      <c r="A143" s="454">
        <v>3</v>
      </c>
      <c r="B143" s="23" t="s">
        <v>265</v>
      </c>
      <c r="C143" s="24">
        <v>656</v>
      </c>
      <c r="D143" s="107"/>
      <c r="E143" s="24">
        <v>2600</v>
      </c>
      <c r="F143" s="216"/>
      <c r="G143" s="9"/>
      <c r="H143" s="9"/>
      <c r="I143" s="9"/>
      <c r="J143" s="21"/>
      <c r="K143" s="43"/>
      <c r="L143" s="104">
        <v>2347.1</v>
      </c>
      <c r="M143" s="427">
        <v>746</v>
      </c>
      <c r="N143" s="24"/>
      <c r="O143" s="24"/>
      <c r="P143" s="307"/>
      <c r="Q143" s="40"/>
      <c r="R143" s="40"/>
    </row>
    <row r="144" spans="1:18" ht="18" customHeight="1">
      <c r="A144" s="454">
        <v>4</v>
      </c>
      <c r="B144" s="23" t="s">
        <v>187</v>
      </c>
      <c r="C144" s="24"/>
      <c r="D144" s="107"/>
      <c r="E144" s="24"/>
      <c r="F144" s="216"/>
      <c r="G144" s="9"/>
      <c r="H144" s="9"/>
      <c r="I144" s="9"/>
      <c r="J144" s="21"/>
      <c r="K144" s="43"/>
      <c r="L144" s="104"/>
      <c r="M144" s="427"/>
      <c r="N144" s="24"/>
      <c r="O144" s="24"/>
      <c r="P144" s="307"/>
      <c r="Q144" s="40"/>
      <c r="R144" s="40"/>
    </row>
    <row r="145" spans="1:23" ht="24.75" customHeight="1">
      <c r="A145" s="452">
        <v>712</v>
      </c>
      <c r="B145" s="452" t="s">
        <v>350</v>
      </c>
      <c r="C145" s="471"/>
      <c r="D145" s="472"/>
      <c r="E145" s="471"/>
      <c r="F145" s="427"/>
      <c r="G145" s="427"/>
      <c r="H145" s="427"/>
      <c r="I145" s="427"/>
      <c r="J145" s="474"/>
      <c r="K145" s="425"/>
      <c r="L145" s="499">
        <f>SUM(L146)</f>
        <v>0</v>
      </c>
      <c r="M145" s="426"/>
      <c r="N145" s="426">
        <f>SUM(N146)</f>
        <v>0</v>
      </c>
      <c r="O145" s="434"/>
      <c r="P145" s="434"/>
      <c r="Q145" s="291"/>
      <c r="R145" s="291"/>
      <c r="S145" s="35"/>
      <c r="T145" s="35"/>
      <c r="U145" s="35"/>
      <c r="V145" s="35"/>
      <c r="W145" s="35"/>
    </row>
    <row r="146" spans="1:23" ht="18" customHeight="1">
      <c r="A146" s="454">
        <v>1</v>
      </c>
      <c r="B146" s="23" t="s">
        <v>332</v>
      </c>
      <c r="C146" s="24"/>
      <c r="D146" s="107"/>
      <c r="E146" s="24"/>
      <c r="F146" s="216"/>
      <c r="G146" s="9"/>
      <c r="H146" s="9"/>
      <c r="I146" s="9"/>
      <c r="J146" s="21"/>
      <c r="K146" s="43"/>
      <c r="L146" s="104"/>
      <c r="M146" s="427"/>
      <c r="N146" s="361"/>
      <c r="O146" s="361"/>
      <c r="P146" s="332"/>
      <c r="Q146" s="291"/>
      <c r="R146" s="291"/>
      <c r="S146" s="35"/>
      <c r="T146" s="35"/>
      <c r="U146" s="35"/>
      <c r="V146" s="35"/>
      <c r="W146" s="35"/>
    </row>
    <row r="147" spans="1:23" ht="18" customHeight="1">
      <c r="A147" s="486"/>
      <c r="B147" s="23"/>
      <c r="C147" s="24"/>
      <c r="D147" s="107"/>
      <c r="E147" s="24"/>
      <c r="F147" s="216"/>
      <c r="G147" s="9"/>
      <c r="H147" s="9"/>
      <c r="I147" s="9"/>
      <c r="J147" s="21"/>
      <c r="K147" s="43"/>
      <c r="L147" s="104"/>
      <c r="M147" s="427"/>
      <c r="N147" s="24"/>
      <c r="O147" s="24"/>
      <c r="P147" s="307"/>
      <c r="Q147" s="40"/>
      <c r="R147" s="40"/>
      <c r="W147" s="35"/>
    </row>
    <row r="148" spans="1:18" ht="24.75" customHeight="1">
      <c r="A148" s="451">
        <v>713</v>
      </c>
      <c r="B148" s="450" t="s">
        <v>401</v>
      </c>
      <c r="C148" s="471">
        <f>SUM(C149:C153)</f>
        <v>10558</v>
      </c>
      <c r="D148" s="472">
        <f>SUM(D149:D156)</f>
        <v>27</v>
      </c>
      <c r="E148" s="471">
        <f>SUM(E149:E153)</f>
        <v>7600</v>
      </c>
      <c r="F148" s="471">
        <f>SUM(F149:F152)</f>
        <v>0</v>
      </c>
      <c r="G148" s="422"/>
      <c r="H148" s="422"/>
      <c r="I148" s="422"/>
      <c r="J148" s="474"/>
      <c r="K148" s="475"/>
      <c r="L148" s="423">
        <f>SUM(L149:L153)</f>
        <v>7240.6</v>
      </c>
      <c r="M148" s="471">
        <f>SUM(M149:M153)</f>
        <v>754</v>
      </c>
      <c r="N148" s="479">
        <f>SUM(N149:N153)</f>
        <v>500</v>
      </c>
      <c r="O148" s="479"/>
      <c r="P148" s="479">
        <f>SUM(P149:P153)</f>
        <v>500</v>
      </c>
      <c r="Q148" s="40"/>
      <c r="R148" s="40"/>
    </row>
    <row r="149" spans="1:18" ht="18" customHeight="1">
      <c r="A149" s="454">
        <v>1</v>
      </c>
      <c r="B149" s="23" t="s">
        <v>329</v>
      </c>
      <c r="C149" s="24"/>
      <c r="D149" s="107">
        <v>27</v>
      </c>
      <c r="E149" s="24"/>
      <c r="F149" s="232"/>
      <c r="G149" s="9"/>
      <c r="H149" s="9"/>
      <c r="I149" s="9"/>
      <c r="J149" s="21"/>
      <c r="K149" s="43"/>
      <c r="L149" s="104"/>
      <c r="M149" s="481"/>
      <c r="N149" s="24"/>
      <c r="O149" s="24"/>
      <c r="P149" s="307"/>
      <c r="Q149" s="40"/>
      <c r="R149" s="40"/>
    </row>
    <row r="150" spans="1:18" ht="18" customHeight="1">
      <c r="A150" s="454">
        <v>2</v>
      </c>
      <c r="B150" s="23" t="s">
        <v>138</v>
      </c>
      <c r="C150" s="24">
        <v>10015</v>
      </c>
      <c r="D150" s="107"/>
      <c r="E150" s="24">
        <v>7000</v>
      </c>
      <c r="F150" s="216"/>
      <c r="G150" s="9"/>
      <c r="H150" s="9"/>
      <c r="I150" s="9"/>
      <c r="J150" s="21"/>
      <c r="K150" s="43"/>
      <c r="L150" s="104">
        <v>6721</v>
      </c>
      <c r="M150" s="427">
        <v>754</v>
      </c>
      <c r="N150" s="24">
        <v>500</v>
      </c>
      <c r="O150" s="24"/>
      <c r="P150" s="307">
        <v>500</v>
      </c>
      <c r="Q150" s="40"/>
      <c r="R150" s="40"/>
    </row>
    <row r="151" spans="1:18" ht="18" customHeight="1">
      <c r="A151" s="454">
        <v>3</v>
      </c>
      <c r="B151" s="23" t="s">
        <v>264</v>
      </c>
      <c r="C151" s="24"/>
      <c r="D151" s="107"/>
      <c r="E151" s="24">
        <v>600</v>
      </c>
      <c r="F151" s="216"/>
      <c r="G151" s="9"/>
      <c r="H151" s="9"/>
      <c r="I151" s="9"/>
      <c r="J151" s="21"/>
      <c r="K151" s="43"/>
      <c r="L151" s="104">
        <v>433.8</v>
      </c>
      <c r="M151" s="427"/>
      <c r="N151" s="24"/>
      <c r="O151" s="24"/>
      <c r="P151" s="307"/>
      <c r="Q151" s="40"/>
      <c r="R151" s="40"/>
    </row>
    <row r="152" spans="1:18" ht="18" customHeight="1">
      <c r="A152" s="454">
        <v>4</v>
      </c>
      <c r="B152" s="23" t="s">
        <v>351</v>
      </c>
      <c r="C152" s="24">
        <v>288</v>
      </c>
      <c r="D152" s="107"/>
      <c r="E152" s="24"/>
      <c r="F152" s="241"/>
      <c r="G152" s="63"/>
      <c r="H152" s="63"/>
      <c r="I152" s="63"/>
      <c r="J152" s="21"/>
      <c r="K152" s="44"/>
      <c r="L152" s="366">
        <v>85.8</v>
      </c>
      <c r="M152" s="434"/>
      <c r="N152" s="24"/>
      <c r="O152" s="24"/>
      <c r="P152" s="307"/>
      <c r="Q152" s="40"/>
      <c r="R152" s="40"/>
    </row>
    <row r="153" spans="1:18" ht="18" customHeight="1">
      <c r="A153" s="454">
        <v>5</v>
      </c>
      <c r="B153" s="23" t="s">
        <v>352</v>
      </c>
      <c r="C153" s="24">
        <v>255</v>
      </c>
      <c r="D153" s="107"/>
      <c r="E153" s="24"/>
      <c r="F153" s="216"/>
      <c r="G153" s="9"/>
      <c r="H153" s="9"/>
      <c r="I153" s="9"/>
      <c r="J153" s="21"/>
      <c r="K153" s="43"/>
      <c r="L153" s="104"/>
      <c r="M153" s="427"/>
      <c r="N153" s="24"/>
      <c r="O153" s="24"/>
      <c r="P153" s="307"/>
      <c r="Q153" s="40"/>
      <c r="R153" s="40"/>
    </row>
    <row r="154" spans="1:18" ht="24.75" customHeight="1">
      <c r="A154" s="452">
        <v>714</v>
      </c>
      <c r="B154" s="452" t="s">
        <v>193</v>
      </c>
      <c r="C154" s="471">
        <f>SUM(C155:C155)</f>
        <v>40</v>
      </c>
      <c r="D154" s="472">
        <f>SUM(D155:D155)</f>
        <v>0</v>
      </c>
      <c r="E154" s="471">
        <f>SUM(E155)</f>
        <v>0</v>
      </c>
      <c r="F154" s="471">
        <f>SUM(F155:F155)</f>
        <v>0</v>
      </c>
      <c r="G154" s="422"/>
      <c r="H154" s="422"/>
      <c r="I154" s="422"/>
      <c r="J154" s="474"/>
      <c r="K154" s="475"/>
      <c r="L154" s="423">
        <f>SUM(L155)</f>
        <v>1928.7</v>
      </c>
      <c r="M154" s="471"/>
      <c r="N154" s="481"/>
      <c r="O154" s="481"/>
      <c r="P154" s="479">
        <f>SUM(P155)</f>
        <v>0</v>
      </c>
      <c r="Q154" s="40"/>
      <c r="R154" s="40"/>
    </row>
    <row r="155" spans="1:18" ht="18" customHeight="1">
      <c r="A155" s="454">
        <v>1</v>
      </c>
      <c r="B155" s="23" t="s">
        <v>194</v>
      </c>
      <c r="C155" s="24">
        <v>40</v>
      </c>
      <c r="D155" s="107"/>
      <c r="E155" s="24"/>
      <c r="F155" s="216"/>
      <c r="G155" s="9"/>
      <c r="H155" s="9"/>
      <c r="I155" s="9"/>
      <c r="J155" s="21"/>
      <c r="K155" s="43"/>
      <c r="L155" s="104">
        <v>1928.7</v>
      </c>
      <c r="M155" s="506"/>
      <c r="N155" s="73"/>
      <c r="O155" s="24"/>
      <c r="P155" s="307"/>
      <c r="Q155" s="40"/>
      <c r="R155" s="40"/>
    </row>
    <row r="156" spans="1:18" ht="20.25" customHeight="1">
      <c r="A156" s="282"/>
      <c r="B156" s="36"/>
      <c r="C156" s="78"/>
      <c r="D156" s="125"/>
      <c r="E156" s="78"/>
      <c r="F156" s="197"/>
      <c r="G156" s="78"/>
      <c r="H156" s="78"/>
      <c r="I156" s="78"/>
      <c r="J156" s="40"/>
      <c r="K156" s="57"/>
      <c r="L156" s="125"/>
      <c r="M156" s="78"/>
      <c r="N156" s="78"/>
      <c r="O156" s="78"/>
      <c r="P156" s="265"/>
      <c r="Q156" s="40"/>
      <c r="R156" s="40"/>
    </row>
    <row r="157" spans="1:18" ht="13.5" hidden="1" thickBot="1">
      <c r="A157" s="282"/>
      <c r="B157" s="36"/>
      <c r="C157" s="78"/>
      <c r="D157" s="125"/>
      <c r="E157" s="78"/>
      <c r="F157" s="197"/>
      <c r="G157" s="78"/>
      <c r="H157" s="78"/>
      <c r="I157" s="78"/>
      <c r="J157" s="40"/>
      <c r="K157" s="57"/>
      <c r="L157" s="125"/>
      <c r="M157" s="78"/>
      <c r="N157" s="78"/>
      <c r="O157" s="78"/>
      <c r="P157" s="265"/>
      <c r="Q157" s="65"/>
      <c r="R157" s="173"/>
    </row>
    <row r="158" spans="3:18" ht="27.75" customHeight="1" hidden="1">
      <c r="C158" s="27"/>
      <c r="D158" s="15"/>
      <c r="E158" s="27"/>
      <c r="F158" s="27"/>
      <c r="G158" s="27"/>
      <c r="H158" s="27"/>
      <c r="I158" s="27"/>
      <c r="J158" s="28"/>
      <c r="K158" s="46"/>
      <c r="L158" s="509"/>
      <c r="M158" s="177"/>
      <c r="N158" s="177"/>
      <c r="O158" s="177"/>
      <c r="P158" s="46"/>
      <c r="Q158" s="28"/>
      <c r="R158" s="28"/>
    </row>
    <row r="159" spans="3:18" ht="12.75" hidden="1">
      <c r="C159" s="27"/>
      <c r="D159" s="15"/>
      <c r="E159" s="27"/>
      <c r="F159" s="27"/>
      <c r="G159" s="27"/>
      <c r="H159" s="27"/>
      <c r="I159" s="27"/>
      <c r="J159" s="28"/>
      <c r="K159" s="46"/>
      <c r="L159" s="509"/>
      <c r="M159" s="177"/>
      <c r="N159" s="177"/>
      <c r="O159" s="177"/>
      <c r="P159" s="46"/>
      <c r="Q159" s="28"/>
      <c r="R159" s="100"/>
    </row>
    <row r="160" spans="1:18" ht="24.75" customHeight="1">
      <c r="A160" s="122" t="s">
        <v>420</v>
      </c>
      <c r="B160" s="401"/>
      <c r="C160" s="402"/>
      <c r="D160" s="402"/>
      <c r="E160" s="402"/>
      <c r="F160" s="402"/>
      <c r="G160" s="402"/>
      <c r="H160" s="402"/>
      <c r="I160" s="401"/>
      <c r="J160" s="402"/>
      <c r="K160" s="402"/>
      <c r="L160" s="510"/>
      <c r="M160" s="402"/>
      <c r="N160" s="402"/>
      <c r="O160" s="402"/>
      <c r="P160" s="403"/>
      <c r="Q160" s="28"/>
      <c r="R160" s="100"/>
    </row>
    <row r="161" spans="1:18" ht="51">
      <c r="A161" s="458" t="s">
        <v>2</v>
      </c>
      <c r="B161" s="459" t="s">
        <v>3</v>
      </c>
      <c r="C161" s="460" t="s">
        <v>360</v>
      </c>
      <c r="D161" s="461" t="s">
        <v>5</v>
      </c>
      <c r="E161" s="460" t="s">
        <v>387</v>
      </c>
      <c r="F161" s="460" t="s">
        <v>270</v>
      </c>
      <c r="G161" s="460"/>
      <c r="H161" s="460"/>
      <c r="I161" s="460"/>
      <c r="J161" s="463"/>
      <c r="K161" s="464"/>
      <c r="L161" s="511" t="s">
        <v>406</v>
      </c>
      <c r="M161" s="532" t="s">
        <v>414</v>
      </c>
      <c r="N161" s="465" t="s">
        <v>388</v>
      </c>
      <c r="O161" s="465" t="s">
        <v>269</v>
      </c>
      <c r="P161" s="458" t="s">
        <v>389</v>
      </c>
      <c r="Q161" s="62"/>
      <c r="R161" s="62"/>
    </row>
    <row r="162" spans="1:18" ht="24.75" customHeight="1">
      <c r="A162" s="452">
        <v>716</v>
      </c>
      <c r="B162" s="452" t="s">
        <v>207</v>
      </c>
      <c r="C162" s="471"/>
      <c r="D162" s="472"/>
      <c r="E162" s="471">
        <v>100</v>
      </c>
      <c r="F162" s="422">
        <f>SUM(F163)</f>
        <v>0</v>
      </c>
      <c r="G162" s="422"/>
      <c r="H162" s="422"/>
      <c r="I162" s="422"/>
      <c r="J162" s="474"/>
      <c r="K162" s="475"/>
      <c r="L162" s="423">
        <v>49.9</v>
      </c>
      <c r="M162" s="422"/>
      <c r="N162" s="422"/>
      <c r="O162" s="481"/>
      <c r="P162" s="482"/>
      <c r="Q162" s="40"/>
      <c r="R162" s="40"/>
    </row>
    <row r="163" spans="1:18" ht="18" customHeight="1">
      <c r="A163" s="486"/>
      <c r="B163" s="23"/>
      <c r="C163" s="24"/>
      <c r="D163" s="107"/>
      <c r="E163" s="24"/>
      <c r="F163" s="193"/>
      <c r="G163" s="9"/>
      <c r="H163" s="9"/>
      <c r="I163" s="9"/>
      <c r="J163" s="21"/>
      <c r="K163" s="43"/>
      <c r="L163" s="104"/>
      <c r="M163" s="427"/>
      <c r="N163" s="9"/>
      <c r="O163" s="24"/>
      <c r="P163" s="307"/>
      <c r="Q163" s="40"/>
      <c r="R163" s="40"/>
    </row>
    <row r="164" spans="1:18" ht="24.75" customHeight="1">
      <c r="A164" s="452">
        <v>717</v>
      </c>
      <c r="B164" s="452" t="s">
        <v>208</v>
      </c>
      <c r="C164" s="471">
        <f>SUM(C165:C167)</f>
        <v>592</v>
      </c>
      <c r="D164" s="472">
        <f>SUM(D165:D167)</f>
        <v>0</v>
      </c>
      <c r="E164" s="471">
        <f>SUM(E165:E167)</f>
        <v>1700</v>
      </c>
      <c r="F164" s="471">
        <f>SUM(F165:F167)</f>
        <v>0</v>
      </c>
      <c r="G164" s="422"/>
      <c r="H164" s="422"/>
      <c r="I164" s="422"/>
      <c r="J164" s="474"/>
      <c r="K164" s="475"/>
      <c r="L164" s="423">
        <f>SUM(L165:L167)</f>
        <v>354.2</v>
      </c>
      <c r="M164" s="471"/>
      <c r="N164" s="422">
        <f>SUM(N166:N168)</f>
        <v>0</v>
      </c>
      <c r="O164" s="481"/>
      <c r="P164" s="487">
        <f>SUM(P165:P168)</f>
        <v>0</v>
      </c>
      <c r="Q164" s="40"/>
      <c r="R164" s="40"/>
    </row>
    <row r="165" spans="1:18" ht="18" customHeight="1">
      <c r="A165" s="454">
        <v>1</v>
      </c>
      <c r="B165" s="23" t="s">
        <v>209</v>
      </c>
      <c r="C165" s="24"/>
      <c r="D165" s="107"/>
      <c r="E165" s="24"/>
      <c r="F165" s="216"/>
      <c r="G165" s="9"/>
      <c r="H165" s="9"/>
      <c r="I165" s="9"/>
      <c r="J165" s="21"/>
      <c r="K165" s="43"/>
      <c r="L165" s="104"/>
      <c r="M165" s="427"/>
      <c r="N165" s="9"/>
      <c r="O165" s="213"/>
      <c r="P165" s="317"/>
      <c r="Q165" s="40"/>
      <c r="R165" s="40"/>
    </row>
    <row r="166" spans="1:18" ht="18" customHeight="1">
      <c r="A166" s="454">
        <v>2</v>
      </c>
      <c r="B166" s="23" t="s">
        <v>210</v>
      </c>
      <c r="C166" s="24">
        <v>462</v>
      </c>
      <c r="D166" s="107"/>
      <c r="E166" s="24">
        <v>1530</v>
      </c>
      <c r="F166" s="216"/>
      <c r="G166" s="9"/>
      <c r="H166" s="9"/>
      <c r="I166" s="9"/>
      <c r="J166" s="21"/>
      <c r="K166" s="43"/>
      <c r="L166" s="104">
        <v>23.8</v>
      </c>
      <c r="M166" s="427"/>
      <c r="N166" s="9"/>
      <c r="O166" s="24"/>
      <c r="P166" s="307"/>
      <c r="Q166" s="40"/>
      <c r="R166" s="40"/>
    </row>
    <row r="167" spans="1:18" ht="18" customHeight="1">
      <c r="A167" s="454">
        <v>3</v>
      </c>
      <c r="B167" s="23" t="s">
        <v>211</v>
      </c>
      <c r="C167" s="24">
        <v>130</v>
      </c>
      <c r="D167" s="107"/>
      <c r="E167" s="24">
        <v>170</v>
      </c>
      <c r="F167" s="216"/>
      <c r="G167" s="9"/>
      <c r="H167" s="9"/>
      <c r="I167" s="9"/>
      <c r="J167" s="21"/>
      <c r="K167" s="43"/>
      <c r="L167" s="104">
        <v>330.4</v>
      </c>
      <c r="M167" s="427"/>
      <c r="N167" s="9"/>
      <c r="O167" s="24"/>
      <c r="P167" s="307"/>
      <c r="Q167" s="40"/>
      <c r="R167" s="40"/>
    </row>
    <row r="168" spans="1:18" ht="18" customHeight="1">
      <c r="A168" s="486"/>
      <c r="B168" s="23"/>
      <c r="C168" s="24"/>
      <c r="D168" s="107"/>
      <c r="E168" s="24"/>
      <c r="F168" s="216"/>
      <c r="G168" s="9"/>
      <c r="H168" s="9"/>
      <c r="I168" s="9"/>
      <c r="J168" s="21"/>
      <c r="K168" s="43"/>
      <c r="L168" s="104"/>
      <c r="M168" s="427"/>
      <c r="N168" s="9"/>
      <c r="O168" s="213"/>
      <c r="P168" s="317"/>
      <c r="Q168" s="40"/>
      <c r="R168" s="40"/>
    </row>
    <row r="169" spans="1:18" ht="24.75" customHeight="1">
      <c r="A169" s="452">
        <v>718</v>
      </c>
      <c r="B169" s="452" t="s">
        <v>212</v>
      </c>
      <c r="C169" s="471">
        <f>SUM(C170:C172)</f>
        <v>35</v>
      </c>
      <c r="D169" s="472">
        <f>SUM(D170:D172)</f>
        <v>0</v>
      </c>
      <c r="E169" s="471">
        <f>SUM(E170:E172)</f>
        <v>0</v>
      </c>
      <c r="F169" s="471">
        <f>SUM(F170:F172)</f>
        <v>400</v>
      </c>
      <c r="G169" s="422"/>
      <c r="H169" s="422"/>
      <c r="I169" s="422"/>
      <c r="J169" s="474"/>
      <c r="K169" s="475"/>
      <c r="L169" s="423">
        <f>SUM(L170:L173)</f>
        <v>0</v>
      </c>
      <c r="M169" s="471"/>
      <c r="N169" s="422"/>
      <c r="O169" s="427"/>
      <c r="P169" s="434"/>
      <c r="Q169" s="40"/>
      <c r="R169" s="40"/>
    </row>
    <row r="170" spans="1:18" ht="18" customHeight="1">
      <c r="A170" s="454">
        <v>2</v>
      </c>
      <c r="B170" s="23" t="s">
        <v>138</v>
      </c>
      <c r="C170" s="24">
        <v>35</v>
      </c>
      <c r="D170" s="107"/>
      <c r="E170" s="24"/>
      <c r="F170" s="216"/>
      <c r="G170" s="9"/>
      <c r="H170" s="9"/>
      <c r="I170" s="9"/>
      <c r="J170" s="21"/>
      <c r="K170" s="43"/>
      <c r="L170" s="104"/>
      <c r="M170" s="427"/>
      <c r="N170" s="9"/>
      <c r="O170" s="9"/>
      <c r="P170" s="242"/>
      <c r="Q170" s="40"/>
      <c r="R170" s="40"/>
    </row>
    <row r="171" spans="1:18" ht="18" customHeight="1">
      <c r="A171" s="454">
        <v>3</v>
      </c>
      <c r="B171" s="23" t="s">
        <v>264</v>
      </c>
      <c r="C171" s="24"/>
      <c r="D171" s="107"/>
      <c r="E171" s="24"/>
      <c r="F171" s="216"/>
      <c r="G171" s="9"/>
      <c r="H171" s="9"/>
      <c r="I171" s="9"/>
      <c r="J171" s="21"/>
      <c r="K171" s="43"/>
      <c r="L171" s="104"/>
      <c r="M171" s="427"/>
      <c r="N171" s="9"/>
      <c r="O171" s="9"/>
      <c r="P171" s="242"/>
      <c r="Q171" s="40"/>
      <c r="R171" s="40"/>
    </row>
    <row r="172" spans="1:18" ht="18" customHeight="1">
      <c r="A172" s="454">
        <v>4</v>
      </c>
      <c r="B172" s="23" t="s">
        <v>351</v>
      </c>
      <c r="C172" s="24"/>
      <c r="D172" s="107"/>
      <c r="E172" s="24"/>
      <c r="F172" s="216">
        <v>400</v>
      </c>
      <c r="G172" s="9"/>
      <c r="H172" s="9"/>
      <c r="I172" s="9"/>
      <c r="J172" s="21"/>
      <c r="K172" s="43"/>
      <c r="L172" s="104"/>
      <c r="M172" s="427"/>
      <c r="N172" s="9"/>
      <c r="O172" s="24"/>
      <c r="P172" s="307"/>
      <c r="Q172" s="40"/>
      <c r="R172" s="40"/>
    </row>
    <row r="173" spans="1:18" ht="18" customHeight="1">
      <c r="A173" s="454">
        <v>5</v>
      </c>
      <c r="B173" s="23" t="s">
        <v>352</v>
      </c>
      <c r="C173" s="24"/>
      <c r="D173" s="107"/>
      <c r="E173" s="24"/>
      <c r="F173" s="216"/>
      <c r="G173" s="9"/>
      <c r="H173" s="9"/>
      <c r="I173" s="9"/>
      <c r="J173" s="21"/>
      <c r="K173" s="43"/>
      <c r="L173" s="104"/>
      <c r="M173" s="427"/>
      <c r="N173" s="9"/>
      <c r="O173" s="24"/>
      <c r="P173" s="307"/>
      <c r="Q173" s="40"/>
      <c r="R173" s="40"/>
    </row>
    <row r="174" spans="1:18" ht="24.75" customHeight="1">
      <c r="A174" s="452">
        <v>719</v>
      </c>
      <c r="B174" s="452" t="s">
        <v>216</v>
      </c>
      <c r="C174" s="471">
        <f>SUM(C175:C177)</f>
        <v>0</v>
      </c>
      <c r="D174" s="472">
        <f>SUM(D175:D177)</f>
        <v>0</v>
      </c>
      <c r="E174" s="471">
        <f>SUM(E175:E177)</f>
        <v>0</v>
      </c>
      <c r="F174" s="471">
        <f>SUM(F175:F176)</f>
        <v>0</v>
      </c>
      <c r="G174" s="473"/>
      <c r="H174" s="422"/>
      <c r="I174" s="422"/>
      <c r="J174" s="474"/>
      <c r="K174" s="475">
        <v>250</v>
      </c>
      <c r="L174" s="423"/>
      <c r="M174" s="471"/>
      <c r="N174" s="422"/>
      <c r="O174" s="481"/>
      <c r="P174" s="482"/>
      <c r="Q174" s="40"/>
      <c r="R174" s="40"/>
    </row>
    <row r="175" spans="1:18" ht="18" customHeight="1">
      <c r="A175" s="454">
        <v>1</v>
      </c>
      <c r="B175" s="23" t="s">
        <v>353</v>
      </c>
      <c r="C175" s="24"/>
      <c r="D175" s="107"/>
      <c r="E175" s="24"/>
      <c r="F175" s="216"/>
      <c r="G175" s="82"/>
      <c r="H175" s="9"/>
      <c r="I175" s="9"/>
      <c r="J175" s="21"/>
      <c r="K175" s="43"/>
      <c r="L175" s="104"/>
      <c r="M175" s="427"/>
      <c r="N175" s="9"/>
      <c r="O175" s="24"/>
      <c r="P175" s="307"/>
      <c r="Q175" s="40"/>
      <c r="R175" s="40"/>
    </row>
    <row r="176" spans="1:18" ht="18" customHeight="1">
      <c r="A176" s="454">
        <v>2</v>
      </c>
      <c r="B176" s="23" t="s">
        <v>354</v>
      </c>
      <c r="C176" s="24"/>
      <c r="D176" s="107"/>
      <c r="E176" s="24"/>
      <c r="F176" s="216"/>
      <c r="G176" s="82"/>
      <c r="H176" s="9"/>
      <c r="I176" s="9"/>
      <c r="J176" s="21"/>
      <c r="K176" s="43"/>
      <c r="L176" s="104"/>
      <c r="M176" s="427"/>
      <c r="N176" s="9"/>
      <c r="O176" s="24"/>
      <c r="P176" s="307"/>
      <c r="Q176" s="40"/>
      <c r="R176" s="40"/>
    </row>
    <row r="177" spans="1:18" ht="18" customHeight="1">
      <c r="A177" s="486"/>
      <c r="B177" s="23"/>
      <c r="C177" s="24"/>
      <c r="D177" s="107"/>
      <c r="E177" s="24"/>
      <c r="F177" s="216"/>
      <c r="G177" s="82"/>
      <c r="H177" s="9"/>
      <c r="I177" s="9"/>
      <c r="J177" s="21"/>
      <c r="K177" s="43"/>
      <c r="L177" s="104"/>
      <c r="M177" s="427"/>
      <c r="N177" s="9"/>
      <c r="O177" s="24"/>
      <c r="P177" s="307"/>
      <c r="Q177" s="40"/>
      <c r="R177" s="40"/>
    </row>
    <row r="178" spans="1:18" ht="18" customHeight="1">
      <c r="A178" s="486"/>
      <c r="B178" s="23"/>
      <c r="C178" s="24"/>
      <c r="D178" s="107"/>
      <c r="E178" s="24"/>
      <c r="F178" s="216"/>
      <c r="G178" s="82"/>
      <c r="H178" s="9"/>
      <c r="I178" s="9"/>
      <c r="J178" s="21"/>
      <c r="K178" s="43"/>
      <c r="L178" s="104"/>
      <c r="M178" s="427"/>
      <c r="N178" s="9"/>
      <c r="O178" s="9"/>
      <c r="P178" s="242"/>
      <c r="Q178" s="40"/>
      <c r="R178" s="40"/>
    </row>
    <row r="179" spans="1:18" ht="18" customHeight="1">
      <c r="A179" s="486"/>
      <c r="B179" s="452" t="s">
        <v>219</v>
      </c>
      <c r="C179" s="471">
        <f>SUM(C132,C113,C110,C100,C89,C76,C72,C68,C45,C35)</f>
        <v>120445</v>
      </c>
      <c r="D179" s="472" t="e">
        <f>SUM(D119,D96,D89,#REF!,D62,#REF!,D11,#REF!,#REF!,#REF!)</f>
        <v>#REF!</v>
      </c>
      <c r="E179" s="471">
        <f>SUM(E132,E113,E110,E100,E89,E76,E72,E68,E45,E35)</f>
        <v>122470</v>
      </c>
      <c r="F179" s="471" t="e">
        <f>SUM(#REF!,F119,F113,F89,F78,#REF!,#REF!,F20,F2,#REF!)</f>
        <v>#REF!</v>
      </c>
      <c r="G179" s="473"/>
      <c r="H179" s="422"/>
      <c r="I179" s="422"/>
      <c r="J179" s="474"/>
      <c r="K179" s="475" t="e">
        <f>SUM(K119,K96,K89,#REF!,K62,#REF!,K11,#REF!,#REF!,#REF!,#REF!)</f>
        <v>#REF!</v>
      </c>
      <c r="L179" s="423">
        <v>127054.4</v>
      </c>
      <c r="M179" s="471">
        <f>SUM(M132,M113,M110,M100,M89,M76,M72,M68,M45,M35)</f>
        <v>132410</v>
      </c>
      <c r="N179" s="422">
        <f>SUM(N132,N113,N110,N100,N89,N76,N72,N68,N45,N35)</f>
        <v>138807</v>
      </c>
      <c r="O179" s="427"/>
      <c r="P179" s="426">
        <f>SUM(P132,P113,P110,P100,P89,P76,P72,P68,P45,P35)</f>
        <v>141818</v>
      </c>
      <c r="Q179" s="40"/>
      <c r="R179" s="40"/>
    </row>
    <row r="180" spans="1:18" ht="18" customHeight="1">
      <c r="A180" s="486"/>
      <c r="B180" s="488"/>
      <c r="C180" s="489"/>
      <c r="D180" s="490"/>
      <c r="E180" s="489"/>
      <c r="F180" s="491"/>
      <c r="G180" s="492"/>
      <c r="H180" s="491"/>
      <c r="I180" s="491"/>
      <c r="J180" s="493"/>
      <c r="K180" s="494"/>
      <c r="L180" s="514"/>
      <c r="M180" s="491"/>
      <c r="N180" s="491"/>
      <c r="O180" s="427"/>
      <c r="P180" s="434"/>
      <c r="Q180" s="40"/>
      <c r="R180" s="40"/>
    </row>
    <row r="181" spans="1:18" ht="18" customHeight="1">
      <c r="A181" s="486"/>
      <c r="B181" s="452" t="s">
        <v>220</v>
      </c>
      <c r="C181" s="471">
        <f>SUM(C140)</f>
        <v>11881</v>
      </c>
      <c r="D181" s="472" t="e">
        <f>SUM(D174,D164,#REF!,#REF!,#REF!,D155,D126,#REF!,D123)</f>
        <v>#REF!</v>
      </c>
      <c r="E181" s="471">
        <f>SUM(E140)</f>
        <v>12000</v>
      </c>
      <c r="F181" s="471" t="e">
        <f>SUM(F174,F169,F164,F162,#REF!,#REF!,F151,F148,F143)</f>
        <v>#REF!</v>
      </c>
      <c r="G181" s="473"/>
      <c r="H181" s="422"/>
      <c r="I181" s="422"/>
      <c r="J181" s="474"/>
      <c r="K181" s="475">
        <v>10000</v>
      </c>
      <c r="L181" s="423">
        <v>11920.5</v>
      </c>
      <c r="M181" s="471">
        <f>SUM(M140)</f>
        <v>1500</v>
      </c>
      <c r="N181" s="422">
        <f>SUM(N140)</f>
        <v>500</v>
      </c>
      <c r="O181" s="427"/>
      <c r="P181" s="426">
        <f>SUM(P140)</f>
        <v>500</v>
      </c>
      <c r="Q181" s="40"/>
      <c r="R181" s="40"/>
    </row>
    <row r="182" spans="1:18" ht="18" customHeight="1">
      <c r="A182" s="486"/>
      <c r="B182" s="192"/>
      <c r="C182" s="361"/>
      <c r="D182" s="362"/>
      <c r="E182" s="361"/>
      <c r="F182" s="316"/>
      <c r="G182" s="363"/>
      <c r="H182" s="316"/>
      <c r="I182" s="316"/>
      <c r="J182" s="284"/>
      <c r="K182" s="359"/>
      <c r="L182" s="314"/>
      <c r="M182" s="422"/>
      <c r="N182" s="316"/>
      <c r="O182" s="9"/>
      <c r="P182" s="242"/>
      <c r="Q182" s="40"/>
      <c r="R182" s="40"/>
    </row>
    <row r="183" spans="1:18" ht="18" customHeight="1">
      <c r="A183" s="486"/>
      <c r="B183" s="452" t="s">
        <v>221</v>
      </c>
      <c r="C183" s="471">
        <f>SUM(C179,C181)</f>
        <v>132326</v>
      </c>
      <c r="D183" s="472"/>
      <c r="E183" s="471">
        <f>SUM(E179,E181)</f>
        <v>134470</v>
      </c>
      <c r="F183" s="422" t="e">
        <f>SUM(F179,F181)</f>
        <v>#REF!</v>
      </c>
      <c r="G183" s="473"/>
      <c r="H183" s="422"/>
      <c r="I183" s="422"/>
      <c r="J183" s="474"/>
      <c r="K183" s="475">
        <v>101605</v>
      </c>
      <c r="L183" s="423">
        <f>SUM(L179,L181)</f>
        <v>138974.9</v>
      </c>
      <c r="M183" s="422">
        <f>SUM(M179,M181)</f>
        <v>133910</v>
      </c>
      <c r="N183" s="422">
        <f>SUM(N179,N181)</f>
        <v>139307</v>
      </c>
      <c r="O183" s="427"/>
      <c r="P183" s="426">
        <f>SUM(P179,P181)</f>
        <v>142318</v>
      </c>
      <c r="Q183" s="40"/>
      <c r="R183" s="40"/>
    </row>
    <row r="184" spans="1:18" ht="18" customHeight="1">
      <c r="A184" s="486"/>
      <c r="B184" s="488"/>
      <c r="C184" s="489"/>
      <c r="D184" s="490"/>
      <c r="E184" s="489"/>
      <c r="F184" s="491"/>
      <c r="G184" s="492"/>
      <c r="H184" s="491"/>
      <c r="I184" s="491"/>
      <c r="J184" s="493"/>
      <c r="K184" s="494"/>
      <c r="L184" s="514"/>
      <c r="M184" s="491"/>
      <c r="N184" s="491"/>
      <c r="O184" s="427"/>
      <c r="P184" s="434"/>
      <c r="Q184" s="40"/>
      <c r="R184" s="40"/>
    </row>
    <row r="185" spans="1:18" ht="18" customHeight="1">
      <c r="A185" s="486"/>
      <c r="B185" s="452" t="s">
        <v>222</v>
      </c>
      <c r="C185" s="471">
        <f>SUM(C29)</f>
        <v>511</v>
      </c>
      <c r="D185" s="472"/>
      <c r="E185" s="471">
        <f>SUM(E29)</f>
        <v>250</v>
      </c>
      <c r="F185" s="422" t="e">
        <f>#REF!</f>
        <v>#REF!</v>
      </c>
      <c r="G185" s="473"/>
      <c r="H185" s="422"/>
      <c r="I185" s="422"/>
      <c r="J185" s="474"/>
      <c r="K185" s="475"/>
      <c r="L185" s="423">
        <v>1055.7</v>
      </c>
      <c r="M185" s="422">
        <v>270</v>
      </c>
      <c r="N185" s="422">
        <f>N29</f>
        <v>259</v>
      </c>
      <c r="O185" s="427"/>
      <c r="P185" s="426">
        <f>P29</f>
        <v>289</v>
      </c>
      <c r="Q185" s="40"/>
      <c r="R185" s="40"/>
    </row>
    <row r="186" spans="1:18" ht="18" customHeight="1">
      <c r="A186" s="495"/>
      <c r="B186" s="251"/>
      <c r="C186" s="24"/>
      <c r="D186" s="107"/>
      <c r="E186" s="24"/>
      <c r="F186" s="238"/>
      <c r="G186" s="9"/>
      <c r="H186" s="9"/>
      <c r="I186" s="9"/>
      <c r="J186" s="21"/>
      <c r="K186" s="43"/>
      <c r="L186" s="104"/>
      <c r="M186" s="427"/>
      <c r="N186" s="9"/>
      <c r="O186" s="9"/>
      <c r="P186" s="242"/>
      <c r="Q186" s="40"/>
      <c r="R186" s="40"/>
    </row>
    <row r="187" spans="1:18" ht="1.5" customHeight="1">
      <c r="A187" s="282"/>
      <c r="B187" s="75"/>
      <c r="C187" s="197"/>
      <c r="D187" s="294"/>
      <c r="E187" s="197"/>
      <c r="F187" s="295"/>
      <c r="G187" s="277"/>
      <c r="H187" s="277"/>
      <c r="I187" s="277"/>
      <c r="J187" s="291"/>
      <c r="K187" s="296"/>
      <c r="L187" s="515"/>
      <c r="M187" s="277"/>
      <c r="N187" s="277"/>
      <c r="O187" s="277"/>
      <c r="P187" s="293"/>
      <c r="Q187" s="65"/>
      <c r="R187" s="40"/>
    </row>
    <row r="188" spans="1:18" ht="30.75" customHeight="1" hidden="1">
      <c r="A188" s="75"/>
      <c r="B188" s="36"/>
      <c r="C188" s="78"/>
      <c r="D188" s="57"/>
      <c r="E188" s="78"/>
      <c r="F188" s="78"/>
      <c r="G188" s="78"/>
      <c r="H188" s="78"/>
      <c r="I188" s="78"/>
      <c r="J188" s="40"/>
      <c r="K188" s="90"/>
      <c r="L188" s="516"/>
      <c r="M188" s="180"/>
      <c r="N188" s="180"/>
      <c r="O188" s="180"/>
      <c r="P188" s="90"/>
      <c r="Q188" s="40"/>
      <c r="R188" s="28"/>
    </row>
    <row r="189" spans="12:18" ht="12.75">
      <c r="L189" s="114"/>
      <c r="Q189" s="28"/>
      <c r="R189" s="28"/>
    </row>
    <row r="190" spans="12:18" ht="3" customHeight="1">
      <c r="L190" s="114"/>
      <c r="Q190" s="101"/>
      <c r="R190" s="101"/>
    </row>
    <row r="191" spans="12:18" ht="12" customHeight="1">
      <c r="L191" s="114"/>
      <c r="Q191" s="40"/>
      <c r="R191" s="40"/>
    </row>
    <row r="192" spans="12:18" ht="12.75" hidden="1">
      <c r="L192" s="114"/>
      <c r="Q192" s="40"/>
      <c r="R192" s="40"/>
    </row>
    <row r="193" spans="12:18" ht="1.5" customHeight="1" hidden="1">
      <c r="L193" s="114"/>
      <c r="Q193" s="40"/>
      <c r="R193" s="40"/>
    </row>
    <row r="194" spans="12:18" ht="12.75" hidden="1">
      <c r="L194" s="114"/>
      <c r="Q194" s="40"/>
      <c r="R194" s="40"/>
    </row>
    <row r="195" spans="12:18" ht="12.75" hidden="1">
      <c r="L195" s="114"/>
      <c r="Q195" s="40"/>
      <c r="R195" s="40"/>
    </row>
    <row r="196" spans="1:18" ht="12.75">
      <c r="A196" s="56" t="s">
        <v>390</v>
      </c>
      <c r="B196" s="56"/>
      <c r="C196" s="404" t="s">
        <v>276</v>
      </c>
      <c r="D196" s="405"/>
      <c r="E196" s="406"/>
      <c r="F196" s="406"/>
      <c r="G196" s="35"/>
      <c r="H196" s="35"/>
      <c r="I196" s="35"/>
      <c r="J196" s="35"/>
      <c r="K196" s="35"/>
      <c r="L196" s="405"/>
      <c r="M196" s="406"/>
      <c r="N196" s="406"/>
      <c r="O196" s="406"/>
      <c r="P196" s="100"/>
      <c r="Q196" s="40"/>
      <c r="R196" s="40"/>
    </row>
    <row r="197" spans="1:18" ht="12.75">
      <c r="A197" s="56"/>
      <c r="B197" s="56"/>
      <c r="C197" s="404"/>
      <c r="D197" s="405"/>
      <c r="E197" s="406"/>
      <c r="F197" s="406"/>
      <c r="G197" s="35"/>
      <c r="H197" s="35"/>
      <c r="I197" s="35"/>
      <c r="J197" s="35" t="s">
        <v>1</v>
      </c>
      <c r="K197" s="35"/>
      <c r="L197" s="405"/>
      <c r="M197" s="406"/>
      <c r="N197" s="406"/>
      <c r="O197" s="406"/>
      <c r="P197" s="407"/>
      <c r="Q197" s="40"/>
      <c r="R197" s="40"/>
    </row>
    <row r="198" spans="1:18" ht="18">
      <c r="A198" s="56"/>
      <c r="B198" s="444" t="s">
        <v>421</v>
      </c>
      <c r="C198" s="409"/>
      <c r="D198" s="469"/>
      <c r="E198" s="409"/>
      <c r="F198" s="409"/>
      <c r="G198" s="408"/>
      <c r="H198" s="408"/>
      <c r="I198" s="408"/>
      <c r="J198" s="408"/>
      <c r="K198" s="401"/>
      <c r="L198" s="517"/>
      <c r="M198" s="470"/>
      <c r="N198" s="470"/>
      <c r="O198" s="406"/>
      <c r="P198" s="407"/>
      <c r="Q198" s="40"/>
      <c r="R198" s="40"/>
    </row>
    <row r="199" spans="1:18" ht="18">
      <c r="A199" s="35"/>
      <c r="B199" s="444"/>
      <c r="C199" s="409"/>
      <c r="D199" s="469"/>
      <c r="E199" s="409"/>
      <c r="F199" s="409"/>
      <c r="G199" s="408"/>
      <c r="H199" s="408"/>
      <c r="I199" s="408"/>
      <c r="J199" s="408"/>
      <c r="K199" s="401"/>
      <c r="L199" s="517"/>
      <c r="M199" s="470"/>
      <c r="N199" s="470"/>
      <c r="O199" s="406"/>
      <c r="P199" s="100" t="s">
        <v>391</v>
      </c>
      <c r="Q199" s="40"/>
      <c r="R199" s="40"/>
    </row>
    <row r="200" spans="1:18" ht="51">
      <c r="A200" s="458" t="s">
        <v>2</v>
      </c>
      <c r="B200" s="459" t="s">
        <v>3</v>
      </c>
      <c r="C200" s="460" t="s">
        <v>360</v>
      </c>
      <c r="D200" s="461" t="s">
        <v>5</v>
      </c>
      <c r="E200" s="460" t="s">
        <v>387</v>
      </c>
      <c r="F200" s="460" t="s">
        <v>270</v>
      </c>
      <c r="G200" s="460"/>
      <c r="H200" s="460"/>
      <c r="I200" s="460"/>
      <c r="J200" s="463"/>
      <c r="K200" s="464"/>
      <c r="L200" s="511" t="s">
        <v>406</v>
      </c>
      <c r="M200" s="532" t="s">
        <v>414</v>
      </c>
      <c r="N200" s="465" t="s">
        <v>388</v>
      </c>
      <c r="O200" s="465" t="s">
        <v>269</v>
      </c>
      <c r="P200" s="458" t="s">
        <v>389</v>
      </c>
      <c r="Q200" s="40"/>
      <c r="R200" s="40"/>
    </row>
    <row r="201" spans="1:18" ht="18" customHeight="1">
      <c r="A201" s="421">
        <v>610</v>
      </c>
      <c r="B201" s="421" t="s">
        <v>225</v>
      </c>
      <c r="C201" s="422">
        <f>C35</f>
        <v>68637</v>
      </c>
      <c r="D201" s="423"/>
      <c r="E201" s="422">
        <f>E35</f>
        <v>69339</v>
      </c>
      <c r="F201" s="422" t="e">
        <f>#REF!</f>
        <v>#REF!</v>
      </c>
      <c r="G201" s="422"/>
      <c r="H201" s="422"/>
      <c r="I201" s="422"/>
      <c r="J201" s="424"/>
      <c r="K201" s="425"/>
      <c r="L201" s="499">
        <v>75755</v>
      </c>
      <c r="M201" s="422">
        <v>76581</v>
      </c>
      <c r="N201" s="422">
        <f>N35</f>
        <v>79644</v>
      </c>
      <c r="O201" s="422"/>
      <c r="P201" s="426">
        <f>P35</f>
        <v>81954</v>
      </c>
      <c r="Q201" s="40"/>
      <c r="R201" s="40"/>
    </row>
    <row r="202" spans="1:18" ht="18" customHeight="1">
      <c r="A202" s="421">
        <v>620</v>
      </c>
      <c r="B202" s="5" t="s">
        <v>402</v>
      </c>
      <c r="C202" s="6">
        <f>C45</f>
        <v>23669</v>
      </c>
      <c r="D202" s="103">
        <f>D203+D204+D205</f>
        <v>0</v>
      </c>
      <c r="E202" s="6">
        <f>E45</f>
        <v>24234</v>
      </c>
      <c r="F202" s="213">
        <f>F8</f>
        <v>0</v>
      </c>
      <c r="G202" s="6"/>
      <c r="H202" s="6"/>
      <c r="I202" s="6"/>
      <c r="J202" s="7"/>
      <c r="K202" s="43"/>
      <c r="L202" s="104">
        <v>23993.8</v>
      </c>
      <c r="M202" s="422">
        <v>26356</v>
      </c>
      <c r="N202" s="6">
        <f>N45</f>
        <v>27416</v>
      </c>
      <c r="O202" s="6"/>
      <c r="P202" s="164">
        <f>P45</f>
        <v>28223</v>
      </c>
      <c r="Q202" s="40"/>
      <c r="R202" s="40"/>
    </row>
    <row r="203" spans="1:18" ht="18" customHeight="1">
      <c r="A203" s="421">
        <v>631</v>
      </c>
      <c r="B203" s="5" t="s">
        <v>290</v>
      </c>
      <c r="C203" s="6">
        <f aca="true" t="shared" si="0" ref="C203:E205">C68</f>
        <v>6511</v>
      </c>
      <c r="D203" s="6">
        <f t="shared" si="0"/>
        <v>0</v>
      </c>
      <c r="E203" s="6">
        <f t="shared" si="0"/>
        <v>8657</v>
      </c>
      <c r="F203" s="213" t="e">
        <f>#REF!</f>
        <v>#REF!</v>
      </c>
      <c r="G203" s="9"/>
      <c r="H203" s="9"/>
      <c r="I203" s="9"/>
      <c r="J203" s="7"/>
      <c r="K203" s="43"/>
      <c r="L203" s="104">
        <v>6285</v>
      </c>
      <c r="M203" s="422">
        <v>8332</v>
      </c>
      <c r="N203" s="6">
        <f>N68</f>
        <v>8729</v>
      </c>
      <c r="O203" s="6"/>
      <c r="P203" s="164">
        <f>P68</f>
        <v>8800</v>
      </c>
      <c r="Q203" s="40"/>
      <c r="R203" s="40"/>
    </row>
    <row r="204" spans="1:18" ht="18" customHeight="1">
      <c r="A204" s="421"/>
      <c r="B204" s="124" t="s">
        <v>291</v>
      </c>
      <c r="C204" s="9">
        <f t="shared" si="0"/>
        <v>4385</v>
      </c>
      <c r="D204" s="9">
        <f t="shared" si="0"/>
        <v>0</v>
      </c>
      <c r="E204" s="9">
        <f t="shared" si="0"/>
        <v>6403</v>
      </c>
      <c r="F204" s="216">
        <f>F27</f>
        <v>0</v>
      </c>
      <c r="G204" s="9"/>
      <c r="H204" s="9"/>
      <c r="I204" s="9"/>
      <c r="J204" s="7"/>
      <c r="K204" s="43"/>
      <c r="L204" s="104">
        <v>4257.4</v>
      </c>
      <c r="M204" s="427">
        <v>6532</v>
      </c>
      <c r="N204" s="9">
        <f>N69</f>
        <v>6729</v>
      </c>
      <c r="O204" s="9"/>
      <c r="P204" s="242">
        <f>P69</f>
        <v>6800</v>
      </c>
      <c r="Q204" s="40"/>
      <c r="R204" s="40"/>
    </row>
    <row r="205" spans="1:18" ht="18" customHeight="1">
      <c r="A205" s="421"/>
      <c r="B205" s="124" t="s">
        <v>292</v>
      </c>
      <c r="C205" s="9">
        <f t="shared" si="0"/>
        <v>2126</v>
      </c>
      <c r="D205" s="9">
        <f t="shared" si="0"/>
        <v>0</v>
      </c>
      <c r="E205" s="9">
        <f t="shared" si="0"/>
        <v>2254</v>
      </c>
      <c r="F205" s="216" t="e">
        <f>#REF!</f>
        <v>#REF!</v>
      </c>
      <c r="G205" s="9"/>
      <c r="H205" s="9"/>
      <c r="I205" s="9"/>
      <c r="J205" s="7"/>
      <c r="K205" s="43"/>
      <c r="L205" s="104">
        <v>2027.6</v>
      </c>
      <c r="M205" s="427">
        <v>1800</v>
      </c>
      <c r="N205" s="9">
        <f>N70</f>
        <v>2000</v>
      </c>
      <c r="O205" s="9"/>
      <c r="P205" s="242">
        <f>P70</f>
        <v>2000</v>
      </c>
      <c r="Q205" s="40"/>
      <c r="R205" s="40"/>
    </row>
    <row r="206" spans="1:18" ht="18" customHeight="1">
      <c r="A206" s="421">
        <v>632</v>
      </c>
      <c r="B206" s="5" t="s">
        <v>230</v>
      </c>
      <c r="C206" s="6">
        <f>C72</f>
        <v>3650</v>
      </c>
      <c r="D206" s="6">
        <f>D72</f>
        <v>0</v>
      </c>
      <c r="E206" s="6">
        <f>E72</f>
        <v>3820</v>
      </c>
      <c r="F206" s="213">
        <f>F32</f>
        <v>0</v>
      </c>
      <c r="G206" s="9"/>
      <c r="H206" s="9"/>
      <c r="I206" s="9"/>
      <c r="J206" s="7"/>
      <c r="K206" s="43"/>
      <c r="L206" s="104">
        <v>3751.4</v>
      </c>
      <c r="M206" s="422">
        <v>4530</v>
      </c>
      <c r="N206" s="6">
        <f>N72</f>
        <v>4720</v>
      </c>
      <c r="O206" s="6"/>
      <c r="P206" s="164">
        <f>P72</f>
        <v>4840</v>
      </c>
      <c r="Q206" s="40"/>
      <c r="R206" s="40"/>
    </row>
    <row r="207" spans="1:18" ht="18" customHeight="1">
      <c r="A207" s="421">
        <v>633</v>
      </c>
      <c r="B207" s="5" t="s">
        <v>403</v>
      </c>
      <c r="C207" s="6">
        <f>C76</f>
        <v>4066</v>
      </c>
      <c r="D207" s="6">
        <f>D76</f>
        <v>0</v>
      </c>
      <c r="E207" s="6">
        <f>E76</f>
        <v>3684</v>
      </c>
      <c r="F207" s="213">
        <f>F47</f>
        <v>0</v>
      </c>
      <c r="G207" s="9"/>
      <c r="H207" s="9"/>
      <c r="I207" s="9"/>
      <c r="J207" s="7"/>
      <c r="K207" s="43"/>
      <c r="L207" s="104">
        <v>4561.2</v>
      </c>
      <c r="M207" s="422">
        <v>4807</v>
      </c>
      <c r="N207" s="6">
        <f>N76</f>
        <v>4927</v>
      </c>
      <c r="O207" s="6"/>
      <c r="P207" s="164">
        <f>P76</f>
        <v>4658</v>
      </c>
      <c r="Q207" s="40"/>
      <c r="R207" s="40"/>
    </row>
    <row r="208" spans="1:18" ht="18" customHeight="1">
      <c r="A208" s="421">
        <v>634</v>
      </c>
      <c r="B208" s="5" t="s">
        <v>232</v>
      </c>
      <c r="C208" s="6">
        <f>C89</f>
        <v>3881</v>
      </c>
      <c r="D208" s="6">
        <f>D89</f>
        <v>0</v>
      </c>
      <c r="E208" s="6">
        <f>E89</f>
        <v>3705</v>
      </c>
      <c r="F208" s="213">
        <f>F83</f>
        <v>0</v>
      </c>
      <c r="G208" s="9"/>
      <c r="H208" s="9"/>
      <c r="I208" s="9"/>
      <c r="J208" s="7"/>
      <c r="K208" s="43"/>
      <c r="L208" s="104">
        <v>4114.2</v>
      </c>
      <c r="M208" s="422">
        <v>3880</v>
      </c>
      <c r="N208" s="6">
        <f>N89</f>
        <v>4090</v>
      </c>
      <c r="O208" s="6"/>
      <c r="P208" s="164">
        <f>P89</f>
        <v>4140</v>
      </c>
      <c r="Q208" s="40"/>
      <c r="R208" s="40"/>
    </row>
    <row r="209" spans="1:18" ht="18" customHeight="1">
      <c r="A209" s="496">
        <v>635</v>
      </c>
      <c r="B209" s="5" t="s">
        <v>233</v>
      </c>
      <c r="C209" s="6">
        <f>C100</f>
        <v>1681</v>
      </c>
      <c r="D209" s="6">
        <f>D100</f>
        <v>0</v>
      </c>
      <c r="E209" s="6">
        <f>E100</f>
        <v>1852</v>
      </c>
      <c r="F209" s="213">
        <f>F94</f>
        <v>0</v>
      </c>
      <c r="G209" s="9"/>
      <c r="H209" s="9"/>
      <c r="I209" s="9"/>
      <c r="J209" s="7"/>
      <c r="K209" s="43"/>
      <c r="L209" s="104">
        <v>1926.5</v>
      </c>
      <c r="M209" s="422">
        <v>710</v>
      </c>
      <c r="N209" s="6">
        <f>N100</f>
        <v>1614</v>
      </c>
      <c r="O209" s="6"/>
      <c r="P209" s="164">
        <f>P100</f>
        <v>1380</v>
      </c>
      <c r="Q209" s="40"/>
      <c r="R209" s="40"/>
    </row>
    <row r="210" spans="1:18" ht="18" customHeight="1">
      <c r="A210" s="496">
        <v>636</v>
      </c>
      <c r="B210" s="5" t="s">
        <v>234</v>
      </c>
      <c r="C210" s="6">
        <f>C110</f>
        <v>138</v>
      </c>
      <c r="D210" s="104"/>
      <c r="E210" s="6">
        <f>E110</f>
        <v>137</v>
      </c>
      <c r="F210" s="213">
        <f>F118</f>
        <v>0</v>
      </c>
      <c r="G210" s="9"/>
      <c r="H210" s="9"/>
      <c r="I210" s="9"/>
      <c r="J210" s="7"/>
      <c r="K210" s="43"/>
      <c r="L210" s="104">
        <v>167.6</v>
      </c>
      <c r="M210" s="422">
        <v>184</v>
      </c>
      <c r="N210" s="6">
        <f>N110</f>
        <v>174</v>
      </c>
      <c r="O210" s="6"/>
      <c r="P210" s="164">
        <f>P110</f>
        <v>184</v>
      </c>
      <c r="Q210" s="40"/>
      <c r="R210" s="40"/>
    </row>
    <row r="211" spans="1:18" ht="18" customHeight="1">
      <c r="A211" s="496">
        <v>637</v>
      </c>
      <c r="B211" s="5" t="s">
        <v>407</v>
      </c>
      <c r="C211" s="6">
        <f>C113</f>
        <v>5428</v>
      </c>
      <c r="D211" s="6">
        <f>D113</f>
        <v>0</v>
      </c>
      <c r="E211" s="6">
        <f>E113</f>
        <v>6947</v>
      </c>
      <c r="F211" s="213">
        <f>F123</f>
        <v>0</v>
      </c>
      <c r="G211" s="6"/>
      <c r="H211" s="6"/>
      <c r="I211" s="6"/>
      <c r="J211" s="55"/>
      <c r="K211" s="43"/>
      <c r="L211" s="104">
        <v>6243.2</v>
      </c>
      <c r="M211" s="422">
        <v>6557</v>
      </c>
      <c r="N211" s="6">
        <f>N113</f>
        <v>7193</v>
      </c>
      <c r="O211" s="6"/>
      <c r="P211" s="164">
        <f>P113</f>
        <v>7319</v>
      </c>
      <c r="Q211" s="40"/>
      <c r="R211" s="40"/>
    </row>
    <row r="212" spans="1:18" ht="18" customHeight="1">
      <c r="A212" s="445">
        <v>648</v>
      </c>
      <c r="B212" s="528" t="s">
        <v>236</v>
      </c>
      <c r="C212" s="422">
        <f>C132</f>
        <v>2784</v>
      </c>
      <c r="D212" s="422">
        <f>D132</f>
        <v>0</v>
      </c>
      <c r="E212" s="422">
        <f>E132</f>
        <v>95</v>
      </c>
      <c r="F212" s="422" t="e">
        <f>SUM(#REF!)</f>
        <v>#REF!</v>
      </c>
      <c r="G212" s="422"/>
      <c r="H212" s="422"/>
      <c r="I212" s="422"/>
      <c r="J212" s="424"/>
      <c r="K212" s="425"/>
      <c r="L212" s="499">
        <v>256.5</v>
      </c>
      <c r="M212" s="422">
        <v>473</v>
      </c>
      <c r="N212" s="422">
        <f>N132</f>
        <v>300</v>
      </c>
      <c r="O212" s="422"/>
      <c r="P212" s="426">
        <f>P132</f>
        <v>320</v>
      </c>
      <c r="Q212" s="40"/>
      <c r="R212" s="40"/>
    </row>
    <row r="213" spans="1:18" ht="18" customHeight="1">
      <c r="A213" s="421"/>
      <c r="B213" s="5"/>
      <c r="C213" s="6"/>
      <c r="D213" s="103"/>
      <c r="E213" s="6"/>
      <c r="F213" s="213"/>
      <c r="G213" s="6"/>
      <c r="H213" s="6"/>
      <c r="I213" s="6"/>
      <c r="J213" s="7"/>
      <c r="K213" s="43"/>
      <c r="L213" s="104"/>
      <c r="M213" s="427"/>
      <c r="N213" s="9"/>
      <c r="O213" s="9"/>
      <c r="P213" s="44"/>
      <c r="Q213" s="40"/>
      <c r="R213" s="40"/>
    </row>
    <row r="214" spans="1:18" ht="18" customHeight="1">
      <c r="A214" s="421">
        <v>700</v>
      </c>
      <c r="B214" s="421" t="s">
        <v>237</v>
      </c>
      <c r="C214" s="422">
        <f>C140</f>
        <v>11881</v>
      </c>
      <c r="D214" s="499"/>
      <c r="E214" s="422">
        <f>E140</f>
        <v>12000</v>
      </c>
      <c r="F214" s="422">
        <f>F146</f>
        <v>0</v>
      </c>
      <c r="G214" s="427"/>
      <c r="H214" s="427"/>
      <c r="I214" s="427"/>
      <c r="J214" s="529"/>
      <c r="K214" s="530"/>
      <c r="L214" s="531">
        <v>11920.5</v>
      </c>
      <c r="M214" s="422">
        <v>1500</v>
      </c>
      <c r="N214" s="422">
        <f>N140</f>
        <v>500</v>
      </c>
      <c r="O214" s="422"/>
      <c r="P214" s="426">
        <f>P140</f>
        <v>500</v>
      </c>
      <c r="Q214" s="40"/>
      <c r="R214" s="40"/>
    </row>
    <row r="215" spans="1:18" ht="18" customHeight="1">
      <c r="A215" s="497"/>
      <c r="B215" s="7"/>
      <c r="C215" s="9"/>
      <c r="D215" s="104">
        <f>SUM(D201:D211)</f>
        <v>0</v>
      </c>
      <c r="E215" s="9"/>
      <c r="F215" s="216"/>
      <c r="G215" s="9"/>
      <c r="H215" s="9"/>
      <c r="I215" s="9"/>
      <c r="J215" s="7"/>
      <c r="K215" s="43"/>
      <c r="L215" s="104"/>
      <c r="M215" s="427"/>
      <c r="N215" s="9"/>
      <c r="O215" s="9"/>
      <c r="P215" s="164"/>
      <c r="Q215" s="40"/>
      <c r="R215" s="40"/>
    </row>
    <row r="216" spans="1:18" ht="18" customHeight="1">
      <c r="A216" s="496">
        <v>600</v>
      </c>
      <c r="B216" s="421" t="s">
        <v>238</v>
      </c>
      <c r="C216" s="422">
        <f>SUM(C201:C203,C206:C212)</f>
        <v>120445</v>
      </c>
      <c r="D216" s="499">
        <f>SUM(D201:D203,D206:D212)</f>
        <v>0</v>
      </c>
      <c r="E216" s="422">
        <f>SUM(E201:E203,E206:E212)</f>
        <v>122470</v>
      </c>
      <c r="F216" s="422">
        <f>F184</f>
        <v>0</v>
      </c>
      <c r="G216" s="427"/>
      <c r="H216" s="427"/>
      <c r="I216" s="427"/>
      <c r="J216" s="424"/>
      <c r="K216" s="425"/>
      <c r="L216" s="499">
        <f>SUM(L201:L203,L206:L212)</f>
        <v>127054.4</v>
      </c>
      <c r="M216" s="422">
        <f>SUM(M201:M203,M206:M212)</f>
        <v>132410</v>
      </c>
      <c r="N216" s="422">
        <f>SUM(N201:N203,N206:N212)</f>
        <v>138807</v>
      </c>
      <c r="O216" s="422"/>
      <c r="P216" s="426">
        <f>SUM(P201:P203,P206:P212)</f>
        <v>141818</v>
      </c>
      <c r="Q216" s="40"/>
      <c r="R216" s="40"/>
    </row>
    <row r="217" spans="1:18" ht="18" customHeight="1">
      <c r="A217" s="497"/>
      <c r="B217" s="7" t="s">
        <v>239</v>
      </c>
      <c r="C217" s="9">
        <f>SUM(C204:C211)</f>
        <v>25355</v>
      </c>
      <c r="D217" s="104"/>
      <c r="E217" s="9">
        <f>SUM(E204:E211)</f>
        <v>28802</v>
      </c>
      <c r="F217" s="216" t="e">
        <f>SUM(#REF!,F32,F47,F83,F94,F118,F123)</f>
        <v>#REF!</v>
      </c>
      <c r="G217" s="9"/>
      <c r="H217" s="9"/>
      <c r="I217" s="9"/>
      <c r="J217" s="7"/>
      <c r="K217" s="43"/>
      <c r="L217" s="104">
        <f>SUM(L204:L211)</f>
        <v>27049.1</v>
      </c>
      <c r="M217" s="427">
        <f>SUM(M204:M211)</f>
        <v>29000</v>
      </c>
      <c r="N217" s="9">
        <f>SUM(N203,N206:N211)</f>
        <v>31447</v>
      </c>
      <c r="O217" s="9"/>
      <c r="P217" s="242">
        <f>SUM(P203,P206:P211)</f>
        <v>31321</v>
      </c>
      <c r="Q217" s="40"/>
      <c r="R217" s="40"/>
    </row>
    <row r="218" spans="1:18" ht="30.75" customHeight="1">
      <c r="A218" s="497"/>
      <c r="B218" s="421" t="s">
        <v>240</v>
      </c>
      <c r="C218" s="422">
        <f>SUM(C214,C216)</f>
        <v>132326</v>
      </c>
      <c r="D218" s="499">
        <f>SUM(D214,D216)</f>
        <v>0</v>
      </c>
      <c r="E218" s="422">
        <f>SUM(E214,E216)</f>
        <v>134470</v>
      </c>
      <c r="F218" s="422" t="e">
        <f>SUM(#REF!)</f>
        <v>#REF!</v>
      </c>
      <c r="G218" s="427"/>
      <c r="H218" s="427"/>
      <c r="I218" s="427"/>
      <c r="J218" s="424"/>
      <c r="K218" s="425"/>
      <c r="L218" s="499">
        <f>SUM(L214,L216)</f>
        <v>138974.9</v>
      </c>
      <c r="M218" s="422">
        <f>SUM(M214,M216)</f>
        <v>133910</v>
      </c>
      <c r="N218" s="422">
        <f>SUM(N214,N216)</f>
        <v>139307</v>
      </c>
      <c r="O218" s="422"/>
      <c r="P218" s="426">
        <f>SUM(P214,P216)</f>
        <v>142318</v>
      </c>
      <c r="Q218" s="28"/>
      <c r="R218" s="28"/>
    </row>
    <row r="219" spans="1:18" ht="12.75">
      <c r="A219" s="424"/>
      <c r="B219" s="7" t="s">
        <v>431</v>
      </c>
      <c r="C219" s="9">
        <v>192</v>
      </c>
      <c r="D219" s="104"/>
      <c r="E219" s="9"/>
      <c r="F219" s="216"/>
      <c r="G219" s="9"/>
      <c r="H219" s="9"/>
      <c r="I219" s="9"/>
      <c r="J219" s="7"/>
      <c r="K219" s="43"/>
      <c r="L219" s="104"/>
      <c r="M219" s="427"/>
      <c r="N219" s="9"/>
      <c r="O219" s="9"/>
      <c r="P219" s="164"/>
      <c r="Q219" s="101"/>
      <c r="R219" s="101"/>
    </row>
    <row r="220" spans="1:18" ht="12.75">
      <c r="A220" s="424"/>
      <c r="B220" s="421" t="s">
        <v>241</v>
      </c>
      <c r="C220" s="422">
        <f>C185</f>
        <v>511</v>
      </c>
      <c r="D220" s="423"/>
      <c r="E220" s="422">
        <f>E185</f>
        <v>250</v>
      </c>
      <c r="F220" s="422" t="e">
        <f>#REF!</f>
        <v>#REF!</v>
      </c>
      <c r="G220" s="422"/>
      <c r="H220" s="422"/>
      <c r="I220" s="422"/>
      <c r="J220" s="424"/>
      <c r="K220" s="425"/>
      <c r="L220" s="499">
        <v>1151.7</v>
      </c>
      <c r="M220" s="422">
        <f>M185</f>
        <v>270</v>
      </c>
      <c r="N220" s="422">
        <f>N185</f>
        <v>259</v>
      </c>
      <c r="O220" s="422"/>
      <c r="P220" s="426">
        <f>P185</f>
        <v>289</v>
      </c>
      <c r="Q220" s="40"/>
      <c r="R220" s="40"/>
    </row>
    <row r="221" spans="1:18" ht="12.75">
      <c r="A221" s="424"/>
      <c r="B221" s="7"/>
      <c r="C221" s="9"/>
      <c r="D221" s="104"/>
      <c r="E221" s="9"/>
      <c r="F221" s="193"/>
      <c r="G221" s="9"/>
      <c r="H221" s="9"/>
      <c r="I221" s="9"/>
      <c r="J221" s="7"/>
      <c r="K221" s="43"/>
      <c r="L221" s="104"/>
      <c r="M221" s="427"/>
      <c r="N221" s="9"/>
      <c r="O221" s="9"/>
      <c r="P221" s="44"/>
      <c r="Q221" s="40"/>
      <c r="R221" s="40"/>
    </row>
    <row r="222" spans="1:18" ht="12.75">
      <c r="A222" s="424"/>
      <c r="B222" s="7" t="s">
        <v>279</v>
      </c>
      <c r="C222" s="9"/>
      <c r="D222" s="104"/>
      <c r="E222" s="198">
        <v>249</v>
      </c>
      <c r="F222" s="344"/>
      <c r="G222" s="198"/>
      <c r="H222" s="198"/>
      <c r="I222" s="198"/>
      <c r="J222" s="345"/>
      <c r="K222" s="200"/>
      <c r="L222" s="518"/>
      <c r="M222" s="527">
        <v>249</v>
      </c>
      <c r="N222" s="198">
        <v>249</v>
      </c>
      <c r="O222" s="198"/>
      <c r="P222" s="397">
        <v>249</v>
      </c>
      <c r="Q222" s="40"/>
      <c r="R222" s="40"/>
    </row>
    <row r="223" spans="12:18" ht="12.75">
      <c r="L223" s="114"/>
      <c r="Q223" s="40"/>
      <c r="R223" s="40"/>
    </row>
    <row r="224" spans="12:18" ht="12.75">
      <c r="L224" s="114"/>
      <c r="Q224" s="40"/>
      <c r="R224" s="40"/>
    </row>
    <row r="225" spans="12:18" ht="12.75">
      <c r="L225" s="114"/>
      <c r="Q225" s="40"/>
      <c r="R225" s="40"/>
    </row>
    <row r="226" spans="12:18" ht="12.75">
      <c r="L226" s="114"/>
      <c r="Q226" s="40"/>
      <c r="R226" s="40"/>
    </row>
    <row r="227" spans="12:18" ht="12.75">
      <c r="L227" s="114"/>
      <c r="Q227" s="40"/>
      <c r="R227" s="40"/>
    </row>
    <row r="228" spans="12:18" ht="12.75">
      <c r="L228" s="114"/>
      <c r="Q228" s="40"/>
      <c r="R228" s="40"/>
    </row>
    <row r="229" spans="12:18" ht="12.75">
      <c r="L229" s="114"/>
      <c r="Q229" s="40"/>
      <c r="R229" s="40"/>
    </row>
    <row r="230" spans="12:18" ht="12.75">
      <c r="L230" s="114"/>
      <c r="Q230" s="40"/>
      <c r="R230" s="40"/>
    </row>
    <row r="231" spans="12:18" ht="12.75">
      <c r="L231" s="114"/>
      <c r="Q231" s="40"/>
      <c r="R231" s="40"/>
    </row>
    <row r="232" spans="12:18" ht="12.75">
      <c r="L232" s="114"/>
      <c r="Q232" s="40"/>
      <c r="R232" s="40"/>
    </row>
    <row r="233" spans="12:18" ht="12.75">
      <c r="L233" s="114"/>
      <c r="Q233" s="40"/>
      <c r="R233" s="40"/>
    </row>
    <row r="234" spans="12:18" ht="12.75">
      <c r="L234" s="114"/>
      <c r="Q234" s="40"/>
      <c r="R234" s="40"/>
    </row>
    <row r="235" spans="12:18" ht="12.75">
      <c r="L235" s="114"/>
      <c r="Q235" s="40"/>
      <c r="R235" s="40"/>
    </row>
    <row r="236" spans="12:18" ht="12.75">
      <c r="L236" s="114"/>
      <c r="Q236" s="291"/>
      <c r="R236" s="291"/>
    </row>
    <row r="237" spans="12:18" ht="12.75">
      <c r="L237" s="114"/>
      <c r="Q237" s="40"/>
      <c r="R237" s="40"/>
    </row>
    <row r="238" spans="12:18" ht="12.75">
      <c r="L238" s="114"/>
      <c r="Q238" s="40"/>
      <c r="R238" s="40"/>
    </row>
    <row r="239" spans="12:18" ht="12.75">
      <c r="L239" s="114"/>
      <c r="Q239" s="40"/>
      <c r="R239" s="40"/>
    </row>
    <row r="240" spans="12:18" ht="12.75">
      <c r="L240" s="114"/>
      <c r="Q240" s="40"/>
      <c r="R240" s="40"/>
    </row>
    <row r="241" spans="12:18" ht="12.75">
      <c r="L241" s="114"/>
      <c r="Q241" s="40"/>
      <c r="R241" s="40"/>
    </row>
    <row r="242" spans="12:18" ht="12.75">
      <c r="L242" s="114"/>
      <c r="Q242" s="40"/>
      <c r="R242" s="40"/>
    </row>
    <row r="243" spans="12:18" ht="12.75">
      <c r="L243" s="114"/>
      <c r="Q243" s="40"/>
      <c r="R243" s="40"/>
    </row>
    <row r="244" spans="12:18" ht="12.75">
      <c r="L244" s="114"/>
      <c r="Q244" s="40"/>
      <c r="R244" s="40"/>
    </row>
    <row r="245" spans="12:18" ht="12.75">
      <c r="L245" s="114"/>
      <c r="Q245" s="40"/>
      <c r="R245" s="40"/>
    </row>
    <row r="246" spans="3:18" ht="4.5" customHeight="1">
      <c r="C246" s="27"/>
      <c r="D246" s="114"/>
      <c r="E246" s="27"/>
      <c r="F246" s="27"/>
      <c r="G246" s="27"/>
      <c r="H246" s="27"/>
      <c r="I246" s="27"/>
      <c r="J246" s="28"/>
      <c r="K246" s="46"/>
      <c r="L246" s="509"/>
      <c r="M246" s="177"/>
      <c r="N246" s="177"/>
      <c r="O246" s="177"/>
      <c r="P246" s="46"/>
      <c r="Q246" s="28"/>
      <c r="R246" s="28"/>
    </row>
    <row r="247" spans="3:18" ht="8.25" customHeight="1">
      <c r="C247" s="27"/>
      <c r="D247" s="114"/>
      <c r="E247" s="27"/>
      <c r="F247" s="27"/>
      <c r="G247" s="27"/>
      <c r="H247" s="27"/>
      <c r="I247" s="27"/>
      <c r="J247" s="28"/>
      <c r="K247" s="46"/>
      <c r="L247" s="509"/>
      <c r="M247" s="177"/>
      <c r="N247" s="177"/>
      <c r="O247" s="177"/>
      <c r="P247" s="46"/>
      <c r="Q247" s="28"/>
      <c r="R247" s="28"/>
    </row>
    <row r="248" spans="3:18" ht="43.5" customHeight="1" hidden="1">
      <c r="C248" s="27"/>
      <c r="D248" s="114"/>
      <c r="E248" s="27"/>
      <c r="F248" s="27"/>
      <c r="G248" s="27"/>
      <c r="H248" s="27"/>
      <c r="I248" s="27"/>
      <c r="J248" s="28"/>
      <c r="K248" s="46"/>
      <c r="L248" s="509"/>
      <c r="M248" s="177"/>
      <c r="N248" s="177"/>
      <c r="O248" s="177"/>
      <c r="P248" s="46"/>
      <c r="Q248" s="28"/>
      <c r="R248" s="28"/>
    </row>
    <row r="249" spans="1:16" ht="12.75">
      <c r="A249" s="51" t="s">
        <v>271</v>
      </c>
      <c r="B249" s="51"/>
      <c r="C249" s="379"/>
      <c r="D249" s="118"/>
      <c r="E249" s="166"/>
      <c r="F249" s="166"/>
      <c r="G249" s="52"/>
      <c r="H249" s="52"/>
      <c r="I249" s="52"/>
      <c r="J249" s="52"/>
      <c r="K249" s="52"/>
      <c r="L249" s="118"/>
      <c r="M249" s="166"/>
      <c r="N249" s="166"/>
      <c r="O249" s="166"/>
      <c r="P249" s="149"/>
    </row>
    <row r="250" spans="1:16" ht="14.25" customHeight="1">
      <c r="A250" s="51"/>
      <c r="B250" s="51"/>
      <c r="C250" s="379"/>
      <c r="D250" s="118"/>
      <c r="E250" s="166"/>
      <c r="F250" s="166"/>
      <c r="G250" s="52"/>
      <c r="H250" s="52"/>
      <c r="I250" s="52"/>
      <c r="J250" s="52" t="s">
        <v>1</v>
      </c>
      <c r="K250" s="52"/>
      <c r="L250" s="118"/>
      <c r="M250" s="166"/>
      <c r="N250" s="166"/>
      <c r="O250" s="166"/>
      <c r="P250" s="150"/>
    </row>
    <row r="251" spans="1:16" ht="18">
      <c r="A251" s="52"/>
      <c r="B251" s="59"/>
      <c r="C251" s="380" t="s">
        <v>303</v>
      </c>
      <c r="D251" s="120"/>
      <c r="E251" s="167"/>
      <c r="F251" s="167"/>
      <c r="G251" s="59"/>
      <c r="H251" s="59"/>
      <c r="I251" s="59"/>
      <c r="J251" s="60"/>
      <c r="K251" s="52"/>
      <c r="L251" s="118"/>
      <c r="M251" s="166"/>
      <c r="N251" s="166"/>
      <c r="O251" s="166"/>
      <c r="P251" s="150"/>
    </row>
    <row r="252" spans="1:16" ht="51">
      <c r="A252" s="202" t="s">
        <v>34</v>
      </c>
      <c r="B252" s="207" t="s">
        <v>3</v>
      </c>
      <c r="C252" s="203" t="s">
        <v>299</v>
      </c>
      <c r="D252" s="204" t="s">
        <v>5</v>
      </c>
      <c r="E252" s="205" t="s">
        <v>298</v>
      </c>
      <c r="F252" s="203" t="s">
        <v>270</v>
      </c>
      <c r="G252" s="203"/>
      <c r="H252" s="203"/>
      <c r="I252" s="203"/>
      <c r="J252" s="219"/>
      <c r="K252" s="220"/>
      <c r="L252" s="519"/>
      <c r="M252" s="206"/>
      <c r="N252" s="221" t="s">
        <v>300</v>
      </c>
      <c r="O252" s="221" t="s">
        <v>269</v>
      </c>
      <c r="P252" s="207" t="s">
        <v>301</v>
      </c>
    </row>
    <row r="253" spans="1:16" ht="12.75">
      <c r="A253" s="222">
        <v>610</v>
      </c>
      <c r="B253" s="5" t="s">
        <v>225</v>
      </c>
      <c r="C253" s="6">
        <f>SUM(C35)</f>
        <v>68637</v>
      </c>
      <c r="D253" s="103"/>
      <c r="E253" s="6">
        <f>SUM(E35)</f>
        <v>69339</v>
      </c>
      <c r="F253" s="213" t="e">
        <f>F35</f>
        <v>#REF!</v>
      </c>
      <c r="G253" s="6"/>
      <c r="H253" s="6"/>
      <c r="I253" s="6"/>
      <c r="J253" s="7"/>
      <c r="K253" s="43"/>
      <c r="L253" s="104"/>
      <c r="M253" s="213"/>
      <c r="N253" s="6"/>
      <c r="O253" s="6"/>
      <c r="P253" s="164"/>
    </row>
    <row r="254" spans="1:18" ht="12.75">
      <c r="A254" s="222">
        <v>620</v>
      </c>
      <c r="B254" s="5" t="s">
        <v>226</v>
      </c>
      <c r="C254" s="6">
        <f>SUM(C45)</f>
        <v>23669</v>
      </c>
      <c r="D254" s="103">
        <f>D255+D256+D257</f>
        <v>0</v>
      </c>
      <c r="E254" s="6">
        <f>SUM(E45)</f>
        <v>24234</v>
      </c>
      <c r="F254" s="213">
        <f>F45</f>
        <v>0</v>
      </c>
      <c r="G254" s="6"/>
      <c r="H254" s="6"/>
      <c r="I254" s="6"/>
      <c r="J254" s="7"/>
      <c r="K254" s="43"/>
      <c r="L254" s="104"/>
      <c r="M254" s="213"/>
      <c r="N254" s="6"/>
      <c r="O254" s="6"/>
      <c r="P254" s="164"/>
      <c r="Q254" s="98"/>
      <c r="R254" s="98"/>
    </row>
    <row r="255" spans="1:18" ht="12.75">
      <c r="A255" s="222">
        <v>631</v>
      </c>
      <c r="B255" s="5" t="s">
        <v>290</v>
      </c>
      <c r="C255" s="6">
        <f>SUM(C256:C257)</f>
        <v>6511</v>
      </c>
      <c r="D255" s="104"/>
      <c r="E255" s="6">
        <f>E68</f>
        <v>8657</v>
      </c>
      <c r="F255" s="213">
        <f>F68</f>
        <v>6</v>
      </c>
      <c r="G255" s="9"/>
      <c r="H255" s="9"/>
      <c r="I255" s="9"/>
      <c r="J255" s="7"/>
      <c r="K255" s="43"/>
      <c r="L255" s="104"/>
      <c r="M255" s="213"/>
      <c r="N255" s="6"/>
      <c r="O255" s="6"/>
      <c r="P255" s="164"/>
      <c r="Q255" s="38"/>
      <c r="R255" s="38"/>
    </row>
    <row r="256" spans="1:18" ht="12.75">
      <c r="A256" s="222"/>
      <c r="B256" s="124" t="s">
        <v>291</v>
      </c>
      <c r="C256" s="9">
        <f>SUM(C69)</f>
        <v>4385</v>
      </c>
      <c r="D256" s="104"/>
      <c r="E256" s="9">
        <f>SUM(E69)</f>
        <v>6403</v>
      </c>
      <c r="F256" s="216">
        <f>F69</f>
        <v>0</v>
      </c>
      <c r="G256" s="9"/>
      <c r="H256" s="9"/>
      <c r="I256" s="9"/>
      <c r="J256" s="7"/>
      <c r="K256" s="43"/>
      <c r="L256" s="104"/>
      <c r="M256" s="216"/>
      <c r="N256" s="9"/>
      <c r="O256" s="9"/>
      <c r="P256" s="242"/>
      <c r="Q256" s="38"/>
      <c r="R256" s="38"/>
    </row>
    <row r="257" spans="1:18" ht="12.75">
      <c r="A257" s="222"/>
      <c r="B257" s="124" t="s">
        <v>292</v>
      </c>
      <c r="C257" s="9">
        <f>SUM(C70)</f>
        <v>2126</v>
      </c>
      <c r="D257" s="104"/>
      <c r="E257" s="9">
        <f>SUM(E70)</f>
        <v>2254</v>
      </c>
      <c r="F257" s="216">
        <f>F72</f>
        <v>6</v>
      </c>
      <c r="G257" s="9"/>
      <c r="H257" s="9"/>
      <c r="I257" s="9"/>
      <c r="J257" s="7"/>
      <c r="K257" s="43"/>
      <c r="L257" s="104"/>
      <c r="M257" s="216"/>
      <c r="N257" s="9"/>
      <c r="O257" s="9"/>
      <c r="P257" s="242"/>
      <c r="Q257" s="38"/>
      <c r="R257" s="38"/>
    </row>
    <row r="258" spans="1:18" ht="12.75">
      <c r="A258" s="222">
        <v>632</v>
      </c>
      <c r="B258" s="5" t="s">
        <v>230</v>
      </c>
      <c r="C258" s="6">
        <f>SUM(C72)</f>
        <v>3650</v>
      </c>
      <c r="D258" s="104"/>
      <c r="E258" s="6">
        <f>SUM(E72)</f>
        <v>3820</v>
      </c>
      <c r="F258" s="213">
        <f>F77</f>
        <v>0</v>
      </c>
      <c r="G258" s="9"/>
      <c r="H258" s="9"/>
      <c r="I258" s="9"/>
      <c r="J258" s="7"/>
      <c r="K258" s="43"/>
      <c r="L258" s="104"/>
      <c r="M258" s="213"/>
      <c r="N258" s="6"/>
      <c r="O258" s="6"/>
      <c r="P258" s="164"/>
      <c r="Q258" s="38"/>
      <c r="R258" s="38"/>
    </row>
    <row r="259" spans="1:18" ht="12.75">
      <c r="A259" s="222">
        <v>633</v>
      </c>
      <c r="B259" s="5" t="s">
        <v>231</v>
      </c>
      <c r="C259" s="6">
        <f>SUM(C87)</f>
        <v>3</v>
      </c>
      <c r="D259" s="104"/>
      <c r="E259" s="6">
        <f>SUM(E87)</f>
        <v>5</v>
      </c>
      <c r="F259" s="213">
        <f>F100</f>
        <v>3</v>
      </c>
      <c r="G259" s="9"/>
      <c r="H259" s="9"/>
      <c r="I259" s="9"/>
      <c r="J259" s="7"/>
      <c r="K259" s="43"/>
      <c r="L259" s="104"/>
      <c r="M259" s="213"/>
      <c r="N259" s="6"/>
      <c r="O259" s="6"/>
      <c r="P259" s="164"/>
      <c r="Q259" s="38"/>
      <c r="R259" s="38"/>
    </row>
    <row r="260" spans="1:18" ht="12.75">
      <c r="A260" s="222">
        <v>634</v>
      </c>
      <c r="B260" s="5" t="s">
        <v>232</v>
      </c>
      <c r="C260" s="6">
        <f>SUM(C132)</f>
        <v>2784</v>
      </c>
      <c r="D260" s="104"/>
      <c r="E260" s="6">
        <f>SUM(E132)</f>
        <v>95</v>
      </c>
      <c r="F260" s="213">
        <f>F132</f>
        <v>0</v>
      </c>
      <c r="G260" s="9"/>
      <c r="H260" s="9"/>
      <c r="I260" s="9"/>
      <c r="J260" s="7"/>
      <c r="K260" s="43"/>
      <c r="L260" s="104"/>
      <c r="M260" s="213"/>
      <c r="N260" s="6"/>
      <c r="O260" s="6"/>
      <c r="P260" s="164" t="s">
        <v>276</v>
      </c>
      <c r="Q260" s="38"/>
      <c r="R260" s="38"/>
    </row>
    <row r="261" spans="1:18" ht="12.75">
      <c r="A261" s="240">
        <v>635</v>
      </c>
      <c r="B261" s="5" t="s">
        <v>233</v>
      </c>
      <c r="C261" s="6">
        <f>SUM(C146)</f>
        <v>0</v>
      </c>
      <c r="D261" s="104"/>
      <c r="E261" s="6">
        <f>SUM(E146)</f>
        <v>0</v>
      </c>
      <c r="F261" s="213">
        <f>F145</f>
        <v>0</v>
      </c>
      <c r="G261" s="9"/>
      <c r="H261" s="9"/>
      <c r="I261" s="9"/>
      <c r="J261" s="7"/>
      <c r="K261" s="43"/>
      <c r="L261" s="104"/>
      <c r="M261" s="213"/>
      <c r="N261" s="6"/>
      <c r="O261" s="6"/>
      <c r="P261" s="164"/>
      <c r="Q261" s="38"/>
      <c r="R261" s="38"/>
    </row>
    <row r="262" spans="1:18" ht="12.75">
      <c r="A262" s="240">
        <v>636</v>
      </c>
      <c r="B262" s="5" t="s">
        <v>234</v>
      </c>
      <c r="C262" s="6">
        <f>SUM(C165)</f>
        <v>0</v>
      </c>
      <c r="D262" s="104"/>
      <c r="E262" s="6">
        <f>SUM(E165)</f>
        <v>0</v>
      </c>
      <c r="F262" s="213">
        <f>F162</f>
        <v>0</v>
      </c>
      <c r="G262" s="9"/>
      <c r="H262" s="9"/>
      <c r="I262" s="9"/>
      <c r="J262" s="7"/>
      <c r="K262" s="43"/>
      <c r="L262" s="104"/>
      <c r="M262" s="213"/>
      <c r="N262" s="6"/>
      <c r="O262" s="6"/>
      <c r="P262" s="164"/>
      <c r="Q262" s="38"/>
      <c r="R262" s="38"/>
    </row>
    <row r="263" spans="1:18" ht="12.75">
      <c r="A263" s="240">
        <v>637</v>
      </c>
      <c r="B263" s="5" t="s">
        <v>235</v>
      </c>
      <c r="C263" s="6">
        <f>SUM(C168)</f>
        <v>0</v>
      </c>
      <c r="D263" s="103"/>
      <c r="E263" s="6">
        <f>SUM(E168)</f>
        <v>0</v>
      </c>
      <c r="F263" s="213">
        <f>F168</f>
        <v>0</v>
      </c>
      <c r="G263" s="6"/>
      <c r="H263" s="6"/>
      <c r="I263" s="6"/>
      <c r="J263" s="55"/>
      <c r="K263" s="43"/>
      <c r="L263" s="104"/>
      <c r="M263" s="213"/>
      <c r="N263" s="6"/>
      <c r="O263" s="6"/>
      <c r="P263" s="164"/>
      <c r="Q263" s="38"/>
      <c r="R263" s="38"/>
    </row>
    <row r="264" spans="1:18" ht="12.75">
      <c r="A264" s="226">
        <v>648</v>
      </c>
      <c r="B264" s="13" t="s">
        <v>236</v>
      </c>
      <c r="C264" s="381">
        <f>SUM(C192)</f>
        <v>0</v>
      </c>
      <c r="D264" s="103"/>
      <c r="E264" s="6">
        <f>SUM(E192)</f>
        <v>0</v>
      </c>
      <c r="F264" s="213" t="e">
        <f>SUM(#REF!)</f>
        <v>#REF!</v>
      </c>
      <c r="G264" s="6"/>
      <c r="H264" s="6"/>
      <c r="I264" s="6"/>
      <c r="J264" s="7"/>
      <c r="K264" s="43"/>
      <c r="L264" s="104"/>
      <c r="M264" s="213"/>
      <c r="N264" s="6"/>
      <c r="O264" s="6"/>
      <c r="P264" s="164"/>
      <c r="Q264" s="38"/>
      <c r="R264" s="38"/>
    </row>
    <row r="265" spans="1:18" ht="12.75">
      <c r="A265" s="222"/>
      <c r="B265" s="5"/>
      <c r="C265" s="6"/>
      <c r="D265" s="103"/>
      <c r="E265" s="6"/>
      <c r="F265" s="213"/>
      <c r="G265" s="6"/>
      <c r="H265" s="6"/>
      <c r="I265" s="6"/>
      <c r="J265" s="7"/>
      <c r="K265" s="43"/>
      <c r="L265" s="104"/>
      <c r="M265" s="216"/>
      <c r="N265" s="9"/>
      <c r="O265" s="9"/>
      <c r="P265" s="44"/>
      <c r="Q265" s="38"/>
      <c r="R265" s="38"/>
    </row>
    <row r="266" spans="1:18" ht="12.75">
      <c r="A266" s="222">
        <v>700</v>
      </c>
      <c r="B266" s="5" t="s">
        <v>237</v>
      </c>
      <c r="C266" s="6">
        <f>SUM(C197)</f>
        <v>0</v>
      </c>
      <c r="D266" s="104"/>
      <c r="E266" s="6">
        <f>SUM(E197)</f>
        <v>0</v>
      </c>
      <c r="F266" s="213">
        <f>F191</f>
        <v>0</v>
      </c>
      <c r="G266" s="9"/>
      <c r="H266" s="9"/>
      <c r="I266" s="9"/>
      <c r="J266" s="55"/>
      <c r="K266" s="44"/>
      <c r="L266" s="113"/>
      <c r="M266" s="213"/>
      <c r="N266" s="6"/>
      <c r="O266" s="6"/>
      <c r="P266" s="164"/>
      <c r="Q266" s="38"/>
      <c r="R266" s="38"/>
    </row>
    <row r="267" spans="1:18" ht="12.75">
      <c r="A267" s="225"/>
      <c r="B267" s="7"/>
      <c r="C267" s="9"/>
      <c r="D267" s="104">
        <f>SUM(D253:D263)</f>
        <v>0</v>
      </c>
      <c r="E267" s="9"/>
      <c r="F267" s="216"/>
      <c r="G267" s="9"/>
      <c r="H267" s="9"/>
      <c r="I267" s="9"/>
      <c r="J267" s="7"/>
      <c r="K267" s="43"/>
      <c r="L267" s="104"/>
      <c r="M267" s="216"/>
      <c r="N267" s="9"/>
      <c r="O267" s="9"/>
      <c r="P267" s="164"/>
      <c r="Q267" s="38"/>
      <c r="R267" s="38"/>
    </row>
    <row r="268" spans="1:18" ht="12.75">
      <c r="A268" s="240">
        <v>600</v>
      </c>
      <c r="B268" s="5" t="s">
        <v>238</v>
      </c>
      <c r="C268" s="6">
        <f>SUM(C253:C255,C258:C264)</f>
        <v>105254</v>
      </c>
      <c r="D268" s="104">
        <f>SUM(D253:D255,D258:D264)</f>
        <v>0</v>
      </c>
      <c r="E268" s="6">
        <f>SUM(E253:E255,E258:E264)</f>
        <v>106150</v>
      </c>
      <c r="F268" s="213">
        <f>F233</f>
        <v>0</v>
      </c>
      <c r="G268" s="9"/>
      <c r="H268" s="9"/>
      <c r="I268" s="9"/>
      <c r="J268" s="7"/>
      <c r="K268" s="43"/>
      <c r="L268" s="104"/>
      <c r="M268" s="213"/>
      <c r="N268" s="6"/>
      <c r="O268" s="6"/>
      <c r="P268" s="164"/>
      <c r="Q268" s="39"/>
      <c r="R268" s="39"/>
    </row>
    <row r="269" spans="1:18" ht="12.75">
      <c r="A269" s="225"/>
      <c r="B269" s="7" t="s">
        <v>239</v>
      </c>
      <c r="C269" s="9">
        <f>SUM(C255,C258:C263)</f>
        <v>12948</v>
      </c>
      <c r="D269" s="104"/>
      <c r="E269" s="9">
        <f>SUM(E255,E258:E263)</f>
        <v>12577</v>
      </c>
      <c r="F269" s="216">
        <f>SUM(F68,F77,F100,F132,F145,F162,F168)</f>
        <v>9</v>
      </c>
      <c r="G269" s="9"/>
      <c r="H269" s="9"/>
      <c r="I269" s="9"/>
      <c r="J269" s="7"/>
      <c r="K269" s="43"/>
      <c r="L269" s="104"/>
      <c r="M269" s="216"/>
      <c r="N269" s="9"/>
      <c r="O269" s="9"/>
      <c r="P269" s="242"/>
      <c r="Q269" s="38"/>
      <c r="R269" s="38"/>
    </row>
    <row r="270" spans="1:18" ht="12.75">
      <c r="A270" s="225"/>
      <c r="B270" s="7"/>
      <c r="C270" s="9"/>
      <c r="D270" s="104">
        <f>SUM(D265,D267)</f>
        <v>0</v>
      </c>
      <c r="E270" s="9"/>
      <c r="F270" s="216"/>
      <c r="G270" s="9"/>
      <c r="H270" s="9"/>
      <c r="I270" s="9"/>
      <c r="J270" s="55"/>
      <c r="K270" s="43"/>
      <c r="L270" s="104"/>
      <c r="M270" s="216"/>
      <c r="N270" s="9"/>
      <c r="O270" s="9"/>
      <c r="P270" s="164"/>
      <c r="Q270" s="38"/>
      <c r="R270" s="38"/>
    </row>
    <row r="271" spans="1:18" ht="12.75">
      <c r="A271" s="225"/>
      <c r="B271" s="222" t="s">
        <v>240</v>
      </c>
      <c r="C271" s="213">
        <f>SUM(C266,C268)</f>
        <v>105254</v>
      </c>
      <c r="D271" s="245">
        <f>SUM(D266,D268)</f>
        <v>0</v>
      </c>
      <c r="E271" s="213">
        <f>SUM(E237)</f>
        <v>0</v>
      </c>
      <c r="F271" s="213">
        <f>SUM(F237)</f>
        <v>0</v>
      </c>
      <c r="G271" s="216"/>
      <c r="H271" s="216"/>
      <c r="I271" s="216"/>
      <c r="J271" s="223"/>
      <c r="K271" s="224"/>
      <c r="L271" s="245"/>
      <c r="M271" s="213"/>
      <c r="N271" s="213"/>
      <c r="O271" s="213"/>
      <c r="P271" s="217"/>
      <c r="Q271" s="38"/>
      <c r="R271" s="38"/>
    </row>
    <row r="272" spans="1:18" ht="12.75">
      <c r="A272" s="223"/>
      <c r="B272" s="7"/>
      <c r="C272" s="9"/>
      <c r="D272" s="104"/>
      <c r="E272" s="9"/>
      <c r="F272" s="216"/>
      <c r="G272" s="9"/>
      <c r="H272" s="9"/>
      <c r="I272" s="9"/>
      <c r="J272" s="7"/>
      <c r="K272" s="43"/>
      <c r="L272" s="104"/>
      <c r="M272" s="216"/>
      <c r="N272" s="9"/>
      <c r="O272" s="9"/>
      <c r="P272" s="164"/>
      <c r="Q272" s="38"/>
      <c r="R272" s="38"/>
    </row>
    <row r="273" spans="1:18" ht="12.75">
      <c r="A273" s="223"/>
      <c r="B273" s="222" t="s">
        <v>241</v>
      </c>
      <c r="C273" s="213" t="e">
        <f>SUM(#REF!)</f>
        <v>#REF!</v>
      </c>
      <c r="D273" s="212"/>
      <c r="E273" s="213" t="e">
        <f>SUM(#REF!)</f>
        <v>#REF!</v>
      </c>
      <c r="F273" s="213" t="e">
        <f>#REF!</f>
        <v>#REF!</v>
      </c>
      <c r="G273" s="213"/>
      <c r="H273" s="213"/>
      <c r="I273" s="213"/>
      <c r="J273" s="223"/>
      <c r="K273" s="224"/>
      <c r="L273" s="245"/>
      <c r="M273" s="213"/>
      <c r="N273" s="213"/>
      <c r="O273" s="213"/>
      <c r="P273" s="217"/>
      <c r="Q273" s="38"/>
      <c r="R273" s="38"/>
    </row>
    <row r="274" spans="1:18" ht="12.75">
      <c r="A274" s="223"/>
      <c r="B274" s="7"/>
      <c r="C274" s="9"/>
      <c r="D274" s="104"/>
      <c r="E274" s="9"/>
      <c r="F274" s="193"/>
      <c r="G274" s="9"/>
      <c r="H274" s="9"/>
      <c r="I274" s="9"/>
      <c r="J274" s="7"/>
      <c r="K274" s="43"/>
      <c r="L274" s="104"/>
      <c r="M274" s="216"/>
      <c r="N274" s="9"/>
      <c r="O274" s="9"/>
      <c r="P274" s="44"/>
      <c r="Q274" s="38"/>
      <c r="R274" s="38"/>
    </row>
    <row r="275" spans="1:18" ht="12.75">
      <c r="A275" s="223"/>
      <c r="B275" s="7" t="s">
        <v>279</v>
      </c>
      <c r="C275" s="9">
        <v>230</v>
      </c>
      <c r="D275" s="104"/>
      <c r="E275" s="198">
        <v>241</v>
      </c>
      <c r="F275" s="344">
        <v>240</v>
      </c>
      <c r="G275" s="198"/>
      <c r="H275" s="198"/>
      <c r="I275" s="198"/>
      <c r="J275" s="345"/>
      <c r="K275" s="200"/>
      <c r="L275" s="518"/>
      <c r="M275" s="312"/>
      <c r="N275" s="299"/>
      <c r="O275" s="299"/>
      <c r="P275" s="308"/>
      <c r="Q275" s="38"/>
      <c r="R275" s="38"/>
    </row>
    <row r="276" spans="1:18" ht="12.75">
      <c r="A276" s="214"/>
      <c r="B276" s="23"/>
      <c r="C276" s="24"/>
      <c r="D276" s="107"/>
      <c r="E276" s="24"/>
      <c r="F276" s="9"/>
      <c r="G276" s="83"/>
      <c r="H276" s="43"/>
      <c r="I276" s="43"/>
      <c r="J276" s="21"/>
      <c r="K276" s="43"/>
      <c r="L276" s="104"/>
      <c r="M276" s="216"/>
      <c r="N276" s="9"/>
      <c r="O276" s="9"/>
      <c r="P276" s="44"/>
      <c r="Q276" s="40"/>
      <c r="R276" s="40"/>
    </row>
    <row r="277" spans="1:18" ht="12.75">
      <c r="A277" s="214"/>
      <c r="B277" s="23"/>
      <c r="C277" s="24"/>
      <c r="D277" s="107"/>
      <c r="E277" s="299"/>
      <c r="F277" s="299" t="s">
        <v>268</v>
      </c>
      <c r="G277" s="199"/>
      <c r="H277" s="200"/>
      <c r="I277" s="200"/>
      <c r="J277" s="201"/>
      <c r="K277" s="200"/>
      <c r="L277" s="518"/>
      <c r="M277" s="312"/>
      <c r="N277" s="299"/>
      <c r="O277" s="9"/>
      <c r="P277" s="308"/>
      <c r="Q277" s="40"/>
      <c r="R277" s="40"/>
    </row>
    <row r="278" spans="1:18" ht="40.5" customHeight="1">
      <c r="A278" s="23"/>
      <c r="B278" s="23"/>
      <c r="C278" s="107"/>
      <c r="D278" s="107"/>
      <c r="E278" s="24"/>
      <c r="F278" s="9" t="s">
        <v>242</v>
      </c>
      <c r="G278" s="83"/>
      <c r="H278" s="43"/>
      <c r="I278" s="43"/>
      <c r="J278" s="21"/>
      <c r="K278" s="43"/>
      <c r="L278" s="104"/>
      <c r="M278" s="9"/>
      <c r="N278" s="9"/>
      <c r="O278" s="9"/>
      <c r="P278" s="44"/>
      <c r="Q278" s="40"/>
      <c r="R278" s="40"/>
    </row>
    <row r="279" spans="1:18" ht="39.75" customHeight="1">
      <c r="A279" s="23"/>
      <c r="B279" s="23"/>
      <c r="C279" s="107"/>
      <c r="D279" s="107"/>
      <c r="E279" s="24"/>
      <c r="F279" s="9"/>
      <c r="G279" s="83"/>
      <c r="H279" s="43"/>
      <c r="I279" s="43"/>
      <c r="J279" s="23"/>
      <c r="K279" s="43"/>
      <c r="L279" s="104"/>
      <c r="M279" s="9"/>
      <c r="N279" s="9"/>
      <c r="O279" s="9"/>
      <c r="P279" s="44"/>
      <c r="Q279" s="36"/>
      <c r="R279" s="36"/>
    </row>
    <row r="280" spans="1:16" ht="9" customHeight="1">
      <c r="A280" s="36"/>
      <c r="B280" s="36"/>
      <c r="C280" s="125"/>
      <c r="D280" s="125"/>
      <c r="E280" s="78"/>
      <c r="F280" s="58"/>
      <c r="G280" s="87"/>
      <c r="H280" s="87"/>
      <c r="I280" s="87"/>
      <c r="J280" s="36"/>
      <c r="K280" s="87"/>
      <c r="L280" s="512"/>
      <c r="M280" s="58"/>
      <c r="N280" s="58"/>
      <c r="O280" s="58"/>
      <c r="P280" s="148"/>
    </row>
    <row r="281" spans="1:16" ht="12.75">
      <c r="A281" s="51" t="s">
        <v>0</v>
      </c>
      <c r="B281" s="51"/>
      <c r="C281" s="51"/>
      <c r="D281" s="52"/>
      <c r="E281" s="52"/>
      <c r="F281" s="52"/>
      <c r="G281" s="52"/>
      <c r="H281" s="52"/>
      <c r="I281" s="52"/>
      <c r="J281" s="52"/>
      <c r="K281" s="52"/>
      <c r="L281" s="118"/>
      <c r="M281" s="52"/>
      <c r="N281" s="52"/>
      <c r="O281" s="52"/>
      <c r="P281" s="52"/>
    </row>
    <row r="282" spans="1:16" ht="14.25" customHeight="1">
      <c r="A282" s="51"/>
      <c r="B282" s="51"/>
      <c r="C282" s="51"/>
      <c r="D282" s="52"/>
      <c r="E282" s="52"/>
      <c r="F282" s="52"/>
      <c r="G282" s="52"/>
      <c r="H282" s="52"/>
      <c r="I282" s="52"/>
      <c r="J282" s="52" t="s">
        <v>1</v>
      </c>
      <c r="K282" s="52"/>
      <c r="L282" s="118"/>
      <c r="M282" s="52"/>
      <c r="N282" s="52"/>
      <c r="O282" s="52"/>
      <c r="P282" s="88"/>
    </row>
    <row r="283" spans="1:16" ht="18">
      <c r="A283" s="52"/>
      <c r="B283" s="59"/>
      <c r="C283" s="60" t="s">
        <v>244</v>
      </c>
      <c r="D283" s="59"/>
      <c r="E283" s="59"/>
      <c r="F283" s="59"/>
      <c r="G283" s="59"/>
      <c r="H283" s="59"/>
      <c r="I283" s="59"/>
      <c r="J283" s="60"/>
      <c r="K283" s="52"/>
      <c r="L283" s="118"/>
      <c r="M283" s="52"/>
      <c r="N283" s="52"/>
      <c r="O283" s="52"/>
      <c r="P283" s="88"/>
    </row>
    <row r="284" spans="1:16" ht="38.25">
      <c r="A284" s="1" t="s">
        <v>2</v>
      </c>
      <c r="B284" s="1" t="s">
        <v>3</v>
      </c>
      <c r="C284" s="2" t="s">
        <v>4</v>
      </c>
      <c r="D284" s="3" t="s">
        <v>5</v>
      </c>
      <c r="E284" s="61" t="s">
        <v>6</v>
      </c>
      <c r="F284" s="2" t="s">
        <v>7</v>
      </c>
      <c r="G284" s="2"/>
      <c r="H284" s="2"/>
      <c r="I284" s="2"/>
      <c r="J284" s="54"/>
      <c r="K284" s="42"/>
      <c r="L284" s="520"/>
      <c r="M284" s="162"/>
      <c r="N284" s="162" t="s">
        <v>9</v>
      </c>
      <c r="O284" s="162" t="s">
        <v>10</v>
      </c>
      <c r="P284" s="143" t="s">
        <v>11</v>
      </c>
    </row>
    <row r="285" spans="1:16" ht="12.75">
      <c r="A285" s="4">
        <v>220</v>
      </c>
      <c r="B285" s="5" t="s">
        <v>12</v>
      </c>
      <c r="C285" s="103"/>
      <c r="D285" s="103"/>
      <c r="E285" s="6"/>
      <c r="F285" s="6"/>
      <c r="G285" s="6"/>
      <c r="H285" s="6"/>
      <c r="I285" s="6"/>
      <c r="J285" s="7"/>
      <c r="K285" s="43"/>
      <c r="L285" s="104"/>
      <c r="M285" s="9"/>
      <c r="N285" s="9"/>
      <c r="O285" s="9"/>
      <c r="P285" s="146"/>
    </row>
    <row r="286" spans="1:18" ht="12.75">
      <c r="A286" s="4">
        <v>223</v>
      </c>
      <c r="B286" s="5" t="s">
        <v>13</v>
      </c>
      <c r="C286" s="103"/>
      <c r="D286" s="103">
        <f>D287+D288+D289</f>
        <v>0</v>
      </c>
      <c r="E286" s="6"/>
      <c r="F286" s="6"/>
      <c r="G286" s="6"/>
      <c r="H286" s="6"/>
      <c r="I286" s="6"/>
      <c r="J286" s="7"/>
      <c r="K286" s="43"/>
      <c r="L286" s="104"/>
      <c r="M286" s="9"/>
      <c r="N286" s="9"/>
      <c r="O286" s="9"/>
      <c r="P286" s="44"/>
      <c r="Q286" s="98"/>
      <c r="R286" s="98"/>
    </row>
    <row r="287" spans="1:18" ht="12.75">
      <c r="A287" s="8">
        <v>11</v>
      </c>
      <c r="B287" s="7" t="s">
        <v>14</v>
      </c>
      <c r="C287" s="104"/>
      <c r="D287" s="104"/>
      <c r="E287" s="9"/>
      <c r="F287" s="9"/>
      <c r="G287" s="9"/>
      <c r="H287" s="9"/>
      <c r="I287" s="9"/>
      <c r="J287" s="7"/>
      <c r="K287" s="43"/>
      <c r="L287" s="104"/>
      <c r="M287" s="9"/>
      <c r="N287" s="9"/>
      <c r="O287" s="9"/>
      <c r="P287" s="44"/>
      <c r="Q287" s="38"/>
      <c r="R287" s="38"/>
    </row>
    <row r="288" spans="1:18" ht="12.75">
      <c r="A288" s="8">
        <v>13</v>
      </c>
      <c r="B288" s="7" t="s">
        <v>15</v>
      </c>
      <c r="C288" s="104"/>
      <c r="D288" s="104"/>
      <c r="E288" s="9"/>
      <c r="F288" s="9"/>
      <c r="G288" s="9"/>
      <c r="H288" s="9"/>
      <c r="I288" s="9"/>
      <c r="J288" s="7"/>
      <c r="K288" s="43"/>
      <c r="L288" s="104"/>
      <c r="M288" s="9"/>
      <c r="N288" s="9"/>
      <c r="O288" s="9"/>
      <c r="P288" s="44"/>
      <c r="Q288" s="38"/>
      <c r="R288" s="38"/>
    </row>
    <row r="289" spans="1:18" ht="12.75">
      <c r="A289" s="8">
        <v>14</v>
      </c>
      <c r="B289" s="7" t="s">
        <v>16</v>
      </c>
      <c r="C289" s="104"/>
      <c r="D289" s="104"/>
      <c r="E289" s="9"/>
      <c r="F289" s="9"/>
      <c r="G289" s="9"/>
      <c r="H289" s="9"/>
      <c r="I289" s="9"/>
      <c r="J289" s="7"/>
      <c r="K289" s="43"/>
      <c r="L289" s="104"/>
      <c r="M289" s="9"/>
      <c r="N289" s="9"/>
      <c r="O289" s="9"/>
      <c r="P289" s="44"/>
      <c r="Q289" s="38"/>
      <c r="R289" s="38"/>
    </row>
    <row r="290" spans="1:18" ht="12.75">
      <c r="A290" s="8"/>
      <c r="B290" s="7"/>
      <c r="C290" s="104"/>
      <c r="D290" s="104"/>
      <c r="E290" s="9"/>
      <c r="F290" s="9"/>
      <c r="G290" s="9"/>
      <c r="H290" s="9"/>
      <c r="I290" s="9"/>
      <c r="J290" s="7"/>
      <c r="K290" s="43"/>
      <c r="L290" s="104"/>
      <c r="M290" s="9"/>
      <c r="N290" s="9"/>
      <c r="O290" s="9"/>
      <c r="P290" s="44"/>
      <c r="Q290" s="38"/>
      <c r="R290" s="38"/>
    </row>
    <row r="291" spans="1:18" ht="12.75">
      <c r="A291" s="4">
        <v>231</v>
      </c>
      <c r="B291" s="5" t="s">
        <v>17</v>
      </c>
      <c r="C291" s="103"/>
      <c r="D291" s="104"/>
      <c r="E291" s="9"/>
      <c r="F291" s="9"/>
      <c r="G291" s="9"/>
      <c r="H291" s="9"/>
      <c r="I291" s="9"/>
      <c r="J291" s="7"/>
      <c r="K291" s="43"/>
      <c r="L291" s="104"/>
      <c r="M291" s="9"/>
      <c r="N291" s="9"/>
      <c r="O291" s="9"/>
      <c r="P291" s="44"/>
      <c r="Q291" s="38"/>
      <c r="R291" s="38"/>
    </row>
    <row r="292" spans="1:18" ht="12.75">
      <c r="A292" s="11">
        <v>2</v>
      </c>
      <c r="B292" s="7" t="s">
        <v>18</v>
      </c>
      <c r="C292" s="104"/>
      <c r="D292" s="104"/>
      <c r="E292" s="9"/>
      <c r="F292" s="9"/>
      <c r="G292" s="9"/>
      <c r="H292" s="9"/>
      <c r="I292" s="9"/>
      <c r="J292" s="7"/>
      <c r="K292" s="43"/>
      <c r="L292" s="104"/>
      <c r="M292" s="9"/>
      <c r="N292" s="9"/>
      <c r="O292" s="9"/>
      <c r="P292" s="44"/>
      <c r="Q292" s="38"/>
      <c r="R292" s="38"/>
    </row>
    <row r="293" spans="1:18" ht="12.75">
      <c r="A293" s="11">
        <v>4</v>
      </c>
      <c r="B293" s="7" t="s">
        <v>19</v>
      </c>
      <c r="C293" s="104"/>
      <c r="D293" s="104"/>
      <c r="E293" s="9"/>
      <c r="F293" s="9"/>
      <c r="G293" s="9"/>
      <c r="H293" s="9"/>
      <c r="I293" s="9"/>
      <c r="J293" s="7"/>
      <c r="K293" s="43"/>
      <c r="L293" s="104"/>
      <c r="M293" s="9"/>
      <c r="N293" s="9"/>
      <c r="O293" s="9"/>
      <c r="P293" s="44"/>
      <c r="Q293" s="38"/>
      <c r="R293" s="38"/>
    </row>
    <row r="294" spans="1:18" ht="12.75">
      <c r="A294" s="11">
        <v>5</v>
      </c>
      <c r="B294" s="7" t="s">
        <v>20</v>
      </c>
      <c r="C294" s="104"/>
      <c r="D294" s="104"/>
      <c r="E294" s="9"/>
      <c r="F294" s="9"/>
      <c r="G294" s="9"/>
      <c r="H294" s="9"/>
      <c r="I294" s="9"/>
      <c r="J294" s="7"/>
      <c r="K294" s="43"/>
      <c r="L294" s="104"/>
      <c r="M294" s="9"/>
      <c r="N294" s="9"/>
      <c r="O294" s="9"/>
      <c r="P294" s="44"/>
      <c r="Q294" s="38"/>
      <c r="R294" s="38"/>
    </row>
    <row r="295" spans="1:18" ht="25.5">
      <c r="A295" s="12">
        <v>240</v>
      </c>
      <c r="B295" s="126" t="s">
        <v>21</v>
      </c>
      <c r="C295" s="127">
        <v>11.3</v>
      </c>
      <c r="D295" s="128"/>
      <c r="E295" s="129">
        <v>15</v>
      </c>
      <c r="F295" s="129">
        <v>12</v>
      </c>
      <c r="G295" s="129"/>
      <c r="H295" s="129"/>
      <c r="I295" s="129"/>
      <c r="J295" s="130"/>
      <c r="K295" s="131"/>
      <c r="L295" s="521"/>
      <c r="M295" s="129"/>
      <c r="N295" s="129">
        <v>15</v>
      </c>
      <c r="O295" s="129">
        <v>15</v>
      </c>
      <c r="P295" s="151"/>
      <c r="Q295" s="38"/>
      <c r="R295" s="38"/>
    </row>
    <row r="296" spans="1:18" ht="12.75">
      <c r="A296" s="4">
        <v>243</v>
      </c>
      <c r="B296" s="5" t="s">
        <v>22</v>
      </c>
      <c r="C296" s="182">
        <v>11.3</v>
      </c>
      <c r="D296" s="182"/>
      <c r="E296" s="183">
        <v>15</v>
      </c>
      <c r="F296" s="183">
        <v>12</v>
      </c>
      <c r="G296" s="6"/>
      <c r="H296" s="6"/>
      <c r="I296" s="6"/>
      <c r="J296" s="7"/>
      <c r="K296" s="43"/>
      <c r="L296" s="104"/>
      <c r="M296" s="9"/>
      <c r="N296" s="9"/>
      <c r="O296" s="9">
        <v>15</v>
      </c>
      <c r="P296" s="44"/>
      <c r="Q296" s="38"/>
      <c r="R296" s="38"/>
    </row>
    <row r="297" spans="1:18" ht="12.75">
      <c r="A297" s="4">
        <v>292</v>
      </c>
      <c r="B297" s="4" t="s">
        <v>23</v>
      </c>
      <c r="C297" s="128">
        <f>SUM(C298:C303)</f>
        <v>446</v>
      </c>
      <c r="D297" s="128">
        <f>SUM(D298:D303)</f>
        <v>0</v>
      </c>
      <c r="E297" s="129">
        <f>SUM(E298:E303)</f>
        <v>185</v>
      </c>
      <c r="F297" s="129">
        <f>SUM(F298:F303)</f>
        <v>188</v>
      </c>
      <c r="G297" s="129"/>
      <c r="H297" s="129"/>
      <c r="I297" s="129"/>
      <c r="J297" s="8"/>
      <c r="K297" s="131"/>
      <c r="L297" s="521"/>
      <c r="M297" s="129"/>
      <c r="N297" s="129">
        <v>185</v>
      </c>
      <c r="O297" s="129">
        <v>185</v>
      </c>
      <c r="P297" s="151"/>
      <c r="Q297" s="38"/>
      <c r="R297" s="38"/>
    </row>
    <row r="298" spans="1:18" ht="12.75">
      <c r="A298" s="11">
        <v>1</v>
      </c>
      <c r="B298" s="7" t="s">
        <v>24</v>
      </c>
      <c r="C298" s="104">
        <v>38.5</v>
      </c>
      <c r="D298" s="104"/>
      <c r="E298" s="9">
        <v>47</v>
      </c>
      <c r="F298" s="9">
        <v>40</v>
      </c>
      <c r="G298" s="9"/>
      <c r="H298" s="9"/>
      <c r="I298" s="9"/>
      <c r="J298" s="55"/>
      <c r="K298" s="44"/>
      <c r="L298" s="113"/>
      <c r="M298" s="63"/>
      <c r="N298" s="63"/>
      <c r="O298" s="63"/>
      <c r="P298" s="44"/>
      <c r="Q298" s="38"/>
      <c r="R298" s="38"/>
    </row>
    <row r="299" spans="1:18" ht="12.75">
      <c r="A299" s="11">
        <v>2</v>
      </c>
      <c r="B299" s="7" t="s">
        <v>25</v>
      </c>
      <c r="C299" s="104">
        <v>43</v>
      </c>
      <c r="D299" s="104"/>
      <c r="E299" s="9"/>
      <c r="F299" s="9"/>
      <c r="G299" s="9"/>
      <c r="H299" s="9"/>
      <c r="I299" s="9"/>
      <c r="J299" s="7"/>
      <c r="K299" s="43"/>
      <c r="L299" s="104"/>
      <c r="M299" s="9"/>
      <c r="N299" s="9"/>
      <c r="O299" s="9"/>
      <c r="P299" s="44"/>
      <c r="Q299" s="38"/>
      <c r="R299" s="38"/>
    </row>
    <row r="300" spans="1:18" ht="12.75">
      <c r="A300" s="11">
        <v>5</v>
      </c>
      <c r="B300" s="7" t="s">
        <v>26</v>
      </c>
      <c r="C300" s="104">
        <v>14.6</v>
      </c>
      <c r="D300" s="104"/>
      <c r="E300" s="9">
        <v>60</v>
      </c>
      <c r="F300" s="9">
        <v>63</v>
      </c>
      <c r="G300" s="9"/>
      <c r="H300" s="9"/>
      <c r="I300" s="9"/>
      <c r="J300" s="7"/>
      <c r="K300" s="43"/>
      <c r="L300" s="104"/>
      <c r="M300" s="9"/>
      <c r="N300" s="9"/>
      <c r="O300" s="9"/>
      <c r="P300" s="44"/>
      <c r="Q300" s="39"/>
      <c r="R300" s="39"/>
    </row>
    <row r="301" spans="1:18" ht="12.75">
      <c r="A301" s="11">
        <v>6</v>
      </c>
      <c r="B301" s="7" t="s">
        <v>27</v>
      </c>
      <c r="C301" s="104">
        <v>133.4</v>
      </c>
      <c r="D301" s="104"/>
      <c r="E301" s="9">
        <v>58</v>
      </c>
      <c r="F301" s="9">
        <v>60</v>
      </c>
      <c r="G301" s="9"/>
      <c r="H301" s="9"/>
      <c r="I301" s="9"/>
      <c r="J301" s="7"/>
      <c r="K301" s="43"/>
      <c r="L301" s="104"/>
      <c r="M301" s="9"/>
      <c r="N301" s="9"/>
      <c r="O301" s="9"/>
      <c r="P301" s="44"/>
      <c r="Q301" s="38"/>
      <c r="R301" s="38"/>
    </row>
    <row r="302" spans="1:18" ht="12.75">
      <c r="A302" s="11">
        <v>7</v>
      </c>
      <c r="B302" s="7" t="s">
        <v>28</v>
      </c>
      <c r="C302" s="104">
        <v>50.8</v>
      </c>
      <c r="D302" s="104"/>
      <c r="E302" s="9">
        <v>20</v>
      </c>
      <c r="F302" s="9">
        <v>25</v>
      </c>
      <c r="G302" s="9"/>
      <c r="H302" s="9"/>
      <c r="I302" s="9"/>
      <c r="J302" s="55"/>
      <c r="K302" s="43"/>
      <c r="L302" s="104"/>
      <c r="M302" s="9"/>
      <c r="N302" s="9"/>
      <c r="O302" s="9"/>
      <c r="P302" s="44"/>
      <c r="Q302" s="38"/>
      <c r="R302" s="38"/>
    </row>
    <row r="303" spans="1:18" ht="12.75">
      <c r="A303" s="8">
        <v>11</v>
      </c>
      <c r="B303" s="7" t="s">
        <v>29</v>
      </c>
      <c r="C303" s="104">
        <v>165.7</v>
      </c>
      <c r="D303" s="104"/>
      <c r="E303" s="9"/>
      <c r="F303" s="9"/>
      <c r="G303" s="9"/>
      <c r="H303" s="9"/>
      <c r="I303" s="9"/>
      <c r="J303" s="7"/>
      <c r="K303" s="43"/>
      <c r="L303" s="104"/>
      <c r="M303" s="9"/>
      <c r="N303" s="9"/>
      <c r="O303" s="9"/>
      <c r="P303" s="44"/>
      <c r="Q303" s="38"/>
      <c r="R303" s="38"/>
    </row>
    <row r="304" spans="1:18" ht="12.75">
      <c r="A304" s="8"/>
      <c r="B304" s="7"/>
      <c r="C304" s="104"/>
      <c r="D304" s="104"/>
      <c r="E304" s="9"/>
      <c r="F304" s="9"/>
      <c r="G304" s="9"/>
      <c r="H304" s="9"/>
      <c r="I304" s="9"/>
      <c r="J304" s="7"/>
      <c r="K304" s="43"/>
      <c r="L304" s="104"/>
      <c r="M304" s="9"/>
      <c r="N304" s="9"/>
      <c r="O304" s="9"/>
      <c r="P304" s="44"/>
      <c r="Q304" s="38"/>
      <c r="R304" s="38"/>
    </row>
    <row r="305" spans="1:18" ht="12.75">
      <c r="A305" s="8"/>
      <c r="B305" s="4" t="s">
        <v>30</v>
      </c>
      <c r="C305" s="128">
        <f>SUM(C296:C297)</f>
        <v>457.3</v>
      </c>
      <c r="D305" s="128">
        <f>SUM(D296:D297)</f>
        <v>0</v>
      </c>
      <c r="E305" s="129">
        <f>SUM(E296:E297)</f>
        <v>200</v>
      </c>
      <c r="F305" s="129">
        <f>SUM(F296:F297)</f>
        <v>200</v>
      </c>
      <c r="G305" s="129"/>
      <c r="H305" s="129"/>
      <c r="I305" s="129"/>
      <c r="J305" s="8"/>
      <c r="K305" s="131"/>
      <c r="L305" s="521"/>
      <c r="M305" s="129"/>
      <c r="N305" s="129">
        <v>200</v>
      </c>
      <c r="O305" s="129">
        <v>200</v>
      </c>
      <c r="P305" s="151"/>
      <c r="Q305" s="38"/>
      <c r="R305" s="38"/>
    </row>
    <row r="306" spans="1:18" ht="12.75">
      <c r="A306" s="7"/>
      <c r="B306" s="7"/>
      <c r="C306" s="9"/>
      <c r="D306" s="10"/>
      <c r="E306" s="9"/>
      <c r="F306" s="9"/>
      <c r="G306" s="9"/>
      <c r="H306" s="9"/>
      <c r="I306" s="9"/>
      <c r="J306" s="7"/>
      <c r="K306" s="43"/>
      <c r="L306" s="104"/>
      <c r="M306" s="9"/>
      <c r="N306" s="9"/>
      <c r="O306" s="9"/>
      <c r="P306" s="44"/>
      <c r="Q306" s="38"/>
      <c r="R306" s="38"/>
    </row>
    <row r="307" spans="1:18" ht="12.75">
      <c r="A307" s="7"/>
      <c r="B307" s="7"/>
      <c r="C307" s="9"/>
      <c r="D307" s="10"/>
      <c r="E307" s="9"/>
      <c r="F307" s="9"/>
      <c r="G307" s="9"/>
      <c r="H307" s="9"/>
      <c r="I307" s="9"/>
      <c r="J307" s="7"/>
      <c r="K307" s="43"/>
      <c r="L307" s="104"/>
      <c r="M307" s="9"/>
      <c r="N307" s="9"/>
      <c r="O307" s="9"/>
      <c r="P307" s="44"/>
      <c r="Q307" s="38"/>
      <c r="R307" s="38"/>
    </row>
    <row r="308" spans="12:18" ht="102" customHeight="1">
      <c r="L308" s="114"/>
      <c r="M308" s="27"/>
      <c r="N308" s="27"/>
      <c r="O308" s="27"/>
      <c r="Q308" s="38"/>
      <c r="R308" s="38"/>
    </row>
    <row r="309" spans="1:18" ht="26.25" customHeight="1">
      <c r="A309" s="184" t="s">
        <v>32</v>
      </c>
      <c r="F309" t="s">
        <v>31</v>
      </c>
      <c r="L309" s="114"/>
      <c r="M309" s="27"/>
      <c r="N309" s="27"/>
      <c r="O309" s="27"/>
      <c r="Q309" s="38"/>
      <c r="R309" s="38"/>
    </row>
    <row r="310" spans="1:18" ht="39.75" customHeight="1">
      <c r="A310" s="1" t="s">
        <v>34</v>
      </c>
      <c r="B310" s="1" t="s">
        <v>3</v>
      </c>
      <c r="C310" s="2" t="s">
        <v>4</v>
      </c>
      <c r="D310" s="3" t="s">
        <v>5</v>
      </c>
      <c r="E310" s="61" t="s">
        <v>6</v>
      </c>
      <c r="F310" s="2" t="s">
        <v>7</v>
      </c>
      <c r="G310" s="2"/>
      <c r="H310" s="2"/>
      <c r="I310" s="2"/>
      <c r="J310" s="16"/>
      <c r="K310" s="45"/>
      <c r="L310" s="520"/>
      <c r="M310" s="176"/>
      <c r="N310" s="176" t="s">
        <v>9</v>
      </c>
      <c r="O310" s="176" t="s">
        <v>10</v>
      </c>
      <c r="P310" s="143" t="s">
        <v>11</v>
      </c>
      <c r="Q310" s="38"/>
      <c r="R310" s="38"/>
    </row>
    <row r="311" spans="3:16" ht="12.75" customHeight="1" hidden="1">
      <c r="C311" s="14"/>
      <c r="D311" s="15"/>
      <c r="E311" s="27"/>
      <c r="F311" s="27"/>
      <c r="G311" s="27"/>
      <c r="H311" s="27"/>
      <c r="I311" s="27"/>
      <c r="K311" s="14"/>
      <c r="L311" s="114"/>
      <c r="M311" s="27"/>
      <c r="N311" s="27"/>
      <c r="O311" s="27"/>
      <c r="P311" s="102"/>
    </row>
    <row r="312" spans="3:16" ht="12.75" customHeight="1" hidden="1">
      <c r="C312" s="14"/>
      <c r="D312" s="15"/>
      <c r="E312" s="27"/>
      <c r="F312" s="27"/>
      <c r="G312" s="27"/>
      <c r="H312" s="27"/>
      <c r="I312" s="27"/>
      <c r="K312" s="14"/>
      <c r="L312" s="114"/>
      <c r="M312" s="27"/>
      <c r="N312" s="27"/>
      <c r="O312" s="27"/>
      <c r="P312" s="89"/>
    </row>
    <row r="313" spans="3:16" ht="12.75" customHeight="1" hidden="1">
      <c r="C313" s="14"/>
      <c r="D313" s="15"/>
      <c r="E313" s="27"/>
      <c r="F313" s="27"/>
      <c r="G313" s="27"/>
      <c r="H313" s="27"/>
      <c r="I313" s="27"/>
      <c r="K313" s="14"/>
      <c r="L313" s="114"/>
      <c r="M313" s="27"/>
      <c r="N313" s="27"/>
      <c r="O313" s="27"/>
      <c r="P313" s="89"/>
    </row>
    <row r="314" spans="1:16" ht="1.5" customHeight="1" hidden="1">
      <c r="A314" s="1" t="s">
        <v>34</v>
      </c>
      <c r="B314" s="1" t="s">
        <v>3</v>
      </c>
      <c r="C314" s="2" t="s">
        <v>4</v>
      </c>
      <c r="D314" s="3" t="s">
        <v>5</v>
      </c>
      <c r="E314" s="61" t="s">
        <v>6</v>
      </c>
      <c r="F314" s="2" t="s">
        <v>7</v>
      </c>
      <c r="G314" s="2"/>
      <c r="H314" s="2"/>
      <c r="I314" s="2"/>
      <c r="J314" s="16"/>
      <c r="K314" s="45"/>
      <c r="L314" s="520"/>
      <c r="M314" s="176"/>
      <c r="N314" s="176" t="s">
        <v>9</v>
      </c>
      <c r="O314" s="176" t="s">
        <v>10</v>
      </c>
      <c r="P314" s="143" t="s">
        <v>11</v>
      </c>
    </row>
    <row r="315" spans="1:16" ht="21.75" customHeight="1">
      <c r="A315" s="17">
        <v>610</v>
      </c>
      <c r="B315" s="17" t="s">
        <v>35</v>
      </c>
      <c r="C315" s="132">
        <f>SUM(C317:C318,C327:C328)</f>
        <v>53981.99999999999</v>
      </c>
      <c r="D315" s="132">
        <v>50365.6</v>
      </c>
      <c r="E315" s="163">
        <f>SUM(E316,E317,E318,E327:E328)</f>
        <v>54004</v>
      </c>
      <c r="F315" s="163">
        <f>SUM(F317,F318,F327:F328)</f>
        <v>55422</v>
      </c>
      <c r="G315" s="132"/>
      <c r="H315" s="132"/>
      <c r="I315" s="132"/>
      <c r="J315" s="133"/>
      <c r="K315" s="128"/>
      <c r="L315" s="128"/>
      <c r="M315" s="129"/>
      <c r="N315" s="129">
        <v>62352</v>
      </c>
      <c r="O315" s="129">
        <v>64950</v>
      </c>
      <c r="P315" s="152"/>
    </row>
    <row r="316" spans="1:16" ht="12.75" customHeight="1">
      <c r="A316" s="17"/>
      <c r="B316" s="18"/>
      <c r="C316" s="106"/>
      <c r="D316" s="106"/>
      <c r="E316" s="19"/>
      <c r="F316" s="6"/>
      <c r="G316" s="103"/>
      <c r="H316" s="103"/>
      <c r="I316" s="103"/>
      <c r="J316" s="121"/>
      <c r="K316" s="103"/>
      <c r="L316" s="103"/>
      <c r="M316" s="6"/>
      <c r="N316" s="6"/>
      <c r="O316" s="6"/>
      <c r="P316" s="153"/>
    </row>
    <row r="317" spans="1:18" ht="12.75">
      <c r="A317" s="17">
        <v>611</v>
      </c>
      <c r="B317" s="18" t="s">
        <v>36</v>
      </c>
      <c r="C317" s="106">
        <v>28781.8</v>
      </c>
      <c r="D317" s="106"/>
      <c r="E317" s="19">
        <v>29110</v>
      </c>
      <c r="F317" s="6">
        <v>29815</v>
      </c>
      <c r="G317" s="103"/>
      <c r="H317" s="103"/>
      <c r="I317" s="103"/>
      <c r="J317" s="121"/>
      <c r="K317" s="104"/>
      <c r="L317" s="104"/>
      <c r="M317" s="164"/>
      <c r="N317" s="164"/>
      <c r="O317" s="164"/>
      <c r="P317" s="113"/>
      <c r="Q317" s="99"/>
      <c r="R317" s="99"/>
    </row>
    <row r="318" spans="1:18" ht="12.75">
      <c r="A318" s="17">
        <v>612</v>
      </c>
      <c r="B318" s="18" t="s">
        <v>37</v>
      </c>
      <c r="C318" s="106">
        <f>SUM(C319:C326)</f>
        <v>19022.499999999996</v>
      </c>
      <c r="D318" s="106"/>
      <c r="E318" s="19">
        <f>SUM(E319:E326)</f>
        <v>24159</v>
      </c>
      <c r="F318" s="6">
        <f>SUM(F319:F326)</f>
        <v>24568</v>
      </c>
      <c r="G318" s="103"/>
      <c r="H318" s="103"/>
      <c r="I318" s="103"/>
      <c r="J318" s="121"/>
      <c r="K318" s="104"/>
      <c r="L318" s="104"/>
      <c r="M318" s="9"/>
      <c r="N318" s="9"/>
      <c r="O318" s="9"/>
      <c r="P318" s="113"/>
      <c r="Q318" s="40"/>
      <c r="R318" s="40"/>
    </row>
    <row r="319" spans="1:18" ht="12.75">
      <c r="A319" s="26">
        <v>1</v>
      </c>
      <c r="B319" s="23" t="s">
        <v>38</v>
      </c>
      <c r="C319" s="107">
        <v>5453.8</v>
      </c>
      <c r="D319" s="107"/>
      <c r="E319" s="24">
        <v>7152</v>
      </c>
      <c r="F319" s="9">
        <v>7432</v>
      </c>
      <c r="G319" s="104"/>
      <c r="H319" s="104"/>
      <c r="I319" s="104"/>
      <c r="J319" s="121"/>
      <c r="K319" s="104"/>
      <c r="L319" s="104"/>
      <c r="M319" s="9"/>
      <c r="N319" s="9"/>
      <c r="O319" s="9"/>
      <c r="P319" s="113"/>
      <c r="Q319" s="40"/>
      <c r="R319" s="40"/>
    </row>
    <row r="320" spans="1:18" ht="12.75">
      <c r="A320" s="26">
        <v>2</v>
      </c>
      <c r="B320" s="23" t="s">
        <v>39</v>
      </c>
      <c r="C320" s="107">
        <v>10355</v>
      </c>
      <c r="D320" s="107"/>
      <c r="E320" s="24">
        <v>12658</v>
      </c>
      <c r="F320" s="9">
        <v>12767</v>
      </c>
      <c r="G320" s="104"/>
      <c r="H320" s="104"/>
      <c r="I320" s="104"/>
      <c r="J320" s="121"/>
      <c r="K320" s="104"/>
      <c r="L320" s="104"/>
      <c r="M320" s="9"/>
      <c r="N320" s="9"/>
      <c r="O320" s="9"/>
      <c r="P320" s="113"/>
      <c r="Q320" s="40"/>
      <c r="R320" s="40"/>
    </row>
    <row r="321" spans="1:18" ht="12.75">
      <c r="A321" s="26">
        <v>3</v>
      </c>
      <c r="B321" s="23" t="s">
        <v>40</v>
      </c>
      <c r="C321" s="107">
        <v>1160.1</v>
      </c>
      <c r="D321" s="107"/>
      <c r="E321" s="24">
        <v>1934</v>
      </c>
      <c r="F321" s="9">
        <v>1944</v>
      </c>
      <c r="G321" s="104"/>
      <c r="H321" s="104"/>
      <c r="I321" s="104"/>
      <c r="J321" s="121"/>
      <c r="K321" s="104"/>
      <c r="L321" s="104"/>
      <c r="M321" s="9"/>
      <c r="N321" s="9"/>
      <c r="O321" s="9"/>
      <c r="P321" s="113"/>
      <c r="Q321" s="40"/>
      <c r="R321" s="40"/>
    </row>
    <row r="322" spans="1:18" ht="12.75">
      <c r="A322" s="26">
        <v>4</v>
      </c>
      <c r="B322" s="23" t="s">
        <v>41</v>
      </c>
      <c r="C322" s="107">
        <v>1657</v>
      </c>
      <c r="D322" s="107"/>
      <c r="E322" s="24">
        <v>2002</v>
      </c>
      <c r="F322" s="9">
        <v>2012</v>
      </c>
      <c r="G322" s="104"/>
      <c r="H322" s="104"/>
      <c r="I322" s="104"/>
      <c r="J322" s="121"/>
      <c r="K322" s="104"/>
      <c r="L322" s="104"/>
      <c r="M322" s="9"/>
      <c r="N322" s="9"/>
      <c r="O322" s="9"/>
      <c r="P322" s="113"/>
      <c r="Q322" s="40"/>
      <c r="R322" s="40"/>
    </row>
    <row r="323" spans="1:18" ht="12.75">
      <c r="A323" s="26">
        <v>7</v>
      </c>
      <c r="B323" s="23" t="s">
        <v>42</v>
      </c>
      <c r="C323" s="107">
        <v>7.8</v>
      </c>
      <c r="D323" s="107"/>
      <c r="E323" s="24">
        <v>10</v>
      </c>
      <c r="F323" s="9">
        <v>10</v>
      </c>
      <c r="G323" s="104"/>
      <c r="H323" s="104"/>
      <c r="I323" s="104"/>
      <c r="J323" s="121"/>
      <c r="K323" s="104"/>
      <c r="L323" s="104"/>
      <c r="M323" s="9"/>
      <c r="N323" s="9"/>
      <c r="O323" s="9"/>
      <c r="P323" s="113"/>
      <c r="Q323" s="40"/>
      <c r="R323" s="40"/>
    </row>
    <row r="324" spans="1:18" ht="12.75">
      <c r="A324" s="26">
        <v>8</v>
      </c>
      <c r="B324" s="23" t="s">
        <v>43</v>
      </c>
      <c r="C324" s="107">
        <v>0.5</v>
      </c>
      <c r="D324" s="107"/>
      <c r="E324" s="24">
        <v>3</v>
      </c>
      <c r="F324" s="9">
        <v>3</v>
      </c>
      <c r="G324" s="104"/>
      <c r="H324" s="104"/>
      <c r="I324" s="104"/>
      <c r="J324" s="121"/>
      <c r="K324" s="104"/>
      <c r="L324" s="104"/>
      <c r="M324" s="9"/>
      <c r="N324" s="9"/>
      <c r="O324" s="9"/>
      <c r="P324" s="113"/>
      <c r="Q324" s="40"/>
      <c r="R324" s="40"/>
    </row>
    <row r="325" spans="1:18" ht="12.75">
      <c r="A325" s="22">
        <v>10</v>
      </c>
      <c r="B325" s="23" t="s">
        <v>44</v>
      </c>
      <c r="C325" s="107">
        <v>77.8</v>
      </c>
      <c r="D325" s="107"/>
      <c r="E325" s="24">
        <v>100</v>
      </c>
      <c r="F325" s="9">
        <v>100</v>
      </c>
      <c r="G325" s="104"/>
      <c r="H325" s="104"/>
      <c r="I325" s="104"/>
      <c r="J325" s="121"/>
      <c r="K325" s="104"/>
      <c r="L325" s="104"/>
      <c r="M325" s="9"/>
      <c r="N325" s="9"/>
      <c r="O325" s="9"/>
      <c r="P325" s="113"/>
      <c r="Q325" s="40"/>
      <c r="R325" s="40"/>
    </row>
    <row r="326" spans="1:18" ht="12.75">
      <c r="A326" s="22">
        <v>11</v>
      </c>
      <c r="B326" s="23" t="s">
        <v>45</v>
      </c>
      <c r="C326" s="107">
        <v>310.5</v>
      </c>
      <c r="D326" s="107"/>
      <c r="E326" s="24">
        <v>300</v>
      </c>
      <c r="F326" s="9">
        <v>300</v>
      </c>
      <c r="G326" s="104"/>
      <c r="H326" s="104"/>
      <c r="I326" s="104"/>
      <c r="J326" s="121"/>
      <c r="K326" s="104"/>
      <c r="L326" s="104"/>
      <c r="M326" s="9"/>
      <c r="N326" s="9"/>
      <c r="O326" s="9"/>
      <c r="P326" s="113"/>
      <c r="Q326" s="40"/>
      <c r="R326" s="40"/>
    </row>
    <row r="327" spans="1:18" ht="12.75">
      <c r="A327" s="17">
        <v>613</v>
      </c>
      <c r="B327" s="18" t="s">
        <v>46</v>
      </c>
      <c r="C327" s="106">
        <v>30.1</v>
      </c>
      <c r="D327" s="106"/>
      <c r="E327" s="19">
        <v>35</v>
      </c>
      <c r="F327" s="6">
        <v>35</v>
      </c>
      <c r="G327" s="103"/>
      <c r="H327" s="103"/>
      <c r="I327" s="103"/>
      <c r="J327" s="121"/>
      <c r="K327" s="104"/>
      <c r="L327" s="104"/>
      <c r="M327" s="9"/>
      <c r="N327" s="9"/>
      <c r="O327" s="9"/>
      <c r="P327" s="113"/>
      <c r="Q327" s="40"/>
      <c r="R327" s="40"/>
    </row>
    <row r="328" spans="1:18" ht="12.75">
      <c r="A328" s="17">
        <v>614</v>
      </c>
      <c r="B328" s="18" t="s">
        <v>47</v>
      </c>
      <c r="C328" s="106">
        <v>6147.6</v>
      </c>
      <c r="D328" s="106"/>
      <c r="E328" s="19">
        <v>700</v>
      </c>
      <c r="F328" s="164">
        <f>SUM(F329:F331)</f>
        <v>1004</v>
      </c>
      <c r="G328" s="108"/>
      <c r="H328" s="108"/>
      <c r="I328" s="108"/>
      <c r="J328" s="121"/>
      <c r="K328" s="113"/>
      <c r="L328" s="113"/>
      <c r="M328" s="63"/>
      <c r="N328" s="63"/>
      <c r="O328" s="63"/>
      <c r="P328" s="113"/>
      <c r="Q328" s="40"/>
      <c r="R328" s="40"/>
    </row>
    <row r="329" spans="1:18" ht="12.75">
      <c r="A329" s="26">
        <v>1</v>
      </c>
      <c r="B329" s="23" t="s">
        <v>48</v>
      </c>
      <c r="C329" s="107">
        <v>6003.3</v>
      </c>
      <c r="D329" s="107"/>
      <c r="E329" s="24"/>
      <c r="F329" s="9"/>
      <c r="G329" s="104"/>
      <c r="H329" s="104"/>
      <c r="I329" s="104"/>
      <c r="J329" s="121"/>
      <c r="K329" s="104"/>
      <c r="L329" s="104"/>
      <c r="M329" s="9"/>
      <c r="N329" s="9"/>
      <c r="O329" s="9"/>
      <c r="P329" s="113"/>
      <c r="Q329" s="40"/>
      <c r="R329" s="40"/>
    </row>
    <row r="330" spans="1:18" ht="12.75">
      <c r="A330" s="26">
        <v>2</v>
      </c>
      <c r="B330" s="23" t="s">
        <v>49</v>
      </c>
      <c r="C330" s="107">
        <v>144.3</v>
      </c>
      <c r="D330" s="107"/>
      <c r="E330" s="24">
        <v>250</v>
      </c>
      <c r="F330" s="9">
        <v>324</v>
      </c>
      <c r="G330" s="104"/>
      <c r="H330" s="104"/>
      <c r="I330" s="104"/>
      <c r="J330" s="121"/>
      <c r="K330" s="104"/>
      <c r="L330" s="104"/>
      <c r="M330" s="9"/>
      <c r="N330" s="9"/>
      <c r="O330" s="9"/>
      <c r="P330" s="113"/>
      <c r="Q330" s="40"/>
      <c r="R330" s="40"/>
    </row>
    <row r="331" spans="1:18" ht="12.75">
      <c r="A331" s="26">
        <v>3</v>
      </c>
      <c r="B331" s="23" t="s">
        <v>50</v>
      </c>
      <c r="C331" s="107"/>
      <c r="D331" s="107"/>
      <c r="E331" s="24">
        <v>450</v>
      </c>
      <c r="F331" s="9">
        <v>680</v>
      </c>
      <c r="G331" s="104"/>
      <c r="H331" s="104"/>
      <c r="I331" s="104"/>
      <c r="J331" s="121"/>
      <c r="K331" s="104"/>
      <c r="L331" s="104"/>
      <c r="M331" s="9"/>
      <c r="N331" s="9"/>
      <c r="O331" s="9"/>
      <c r="P331" s="113"/>
      <c r="Q331" s="40"/>
      <c r="R331" s="40"/>
    </row>
    <row r="332" spans="1:18" ht="25.5">
      <c r="A332" s="49">
        <v>620</v>
      </c>
      <c r="B332" s="134" t="s">
        <v>51</v>
      </c>
      <c r="C332" s="132">
        <f>SUM(C333:C336,C339)</f>
        <v>17926.7</v>
      </c>
      <c r="D332" s="132"/>
      <c r="E332" s="163">
        <f>SUM(E333:E336,E339)</f>
        <v>19200</v>
      </c>
      <c r="F332" s="129">
        <f>SUM(F333:F336,F339)</f>
        <v>21060</v>
      </c>
      <c r="G332" s="128"/>
      <c r="H332" s="128"/>
      <c r="I332" s="128"/>
      <c r="J332" s="133"/>
      <c r="K332" s="128"/>
      <c r="L332" s="128"/>
      <c r="M332" s="129"/>
      <c r="N332" s="129">
        <v>23694</v>
      </c>
      <c r="O332" s="129">
        <v>24681</v>
      </c>
      <c r="P332" s="152" t="s">
        <v>52</v>
      </c>
      <c r="Q332" s="40"/>
      <c r="R332" s="40"/>
    </row>
    <row r="333" spans="1:18" ht="12.75">
      <c r="A333" s="17">
        <v>621</v>
      </c>
      <c r="B333" s="18" t="s">
        <v>53</v>
      </c>
      <c r="C333" s="106">
        <v>154.7</v>
      </c>
      <c r="D333" s="106"/>
      <c r="E333" s="19">
        <v>200</v>
      </c>
      <c r="F333" s="6">
        <v>505</v>
      </c>
      <c r="G333" s="103"/>
      <c r="H333" s="103"/>
      <c r="I333" s="103"/>
      <c r="J333" s="121"/>
      <c r="K333" s="104"/>
      <c r="L333" s="104"/>
      <c r="M333" s="9"/>
      <c r="N333" s="9"/>
      <c r="O333" s="9"/>
      <c r="P333" s="113"/>
      <c r="Q333" s="40"/>
      <c r="R333" s="40"/>
    </row>
    <row r="334" spans="1:18" ht="12.75">
      <c r="A334" s="17">
        <v>622</v>
      </c>
      <c r="B334" s="18" t="s">
        <v>54</v>
      </c>
      <c r="C334" s="106">
        <v>4507.9</v>
      </c>
      <c r="D334" s="106"/>
      <c r="E334" s="19">
        <v>4832</v>
      </c>
      <c r="F334" s="6">
        <v>4981</v>
      </c>
      <c r="G334" s="103"/>
      <c r="H334" s="103"/>
      <c r="I334" s="103"/>
      <c r="J334" s="121"/>
      <c r="K334" s="104"/>
      <c r="L334" s="104"/>
      <c r="M334" s="9"/>
      <c r="N334" s="9"/>
      <c r="O334" s="9"/>
      <c r="P334" s="113"/>
      <c r="Q334" s="40"/>
      <c r="R334" s="40"/>
    </row>
    <row r="335" spans="1:18" ht="25.5" customHeight="1">
      <c r="A335" s="17">
        <v>623</v>
      </c>
      <c r="B335" s="18" t="s">
        <v>55</v>
      </c>
      <c r="C335" s="106">
        <v>73.6</v>
      </c>
      <c r="D335" s="106"/>
      <c r="E335" s="19">
        <v>100</v>
      </c>
      <c r="F335" s="6">
        <v>120</v>
      </c>
      <c r="G335" s="103"/>
      <c r="H335" s="103"/>
      <c r="I335" s="103"/>
      <c r="J335" s="121"/>
      <c r="K335" s="104"/>
      <c r="L335" s="104"/>
      <c r="M335" s="9"/>
      <c r="N335" s="9"/>
      <c r="O335" s="9"/>
      <c r="P335" s="113"/>
      <c r="Q335" s="40"/>
      <c r="R335" s="40"/>
    </row>
    <row r="336" spans="1:18" ht="12.75">
      <c r="A336" s="17">
        <v>625</v>
      </c>
      <c r="B336" s="18" t="s">
        <v>56</v>
      </c>
      <c r="C336" s="106">
        <v>11763.2</v>
      </c>
      <c r="D336" s="106"/>
      <c r="E336" s="19">
        <v>12556</v>
      </c>
      <c r="F336" s="6">
        <f>SUM(F337:F338)</f>
        <v>13774</v>
      </c>
      <c r="G336" s="103"/>
      <c r="H336" s="103"/>
      <c r="I336" s="103"/>
      <c r="J336" s="121"/>
      <c r="K336" s="104"/>
      <c r="L336" s="104"/>
      <c r="M336" s="9"/>
      <c r="N336" s="9"/>
      <c r="O336" s="9"/>
      <c r="P336" s="113"/>
      <c r="Q336" s="40"/>
      <c r="R336" s="40"/>
    </row>
    <row r="337" spans="1:18" ht="12.75">
      <c r="A337" s="26">
        <v>1</v>
      </c>
      <c r="B337" s="23" t="s">
        <v>57</v>
      </c>
      <c r="C337" s="107">
        <v>1612.5</v>
      </c>
      <c r="D337" s="107"/>
      <c r="E337" s="24">
        <v>1728</v>
      </c>
      <c r="F337" s="9">
        <v>1836</v>
      </c>
      <c r="G337" s="104"/>
      <c r="H337" s="104"/>
      <c r="I337" s="104"/>
      <c r="J337" s="121"/>
      <c r="K337" s="104"/>
      <c r="L337" s="104"/>
      <c r="M337" s="9"/>
      <c r="N337" s="9"/>
      <c r="O337" s="9"/>
      <c r="P337" s="113"/>
      <c r="Q337" s="40"/>
      <c r="R337" s="40"/>
    </row>
    <row r="338" spans="1:18" ht="12.75">
      <c r="A338" s="26">
        <v>2</v>
      </c>
      <c r="B338" s="23" t="s">
        <v>58</v>
      </c>
      <c r="C338" s="107">
        <v>10150.7</v>
      </c>
      <c r="D338" s="107"/>
      <c r="E338" s="24">
        <v>10828</v>
      </c>
      <c r="F338" s="9">
        <v>11938</v>
      </c>
      <c r="G338" s="104"/>
      <c r="H338" s="104"/>
      <c r="I338" s="104"/>
      <c r="J338" s="121"/>
      <c r="K338" s="104"/>
      <c r="L338" s="104"/>
      <c r="M338" s="9"/>
      <c r="N338" s="9"/>
      <c r="O338" s="9"/>
      <c r="P338" s="113"/>
      <c r="Q338" s="40"/>
      <c r="R338" s="40"/>
    </row>
    <row r="339" spans="1:18" ht="12.75">
      <c r="A339" s="17">
        <v>626</v>
      </c>
      <c r="B339" s="18" t="s">
        <v>59</v>
      </c>
      <c r="C339" s="106">
        <v>1427.3</v>
      </c>
      <c r="D339" s="106"/>
      <c r="E339" s="19">
        <v>1512</v>
      </c>
      <c r="F339" s="6">
        <v>1680</v>
      </c>
      <c r="G339" s="103"/>
      <c r="H339" s="103"/>
      <c r="I339" s="103"/>
      <c r="J339" s="121"/>
      <c r="K339" s="104"/>
      <c r="L339" s="104"/>
      <c r="M339" s="9"/>
      <c r="N339" s="9"/>
      <c r="O339" s="9"/>
      <c r="P339" s="113"/>
      <c r="Q339" s="40"/>
      <c r="R339" s="40"/>
    </row>
    <row r="340" spans="1:18" ht="12.75">
      <c r="A340" s="26"/>
      <c r="B340" s="23"/>
      <c r="C340" s="24"/>
      <c r="D340" s="25"/>
      <c r="E340" s="24"/>
      <c r="F340" s="9"/>
      <c r="G340" s="9"/>
      <c r="H340" s="9"/>
      <c r="I340" s="9"/>
      <c r="J340" s="21"/>
      <c r="K340" s="43"/>
      <c r="L340" s="43"/>
      <c r="M340" s="9"/>
      <c r="N340" s="9"/>
      <c r="O340" s="9"/>
      <c r="P340" s="44"/>
      <c r="Q340" s="40"/>
      <c r="R340" s="40"/>
    </row>
    <row r="341" spans="1:18" ht="12.75">
      <c r="A341" s="26"/>
      <c r="B341" s="23"/>
      <c r="C341" s="24"/>
      <c r="D341" s="25"/>
      <c r="E341" s="24"/>
      <c r="F341" s="9"/>
      <c r="G341" s="9"/>
      <c r="H341" s="9"/>
      <c r="I341" s="9"/>
      <c r="J341" s="21"/>
      <c r="K341" s="43"/>
      <c r="L341" s="43"/>
      <c r="M341" s="9"/>
      <c r="N341" s="9"/>
      <c r="O341" s="9"/>
      <c r="P341" s="44"/>
      <c r="Q341" s="40"/>
      <c r="R341" s="40"/>
    </row>
    <row r="342" spans="1:18" ht="12.75">
      <c r="A342" s="17"/>
      <c r="B342" s="18"/>
      <c r="C342" s="19"/>
      <c r="D342" s="20"/>
      <c r="E342" s="19"/>
      <c r="F342" s="9"/>
      <c r="G342" s="9"/>
      <c r="H342" s="9"/>
      <c r="I342" s="9"/>
      <c r="J342" s="21"/>
      <c r="K342" s="43"/>
      <c r="L342" s="43"/>
      <c r="M342" s="9"/>
      <c r="N342" s="9"/>
      <c r="O342" s="9"/>
      <c r="P342" s="44"/>
      <c r="Q342" s="40"/>
      <c r="R342" s="40"/>
    </row>
    <row r="343" spans="1:18" ht="12.75">
      <c r="A343" s="22"/>
      <c r="B343" s="23"/>
      <c r="C343" s="24"/>
      <c r="D343" s="25"/>
      <c r="E343" s="24"/>
      <c r="F343" s="9"/>
      <c r="G343" s="9"/>
      <c r="H343" s="9"/>
      <c r="I343" s="9"/>
      <c r="J343" s="21"/>
      <c r="K343" s="43"/>
      <c r="L343" s="43"/>
      <c r="M343" s="9"/>
      <c r="N343" s="9"/>
      <c r="O343" s="9"/>
      <c r="P343" s="44"/>
      <c r="Q343" s="40"/>
      <c r="R343" s="40"/>
    </row>
    <row r="344" spans="1:18" ht="12.75">
      <c r="A344" s="97"/>
      <c r="B344" s="91"/>
      <c r="C344" s="92"/>
      <c r="D344" s="93"/>
      <c r="E344" s="92"/>
      <c r="F344" s="94"/>
      <c r="G344" s="94"/>
      <c r="H344" s="94"/>
      <c r="I344" s="94"/>
      <c r="J344" s="95"/>
      <c r="K344" s="96"/>
      <c r="L344" s="96"/>
      <c r="M344" s="94"/>
      <c r="N344" s="94"/>
      <c r="O344" s="94"/>
      <c r="P344" s="154"/>
      <c r="Q344" s="40"/>
      <c r="R344" s="40"/>
    </row>
    <row r="345" spans="3:18" ht="12.75">
      <c r="C345" s="27"/>
      <c r="D345" s="15"/>
      <c r="E345" s="27"/>
      <c r="F345" s="27" t="s">
        <v>60</v>
      </c>
      <c r="G345" s="27"/>
      <c r="H345" s="27"/>
      <c r="I345" s="27"/>
      <c r="J345" s="28"/>
      <c r="K345" s="46"/>
      <c r="L345" s="46"/>
      <c r="M345" s="177"/>
      <c r="N345" s="177"/>
      <c r="O345" s="177"/>
      <c r="P345" s="155"/>
      <c r="Q345" s="40"/>
      <c r="R345" s="40"/>
    </row>
    <row r="346" spans="3:18" ht="12.75">
      <c r="C346" s="27"/>
      <c r="D346" s="15"/>
      <c r="E346" s="27"/>
      <c r="F346" s="27"/>
      <c r="G346" s="27"/>
      <c r="H346" s="27"/>
      <c r="I346" s="27"/>
      <c r="J346" s="28"/>
      <c r="K346" s="46"/>
      <c r="L346" s="46"/>
      <c r="M346" s="177"/>
      <c r="N346" s="177"/>
      <c r="O346" s="177"/>
      <c r="P346" s="155"/>
      <c r="Q346" s="40"/>
      <c r="R346" s="40"/>
    </row>
    <row r="347" spans="3:18" ht="11.25" customHeight="1">
      <c r="C347" s="27"/>
      <c r="D347" s="15"/>
      <c r="E347" s="27"/>
      <c r="F347" s="27"/>
      <c r="G347" s="27"/>
      <c r="H347" s="27"/>
      <c r="I347" s="27"/>
      <c r="J347" s="28"/>
      <c r="K347" s="46"/>
      <c r="L347" s="46"/>
      <c r="M347" s="177"/>
      <c r="N347" s="177"/>
      <c r="O347" s="177"/>
      <c r="P347" s="155"/>
      <c r="Q347" s="40"/>
      <c r="R347" s="40"/>
    </row>
    <row r="348" spans="1:18" s="184" customFormat="1" ht="12" customHeight="1">
      <c r="A348" s="184" t="s">
        <v>32</v>
      </c>
      <c r="C348" s="185"/>
      <c r="D348" s="186"/>
      <c r="E348" s="185"/>
      <c r="F348" s="185"/>
      <c r="G348" s="185"/>
      <c r="H348" s="185"/>
      <c r="I348" s="185"/>
      <c r="J348" s="187"/>
      <c r="K348" s="188"/>
      <c r="L348" s="188"/>
      <c r="M348" s="189"/>
      <c r="N348" s="189"/>
      <c r="O348" s="189"/>
      <c r="P348" s="155" t="s">
        <v>245</v>
      </c>
      <c r="Q348" s="187"/>
      <c r="R348" s="187"/>
    </row>
    <row r="349" spans="1:18" ht="2.25" customHeight="1" hidden="1">
      <c r="A349" s="56" t="s">
        <v>32</v>
      </c>
      <c r="B349" s="56"/>
      <c r="C349" s="27"/>
      <c r="D349" s="15"/>
      <c r="E349" s="27"/>
      <c r="F349" s="27"/>
      <c r="G349" s="27"/>
      <c r="H349" s="27"/>
      <c r="I349" s="27"/>
      <c r="J349" t="s">
        <v>61</v>
      </c>
      <c r="K349" s="46"/>
      <c r="L349" s="46"/>
      <c r="M349" s="177"/>
      <c r="N349" s="177"/>
      <c r="O349" s="177"/>
      <c r="P349" s="156" t="s">
        <v>62</v>
      </c>
      <c r="Q349" s="28"/>
      <c r="R349" s="28"/>
    </row>
    <row r="350" spans="1:18" ht="38.25">
      <c r="A350" s="1" t="s">
        <v>34</v>
      </c>
      <c r="B350" s="1" t="s">
        <v>3</v>
      </c>
      <c r="C350" s="2" t="s">
        <v>4</v>
      </c>
      <c r="D350" s="3" t="s">
        <v>5</v>
      </c>
      <c r="E350" s="61" t="s">
        <v>6</v>
      </c>
      <c r="F350" s="2" t="s">
        <v>7</v>
      </c>
      <c r="G350" s="80"/>
      <c r="H350" s="2"/>
      <c r="I350" s="2"/>
      <c r="J350" s="54"/>
      <c r="K350" s="45"/>
      <c r="L350" s="45"/>
      <c r="M350" s="176"/>
      <c r="N350" s="176" t="s">
        <v>9</v>
      </c>
      <c r="O350" s="176" t="s">
        <v>10</v>
      </c>
      <c r="P350" s="157" t="s">
        <v>11</v>
      </c>
      <c r="Q350" s="28"/>
      <c r="R350" s="28"/>
    </row>
    <row r="351" spans="1:18" ht="12.75">
      <c r="A351" s="17">
        <v>631</v>
      </c>
      <c r="B351" s="17" t="s">
        <v>63</v>
      </c>
      <c r="C351" s="132">
        <f>SUM(C352,C357)</f>
        <v>4639.4</v>
      </c>
      <c r="D351" s="132">
        <f>SUM(D352,D357)</f>
        <v>0</v>
      </c>
      <c r="E351" s="163">
        <f>SUM(E352,E357)</f>
        <v>5455</v>
      </c>
      <c r="F351" s="163">
        <f>SUM(F352,F357)</f>
        <v>5937</v>
      </c>
      <c r="G351" s="135"/>
      <c r="H351" s="129"/>
      <c r="I351" s="129"/>
      <c r="J351" s="136"/>
      <c r="K351" s="137"/>
      <c r="L351" s="137"/>
      <c r="M351" s="129"/>
      <c r="N351" s="129">
        <f>SUM(N352,N357)</f>
        <v>7900</v>
      </c>
      <c r="O351" s="129">
        <f>SUM(O352,O357)</f>
        <v>8100</v>
      </c>
      <c r="P351" s="158"/>
      <c r="Q351" s="28"/>
      <c r="R351" s="28"/>
    </row>
    <row r="352" spans="1:18" ht="12.75">
      <c r="A352" s="22"/>
      <c r="B352" s="18" t="s">
        <v>64</v>
      </c>
      <c r="C352" s="106">
        <f>SUM(C353:C356)</f>
        <v>3724.6</v>
      </c>
      <c r="D352" s="106">
        <f>SUM(D353:D356)</f>
        <v>0</v>
      </c>
      <c r="E352" s="19">
        <f>SUM(E353:E356)</f>
        <v>4635</v>
      </c>
      <c r="F352" s="19">
        <f>SUM(F353:F356)</f>
        <v>5237</v>
      </c>
      <c r="G352" s="81"/>
      <c r="H352" s="6"/>
      <c r="I352" s="6"/>
      <c r="J352" s="21"/>
      <c r="K352" s="48"/>
      <c r="L352" s="48"/>
      <c r="M352" s="6"/>
      <c r="N352" s="6">
        <f>SUM(N353:N356)</f>
        <v>6700</v>
      </c>
      <c r="O352" s="6">
        <f>SUM(O353:O356)</f>
        <v>6900</v>
      </c>
      <c r="P352" s="44"/>
      <c r="Q352" s="28"/>
      <c r="R352" s="28"/>
    </row>
    <row r="353" spans="1:18" ht="12.75">
      <c r="A353" s="26">
        <v>1</v>
      </c>
      <c r="B353" s="23" t="s">
        <v>65</v>
      </c>
      <c r="C353" s="107">
        <v>1113.8</v>
      </c>
      <c r="D353" s="107"/>
      <c r="E353" s="24">
        <v>1238</v>
      </c>
      <c r="F353" s="9">
        <v>1380</v>
      </c>
      <c r="G353" s="82"/>
      <c r="H353" s="9"/>
      <c r="I353" s="9"/>
      <c r="J353" s="21"/>
      <c r="K353" s="43"/>
      <c r="L353" s="43"/>
      <c r="M353" s="9"/>
      <c r="N353" s="9">
        <v>1862</v>
      </c>
      <c r="O353" s="9">
        <v>1927</v>
      </c>
      <c r="P353" s="44"/>
      <c r="Q353" s="62"/>
      <c r="R353" s="62"/>
    </row>
    <row r="354" spans="1:18" ht="12.75">
      <c r="A354" s="26">
        <v>2</v>
      </c>
      <c r="B354" s="23" t="s">
        <v>66</v>
      </c>
      <c r="C354" s="107">
        <v>1216.1</v>
      </c>
      <c r="D354" s="107"/>
      <c r="E354" s="24">
        <v>1544</v>
      </c>
      <c r="F354" s="9">
        <v>1763</v>
      </c>
      <c r="G354" s="82"/>
      <c r="H354" s="9"/>
      <c r="I354" s="9"/>
      <c r="J354" s="21"/>
      <c r="K354" s="43"/>
      <c r="L354" s="43"/>
      <c r="M354" s="9"/>
      <c r="N354" s="9">
        <v>2242</v>
      </c>
      <c r="O354" s="9">
        <v>2307</v>
      </c>
      <c r="P354" s="44"/>
      <c r="Q354" s="40"/>
      <c r="R354" s="40"/>
    </row>
    <row r="355" spans="1:18" ht="12.75">
      <c r="A355" s="26">
        <v>3</v>
      </c>
      <c r="B355" s="23" t="s">
        <v>67</v>
      </c>
      <c r="C355" s="107">
        <v>1390.4</v>
      </c>
      <c r="D355" s="107"/>
      <c r="E355" s="24">
        <v>1845</v>
      </c>
      <c r="F355" s="9">
        <v>2089</v>
      </c>
      <c r="G355" s="82"/>
      <c r="H355" s="9"/>
      <c r="I355" s="9"/>
      <c r="J355" s="21"/>
      <c r="K355" s="43"/>
      <c r="L355" s="43"/>
      <c r="M355" s="9"/>
      <c r="N355" s="9">
        <v>2572</v>
      </c>
      <c r="O355" s="9">
        <v>2636</v>
      </c>
      <c r="P355" s="44"/>
      <c r="Q355" s="40"/>
      <c r="R355" s="40"/>
    </row>
    <row r="356" spans="1:18" ht="12.75">
      <c r="A356" s="26">
        <v>4</v>
      </c>
      <c r="B356" s="23" t="s">
        <v>68</v>
      </c>
      <c r="C356" s="107">
        <v>4.3</v>
      </c>
      <c r="D356" s="107"/>
      <c r="E356" s="24">
        <v>8</v>
      </c>
      <c r="F356" s="9">
        <v>5</v>
      </c>
      <c r="G356" s="82"/>
      <c r="H356" s="9"/>
      <c r="I356" s="9"/>
      <c r="J356" s="21"/>
      <c r="K356" s="43"/>
      <c r="L356" s="43"/>
      <c r="M356" s="9"/>
      <c r="N356" s="9">
        <v>24</v>
      </c>
      <c r="O356" s="9">
        <v>30</v>
      </c>
      <c r="P356" s="44"/>
      <c r="Q356" s="40"/>
      <c r="R356" s="40"/>
    </row>
    <row r="357" spans="1:18" ht="12.75">
      <c r="A357" s="22"/>
      <c r="B357" s="18" t="s">
        <v>69</v>
      </c>
      <c r="C357" s="106">
        <f>SUM(C358:C362)</f>
        <v>914.8</v>
      </c>
      <c r="D357" s="106">
        <f>SUM(D358:D362)</f>
        <v>0</v>
      </c>
      <c r="E357" s="19">
        <f>SUM(E358:E362)</f>
        <v>820</v>
      </c>
      <c r="F357" s="19">
        <f>SUM(F358:F362)</f>
        <v>700</v>
      </c>
      <c r="G357" s="81"/>
      <c r="H357" s="6"/>
      <c r="I357" s="6"/>
      <c r="J357" s="21"/>
      <c r="K357" s="48"/>
      <c r="L357" s="48"/>
      <c r="M357" s="6"/>
      <c r="N357" s="6">
        <f>SUM(N358:N362)</f>
        <v>1200</v>
      </c>
      <c r="O357" s="6">
        <f>SUM(O358:O362)</f>
        <v>1200</v>
      </c>
      <c r="P357" s="44"/>
      <c r="Q357" s="40"/>
      <c r="R357" s="40"/>
    </row>
    <row r="358" spans="1:18" ht="12.75">
      <c r="A358" s="22">
        <v>31</v>
      </c>
      <c r="B358" s="23" t="s">
        <v>70</v>
      </c>
      <c r="C358" s="107">
        <v>380</v>
      </c>
      <c r="D358" s="107"/>
      <c r="E358" s="24">
        <v>230</v>
      </c>
      <c r="F358" s="24">
        <v>240</v>
      </c>
      <c r="G358" s="86"/>
      <c r="H358" s="24"/>
      <c r="I358" s="24"/>
      <c r="J358" s="21"/>
      <c r="K358" s="25"/>
      <c r="L358" s="25"/>
      <c r="M358" s="24"/>
      <c r="N358" s="24">
        <v>390</v>
      </c>
      <c r="O358" s="24">
        <v>390</v>
      </c>
      <c r="P358" s="159"/>
      <c r="Q358" s="40"/>
      <c r="R358" s="40"/>
    </row>
    <row r="359" spans="1:18" ht="12.75">
      <c r="A359" s="22">
        <v>32</v>
      </c>
      <c r="B359" s="23" t="s">
        <v>71</v>
      </c>
      <c r="C359" s="107">
        <v>131.9</v>
      </c>
      <c r="D359" s="107"/>
      <c r="E359" s="24">
        <v>140</v>
      </c>
      <c r="F359" s="24">
        <v>105</v>
      </c>
      <c r="G359" s="86"/>
      <c r="H359" s="24"/>
      <c r="I359" s="24"/>
      <c r="J359" s="21"/>
      <c r="K359" s="25"/>
      <c r="L359" s="25"/>
      <c r="M359" s="24"/>
      <c r="N359" s="24">
        <v>225</v>
      </c>
      <c r="O359" s="24">
        <v>225</v>
      </c>
      <c r="P359" s="159"/>
      <c r="Q359" s="40"/>
      <c r="R359" s="40"/>
    </row>
    <row r="360" spans="1:18" ht="12.75">
      <c r="A360" s="22">
        <v>33</v>
      </c>
      <c r="B360" s="23" t="s">
        <v>72</v>
      </c>
      <c r="C360" s="107">
        <v>222.5</v>
      </c>
      <c r="D360" s="107"/>
      <c r="E360" s="24">
        <v>300</v>
      </c>
      <c r="F360" s="24">
        <v>175</v>
      </c>
      <c r="G360" s="86"/>
      <c r="H360" s="24"/>
      <c r="I360" s="24"/>
      <c r="J360" s="21"/>
      <c r="K360" s="25"/>
      <c r="L360" s="25"/>
      <c r="M360" s="24"/>
      <c r="N360" s="24">
        <v>290</v>
      </c>
      <c r="O360" s="24">
        <v>290</v>
      </c>
      <c r="P360" s="159"/>
      <c r="Q360" s="40"/>
      <c r="R360" s="40"/>
    </row>
    <row r="361" spans="1:18" ht="12.75">
      <c r="A361" s="22">
        <v>34</v>
      </c>
      <c r="B361" s="23" t="s">
        <v>73</v>
      </c>
      <c r="C361" s="107">
        <v>57.9</v>
      </c>
      <c r="D361" s="107"/>
      <c r="E361" s="24">
        <v>50</v>
      </c>
      <c r="F361" s="24">
        <v>55</v>
      </c>
      <c r="G361" s="86"/>
      <c r="H361" s="24"/>
      <c r="I361" s="24"/>
      <c r="J361" s="21"/>
      <c r="K361" s="25"/>
      <c r="L361" s="25"/>
      <c r="M361" s="24"/>
      <c r="N361" s="24">
        <v>60</v>
      </c>
      <c r="O361" s="24">
        <v>60</v>
      </c>
      <c r="P361" s="159"/>
      <c r="Q361" s="40"/>
      <c r="R361" s="40"/>
    </row>
    <row r="362" spans="1:18" ht="12.75">
      <c r="A362" s="22">
        <v>35</v>
      </c>
      <c r="B362" s="23" t="s">
        <v>74</v>
      </c>
      <c r="C362" s="107">
        <v>122.5</v>
      </c>
      <c r="D362" s="107"/>
      <c r="E362" s="24">
        <v>100</v>
      </c>
      <c r="F362" s="24">
        <v>125</v>
      </c>
      <c r="G362" s="86"/>
      <c r="H362" s="24"/>
      <c r="I362" s="24"/>
      <c r="J362" s="21"/>
      <c r="K362" s="25"/>
      <c r="L362" s="25"/>
      <c r="M362" s="24"/>
      <c r="N362" s="24">
        <v>235</v>
      </c>
      <c r="O362" s="24">
        <v>235</v>
      </c>
      <c r="P362" s="159"/>
      <c r="Q362" s="40"/>
      <c r="R362" s="40"/>
    </row>
    <row r="363" spans="1:18" ht="12.75">
      <c r="A363" s="22"/>
      <c r="B363" s="23"/>
      <c r="C363" s="107"/>
      <c r="D363" s="107"/>
      <c r="E363" s="24"/>
      <c r="F363" s="9"/>
      <c r="G363" s="82"/>
      <c r="H363" s="9"/>
      <c r="I363" s="9"/>
      <c r="J363" s="21"/>
      <c r="K363" s="43"/>
      <c r="L363" s="43"/>
      <c r="M363" s="9"/>
      <c r="N363" s="9"/>
      <c r="O363" s="9"/>
      <c r="P363" s="44"/>
      <c r="Q363" s="40"/>
      <c r="R363" s="40"/>
    </row>
    <row r="364" spans="1:18" ht="12.75">
      <c r="A364" s="17">
        <v>632</v>
      </c>
      <c r="B364" s="17" t="s">
        <v>75</v>
      </c>
      <c r="C364" s="132">
        <f>SUM(C365:C376)</f>
        <v>3386.8000000000006</v>
      </c>
      <c r="D364" s="132">
        <f>SUM(D365:D376)</f>
        <v>0</v>
      </c>
      <c r="E364" s="163">
        <f>SUM(E365:E376)</f>
        <v>3658</v>
      </c>
      <c r="F364" s="163">
        <f>SUM(F365:F376)</f>
        <v>3720</v>
      </c>
      <c r="G364" s="138"/>
      <c r="H364" s="139"/>
      <c r="I364" s="139"/>
      <c r="J364" s="136"/>
      <c r="K364" s="140"/>
      <c r="L364" s="140"/>
      <c r="M364" s="181"/>
      <c r="N364" s="181">
        <f>SUM(N365:N375)</f>
        <v>4290</v>
      </c>
      <c r="O364" s="181">
        <f>SUM(O365:O375)</f>
        <v>4550</v>
      </c>
      <c r="P364" s="151"/>
      <c r="Q364" s="40"/>
      <c r="R364" s="40"/>
    </row>
    <row r="365" spans="1:18" ht="12.75">
      <c r="A365" s="26">
        <v>1</v>
      </c>
      <c r="B365" s="23" t="s">
        <v>76</v>
      </c>
      <c r="C365" s="107">
        <v>412.7</v>
      </c>
      <c r="D365" s="107"/>
      <c r="E365" s="24">
        <v>550</v>
      </c>
      <c r="F365" s="24">
        <v>620</v>
      </c>
      <c r="G365" s="86"/>
      <c r="H365" s="24"/>
      <c r="I365" s="24"/>
      <c r="J365" s="21"/>
      <c r="K365" s="25"/>
      <c r="L365" s="25"/>
      <c r="M365" s="24"/>
      <c r="N365" s="24">
        <v>620</v>
      </c>
      <c r="O365" s="24">
        <v>650</v>
      </c>
      <c r="P365" s="159"/>
      <c r="Q365" s="40"/>
      <c r="R365" s="40"/>
    </row>
    <row r="366" spans="1:18" ht="12.75">
      <c r="A366" s="26">
        <v>3</v>
      </c>
      <c r="B366" s="23" t="s">
        <v>77</v>
      </c>
      <c r="C366" s="107">
        <v>111.2</v>
      </c>
      <c r="D366" s="107"/>
      <c r="E366" s="24">
        <v>150</v>
      </c>
      <c r="F366" s="24">
        <v>150</v>
      </c>
      <c r="G366" s="86"/>
      <c r="H366" s="24"/>
      <c r="I366" s="24"/>
      <c r="J366" s="21"/>
      <c r="K366" s="25"/>
      <c r="L366" s="25"/>
      <c r="M366" s="24"/>
      <c r="N366" s="24">
        <v>150</v>
      </c>
      <c r="O366" s="24">
        <v>200</v>
      </c>
      <c r="P366" s="159"/>
      <c r="Q366" s="40"/>
      <c r="R366" s="40"/>
    </row>
    <row r="367" spans="1:18" ht="12.75">
      <c r="A367" s="26">
        <v>4</v>
      </c>
      <c r="B367" s="23" t="s">
        <v>78</v>
      </c>
      <c r="C367" s="107">
        <v>631.4</v>
      </c>
      <c r="D367" s="107"/>
      <c r="E367" s="24">
        <v>698</v>
      </c>
      <c r="F367" s="24">
        <v>800</v>
      </c>
      <c r="G367" s="86"/>
      <c r="H367" s="24"/>
      <c r="I367" s="24"/>
      <c r="J367" s="21"/>
      <c r="K367" s="25"/>
      <c r="L367" s="25"/>
      <c r="M367" s="24"/>
      <c r="N367" s="24">
        <v>800</v>
      </c>
      <c r="O367" s="24">
        <v>800</v>
      </c>
      <c r="P367" s="159"/>
      <c r="Q367" s="40"/>
      <c r="R367" s="40"/>
    </row>
    <row r="368" spans="1:18" ht="12.75">
      <c r="A368" s="26">
        <v>6</v>
      </c>
      <c r="B368" s="23" t="s">
        <v>79</v>
      </c>
      <c r="C368" s="107">
        <v>63.6</v>
      </c>
      <c r="D368" s="107"/>
      <c r="E368" s="24">
        <v>80</v>
      </c>
      <c r="F368" s="24">
        <v>100</v>
      </c>
      <c r="G368" s="86"/>
      <c r="H368" s="24"/>
      <c r="I368" s="24"/>
      <c r="J368" s="21"/>
      <c r="K368" s="25"/>
      <c r="L368" s="25"/>
      <c r="M368" s="24"/>
      <c r="N368" s="24">
        <v>100</v>
      </c>
      <c r="O368" s="24">
        <v>120</v>
      </c>
      <c r="P368" s="159"/>
      <c r="Q368" s="40"/>
      <c r="R368" s="40"/>
    </row>
    <row r="369" spans="1:18" ht="12.75">
      <c r="A369" s="26">
        <v>7</v>
      </c>
      <c r="B369" s="23" t="s">
        <v>80</v>
      </c>
      <c r="C369" s="107">
        <v>1880.4</v>
      </c>
      <c r="D369" s="107"/>
      <c r="E369" s="24">
        <v>1850</v>
      </c>
      <c r="F369" s="9">
        <v>1650</v>
      </c>
      <c r="G369" s="82"/>
      <c r="H369" s="9"/>
      <c r="I369" s="9"/>
      <c r="J369" s="21"/>
      <c r="K369" s="43"/>
      <c r="L369" s="43"/>
      <c r="M369" s="9"/>
      <c r="N369" s="9">
        <v>1850</v>
      </c>
      <c r="O369" s="9">
        <v>1900</v>
      </c>
      <c r="P369" s="44"/>
      <c r="Q369" s="40"/>
      <c r="R369" s="40"/>
    </row>
    <row r="370" spans="1:18" ht="12.75">
      <c r="A370" s="26">
        <v>8</v>
      </c>
      <c r="B370" s="23" t="s">
        <v>251</v>
      </c>
      <c r="C370" s="107">
        <v>59.4</v>
      </c>
      <c r="D370" s="107"/>
      <c r="E370" s="24">
        <v>70</v>
      </c>
      <c r="F370" s="24">
        <v>80</v>
      </c>
      <c r="G370" s="86"/>
      <c r="H370" s="24"/>
      <c r="I370" s="24"/>
      <c r="J370" s="21"/>
      <c r="K370" s="25"/>
      <c r="L370" s="25"/>
      <c r="M370" s="24"/>
      <c r="N370" s="24">
        <v>80</v>
      </c>
      <c r="O370" s="24">
        <v>90</v>
      </c>
      <c r="P370" s="159"/>
      <c r="Q370" s="40"/>
      <c r="R370" s="40"/>
    </row>
    <row r="371" spans="1:18" ht="12.75">
      <c r="A371" s="22">
        <v>10</v>
      </c>
      <c r="B371" s="23" t="s">
        <v>81</v>
      </c>
      <c r="C371" s="107">
        <v>49.9</v>
      </c>
      <c r="D371" s="107"/>
      <c r="E371" s="24">
        <v>60</v>
      </c>
      <c r="F371" s="24">
        <v>80</v>
      </c>
      <c r="G371" s="86"/>
      <c r="H371" s="24"/>
      <c r="I371" s="24"/>
      <c r="J371" s="21"/>
      <c r="K371" s="25"/>
      <c r="L371" s="25"/>
      <c r="M371" s="24"/>
      <c r="N371" s="24">
        <v>90</v>
      </c>
      <c r="O371" s="24">
        <v>100</v>
      </c>
      <c r="P371" s="159"/>
      <c r="Q371" s="40"/>
      <c r="R371" s="40"/>
    </row>
    <row r="372" spans="1:18" ht="12.75">
      <c r="A372" s="22">
        <v>14</v>
      </c>
      <c r="B372" s="23" t="s">
        <v>82</v>
      </c>
      <c r="C372" s="107">
        <v>65.8</v>
      </c>
      <c r="D372" s="107"/>
      <c r="E372" s="24">
        <v>80</v>
      </c>
      <c r="F372" s="24">
        <v>100</v>
      </c>
      <c r="G372" s="86"/>
      <c r="H372" s="24"/>
      <c r="I372" s="24"/>
      <c r="J372" s="21"/>
      <c r="K372" s="25"/>
      <c r="L372" s="25"/>
      <c r="M372" s="24"/>
      <c r="N372" s="24">
        <v>110</v>
      </c>
      <c r="O372" s="24">
        <v>120</v>
      </c>
      <c r="P372" s="159"/>
      <c r="Q372" s="40"/>
      <c r="R372" s="40"/>
    </row>
    <row r="373" spans="1:18" ht="12.75">
      <c r="A373" s="22">
        <v>15</v>
      </c>
      <c r="B373" s="23" t="s">
        <v>83</v>
      </c>
      <c r="C373" s="107"/>
      <c r="D373" s="107"/>
      <c r="E373" s="24"/>
      <c r="F373" s="24"/>
      <c r="G373" s="86"/>
      <c r="H373" s="24"/>
      <c r="I373" s="24"/>
      <c r="J373" s="21"/>
      <c r="K373" s="25"/>
      <c r="L373" s="25"/>
      <c r="M373" s="24"/>
      <c r="N373" s="24"/>
      <c r="O373" s="24"/>
      <c r="P373" s="159"/>
      <c r="Q373" s="40"/>
      <c r="R373" s="40"/>
    </row>
    <row r="374" spans="1:18" ht="12.75">
      <c r="A374" s="22">
        <v>16</v>
      </c>
      <c r="B374" s="23" t="s">
        <v>84</v>
      </c>
      <c r="C374" s="107">
        <v>112.4</v>
      </c>
      <c r="D374" s="107"/>
      <c r="E374" s="24">
        <v>120</v>
      </c>
      <c r="F374" s="24">
        <v>140</v>
      </c>
      <c r="G374" s="86"/>
      <c r="H374" s="24"/>
      <c r="I374" s="24"/>
      <c r="J374" s="21"/>
      <c r="K374" s="25"/>
      <c r="L374" s="25"/>
      <c r="M374" s="24"/>
      <c r="N374" s="24">
        <v>140</v>
      </c>
      <c r="O374" s="24">
        <v>170</v>
      </c>
      <c r="P374" s="159"/>
      <c r="Q374" s="40"/>
      <c r="R374" s="40"/>
    </row>
    <row r="375" spans="1:18" ht="12.75">
      <c r="A375" s="22">
        <v>17</v>
      </c>
      <c r="B375" s="23" t="s">
        <v>85</v>
      </c>
      <c r="C375" s="107"/>
      <c r="D375" s="107"/>
      <c r="E375" s="24"/>
      <c r="F375" s="24"/>
      <c r="G375" s="86"/>
      <c r="H375" s="24"/>
      <c r="I375" s="24"/>
      <c r="J375" s="21"/>
      <c r="K375" s="25"/>
      <c r="L375" s="25"/>
      <c r="M375" s="24"/>
      <c r="N375" s="24">
        <v>350</v>
      </c>
      <c r="O375" s="24">
        <v>400</v>
      </c>
      <c r="P375" s="159"/>
      <c r="Q375" s="40"/>
      <c r="R375" s="40"/>
    </row>
    <row r="376" spans="1:18" ht="12.75">
      <c r="A376" s="22"/>
      <c r="B376" s="23"/>
      <c r="C376" s="107"/>
      <c r="D376" s="107"/>
      <c r="E376" s="24"/>
      <c r="F376" s="9"/>
      <c r="G376" s="82"/>
      <c r="H376" s="9"/>
      <c r="I376" s="9"/>
      <c r="J376" s="21"/>
      <c r="K376" s="43"/>
      <c r="L376" s="43"/>
      <c r="M376" s="9"/>
      <c r="N376" s="9"/>
      <c r="O376" s="9"/>
      <c r="P376" s="44"/>
      <c r="Q376" s="40"/>
      <c r="R376" s="40"/>
    </row>
    <row r="377" spans="1:18" ht="12.75">
      <c r="A377" s="75"/>
      <c r="B377" s="36"/>
      <c r="C377" s="78"/>
      <c r="D377" s="85"/>
      <c r="E377" s="78"/>
      <c r="F377" s="58"/>
      <c r="G377" s="58"/>
      <c r="H377" s="58"/>
      <c r="I377" s="64"/>
      <c r="J377" s="65"/>
      <c r="K377" s="43"/>
      <c r="L377" s="87"/>
      <c r="M377" s="58"/>
      <c r="N377" s="58"/>
      <c r="O377" s="58"/>
      <c r="P377" s="160"/>
      <c r="Q377" s="40"/>
      <c r="R377" s="40"/>
    </row>
    <row r="378" spans="2:18" ht="12.75">
      <c r="B378" s="36"/>
      <c r="C378" s="78"/>
      <c r="D378" s="57"/>
      <c r="E378" s="78"/>
      <c r="F378" s="78"/>
      <c r="G378" s="78"/>
      <c r="H378" s="78"/>
      <c r="I378" s="78"/>
      <c r="J378" s="40"/>
      <c r="K378" s="46"/>
      <c r="L378" s="46"/>
      <c r="M378" s="177"/>
      <c r="N378" s="177"/>
      <c r="O378" s="177"/>
      <c r="P378" s="161"/>
      <c r="Q378" s="40"/>
      <c r="R378" s="40"/>
    </row>
    <row r="379" spans="3:18" ht="12.75">
      <c r="C379" s="27"/>
      <c r="D379" s="15"/>
      <c r="E379" s="27"/>
      <c r="F379" s="27" t="s">
        <v>86</v>
      </c>
      <c r="G379" s="27"/>
      <c r="H379" s="27"/>
      <c r="I379" s="27"/>
      <c r="J379" s="28"/>
      <c r="K379" s="46"/>
      <c r="L379" s="46"/>
      <c r="M379" s="177"/>
      <c r="N379" s="177"/>
      <c r="O379" s="177"/>
      <c r="P379" s="161"/>
      <c r="Q379" s="40"/>
      <c r="R379" s="40"/>
    </row>
    <row r="380" spans="2:18" ht="12.75">
      <c r="B380" s="35"/>
      <c r="C380" s="27"/>
      <c r="D380" s="15"/>
      <c r="E380" s="27"/>
      <c r="F380" s="27"/>
      <c r="G380" s="27"/>
      <c r="H380" s="27"/>
      <c r="I380" s="27"/>
      <c r="J380" s="28"/>
      <c r="K380" s="46"/>
      <c r="L380" s="46"/>
      <c r="M380" s="177"/>
      <c r="N380" s="177"/>
      <c r="O380" s="177"/>
      <c r="P380" s="161"/>
      <c r="Q380" s="40"/>
      <c r="R380" s="40"/>
    </row>
    <row r="381" spans="3:18" ht="12.75">
      <c r="C381" s="27"/>
      <c r="D381" s="15"/>
      <c r="E381" s="27"/>
      <c r="F381" s="27"/>
      <c r="G381" s="27"/>
      <c r="H381" s="27"/>
      <c r="I381" s="27"/>
      <c r="J381" s="28"/>
      <c r="K381" s="46"/>
      <c r="L381" s="46"/>
      <c r="M381" s="177"/>
      <c r="N381" s="177"/>
      <c r="O381" s="177"/>
      <c r="P381" s="161"/>
      <c r="Q381" s="28"/>
      <c r="R381" s="28"/>
    </row>
    <row r="382" spans="3:18" ht="12.75">
      <c r="C382" s="27"/>
      <c r="D382" s="15"/>
      <c r="E382" s="27"/>
      <c r="F382" s="27"/>
      <c r="G382" s="27"/>
      <c r="H382" s="27"/>
      <c r="I382" s="27"/>
      <c r="J382" s="28"/>
      <c r="K382" s="46"/>
      <c r="L382" s="46"/>
      <c r="M382" s="177"/>
      <c r="N382" s="177"/>
      <c r="O382" s="177"/>
      <c r="P382" s="161"/>
      <c r="Q382" s="28"/>
      <c r="R382" s="28"/>
    </row>
    <row r="383" spans="3:18" ht="18" customHeight="1">
      <c r="C383" s="27"/>
      <c r="D383" s="15"/>
      <c r="E383" s="27"/>
      <c r="F383" s="27"/>
      <c r="G383" s="27"/>
      <c r="H383" s="27"/>
      <c r="I383" s="27"/>
      <c r="J383" s="28"/>
      <c r="K383" s="46"/>
      <c r="L383" s="46"/>
      <c r="M383" s="177"/>
      <c r="N383" s="177"/>
      <c r="O383" s="177"/>
      <c r="P383" s="46"/>
      <c r="Q383" s="28"/>
      <c r="R383" s="28"/>
    </row>
    <row r="384" spans="1:18" ht="24" customHeight="1">
      <c r="A384" s="56" t="s">
        <v>32</v>
      </c>
      <c r="B384" s="56"/>
      <c r="C384" s="27"/>
      <c r="D384" s="15"/>
      <c r="E384" s="27"/>
      <c r="F384" s="27"/>
      <c r="G384" s="27"/>
      <c r="H384" s="27"/>
      <c r="I384" s="27"/>
      <c r="K384" s="46"/>
      <c r="L384" s="46"/>
      <c r="M384" s="177"/>
      <c r="N384" s="177"/>
      <c r="O384" s="177"/>
      <c r="P384" s="144" t="s">
        <v>87</v>
      </c>
      <c r="Q384" s="28"/>
      <c r="R384" s="28"/>
    </row>
    <row r="385" spans="1:18" ht="38.25">
      <c r="A385" s="1" t="s">
        <v>34</v>
      </c>
      <c r="B385" s="1" t="s">
        <v>3</v>
      </c>
      <c r="C385" s="2" t="s">
        <v>4</v>
      </c>
      <c r="D385" s="3" t="s">
        <v>5</v>
      </c>
      <c r="E385" s="61" t="s">
        <v>6</v>
      </c>
      <c r="F385" s="2" t="s">
        <v>7</v>
      </c>
      <c r="G385" s="2"/>
      <c r="H385" s="2"/>
      <c r="I385" s="2"/>
      <c r="J385" s="54"/>
      <c r="K385" s="45"/>
      <c r="L385" s="45"/>
      <c r="M385" s="176"/>
      <c r="N385" s="176" t="s">
        <v>9</v>
      </c>
      <c r="O385" s="176" t="s">
        <v>10</v>
      </c>
      <c r="P385" s="143" t="s">
        <v>11</v>
      </c>
      <c r="Q385" s="28"/>
      <c r="R385" s="28"/>
    </row>
    <row r="386" spans="1:18" ht="12.75">
      <c r="A386" s="17">
        <v>633</v>
      </c>
      <c r="B386" s="17" t="s">
        <v>88</v>
      </c>
      <c r="C386" s="132">
        <f>SUM(C387:C419)</f>
        <v>6029.3</v>
      </c>
      <c r="D386" s="132">
        <f>SUM(D387:D419)</f>
        <v>0</v>
      </c>
      <c r="E386" s="163">
        <f>SUM(E387:E419)</f>
        <v>6650</v>
      </c>
      <c r="F386" s="163">
        <f>SUM(F387:F419)</f>
        <v>6363</v>
      </c>
      <c r="G386" s="129"/>
      <c r="H386" s="129"/>
      <c r="I386" s="129"/>
      <c r="J386" s="136"/>
      <c r="K386" s="137"/>
      <c r="L386" s="137"/>
      <c r="M386" s="129"/>
      <c r="N386" s="129">
        <f>SUM(N387:N419)</f>
        <v>7469</v>
      </c>
      <c r="O386" s="129">
        <f>SUM(O387:O419)</f>
        <v>8835</v>
      </c>
      <c r="P386" s="158"/>
      <c r="Q386" s="28"/>
      <c r="R386" s="28"/>
    </row>
    <row r="387" spans="1:18" ht="12.75">
      <c r="A387" s="26">
        <v>1</v>
      </c>
      <c r="B387" s="23" t="s">
        <v>89</v>
      </c>
      <c r="C387" s="107"/>
      <c r="D387" s="107"/>
      <c r="E387" s="24"/>
      <c r="F387" s="9">
        <v>200</v>
      </c>
      <c r="G387" s="9"/>
      <c r="H387" s="9"/>
      <c r="I387" s="9"/>
      <c r="J387" s="21"/>
      <c r="K387" s="43"/>
      <c r="L387" s="43"/>
      <c r="M387" s="9"/>
      <c r="N387" s="9">
        <v>300</v>
      </c>
      <c r="O387" s="9">
        <v>500</v>
      </c>
      <c r="P387" s="44"/>
      <c r="Q387" s="28"/>
      <c r="R387" s="28"/>
    </row>
    <row r="388" spans="1:18" ht="12.75">
      <c r="A388" s="26">
        <v>2</v>
      </c>
      <c r="B388" s="23" t="s">
        <v>90</v>
      </c>
      <c r="C388" s="107"/>
      <c r="D388" s="107"/>
      <c r="E388" s="24"/>
      <c r="F388" s="24"/>
      <c r="G388" s="24"/>
      <c r="H388" s="24"/>
      <c r="I388" s="24"/>
      <c r="J388" s="21"/>
      <c r="K388" s="25"/>
      <c r="L388" s="25"/>
      <c r="M388" s="24"/>
      <c r="N388" s="24">
        <v>250</v>
      </c>
      <c r="O388" s="24">
        <v>300</v>
      </c>
      <c r="P388" s="159"/>
      <c r="Q388" s="62"/>
      <c r="R388" s="62"/>
    </row>
    <row r="389" spans="1:18" ht="12.75">
      <c r="A389" s="26">
        <v>3</v>
      </c>
      <c r="B389" s="23" t="s">
        <v>91</v>
      </c>
      <c r="C389" s="107"/>
      <c r="D389" s="107"/>
      <c r="E389" s="24"/>
      <c r="F389" s="24">
        <v>60</v>
      </c>
      <c r="G389" s="24"/>
      <c r="H389" s="24"/>
      <c r="I389" s="24"/>
      <c r="J389" s="21"/>
      <c r="K389" s="25"/>
      <c r="L389" s="25"/>
      <c r="M389" s="24"/>
      <c r="N389" s="24">
        <v>60</v>
      </c>
      <c r="O389" s="24">
        <v>150</v>
      </c>
      <c r="P389" s="159"/>
      <c r="Q389" s="40"/>
      <c r="R389" s="40"/>
    </row>
    <row r="390" spans="1:18" ht="12.75">
      <c r="A390" s="26">
        <v>4</v>
      </c>
      <c r="B390" s="23" t="s">
        <v>92</v>
      </c>
      <c r="C390" s="107"/>
      <c r="D390" s="107"/>
      <c r="E390" s="24"/>
      <c r="F390" s="24"/>
      <c r="G390" s="24"/>
      <c r="H390" s="24"/>
      <c r="I390" s="24"/>
      <c r="J390" s="21"/>
      <c r="K390" s="25"/>
      <c r="L390" s="25"/>
      <c r="M390" s="24"/>
      <c r="N390" s="24"/>
      <c r="O390" s="24"/>
      <c r="P390" s="159"/>
      <c r="Q390" s="40"/>
      <c r="R390" s="40"/>
    </row>
    <row r="391" spans="1:18" ht="12.75">
      <c r="A391" s="26">
        <v>5</v>
      </c>
      <c r="B391" s="23" t="s">
        <v>252</v>
      </c>
      <c r="C391" s="107">
        <v>1061.5</v>
      </c>
      <c r="D391" s="107"/>
      <c r="E391" s="24">
        <v>922</v>
      </c>
      <c r="F391" s="24">
        <v>200</v>
      </c>
      <c r="G391" s="24"/>
      <c r="H391" s="24"/>
      <c r="I391" s="24"/>
      <c r="J391" s="21"/>
      <c r="K391" s="25"/>
      <c r="L391" s="25"/>
      <c r="M391" s="24"/>
      <c r="N391" s="24">
        <v>300</v>
      </c>
      <c r="O391" s="24">
        <v>600</v>
      </c>
      <c r="P391" s="159"/>
      <c r="Q391" s="40"/>
      <c r="R391" s="40"/>
    </row>
    <row r="392" spans="1:18" ht="12.75">
      <c r="A392" s="26">
        <v>6</v>
      </c>
      <c r="B392" s="23" t="s">
        <v>93</v>
      </c>
      <c r="C392" s="107">
        <v>967.2</v>
      </c>
      <c r="D392" s="107"/>
      <c r="E392" s="24">
        <v>1075</v>
      </c>
      <c r="F392" s="9">
        <v>900</v>
      </c>
      <c r="G392" s="9"/>
      <c r="H392" s="9"/>
      <c r="I392" s="9"/>
      <c r="J392" s="21"/>
      <c r="K392" s="43"/>
      <c r="L392" s="43"/>
      <c r="M392" s="9"/>
      <c r="N392" s="9">
        <v>1000</v>
      </c>
      <c r="O392" s="9">
        <v>1200</v>
      </c>
      <c r="P392" s="44"/>
      <c r="Q392" s="40"/>
      <c r="R392" s="40"/>
    </row>
    <row r="393" spans="1:18" ht="12.75">
      <c r="A393" s="26">
        <v>7</v>
      </c>
      <c r="B393" s="23" t="s">
        <v>94</v>
      </c>
      <c r="C393" s="107">
        <v>182.9</v>
      </c>
      <c r="D393" s="107"/>
      <c r="E393" s="24">
        <v>200</v>
      </c>
      <c r="F393" s="24">
        <v>220</v>
      </c>
      <c r="G393" s="24"/>
      <c r="H393" s="24"/>
      <c r="I393" s="24"/>
      <c r="J393" s="21"/>
      <c r="K393" s="25"/>
      <c r="L393" s="25"/>
      <c r="M393" s="24"/>
      <c r="N393" s="24">
        <v>260</v>
      </c>
      <c r="O393" s="24">
        <v>270</v>
      </c>
      <c r="P393" s="159"/>
      <c r="Q393" s="40"/>
      <c r="R393" s="40"/>
    </row>
    <row r="394" spans="1:18" ht="12.75">
      <c r="A394" s="26">
        <v>8</v>
      </c>
      <c r="B394" s="23" t="s">
        <v>95</v>
      </c>
      <c r="C394" s="107">
        <v>219.7</v>
      </c>
      <c r="D394" s="107"/>
      <c r="E394" s="24">
        <v>250</v>
      </c>
      <c r="F394" s="24">
        <v>200</v>
      </c>
      <c r="G394" s="24"/>
      <c r="H394" s="24"/>
      <c r="I394" s="24"/>
      <c r="J394" s="21"/>
      <c r="K394" s="25"/>
      <c r="L394" s="25"/>
      <c r="M394" s="24"/>
      <c r="N394" s="24">
        <v>230</v>
      </c>
      <c r="O394" s="24">
        <v>270</v>
      </c>
      <c r="P394" s="159"/>
      <c r="Q394" s="40"/>
      <c r="R394" s="40"/>
    </row>
    <row r="395" spans="1:18" ht="12.75">
      <c r="A395" s="26">
        <v>9</v>
      </c>
      <c r="B395" s="23" t="s">
        <v>96</v>
      </c>
      <c r="C395" s="107">
        <v>173.2</v>
      </c>
      <c r="D395" s="107"/>
      <c r="E395" s="24">
        <v>600</v>
      </c>
      <c r="F395" s="24">
        <v>650</v>
      </c>
      <c r="G395" s="24"/>
      <c r="H395" s="24"/>
      <c r="I395" s="24"/>
      <c r="J395" s="21"/>
      <c r="K395" s="25"/>
      <c r="L395" s="25"/>
      <c r="M395" s="24"/>
      <c r="N395" s="24">
        <v>660</v>
      </c>
      <c r="O395" s="24">
        <v>700</v>
      </c>
      <c r="P395" s="159"/>
      <c r="Q395" s="40"/>
      <c r="R395" s="40"/>
    </row>
    <row r="396" spans="1:18" ht="12.75">
      <c r="A396" s="22">
        <v>10</v>
      </c>
      <c r="B396" s="23" t="s">
        <v>97</v>
      </c>
      <c r="C396" s="107">
        <v>292.1</v>
      </c>
      <c r="D396" s="107"/>
      <c r="E396" s="24">
        <v>370</v>
      </c>
      <c r="F396" s="24">
        <v>250</v>
      </c>
      <c r="G396" s="24"/>
      <c r="H396" s="24"/>
      <c r="I396" s="24"/>
      <c r="J396" s="21"/>
      <c r="K396" s="25"/>
      <c r="L396" s="25"/>
      <c r="M396" s="24"/>
      <c r="N396" s="24">
        <v>420</v>
      </c>
      <c r="O396" s="24">
        <v>450</v>
      </c>
      <c r="P396" s="159"/>
      <c r="Q396" s="40"/>
      <c r="R396" s="40"/>
    </row>
    <row r="397" spans="1:18" ht="12.75">
      <c r="A397" s="71">
        <v>11</v>
      </c>
      <c r="B397" s="68" t="s">
        <v>98</v>
      </c>
      <c r="C397" s="109">
        <v>11.3</v>
      </c>
      <c r="D397" s="110"/>
      <c r="E397" s="67">
        <v>20</v>
      </c>
      <c r="F397" s="67">
        <v>15</v>
      </c>
      <c r="G397" s="67"/>
      <c r="H397" s="67"/>
      <c r="I397" s="67"/>
      <c r="J397" s="66"/>
      <c r="K397" s="25"/>
      <c r="L397" s="25"/>
      <c r="M397" s="24"/>
      <c r="N397" s="24">
        <v>17</v>
      </c>
      <c r="O397" s="24">
        <v>20</v>
      </c>
      <c r="P397" s="159"/>
      <c r="Q397" s="40"/>
      <c r="R397" s="40"/>
    </row>
    <row r="398" spans="1:18" ht="12.75">
      <c r="A398" s="22">
        <v>12</v>
      </c>
      <c r="B398" s="37" t="s">
        <v>99</v>
      </c>
      <c r="C398" s="111">
        <v>171.9</v>
      </c>
      <c r="D398" s="112"/>
      <c r="E398" s="73">
        <v>300</v>
      </c>
      <c r="F398" s="73">
        <v>200</v>
      </c>
      <c r="G398" s="73"/>
      <c r="H398" s="73"/>
      <c r="I398" s="73"/>
      <c r="J398" s="74"/>
      <c r="K398" s="30"/>
      <c r="L398" s="30"/>
      <c r="M398" s="178"/>
      <c r="N398" s="178">
        <v>250</v>
      </c>
      <c r="O398" s="178">
        <v>270</v>
      </c>
      <c r="P398" s="159"/>
      <c r="Q398" s="40"/>
      <c r="R398" s="40"/>
    </row>
    <row r="399" spans="1:18" ht="12.75">
      <c r="A399" s="22">
        <v>18</v>
      </c>
      <c r="B399" s="23" t="s">
        <v>100</v>
      </c>
      <c r="C399" s="107">
        <v>8.1</v>
      </c>
      <c r="D399" s="107"/>
      <c r="E399" s="24">
        <v>10</v>
      </c>
      <c r="F399" s="24">
        <v>5</v>
      </c>
      <c r="G399" s="24"/>
      <c r="H399" s="24"/>
      <c r="I399" s="24"/>
      <c r="J399" s="21"/>
      <c r="K399" s="25"/>
      <c r="L399" s="25"/>
      <c r="M399" s="24"/>
      <c r="N399" s="24">
        <v>10</v>
      </c>
      <c r="O399" s="24">
        <v>5</v>
      </c>
      <c r="P399" s="159"/>
      <c r="Q399" s="40"/>
      <c r="R399" s="40"/>
    </row>
    <row r="400" spans="1:18" ht="12.75">
      <c r="A400" s="22">
        <v>20</v>
      </c>
      <c r="B400" s="23" t="s">
        <v>101</v>
      </c>
      <c r="C400" s="107">
        <v>29.2</v>
      </c>
      <c r="D400" s="107"/>
      <c r="E400" s="24"/>
      <c r="F400" s="24"/>
      <c r="G400" s="24"/>
      <c r="H400" s="24"/>
      <c r="I400" s="24"/>
      <c r="J400" s="21"/>
      <c r="K400" s="25"/>
      <c r="L400" s="25"/>
      <c r="M400" s="24"/>
      <c r="N400" s="24"/>
      <c r="O400" s="24"/>
      <c r="P400" s="159"/>
      <c r="Q400" s="40"/>
      <c r="R400" s="40"/>
    </row>
    <row r="401" spans="1:18" ht="12.75">
      <c r="A401" s="22">
        <v>22</v>
      </c>
      <c r="B401" s="23" t="s">
        <v>102</v>
      </c>
      <c r="C401" s="107">
        <v>6.8</v>
      </c>
      <c r="D401" s="107"/>
      <c r="E401" s="24">
        <v>15</v>
      </c>
      <c r="F401" s="24">
        <v>17</v>
      </c>
      <c r="G401" s="24"/>
      <c r="H401" s="24"/>
      <c r="I401" s="24"/>
      <c r="J401" s="21"/>
      <c r="K401" s="25"/>
      <c r="L401" s="25"/>
      <c r="M401" s="24"/>
      <c r="N401" s="24">
        <v>17</v>
      </c>
      <c r="O401" s="24">
        <v>20</v>
      </c>
      <c r="P401" s="159"/>
      <c r="Q401" s="40"/>
      <c r="R401" s="40"/>
    </row>
    <row r="402" spans="1:18" ht="12.75">
      <c r="A402" s="22">
        <v>25</v>
      </c>
      <c r="B402" s="23" t="s">
        <v>103</v>
      </c>
      <c r="C402" s="107">
        <v>30.3</v>
      </c>
      <c r="D402" s="107"/>
      <c r="E402" s="24">
        <v>30</v>
      </c>
      <c r="F402" s="24">
        <v>30</v>
      </c>
      <c r="G402" s="24"/>
      <c r="H402" s="24"/>
      <c r="I402" s="24"/>
      <c r="J402" s="21"/>
      <c r="K402" s="25"/>
      <c r="L402" s="25"/>
      <c r="M402" s="24"/>
      <c r="N402" s="24">
        <v>30</v>
      </c>
      <c r="O402" s="24">
        <v>30</v>
      </c>
      <c r="P402" s="159"/>
      <c r="Q402" s="40"/>
      <c r="R402" s="40"/>
    </row>
    <row r="403" spans="1:18" ht="12.75">
      <c r="A403" s="22">
        <v>26</v>
      </c>
      <c r="B403" s="23" t="s">
        <v>104</v>
      </c>
      <c r="C403" s="107">
        <v>4.2</v>
      </c>
      <c r="D403" s="107"/>
      <c r="E403" s="24"/>
      <c r="F403" s="24">
        <v>5</v>
      </c>
      <c r="G403" s="24"/>
      <c r="H403" s="24"/>
      <c r="I403" s="24"/>
      <c r="J403" s="21"/>
      <c r="K403" s="25"/>
      <c r="L403" s="25"/>
      <c r="M403" s="24"/>
      <c r="N403" s="24">
        <v>0</v>
      </c>
      <c r="O403" s="24">
        <v>5</v>
      </c>
      <c r="P403" s="159" t="s">
        <v>105</v>
      </c>
      <c r="Q403" s="40"/>
      <c r="R403" s="40"/>
    </row>
    <row r="404" spans="1:18" ht="12.75">
      <c r="A404" s="22">
        <v>27</v>
      </c>
      <c r="B404" s="23" t="s">
        <v>106</v>
      </c>
      <c r="C404" s="107">
        <v>48.1</v>
      </c>
      <c r="D404" s="107"/>
      <c r="E404" s="24">
        <v>90</v>
      </c>
      <c r="F404" s="24">
        <v>76</v>
      </c>
      <c r="G404" s="24"/>
      <c r="H404" s="24"/>
      <c r="I404" s="24"/>
      <c r="J404" s="21"/>
      <c r="K404" s="25"/>
      <c r="L404" s="25"/>
      <c r="M404" s="24"/>
      <c r="N404" s="24">
        <v>90</v>
      </c>
      <c r="O404" s="24">
        <v>110</v>
      </c>
      <c r="P404" s="159"/>
      <c r="Q404" s="40"/>
      <c r="R404" s="40"/>
    </row>
    <row r="405" spans="1:18" ht="12.75">
      <c r="A405" s="22">
        <v>28</v>
      </c>
      <c r="B405" s="23" t="s">
        <v>107</v>
      </c>
      <c r="C405" s="107">
        <v>18.3</v>
      </c>
      <c r="D405" s="107"/>
      <c r="E405" s="24">
        <v>20</v>
      </c>
      <c r="F405" s="9">
        <v>30</v>
      </c>
      <c r="G405" s="9"/>
      <c r="H405" s="9"/>
      <c r="I405" s="9"/>
      <c r="J405" s="21"/>
      <c r="K405" s="43"/>
      <c r="L405" s="43"/>
      <c r="M405" s="9"/>
      <c r="N405" s="9">
        <v>30</v>
      </c>
      <c r="O405" s="9">
        <v>30</v>
      </c>
      <c r="P405" s="44"/>
      <c r="Q405" s="40"/>
      <c r="R405" s="40"/>
    </row>
    <row r="406" spans="1:18" ht="12.75">
      <c r="A406" s="22">
        <v>29</v>
      </c>
      <c r="B406" s="23" t="s">
        <v>108</v>
      </c>
      <c r="C406" s="107">
        <v>1018.9</v>
      </c>
      <c r="D406" s="107"/>
      <c r="E406" s="24">
        <v>1250</v>
      </c>
      <c r="F406" s="24">
        <v>1650</v>
      </c>
      <c r="G406" s="24"/>
      <c r="H406" s="24"/>
      <c r="I406" s="24"/>
      <c r="J406" s="21"/>
      <c r="K406" s="25"/>
      <c r="L406" s="25"/>
      <c r="M406" s="24"/>
      <c r="N406" s="24">
        <v>1700</v>
      </c>
      <c r="O406" s="24">
        <v>1900</v>
      </c>
      <c r="P406" s="159"/>
      <c r="Q406" s="40"/>
      <c r="R406" s="40"/>
    </row>
    <row r="407" spans="1:18" ht="12.75">
      <c r="A407" s="22">
        <v>30</v>
      </c>
      <c r="B407" s="23" t="s">
        <v>109</v>
      </c>
      <c r="C407" s="107">
        <v>3.3</v>
      </c>
      <c r="D407" s="107"/>
      <c r="E407" s="24">
        <v>10</v>
      </c>
      <c r="F407" s="24">
        <v>15</v>
      </c>
      <c r="G407" s="24"/>
      <c r="H407" s="24"/>
      <c r="I407" s="24"/>
      <c r="J407" s="21"/>
      <c r="K407" s="25"/>
      <c r="L407" s="25"/>
      <c r="M407" s="24"/>
      <c r="N407" s="24">
        <v>15</v>
      </c>
      <c r="O407" s="24">
        <v>15</v>
      </c>
      <c r="P407" s="159"/>
      <c r="Q407" s="40"/>
      <c r="R407" s="40"/>
    </row>
    <row r="408" spans="1:18" ht="12.75">
      <c r="A408" s="22">
        <v>32</v>
      </c>
      <c r="B408" s="23" t="s">
        <v>110</v>
      </c>
      <c r="C408" s="107">
        <v>17.3</v>
      </c>
      <c r="D408" s="107"/>
      <c r="E408" s="24">
        <v>100</v>
      </c>
      <c r="F408" s="24">
        <v>30</v>
      </c>
      <c r="G408" s="24"/>
      <c r="H408" s="24"/>
      <c r="I408" s="24"/>
      <c r="J408" s="21"/>
      <c r="K408" s="25"/>
      <c r="L408" s="25"/>
      <c r="M408" s="24"/>
      <c r="N408" s="24">
        <v>70</v>
      </c>
      <c r="O408" s="24">
        <v>100</v>
      </c>
      <c r="P408" s="159"/>
      <c r="Q408" s="40"/>
      <c r="R408" s="40"/>
    </row>
    <row r="409" spans="1:18" ht="12.75">
      <c r="A409" s="22">
        <v>33</v>
      </c>
      <c r="B409" s="23" t="s">
        <v>111</v>
      </c>
      <c r="C409" s="107">
        <v>1703.3</v>
      </c>
      <c r="D409" s="107"/>
      <c r="E409" s="24">
        <v>1303</v>
      </c>
      <c r="F409" s="24">
        <v>1498</v>
      </c>
      <c r="G409" s="24"/>
      <c r="H409" s="24"/>
      <c r="I409" s="24"/>
      <c r="J409" s="21"/>
      <c r="K409" s="25"/>
      <c r="L409" s="25"/>
      <c r="M409" s="24"/>
      <c r="N409" s="24">
        <v>1600</v>
      </c>
      <c r="O409" s="24">
        <v>1700</v>
      </c>
      <c r="P409" s="159"/>
      <c r="Q409" s="40"/>
      <c r="R409" s="40"/>
    </row>
    <row r="410" spans="1:18" ht="12.75">
      <c r="A410" s="22">
        <v>34</v>
      </c>
      <c r="B410" s="23" t="s">
        <v>112</v>
      </c>
      <c r="C410" s="107">
        <v>47.6</v>
      </c>
      <c r="D410" s="107"/>
      <c r="E410" s="24">
        <v>50</v>
      </c>
      <c r="F410" s="24">
        <v>71</v>
      </c>
      <c r="G410" s="24"/>
      <c r="H410" s="24"/>
      <c r="I410" s="24"/>
      <c r="J410" s="21"/>
      <c r="K410" s="25"/>
      <c r="L410" s="25"/>
      <c r="M410" s="24"/>
      <c r="N410" s="24">
        <v>120</v>
      </c>
      <c r="O410" s="24">
        <v>150</v>
      </c>
      <c r="P410" s="159"/>
      <c r="Q410" s="40"/>
      <c r="R410" s="40"/>
    </row>
    <row r="411" spans="1:18" ht="12.75">
      <c r="A411" s="22">
        <v>35</v>
      </c>
      <c r="B411" s="23" t="s">
        <v>113</v>
      </c>
      <c r="C411" s="107">
        <v>0.5</v>
      </c>
      <c r="D411" s="107"/>
      <c r="E411" s="24">
        <v>5</v>
      </c>
      <c r="F411" s="24">
        <v>5</v>
      </c>
      <c r="G411" s="24"/>
      <c r="H411" s="24"/>
      <c r="I411" s="24"/>
      <c r="J411" s="21"/>
      <c r="K411" s="25"/>
      <c r="L411" s="25"/>
      <c r="M411" s="24"/>
      <c r="N411" s="24">
        <v>5</v>
      </c>
      <c r="O411" s="24">
        <v>5</v>
      </c>
      <c r="P411" s="159"/>
      <c r="Q411" s="40"/>
      <c r="R411" s="40"/>
    </row>
    <row r="412" spans="1:18" ht="12.75">
      <c r="A412" s="22">
        <v>36</v>
      </c>
      <c r="B412" s="23" t="s">
        <v>114</v>
      </c>
      <c r="C412" s="107">
        <v>0.3</v>
      </c>
      <c r="D412" s="107"/>
      <c r="E412" s="24"/>
      <c r="F412" s="24"/>
      <c r="G412" s="24"/>
      <c r="H412" s="24"/>
      <c r="I412" s="24"/>
      <c r="J412" s="21"/>
      <c r="K412" s="25"/>
      <c r="L412" s="25"/>
      <c r="M412" s="24"/>
      <c r="N412" s="24"/>
      <c r="O412" s="24"/>
      <c r="P412" s="159"/>
      <c r="Q412" s="40"/>
      <c r="R412" s="40"/>
    </row>
    <row r="413" spans="1:18" ht="12.75">
      <c r="A413" s="22">
        <v>37</v>
      </c>
      <c r="B413" s="23" t="s">
        <v>115</v>
      </c>
      <c r="C413" s="107">
        <v>1.2</v>
      </c>
      <c r="D413" s="107"/>
      <c r="E413" s="24"/>
      <c r="F413" s="24">
        <v>1</v>
      </c>
      <c r="G413" s="24"/>
      <c r="H413" s="24"/>
      <c r="I413" s="24"/>
      <c r="J413" s="21"/>
      <c r="K413" s="25"/>
      <c r="L413" s="25"/>
      <c r="M413" s="24"/>
      <c r="N413" s="24"/>
      <c r="O413" s="24"/>
      <c r="P413" s="159"/>
      <c r="Q413" s="40"/>
      <c r="R413" s="40"/>
    </row>
    <row r="414" spans="1:18" ht="12.75">
      <c r="A414" s="22">
        <v>39</v>
      </c>
      <c r="B414" s="23" t="s">
        <v>116</v>
      </c>
      <c r="C414" s="107">
        <v>2.4</v>
      </c>
      <c r="D414" s="107"/>
      <c r="E414" s="24"/>
      <c r="F414" s="24"/>
      <c r="G414" s="24"/>
      <c r="H414" s="24"/>
      <c r="I414" s="24"/>
      <c r="J414" s="21"/>
      <c r="K414" s="25"/>
      <c r="L414" s="25"/>
      <c r="M414" s="24"/>
      <c r="N414" s="24"/>
      <c r="O414" s="24"/>
      <c r="P414" s="159"/>
      <c r="Q414" s="40"/>
      <c r="R414" s="40"/>
    </row>
    <row r="415" spans="1:18" ht="12.75">
      <c r="A415" s="22">
        <v>40</v>
      </c>
      <c r="B415" s="23" t="s">
        <v>117</v>
      </c>
      <c r="C415" s="107"/>
      <c r="D415" s="107"/>
      <c r="E415" s="24">
        <v>20</v>
      </c>
      <c r="F415" s="24">
        <v>20</v>
      </c>
      <c r="G415" s="24"/>
      <c r="H415" s="24"/>
      <c r="I415" s="24"/>
      <c r="J415" s="21"/>
      <c r="K415" s="25"/>
      <c r="L415" s="25"/>
      <c r="M415" s="24"/>
      <c r="N415" s="24">
        <v>20</v>
      </c>
      <c r="O415" s="24">
        <v>20</v>
      </c>
      <c r="P415" s="159"/>
      <c r="Q415" s="40"/>
      <c r="R415" s="40"/>
    </row>
    <row r="416" spans="1:18" ht="12.75">
      <c r="A416" s="53">
        <v>42</v>
      </c>
      <c r="B416" s="69" t="s">
        <v>118</v>
      </c>
      <c r="C416" s="168">
        <v>1.9</v>
      </c>
      <c r="D416" s="112"/>
      <c r="E416" s="169"/>
      <c r="F416" s="104"/>
      <c r="G416" s="77"/>
      <c r="H416" s="77"/>
      <c r="I416" s="77"/>
      <c r="J416" s="31"/>
      <c r="K416" s="43"/>
      <c r="L416" s="43"/>
      <c r="M416" s="9"/>
      <c r="N416" s="9"/>
      <c r="O416" s="24"/>
      <c r="P416" s="159"/>
      <c r="Q416" s="40"/>
      <c r="R416" s="40"/>
    </row>
    <row r="417" spans="1:18" ht="12.75">
      <c r="A417" s="53">
        <v>51</v>
      </c>
      <c r="B417" s="69" t="s">
        <v>119</v>
      </c>
      <c r="C417" s="168"/>
      <c r="D417" s="112"/>
      <c r="E417" s="29"/>
      <c r="F417" s="24"/>
      <c r="G417" s="70"/>
      <c r="H417" s="70"/>
      <c r="I417" s="70"/>
      <c r="J417" s="31"/>
      <c r="K417" s="25"/>
      <c r="L417" s="25"/>
      <c r="M417" s="24"/>
      <c r="N417" s="24"/>
      <c r="O417" s="24"/>
      <c r="P417" s="159"/>
      <c r="Q417" s="40"/>
      <c r="R417" s="40"/>
    </row>
    <row r="418" spans="1:18" ht="12.75">
      <c r="A418" s="53">
        <v>52</v>
      </c>
      <c r="B418" s="69" t="s">
        <v>120</v>
      </c>
      <c r="C418" s="168">
        <v>6.1</v>
      </c>
      <c r="D418" s="112"/>
      <c r="E418" s="29">
        <v>10</v>
      </c>
      <c r="F418" s="24">
        <v>10</v>
      </c>
      <c r="G418" s="70"/>
      <c r="H418" s="70"/>
      <c r="I418" s="70"/>
      <c r="J418" s="31"/>
      <c r="K418" s="25"/>
      <c r="L418" s="25"/>
      <c r="M418" s="24"/>
      <c r="N418" s="24">
        <v>10</v>
      </c>
      <c r="O418" s="24">
        <v>10</v>
      </c>
      <c r="P418" s="159"/>
      <c r="Q418" s="28"/>
      <c r="R418" s="28"/>
    </row>
    <row r="419" spans="1:18" ht="14.25" customHeight="1" thickBot="1">
      <c r="A419" s="53">
        <v>54</v>
      </c>
      <c r="B419" s="69" t="s">
        <v>246</v>
      </c>
      <c r="C419" s="168">
        <v>1.7</v>
      </c>
      <c r="D419" s="112"/>
      <c r="E419" s="29"/>
      <c r="F419" s="24">
        <v>5</v>
      </c>
      <c r="G419" s="170"/>
      <c r="H419" s="170"/>
      <c r="I419" s="170"/>
      <c r="J419" s="171"/>
      <c r="K419" s="172"/>
      <c r="L419" s="504"/>
      <c r="M419" s="9"/>
      <c r="N419" s="9">
        <v>5</v>
      </c>
      <c r="O419" s="9">
        <v>5</v>
      </c>
      <c r="P419" s="44"/>
      <c r="Q419" s="28"/>
      <c r="R419" s="28"/>
    </row>
    <row r="420" spans="3:18" ht="17.25" customHeight="1">
      <c r="C420" s="27"/>
      <c r="D420" s="15"/>
      <c r="E420" s="27"/>
      <c r="F420" s="27"/>
      <c r="G420" s="27"/>
      <c r="H420" s="27"/>
      <c r="I420" s="27"/>
      <c r="J420" s="28"/>
      <c r="K420" s="46"/>
      <c r="L420" s="46"/>
      <c r="M420" s="177"/>
      <c r="N420" s="177"/>
      <c r="O420" s="177"/>
      <c r="P420" s="46"/>
      <c r="Q420" s="28"/>
      <c r="R420" s="28"/>
    </row>
    <row r="421" spans="3:18" ht="1.5" customHeight="1" hidden="1">
      <c r="C421" s="27"/>
      <c r="D421" s="15"/>
      <c r="E421" s="27"/>
      <c r="F421" s="27"/>
      <c r="G421" s="27"/>
      <c r="H421" s="27"/>
      <c r="I421" s="27"/>
      <c r="J421" s="28"/>
      <c r="K421" s="46"/>
      <c r="L421" s="46"/>
      <c r="M421" s="177"/>
      <c r="N421" s="177"/>
      <c r="O421" s="177"/>
      <c r="P421" s="144"/>
      <c r="Q421" s="28"/>
      <c r="R421" s="28"/>
    </row>
    <row r="422" spans="1:18" ht="25.5" customHeight="1">
      <c r="A422" s="56" t="s">
        <v>32</v>
      </c>
      <c r="B422" s="56"/>
      <c r="C422" s="32"/>
      <c r="D422" s="33"/>
      <c r="E422" s="32"/>
      <c r="F422" s="32"/>
      <c r="G422" s="32"/>
      <c r="H422" s="32"/>
      <c r="I422" s="32"/>
      <c r="K422" s="47"/>
      <c r="L422" s="47"/>
      <c r="M422" s="179"/>
      <c r="N422" s="179"/>
      <c r="O422" s="179"/>
      <c r="P422" s="145" t="s">
        <v>121</v>
      </c>
      <c r="Q422" s="34"/>
      <c r="R422" s="34"/>
    </row>
    <row r="423" spans="1:18" ht="38.25">
      <c r="A423" s="1" t="s">
        <v>34</v>
      </c>
      <c r="B423" s="1" t="s">
        <v>3</v>
      </c>
      <c r="C423" s="2" t="s">
        <v>4</v>
      </c>
      <c r="D423" s="3" t="s">
        <v>5</v>
      </c>
      <c r="E423" s="61" t="s">
        <v>6</v>
      </c>
      <c r="F423" s="2" t="s">
        <v>7</v>
      </c>
      <c r="G423" s="2"/>
      <c r="H423" s="2"/>
      <c r="I423" s="2"/>
      <c r="J423" s="54"/>
      <c r="K423" s="45"/>
      <c r="L423" s="45"/>
      <c r="M423" s="176"/>
      <c r="N423" s="176" t="s">
        <v>9</v>
      </c>
      <c r="O423" s="176" t="s">
        <v>10</v>
      </c>
      <c r="P423" s="143" t="s">
        <v>11</v>
      </c>
      <c r="Q423" s="62"/>
      <c r="R423" s="62"/>
    </row>
    <row r="424" spans="1:18" ht="12.75">
      <c r="A424" s="17">
        <v>634</v>
      </c>
      <c r="B424" s="17" t="s">
        <v>122</v>
      </c>
      <c r="C424" s="132">
        <f>SUM(C425:C436)</f>
        <v>4215.8</v>
      </c>
      <c r="D424" s="132">
        <f>SUM(D425:D436)</f>
        <v>0</v>
      </c>
      <c r="E424" s="163">
        <f>SUM(E425:E436)</f>
        <v>4500</v>
      </c>
      <c r="F424" s="163">
        <f>SUM(F425:F436)</f>
        <v>4393</v>
      </c>
      <c r="G424" s="129"/>
      <c r="H424" s="129"/>
      <c r="I424" s="129"/>
      <c r="J424" s="136"/>
      <c r="K424" s="137"/>
      <c r="L424" s="137"/>
      <c r="M424" s="129"/>
      <c r="N424" s="129">
        <f>SUM(N425:N436)</f>
        <v>4856</v>
      </c>
      <c r="O424" s="129">
        <f>SUM(O425:O436)</f>
        <v>5141</v>
      </c>
      <c r="P424" s="158"/>
      <c r="Q424" s="40"/>
      <c r="R424" s="40"/>
    </row>
    <row r="425" spans="1:18" ht="12.75">
      <c r="A425" s="26">
        <v>1</v>
      </c>
      <c r="B425" s="23" t="s">
        <v>247</v>
      </c>
      <c r="C425" s="107">
        <v>1672.9</v>
      </c>
      <c r="D425" s="107"/>
      <c r="E425" s="24">
        <v>1942</v>
      </c>
      <c r="F425" s="9">
        <v>1800</v>
      </c>
      <c r="G425" s="9"/>
      <c r="H425" s="9"/>
      <c r="I425" s="9"/>
      <c r="J425" s="21"/>
      <c r="K425" s="43"/>
      <c r="L425" s="43"/>
      <c r="M425" s="9"/>
      <c r="N425" s="9">
        <v>2000</v>
      </c>
      <c r="O425" s="9">
        <v>2100</v>
      </c>
      <c r="P425" s="44"/>
      <c r="Q425" s="40"/>
      <c r="R425" s="40"/>
    </row>
    <row r="426" spans="1:18" ht="12.75">
      <c r="A426" s="26">
        <v>2</v>
      </c>
      <c r="B426" s="23" t="s">
        <v>123</v>
      </c>
      <c r="C426" s="107">
        <v>88.4</v>
      </c>
      <c r="D426" s="107"/>
      <c r="E426" s="24">
        <v>120</v>
      </c>
      <c r="F426" s="24">
        <v>120</v>
      </c>
      <c r="G426" s="24"/>
      <c r="H426" s="24"/>
      <c r="I426" s="24"/>
      <c r="J426" s="21"/>
      <c r="K426" s="25"/>
      <c r="L426" s="25"/>
      <c r="M426" s="24"/>
      <c r="N426" s="24">
        <v>130</v>
      </c>
      <c r="O426" s="24">
        <v>150</v>
      </c>
      <c r="P426" s="159"/>
      <c r="Q426" s="40"/>
      <c r="R426" s="40"/>
    </row>
    <row r="427" spans="1:18" ht="12.75">
      <c r="A427" s="26">
        <v>3</v>
      </c>
      <c r="B427" s="23" t="s">
        <v>248</v>
      </c>
      <c r="C427" s="107">
        <v>1623.5</v>
      </c>
      <c r="D427" s="107"/>
      <c r="E427" s="24">
        <v>1525</v>
      </c>
      <c r="F427" s="24">
        <v>1425</v>
      </c>
      <c r="G427" s="24"/>
      <c r="H427" s="24"/>
      <c r="I427" s="24"/>
      <c r="J427" s="21"/>
      <c r="K427" s="25"/>
      <c r="L427" s="25"/>
      <c r="M427" s="24"/>
      <c r="N427" s="24">
        <v>1600</v>
      </c>
      <c r="O427" s="24">
        <v>1700</v>
      </c>
      <c r="P427" s="159" t="s">
        <v>124</v>
      </c>
      <c r="Q427" s="40"/>
      <c r="R427" s="40"/>
    </row>
    <row r="428" spans="1:18" ht="12.75">
      <c r="A428" s="26">
        <v>4</v>
      </c>
      <c r="B428" s="23" t="s">
        <v>125</v>
      </c>
      <c r="C428" s="107">
        <v>157.3</v>
      </c>
      <c r="D428" s="107"/>
      <c r="E428" s="24">
        <v>150</v>
      </c>
      <c r="F428" s="24">
        <v>150</v>
      </c>
      <c r="G428" s="24"/>
      <c r="H428" s="24"/>
      <c r="I428" s="24"/>
      <c r="J428" s="21"/>
      <c r="K428" s="25"/>
      <c r="L428" s="25"/>
      <c r="M428" s="24"/>
      <c r="N428" s="24">
        <v>100</v>
      </c>
      <c r="O428" s="24">
        <v>150</v>
      </c>
      <c r="P428" s="159"/>
      <c r="Q428" s="40"/>
      <c r="R428" s="40"/>
    </row>
    <row r="429" spans="1:18" ht="12.75">
      <c r="A429" s="26">
        <v>5</v>
      </c>
      <c r="B429" s="23" t="s">
        <v>126</v>
      </c>
      <c r="C429" s="107">
        <v>13.4</v>
      </c>
      <c r="D429" s="107"/>
      <c r="E429" s="24">
        <v>25</v>
      </c>
      <c r="F429" s="24">
        <v>20</v>
      </c>
      <c r="G429" s="24"/>
      <c r="H429" s="24"/>
      <c r="I429" s="24"/>
      <c r="J429" s="21"/>
      <c r="K429" s="25"/>
      <c r="L429" s="25"/>
      <c r="M429" s="24"/>
      <c r="N429" s="24">
        <v>15</v>
      </c>
      <c r="O429" s="24">
        <v>20</v>
      </c>
      <c r="P429" s="159"/>
      <c r="Q429" s="40"/>
      <c r="R429" s="40"/>
    </row>
    <row r="430" spans="1:18" ht="12.75">
      <c r="A430" s="26">
        <v>6</v>
      </c>
      <c r="B430" s="23" t="s">
        <v>127</v>
      </c>
      <c r="C430" s="107">
        <v>1.2</v>
      </c>
      <c r="D430" s="107"/>
      <c r="E430" s="24">
        <v>5</v>
      </c>
      <c r="F430" s="24">
        <v>5</v>
      </c>
      <c r="G430" s="24"/>
      <c r="H430" s="24"/>
      <c r="I430" s="24"/>
      <c r="J430" s="21"/>
      <c r="K430" s="25"/>
      <c r="L430" s="25"/>
      <c r="M430" s="24"/>
      <c r="N430" s="24">
        <v>5</v>
      </c>
      <c r="O430" s="24">
        <v>5</v>
      </c>
      <c r="P430" s="159"/>
      <c r="Q430" s="40"/>
      <c r="R430" s="40"/>
    </row>
    <row r="431" spans="1:18" ht="12.75">
      <c r="A431" s="26">
        <v>8</v>
      </c>
      <c r="B431" s="23" t="s">
        <v>128</v>
      </c>
      <c r="C431" s="107">
        <v>55.4</v>
      </c>
      <c r="D431" s="107"/>
      <c r="E431" s="24">
        <v>75</v>
      </c>
      <c r="F431" s="24">
        <v>85</v>
      </c>
      <c r="G431" s="24"/>
      <c r="H431" s="24"/>
      <c r="I431" s="24"/>
      <c r="J431" s="21"/>
      <c r="K431" s="25"/>
      <c r="L431" s="25"/>
      <c r="M431" s="24"/>
      <c r="N431" s="24">
        <v>95</v>
      </c>
      <c r="O431" s="24">
        <v>95</v>
      </c>
      <c r="P431" s="159"/>
      <c r="Q431" s="40"/>
      <c r="R431" s="40"/>
    </row>
    <row r="432" spans="1:18" ht="12.75">
      <c r="A432" s="26">
        <v>9</v>
      </c>
      <c r="B432" s="23" t="s">
        <v>129</v>
      </c>
      <c r="C432" s="107">
        <v>590.2</v>
      </c>
      <c r="D432" s="107"/>
      <c r="E432" s="24">
        <v>650</v>
      </c>
      <c r="F432" s="9">
        <v>750</v>
      </c>
      <c r="G432" s="24"/>
      <c r="H432" s="24"/>
      <c r="I432" s="24"/>
      <c r="J432" s="21"/>
      <c r="K432" s="25"/>
      <c r="L432" s="25"/>
      <c r="M432" s="24"/>
      <c r="N432" s="24">
        <v>800</v>
      </c>
      <c r="O432" s="24">
        <v>800</v>
      </c>
      <c r="P432" s="159"/>
      <c r="Q432" s="40"/>
      <c r="R432" s="40"/>
    </row>
    <row r="433" spans="1:18" ht="12.75">
      <c r="A433" s="22">
        <v>10</v>
      </c>
      <c r="B433" s="23" t="s">
        <v>130</v>
      </c>
      <c r="C433" s="107">
        <v>13.3</v>
      </c>
      <c r="D433" s="107"/>
      <c r="E433" s="24"/>
      <c r="F433" s="24">
        <v>10</v>
      </c>
      <c r="G433" s="9"/>
      <c r="H433" s="9"/>
      <c r="I433" s="9"/>
      <c r="J433" s="21"/>
      <c r="K433" s="43"/>
      <c r="L433" s="43"/>
      <c r="M433" s="9"/>
      <c r="N433" s="9">
        <v>10</v>
      </c>
      <c r="O433" s="9">
        <v>10</v>
      </c>
      <c r="P433" s="44"/>
      <c r="Q433" s="40"/>
      <c r="R433" s="40"/>
    </row>
    <row r="434" spans="1:18" ht="12.75">
      <c r="A434" s="22">
        <v>12</v>
      </c>
      <c r="B434" s="23" t="s">
        <v>131</v>
      </c>
      <c r="C434" s="107"/>
      <c r="D434" s="107"/>
      <c r="E434" s="24">
        <v>2</v>
      </c>
      <c r="F434" s="24">
        <v>22</v>
      </c>
      <c r="G434" s="24"/>
      <c r="H434" s="24"/>
      <c r="I434" s="24"/>
      <c r="J434" s="21"/>
      <c r="K434" s="25"/>
      <c r="L434" s="25"/>
      <c r="M434" s="24"/>
      <c r="N434" s="24">
        <v>30</v>
      </c>
      <c r="O434" s="24">
        <v>40</v>
      </c>
      <c r="P434" s="159" t="s">
        <v>132</v>
      </c>
      <c r="Q434" s="40"/>
      <c r="R434" s="40"/>
    </row>
    <row r="435" spans="1:18" ht="12.75">
      <c r="A435" s="22">
        <v>13</v>
      </c>
      <c r="B435" s="23" t="s">
        <v>133</v>
      </c>
      <c r="C435" s="107">
        <v>0.2</v>
      </c>
      <c r="D435" s="107"/>
      <c r="E435" s="24">
        <v>6</v>
      </c>
      <c r="F435" s="24">
        <v>6</v>
      </c>
      <c r="G435" s="24"/>
      <c r="H435" s="24"/>
      <c r="I435" s="24"/>
      <c r="J435" s="21"/>
      <c r="K435" s="25"/>
      <c r="L435" s="25"/>
      <c r="M435" s="24"/>
      <c r="N435" s="24">
        <v>6</v>
      </c>
      <c r="O435" s="24">
        <v>6</v>
      </c>
      <c r="P435" s="159"/>
      <c r="Q435" s="40"/>
      <c r="R435" s="40"/>
    </row>
    <row r="436" spans="1:18" ht="12.75">
      <c r="A436" s="22">
        <v>14</v>
      </c>
      <c r="B436" s="23" t="s">
        <v>134</v>
      </c>
      <c r="C436" s="107"/>
      <c r="D436" s="107"/>
      <c r="E436" s="24"/>
      <c r="F436" s="24"/>
      <c r="G436" s="24"/>
      <c r="H436" s="24"/>
      <c r="I436" s="24"/>
      <c r="J436" s="21"/>
      <c r="K436" s="25"/>
      <c r="L436" s="25"/>
      <c r="M436" s="24"/>
      <c r="N436" s="24">
        <v>65</v>
      </c>
      <c r="O436" s="24">
        <v>65</v>
      </c>
      <c r="P436" s="159"/>
      <c r="Q436" s="40"/>
      <c r="R436" s="40"/>
    </row>
    <row r="437" spans="1:18" ht="12.75">
      <c r="A437" s="17">
        <v>635</v>
      </c>
      <c r="B437" s="17" t="s">
        <v>135</v>
      </c>
      <c r="C437" s="132">
        <f>SUM(C438:C455)</f>
        <v>886.7</v>
      </c>
      <c r="D437" s="132">
        <f>SUM(D438:D454)</f>
        <v>0</v>
      </c>
      <c r="E437" s="163">
        <f>SUM(E438:E455)</f>
        <v>1800</v>
      </c>
      <c r="F437" s="163">
        <f>SUM(F438:F455)</f>
        <v>959</v>
      </c>
      <c r="G437" s="129"/>
      <c r="H437" s="129"/>
      <c r="I437" s="129"/>
      <c r="J437" s="136"/>
      <c r="K437" s="137"/>
      <c r="L437" s="137"/>
      <c r="M437" s="129"/>
      <c r="N437" s="129">
        <f>SUM(N438:N455)</f>
        <v>2224</v>
      </c>
      <c r="O437" s="129">
        <f>SUM(O438:O455)</f>
        <v>2534</v>
      </c>
      <c r="P437" s="158"/>
      <c r="Q437" s="40"/>
      <c r="R437" s="40"/>
    </row>
    <row r="438" spans="1:18" ht="12.75">
      <c r="A438" s="26">
        <v>1</v>
      </c>
      <c r="B438" s="23" t="s">
        <v>136</v>
      </c>
      <c r="C438" s="107">
        <v>17.6</v>
      </c>
      <c r="D438" s="107"/>
      <c r="E438" s="24">
        <v>286</v>
      </c>
      <c r="F438" s="24">
        <v>200</v>
      </c>
      <c r="G438" s="24"/>
      <c r="H438" s="24"/>
      <c r="I438" s="24"/>
      <c r="J438" s="21"/>
      <c r="K438" s="25"/>
      <c r="L438" s="25"/>
      <c r="M438" s="24"/>
      <c r="N438" s="24">
        <v>350</v>
      </c>
      <c r="O438" s="24">
        <v>350</v>
      </c>
      <c r="P438" s="159"/>
      <c r="Q438" s="40"/>
      <c r="R438" s="40"/>
    </row>
    <row r="439" spans="1:18" ht="12.75">
      <c r="A439" s="22">
        <v>10</v>
      </c>
      <c r="B439" s="23" t="s">
        <v>137</v>
      </c>
      <c r="C439" s="107"/>
      <c r="D439" s="107"/>
      <c r="E439" s="24"/>
      <c r="F439" s="24"/>
      <c r="G439" s="24"/>
      <c r="H439" s="24"/>
      <c r="I439" s="24"/>
      <c r="J439" s="21"/>
      <c r="K439" s="25"/>
      <c r="L439" s="25"/>
      <c r="M439" s="24"/>
      <c r="N439" s="24">
        <v>0</v>
      </c>
      <c r="O439" s="24">
        <v>50</v>
      </c>
      <c r="P439" s="159"/>
      <c r="Q439" s="40"/>
      <c r="R439" s="40"/>
    </row>
    <row r="440" spans="1:18" ht="12.75">
      <c r="A440" s="22">
        <v>24</v>
      </c>
      <c r="B440" s="23" t="s">
        <v>138</v>
      </c>
      <c r="C440" s="107">
        <v>164.1</v>
      </c>
      <c r="D440" s="107"/>
      <c r="E440" s="24">
        <v>400</v>
      </c>
      <c r="F440" s="24">
        <v>300</v>
      </c>
      <c r="G440" s="24"/>
      <c r="H440" s="24"/>
      <c r="I440" s="24"/>
      <c r="J440" s="21"/>
      <c r="K440" s="25"/>
      <c r="L440" s="25"/>
      <c r="M440" s="24"/>
      <c r="N440" s="24">
        <v>450</v>
      </c>
      <c r="O440" s="24">
        <v>450</v>
      </c>
      <c r="P440" s="159"/>
      <c r="Q440" s="40"/>
      <c r="R440" s="40"/>
    </row>
    <row r="441" spans="1:18" ht="12.75">
      <c r="A441" s="22">
        <v>25</v>
      </c>
      <c r="B441" s="23" t="s">
        <v>139</v>
      </c>
      <c r="C441" s="107">
        <v>7.8</v>
      </c>
      <c r="D441" s="107"/>
      <c r="E441" s="24">
        <v>10</v>
      </c>
      <c r="F441" s="24">
        <v>10</v>
      </c>
      <c r="G441" s="24"/>
      <c r="H441" s="24"/>
      <c r="I441" s="24"/>
      <c r="J441" s="21"/>
      <c r="K441" s="25"/>
      <c r="L441" s="25"/>
      <c r="M441" s="24"/>
      <c r="N441" s="24">
        <v>10</v>
      </c>
      <c r="O441" s="24">
        <v>10</v>
      </c>
      <c r="P441" s="159"/>
      <c r="Q441" s="40"/>
      <c r="R441" s="40"/>
    </row>
    <row r="442" spans="1:18" ht="12.75">
      <c r="A442" s="22">
        <v>26</v>
      </c>
      <c r="B442" s="23" t="s">
        <v>140</v>
      </c>
      <c r="C442" s="107">
        <v>141</v>
      </c>
      <c r="D442" s="107"/>
      <c r="E442" s="24">
        <v>200</v>
      </c>
      <c r="F442" s="24">
        <v>190</v>
      </c>
      <c r="G442" s="24"/>
      <c r="H442" s="24"/>
      <c r="I442" s="24"/>
      <c r="J442" s="21"/>
      <c r="K442" s="25"/>
      <c r="L442" s="25"/>
      <c r="M442" s="24"/>
      <c r="N442" s="24">
        <v>200</v>
      </c>
      <c r="O442" s="24">
        <v>250</v>
      </c>
      <c r="P442" s="159"/>
      <c r="Q442" s="40"/>
      <c r="R442" s="40"/>
    </row>
    <row r="443" spans="1:18" ht="12.75">
      <c r="A443" s="22">
        <v>28</v>
      </c>
      <c r="B443" s="23" t="s">
        <v>141</v>
      </c>
      <c r="C443" s="107">
        <v>8.3</v>
      </c>
      <c r="D443" s="107"/>
      <c r="E443" s="24">
        <v>10</v>
      </c>
      <c r="F443" s="24">
        <v>10</v>
      </c>
      <c r="G443" s="24"/>
      <c r="H443" s="24"/>
      <c r="I443" s="24"/>
      <c r="J443" s="21"/>
      <c r="K443" s="25"/>
      <c r="L443" s="25"/>
      <c r="M443" s="24"/>
      <c r="N443" s="24">
        <v>10</v>
      </c>
      <c r="O443" s="24">
        <v>10</v>
      </c>
      <c r="P443" s="159"/>
      <c r="Q443" s="40"/>
      <c r="R443" s="40"/>
    </row>
    <row r="444" spans="1:18" ht="12.75">
      <c r="A444" s="22">
        <v>29</v>
      </c>
      <c r="B444" s="23" t="s">
        <v>142</v>
      </c>
      <c r="C444" s="107">
        <v>9.8</v>
      </c>
      <c r="D444" s="107"/>
      <c r="E444" s="24">
        <v>20</v>
      </c>
      <c r="F444" s="24">
        <v>20</v>
      </c>
      <c r="G444" s="24"/>
      <c r="H444" s="24"/>
      <c r="I444" s="24"/>
      <c r="J444" s="21"/>
      <c r="K444" s="25"/>
      <c r="L444" s="25"/>
      <c r="M444" s="24"/>
      <c r="N444" s="24">
        <v>20</v>
      </c>
      <c r="O444" s="24">
        <v>20</v>
      </c>
      <c r="P444" s="159"/>
      <c r="Q444" s="40"/>
      <c r="R444" s="40"/>
    </row>
    <row r="445" spans="1:18" ht="12.75">
      <c r="A445" s="22">
        <v>30</v>
      </c>
      <c r="B445" s="23" t="s">
        <v>143</v>
      </c>
      <c r="C445" s="107"/>
      <c r="D445" s="107"/>
      <c r="E445" s="24">
        <v>4</v>
      </c>
      <c r="F445" s="24">
        <v>4</v>
      </c>
      <c r="G445" s="24"/>
      <c r="H445" s="24"/>
      <c r="I445" s="24"/>
      <c r="J445" s="21"/>
      <c r="K445" s="25"/>
      <c r="L445" s="25"/>
      <c r="M445" s="24"/>
      <c r="N445" s="24">
        <v>4</v>
      </c>
      <c r="O445" s="24">
        <v>4</v>
      </c>
      <c r="P445" s="159"/>
      <c r="Q445" s="40"/>
      <c r="R445" s="40"/>
    </row>
    <row r="446" spans="1:18" ht="12.75">
      <c r="A446" s="22">
        <v>31</v>
      </c>
      <c r="B446" s="23" t="s">
        <v>144</v>
      </c>
      <c r="C446" s="107">
        <v>24.7</v>
      </c>
      <c r="D446" s="107"/>
      <c r="E446" s="24">
        <v>40</v>
      </c>
      <c r="F446" s="24">
        <v>40</v>
      </c>
      <c r="G446" s="24"/>
      <c r="H446" s="24"/>
      <c r="I446" s="24"/>
      <c r="J446" s="21"/>
      <c r="K446" s="25"/>
      <c r="L446" s="25"/>
      <c r="M446" s="24"/>
      <c r="N446" s="24">
        <v>40</v>
      </c>
      <c r="O446" s="24">
        <v>40</v>
      </c>
      <c r="P446" s="159"/>
      <c r="Q446" s="40"/>
      <c r="R446" s="40"/>
    </row>
    <row r="447" spans="1:18" ht="12.75">
      <c r="A447" s="22">
        <v>36</v>
      </c>
      <c r="B447" s="23" t="s">
        <v>145</v>
      </c>
      <c r="C447" s="107">
        <v>0.7</v>
      </c>
      <c r="D447" s="107"/>
      <c r="E447" s="24">
        <v>0</v>
      </c>
      <c r="F447" s="24"/>
      <c r="G447" s="24"/>
      <c r="H447" s="24"/>
      <c r="I447" s="24"/>
      <c r="J447" s="21"/>
      <c r="K447" s="25"/>
      <c r="L447" s="25"/>
      <c r="M447" s="24"/>
      <c r="N447" s="24"/>
      <c r="O447" s="24"/>
      <c r="P447" s="159"/>
      <c r="Q447" s="40"/>
      <c r="R447" s="40"/>
    </row>
    <row r="448" spans="1:18" ht="12.75">
      <c r="A448" s="22">
        <v>37</v>
      </c>
      <c r="B448" s="23" t="s">
        <v>146</v>
      </c>
      <c r="C448" s="107">
        <v>7.6</v>
      </c>
      <c r="D448" s="107"/>
      <c r="E448" s="24">
        <v>15</v>
      </c>
      <c r="F448" s="24">
        <v>15</v>
      </c>
      <c r="G448" s="24"/>
      <c r="H448" s="24"/>
      <c r="I448" s="24"/>
      <c r="J448" s="21"/>
      <c r="K448" s="25"/>
      <c r="L448" s="25"/>
      <c r="M448" s="24"/>
      <c r="N448" s="24">
        <v>15</v>
      </c>
      <c r="O448" s="24">
        <v>15</v>
      </c>
      <c r="P448" s="159"/>
      <c r="Q448" s="40"/>
      <c r="R448" s="40"/>
    </row>
    <row r="449" spans="1:18" ht="12.75">
      <c r="A449" s="22">
        <v>38</v>
      </c>
      <c r="B449" s="23" t="s">
        <v>147</v>
      </c>
      <c r="C449" s="107"/>
      <c r="D449" s="107"/>
      <c r="E449" s="24">
        <v>10</v>
      </c>
      <c r="F449" s="24">
        <v>5</v>
      </c>
      <c r="G449" s="24"/>
      <c r="H449" s="24"/>
      <c r="I449" s="24"/>
      <c r="J449" s="21"/>
      <c r="K449" s="25"/>
      <c r="L449" s="25"/>
      <c r="M449" s="24"/>
      <c r="N449" s="24">
        <v>10</v>
      </c>
      <c r="O449" s="24">
        <v>10</v>
      </c>
      <c r="P449" s="159"/>
      <c r="Q449" s="40"/>
      <c r="R449" s="40"/>
    </row>
    <row r="450" spans="1:18" ht="12.75">
      <c r="A450" s="22">
        <v>39</v>
      </c>
      <c r="B450" s="23" t="s">
        <v>148</v>
      </c>
      <c r="C450" s="107">
        <v>0.5</v>
      </c>
      <c r="D450" s="107"/>
      <c r="E450" s="24">
        <v>10</v>
      </c>
      <c r="F450" s="24">
        <v>10</v>
      </c>
      <c r="G450" s="24"/>
      <c r="H450" s="24"/>
      <c r="I450" s="24"/>
      <c r="J450" s="21"/>
      <c r="K450" s="25"/>
      <c r="L450" s="25"/>
      <c r="M450" s="24"/>
      <c r="N450" s="24">
        <v>10</v>
      </c>
      <c r="O450" s="24">
        <v>10</v>
      </c>
      <c r="P450" s="159"/>
      <c r="Q450" s="40"/>
      <c r="R450" s="40"/>
    </row>
    <row r="451" spans="1:18" ht="12.75">
      <c r="A451" s="22">
        <v>40</v>
      </c>
      <c r="B451" s="23" t="s">
        <v>250</v>
      </c>
      <c r="C451" s="107">
        <v>10.7</v>
      </c>
      <c r="D451" s="107"/>
      <c r="E451" s="24">
        <v>15</v>
      </c>
      <c r="F451" s="24">
        <v>15</v>
      </c>
      <c r="G451" s="24"/>
      <c r="H451" s="24"/>
      <c r="I451" s="24"/>
      <c r="J451" s="21"/>
      <c r="K451" s="25"/>
      <c r="L451" s="25"/>
      <c r="M451" s="24"/>
      <c r="N451" s="24">
        <v>0</v>
      </c>
      <c r="O451" s="24">
        <v>15</v>
      </c>
      <c r="P451" s="159"/>
      <c r="Q451" s="40"/>
      <c r="R451" s="40"/>
    </row>
    <row r="452" spans="1:18" ht="12.75">
      <c r="A452" s="22">
        <v>43</v>
      </c>
      <c r="B452" s="23" t="s">
        <v>249</v>
      </c>
      <c r="C452" s="107">
        <v>480.4</v>
      </c>
      <c r="D452" s="107"/>
      <c r="E452" s="24">
        <v>780</v>
      </c>
      <c r="F452" s="24">
        <v>140</v>
      </c>
      <c r="G452" s="24"/>
      <c r="H452" s="24"/>
      <c r="I452" s="24"/>
      <c r="J452" s="21"/>
      <c r="K452" s="25"/>
      <c r="L452" s="25"/>
      <c r="M452" s="24"/>
      <c r="N452" s="24">
        <v>500</v>
      </c>
      <c r="O452" s="24">
        <v>600</v>
      </c>
      <c r="P452" s="159"/>
      <c r="Q452" s="40"/>
      <c r="R452" s="40"/>
    </row>
    <row r="453" spans="1:18" ht="12.75">
      <c r="A453" s="22">
        <v>44</v>
      </c>
      <c r="B453" s="23" t="s">
        <v>149</v>
      </c>
      <c r="C453" s="107"/>
      <c r="D453" s="107"/>
      <c r="E453" s="24"/>
      <c r="F453" s="24"/>
      <c r="G453" s="24"/>
      <c r="H453" s="24"/>
      <c r="I453" s="24"/>
      <c r="J453" s="21"/>
      <c r="K453" s="25"/>
      <c r="L453" s="25"/>
      <c r="M453" s="24"/>
      <c r="N453" s="24">
        <v>600</v>
      </c>
      <c r="O453" s="24">
        <v>700</v>
      </c>
      <c r="P453" s="159"/>
      <c r="Q453" s="40"/>
      <c r="R453" s="40"/>
    </row>
    <row r="454" spans="1:18" ht="12" customHeight="1">
      <c r="A454" s="22">
        <v>45</v>
      </c>
      <c r="B454" s="23" t="s">
        <v>150</v>
      </c>
      <c r="C454" s="107"/>
      <c r="D454" s="107"/>
      <c r="E454" s="24"/>
      <c r="F454" s="24"/>
      <c r="G454" s="24"/>
      <c r="H454" s="24"/>
      <c r="I454" s="24"/>
      <c r="J454" s="21"/>
      <c r="K454" s="25"/>
      <c r="L454" s="25"/>
      <c r="M454" s="78"/>
      <c r="N454" s="78"/>
      <c r="O454" s="24"/>
      <c r="P454" s="159"/>
      <c r="Q454" s="40"/>
      <c r="R454" s="40"/>
    </row>
    <row r="455" spans="1:18" ht="12.75">
      <c r="A455" s="22">
        <v>53</v>
      </c>
      <c r="B455" s="23" t="s">
        <v>151</v>
      </c>
      <c r="C455" s="107">
        <v>13.5</v>
      </c>
      <c r="D455" s="107"/>
      <c r="E455" s="24"/>
      <c r="F455" s="73"/>
      <c r="G455" s="174"/>
      <c r="H455" s="174"/>
      <c r="I455" s="174"/>
      <c r="J455" s="175"/>
      <c r="K455" s="72"/>
      <c r="L455" s="72"/>
      <c r="M455" s="174"/>
      <c r="N455" s="174">
        <v>5</v>
      </c>
      <c r="O455" s="24">
        <v>0</v>
      </c>
      <c r="P455" s="159"/>
      <c r="Q455" s="28"/>
      <c r="R455" s="28"/>
    </row>
    <row r="456" spans="3:18" ht="12.75">
      <c r="C456" s="27"/>
      <c r="D456" s="15"/>
      <c r="E456" s="27"/>
      <c r="F456" s="27"/>
      <c r="G456" s="27"/>
      <c r="H456" s="27"/>
      <c r="I456" s="27"/>
      <c r="J456" s="28"/>
      <c r="K456" s="46"/>
      <c r="L456" s="46"/>
      <c r="M456" s="177"/>
      <c r="N456" s="177"/>
      <c r="O456" s="177"/>
      <c r="P456" s="46"/>
      <c r="Q456" s="28"/>
      <c r="R456" s="28"/>
    </row>
    <row r="457" spans="3:18" ht="6.75" customHeight="1">
      <c r="C457" s="27"/>
      <c r="D457" s="15"/>
      <c r="E457" s="27"/>
      <c r="F457" s="27"/>
      <c r="G457" s="27"/>
      <c r="H457" s="27"/>
      <c r="I457" s="27"/>
      <c r="J457" s="28"/>
      <c r="K457" s="46"/>
      <c r="L457" s="46"/>
      <c r="M457" s="177"/>
      <c r="N457" s="177"/>
      <c r="O457" s="177"/>
      <c r="P457" s="46"/>
      <c r="Q457" s="28"/>
      <c r="R457" s="28"/>
    </row>
    <row r="458" spans="1:18" ht="12.75">
      <c r="A458" s="56" t="s">
        <v>32</v>
      </c>
      <c r="B458" s="56"/>
      <c r="C458" s="27"/>
      <c r="D458" s="15"/>
      <c r="E458" s="27"/>
      <c r="F458" s="27"/>
      <c r="G458" s="27"/>
      <c r="H458" s="27"/>
      <c r="I458" s="27"/>
      <c r="K458" s="46"/>
      <c r="L458" s="46"/>
      <c r="M458" s="177"/>
      <c r="N458" s="177"/>
      <c r="O458" s="177"/>
      <c r="P458" s="144" t="s">
        <v>152</v>
      </c>
      <c r="Q458" s="62"/>
      <c r="R458" s="62"/>
    </row>
    <row r="459" spans="1:18" ht="38.25">
      <c r="A459" s="1" t="s">
        <v>34</v>
      </c>
      <c r="B459" s="1" t="s">
        <v>3</v>
      </c>
      <c r="C459" s="2" t="s">
        <v>4</v>
      </c>
      <c r="D459" s="3" t="s">
        <v>5</v>
      </c>
      <c r="E459" s="61" t="s">
        <v>6</v>
      </c>
      <c r="F459" s="2" t="s">
        <v>7</v>
      </c>
      <c r="G459" s="2"/>
      <c r="H459" s="2"/>
      <c r="I459" s="2"/>
      <c r="J459" s="54"/>
      <c r="K459" s="45"/>
      <c r="L459" s="45"/>
      <c r="M459" s="176"/>
      <c r="N459" s="176" t="s">
        <v>9</v>
      </c>
      <c r="O459" s="176" t="s">
        <v>10</v>
      </c>
      <c r="P459" s="143" t="s">
        <v>11</v>
      </c>
      <c r="Q459" s="40"/>
      <c r="R459" s="40"/>
    </row>
    <row r="460" spans="1:18" ht="12.75">
      <c r="A460" s="17">
        <v>636</v>
      </c>
      <c r="B460" s="17" t="s">
        <v>153</v>
      </c>
      <c r="C460" s="132">
        <f>SUM(C461:C465)</f>
        <v>135.6</v>
      </c>
      <c r="D460" s="132">
        <f>SUM(D461:D466)</f>
        <v>0</v>
      </c>
      <c r="E460" s="163">
        <f>SUM(E461:E465)</f>
        <v>150</v>
      </c>
      <c r="F460" s="163">
        <f>SUM(F461:F465)</f>
        <v>135</v>
      </c>
      <c r="G460" s="129"/>
      <c r="H460" s="129"/>
      <c r="I460" s="129"/>
      <c r="J460" s="136"/>
      <c r="K460" s="137"/>
      <c r="L460" s="137"/>
      <c r="M460" s="129"/>
      <c r="N460" s="129">
        <f>SUM(N461:N465)</f>
        <v>145</v>
      </c>
      <c r="O460" s="129">
        <f>SUM(O461:O465)</f>
        <v>125</v>
      </c>
      <c r="P460" s="147"/>
      <c r="Q460" s="40"/>
      <c r="R460" s="40"/>
    </row>
    <row r="461" spans="1:18" ht="12.75">
      <c r="A461" s="26">
        <v>1</v>
      </c>
      <c r="B461" s="23" t="s">
        <v>136</v>
      </c>
      <c r="C461" s="107"/>
      <c r="D461" s="107"/>
      <c r="E461" s="24"/>
      <c r="F461" s="24"/>
      <c r="G461" s="24"/>
      <c r="H461" s="24"/>
      <c r="I461" s="24"/>
      <c r="J461" s="21"/>
      <c r="K461" s="25"/>
      <c r="L461" s="25"/>
      <c r="M461" s="24"/>
      <c r="N461" s="24"/>
      <c r="O461" s="24"/>
      <c r="P461" s="159"/>
      <c r="Q461" s="40"/>
      <c r="R461" s="40"/>
    </row>
    <row r="462" spans="1:18" ht="12.75">
      <c r="A462" s="26">
        <v>2</v>
      </c>
      <c r="B462" s="23" t="s">
        <v>154</v>
      </c>
      <c r="C462" s="107">
        <v>8.4</v>
      </c>
      <c r="D462" s="107"/>
      <c r="E462" s="24">
        <v>30</v>
      </c>
      <c r="F462" s="24"/>
      <c r="G462" s="24"/>
      <c r="H462" s="24"/>
      <c r="I462" s="24"/>
      <c r="J462" s="21"/>
      <c r="K462" s="25"/>
      <c r="L462" s="25"/>
      <c r="M462" s="24"/>
      <c r="N462" s="24"/>
      <c r="O462" s="24"/>
      <c r="P462" s="159"/>
      <c r="Q462" s="40"/>
      <c r="R462" s="40"/>
    </row>
    <row r="463" spans="1:18" ht="12.75">
      <c r="A463" s="26">
        <v>7</v>
      </c>
      <c r="B463" s="23" t="s">
        <v>155</v>
      </c>
      <c r="C463" s="107">
        <v>76.8</v>
      </c>
      <c r="D463" s="107"/>
      <c r="E463" s="24">
        <v>50</v>
      </c>
      <c r="F463" s="24">
        <v>50</v>
      </c>
      <c r="G463" s="24"/>
      <c r="H463" s="24"/>
      <c r="I463" s="24"/>
      <c r="J463" s="21"/>
      <c r="K463" s="25"/>
      <c r="L463" s="25"/>
      <c r="M463" s="24"/>
      <c r="N463" s="24">
        <v>50</v>
      </c>
      <c r="O463" s="24">
        <v>30</v>
      </c>
      <c r="P463" s="159"/>
      <c r="Q463" s="40"/>
      <c r="R463" s="40"/>
    </row>
    <row r="464" spans="1:18" ht="12.75">
      <c r="A464" s="22">
        <v>13</v>
      </c>
      <c r="B464" s="23" t="s">
        <v>156</v>
      </c>
      <c r="C464" s="107">
        <v>2.1</v>
      </c>
      <c r="D464" s="107"/>
      <c r="E464" s="24">
        <v>5</v>
      </c>
      <c r="F464" s="24">
        <v>5</v>
      </c>
      <c r="G464" s="24"/>
      <c r="H464" s="24"/>
      <c r="I464" s="24"/>
      <c r="J464" s="21"/>
      <c r="K464" s="25"/>
      <c r="L464" s="25"/>
      <c r="M464" s="24"/>
      <c r="N464" s="24">
        <v>5</v>
      </c>
      <c r="O464" s="24">
        <v>5</v>
      </c>
      <c r="P464" s="159"/>
      <c r="Q464" s="40"/>
      <c r="R464" s="40"/>
    </row>
    <row r="465" spans="1:18" ht="12.75">
      <c r="A465" s="22">
        <v>17</v>
      </c>
      <c r="B465" s="23" t="s">
        <v>157</v>
      </c>
      <c r="C465" s="107">
        <v>48.3</v>
      </c>
      <c r="D465" s="107"/>
      <c r="E465" s="24">
        <v>65</v>
      </c>
      <c r="F465" s="24">
        <v>80</v>
      </c>
      <c r="G465" s="24"/>
      <c r="H465" s="24"/>
      <c r="I465" s="24"/>
      <c r="J465" s="21"/>
      <c r="K465" s="25"/>
      <c r="L465" s="25"/>
      <c r="M465" s="24"/>
      <c r="N465" s="24">
        <v>90</v>
      </c>
      <c r="O465" s="24">
        <v>90</v>
      </c>
      <c r="P465" s="159"/>
      <c r="Q465" s="40"/>
      <c r="R465" s="40"/>
    </row>
    <row r="466" spans="1:18" ht="12.75">
      <c r="A466" s="17">
        <v>637</v>
      </c>
      <c r="B466" s="17" t="s">
        <v>158</v>
      </c>
      <c r="C466" s="132">
        <f>SUM(C467:C487)</f>
        <v>2305</v>
      </c>
      <c r="D466" s="132">
        <f>SUM(D467:D487)</f>
        <v>0</v>
      </c>
      <c r="E466" s="163">
        <f>SUM(E467:E487)</f>
        <v>3115</v>
      </c>
      <c r="F466" s="163">
        <f>SUM(F467:F487)</f>
        <v>2385</v>
      </c>
      <c r="G466" s="129"/>
      <c r="H466" s="129"/>
      <c r="I466" s="129"/>
      <c r="J466" s="136"/>
      <c r="K466" s="137"/>
      <c r="L466" s="137"/>
      <c r="M466" s="129"/>
      <c r="N466" s="129">
        <f>SUM(N467:N487)</f>
        <v>3288</v>
      </c>
      <c r="O466" s="129">
        <f>SUM(O467:O487)</f>
        <v>3451</v>
      </c>
      <c r="P466" s="158"/>
      <c r="Q466" s="40"/>
      <c r="R466" s="40"/>
    </row>
    <row r="467" spans="1:18" ht="12.75">
      <c r="A467" s="26">
        <v>1</v>
      </c>
      <c r="B467" s="23" t="s">
        <v>159</v>
      </c>
      <c r="C467" s="107">
        <v>323</v>
      </c>
      <c r="D467" s="107"/>
      <c r="E467" s="24">
        <v>670</v>
      </c>
      <c r="F467" s="9">
        <v>200</v>
      </c>
      <c r="G467" s="9"/>
      <c r="H467" s="9"/>
      <c r="I467" s="9"/>
      <c r="J467" s="21"/>
      <c r="K467" s="43"/>
      <c r="L467" s="43"/>
      <c r="M467" s="9"/>
      <c r="N467" s="9">
        <v>695</v>
      </c>
      <c r="O467" s="9">
        <v>725</v>
      </c>
      <c r="P467" s="44"/>
      <c r="Q467" s="40"/>
      <c r="R467" s="40"/>
    </row>
    <row r="468" spans="1:18" ht="12.75">
      <c r="A468" s="26">
        <v>2</v>
      </c>
      <c r="B468" s="23" t="s">
        <v>160</v>
      </c>
      <c r="C468" s="107"/>
      <c r="D468" s="107"/>
      <c r="E468" s="24"/>
      <c r="F468" s="9"/>
      <c r="G468" s="9"/>
      <c r="H468" s="9"/>
      <c r="I468" s="9"/>
      <c r="J468" s="21"/>
      <c r="K468" s="43"/>
      <c r="L468" s="43"/>
      <c r="M468" s="9"/>
      <c r="N468" s="9"/>
      <c r="O468" s="9"/>
      <c r="P468" s="44"/>
      <c r="Q468" s="40"/>
      <c r="R468" s="40"/>
    </row>
    <row r="469" spans="1:18" ht="12.75">
      <c r="A469" s="26">
        <v>3</v>
      </c>
      <c r="B469" s="23" t="s">
        <v>161</v>
      </c>
      <c r="C469" s="107">
        <v>421.8</v>
      </c>
      <c r="D469" s="107"/>
      <c r="E469" s="24">
        <v>654</v>
      </c>
      <c r="F469" s="9">
        <v>539</v>
      </c>
      <c r="G469" s="9"/>
      <c r="H469" s="9"/>
      <c r="I469" s="9"/>
      <c r="J469" s="21"/>
      <c r="K469" s="43"/>
      <c r="L469" s="43"/>
      <c r="M469" s="9"/>
      <c r="N469" s="9">
        <v>650</v>
      </c>
      <c r="O469" s="9">
        <v>650</v>
      </c>
      <c r="P469" s="44"/>
      <c r="Q469" s="40"/>
      <c r="R469" s="40"/>
    </row>
    <row r="470" spans="1:18" ht="12.75">
      <c r="A470" s="26">
        <v>4</v>
      </c>
      <c r="B470" s="23" t="s">
        <v>162</v>
      </c>
      <c r="C470" s="107">
        <v>49.2</v>
      </c>
      <c r="D470" s="107"/>
      <c r="E470" s="24"/>
      <c r="F470" s="9"/>
      <c r="G470" s="9"/>
      <c r="H470" s="9"/>
      <c r="I470" s="9"/>
      <c r="J470" s="21"/>
      <c r="K470" s="43"/>
      <c r="L470" s="43"/>
      <c r="M470" s="9"/>
      <c r="N470" s="9"/>
      <c r="O470" s="9"/>
      <c r="P470" s="44"/>
      <c r="Q470" s="40"/>
      <c r="R470" s="40"/>
    </row>
    <row r="471" spans="1:18" ht="12.75">
      <c r="A471" s="26">
        <v>7</v>
      </c>
      <c r="B471" s="23" t="s">
        <v>163</v>
      </c>
      <c r="C471" s="107">
        <v>22.8</v>
      </c>
      <c r="D471" s="107"/>
      <c r="E471" s="24">
        <v>35</v>
      </c>
      <c r="F471" s="24">
        <v>30</v>
      </c>
      <c r="G471" s="24"/>
      <c r="H471" s="24"/>
      <c r="I471" s="24"/>
      <c r="J471" s="21"/>
      <c r="K471" s="25"/>
      <c r="L471" s="25"/>
      <c r="M471" s="24"/>
      <c r="N471" s="24">
        <v>30</v>
      </c>
      <c r="O471" s="24">
        <v>30</v>
      </c>
      <c r="P471" s="159"/>
      <c r="Q471" s="40"/>
      <c r="R471" s="40"/>
    </row>
    <row r="472" spans="1:18" ht="12.75">
      <c r="A472" s="26">
        <v>9</v>
      </c>
      <c r="B472" s="23" t="s">
        <v>164</v>
      </c>
      <c r="C472" s="107">
        <v>0.6</v>
      </c>
      <c r="D472" s="107"/>
      <c r="E472" s="24">
        <v>100</v>
      </c>
      <c r="F472" s="24">
        <v>50</v>
      </c>
      <c r="G472" s="24"/>
      <c r="H472" s="24"/>
      <c r="I472" s="24"/>
      <c r="J472" s="21"/>
      <c r="K472" s="25"/>
      <c r="L472" s="25"/>
      <c r="M472" s="24"/>
      <c r="N472" s="24">
        <v>50</v>
      </c>
      <c r="O472" s="24">
        <v>50</v>
      </c>
      <c r="P472" s="159"/>
      <c r="Q472" s="40"/>
      <c r="R472" s="40"/>
    </row>
    <row r="473" spans="1:18" ht="12.75">
      <c r="A473" s="22">
        <v>10</v>
      </c>
      <c r="B473" s="23" t="s">
        <v>165</v>
      </c>
      <c r="C473" s="107">
        <v>6.6</v>
      </c>
      <c r="D473" s="107"/>
      <c r="E473" s="24">
        <v>100</v>
      </c>
      <c r="F473" s="24">
        <v>120</v>
      </c>
      <c r="G473" s="24"/>
      <c r="H473" s="24"/>
      <c r="I473" s="24"/>
      <c r="J473" s="21"/>
      <c r="K473" s="25"/>
      <c r="L473" s="25"/>
      <c r="M473" s="24"/>
      <c r="N473" s="24">
        <v>100</v>
      </c>
      <c r="O473" s="24">
        <v>100</v>
      </c>
      <c r="P473" s="159"/>
      <c r="Q473" s="40"/>
      <c r="R473" s="40"/>
    </row>
    <row r="474" spans="1:18" ht="12.75">
      <c r="A474" s="22">
        <v>21</v>
      </c>
      <c r="B474" s="23" t="s">
        <v>166</v>
      </c>
      <c r="C474" s="107">
        <v>8.9</v>
      </c>
      <c r="D474" s="107"/>
      <c r="E474" s="24">
        <v>20</v>
      </c>
      <c r="F474" s="24">
        <v>20</v>
      </c>
      <c r="G474" s="24"/>
      <c r="H474" s="24"/>
      <c r="I474" s="24"/>
      <c r="J474" s="21"/>
      <c r="K474" s="25"/>
      <c r="L474" s="25"/>
      <c r="M474" s="24"/>
      <c r="N474" s="24">
        <v>20</v>
      </c>
      <c r="O474" s="24">
        <v>30</v>
      </c>
      <c r="P474" s="159"/>
      <c r="Q474" s="40"/>
      <c r="R474" s="40"/>
    </row>
    <row r="475" spans="1:18" ht="12.75">
      <c r="A475" s="22">
        <v>24</v>
      </c>
      <c r="B475" s="23" t="s">
        <v>167</v>
      </c>
      <c r="C475" s="107">
        <v>169.1</v>
      </c>
      <c r="D475" s="107"/>
      <c r="E475" s="24">
        <v>170</v>
      </c>
      <c r="F475" s="24">
        <v>190</v>
      </c>
      <c r="G475" s="24"/>
      <c r="H475" s="24"/>
      <c r="I475" s="24"/>
      <c r="J475" s="21"/>
      <c r="K475" s="25"/>
      <c r="L475" s="25"/>
      <c r="M475" s="24"/>
      <c r="N475" s="24">
        <v>200</v>
      </c>
      <c r="O475" s="24">
        <v>220</v>
      </c>
      <c r="P475" s="159"/>
      <c r="Q475" s="40"/>
      <c r="R475" s="40"/>
    </row>
    <row r="476" spans="1:18" ht="12.75">
      <c r="A476" s="22">
        <v>25</v>
      </c>
      <c r="B476" s="23" t="s">
        <v>168</v>
      </c>
      <c r="C476" s="107">
        <v>40.9</v>
      </c>
      <c r="D476" s="107"/>
      <c r="E476" s="24">
        <v>41</v>
      </c>
      <c r="F476" s="24">
        <v>41</v>
      </c>
      <c r="G476" s="24"/>
      <c r="H476" s="24"/>
      <c r="I476" s="24"/>
      <c r="J476" s="21"/>
      <c r="K476" s="25"/>
      <c r="L476" s="25"/>
      <c r="M476" s="24"/>
      <c r="N476" s="24">
        <v>60</v>
      </c>
      <c r="O476" s="24">
        <v>80</v>
      </c>
      <c r="P476" s="159"/>
      <c r="Q476" s="40"/>
      <c r="R476" s="40"/>
    </row>
    <row r="477" spans="1:18" ht="12.75">
      <c r="A477" s="22">
        <v>29</v>
      </c>
      <c r="B477" s="23" t="s">
        <v>169</v>
      </c>
      <c r="C477" s="107">
        <v>722.9</v>
      </c>
      <c r="D477" s="107"/>
      <c r="E477" s="24">
        <v>775</v>
      </c>
      <c r="F477" s="9">
        <v>776</v>
      </c>
      <c r="G477" s="9"/>
      <c r="H477" s="9"/>
      <c r="I477" s="9"/>
      <c r="J477" s="21"/>
      <c r="K477" s="43"/>
      <c r="L477" s="43"/>
      <c r="M477" s="9"/>
      <c r="N477" s="9">
        <v>842</v>
      </c>
      <c r="O477" s="9">
        <v>877</v>
      </c>
      <c r="P477" s="44"/>
      <c r="Q477" s="40"/>
      <c r="R477" s="40"/>
    </row>
    <row r="478" spans="1:18" ht="12.75">
      <c r="A478" s="22">
        <v>31</v>
      </c>
      <c r="B478" s="23" t="s">
        <v>170</v>
      </c>
      <c r="C478" s="107">
        <v>221.8</v>
      </c>
      <c r="D478" s="107"/>
      <c r="E478" s="24">
        <v>65</v>
      </c>
      <c r="F478" s="9">
        <v>124</v>
      </c>
      <c r="G478" s="9"/>
      <c r="H478" s="9"/>
      <c r="I478" s="9"/>
      <c r="J478" s="21"/>
      <c r="K478" s="43"/>
      <c r="L478" s="43"/>
      <c r="M478" s="9"/>
      <c r="N478" s="9">
        <v>154</v>
      </c>
      <c r="O478" s="9">
        <v>202</v>
      </c>
      <c r="P478" s="44" t="s">
        <v>171</v>
      </c>
      <c r="Q478" s="40"/>
      <c r="R478" s="40"/>
    </row>
    <row r="479" spans="1:18" ht="12.75">
      <c r="A479" s="22">
        <v>34</v>
      </c>
      <c r="B479" s="23" t="s">
        <v>172</v>
      </c>
      <c r="C479" s="107">
        <v>14.2</v>
      </c>
      <c r="D479" s="107"/>
      <c r="E479" s="24"/>
      <c r="F479" s="9"/>
      <c r="G479" s="9"/>
      <c r="H479" s="9"/>
      <c r="I479" s="9"/>
      <c r="J479" s="21"/>
      <c r="K479" s="43"/>
      <c r="L479" s="43"/>
      <c r="M479" s="9"/>
      <c r="N479" s="9"/>
      <c r="O479" s="9"/>
      <c r="P479" s="44"/>
      <c r="Q479" s="40"/>
      <c r="R479" s="40"/>
    </row>
    <row r="480" spans="1:18" ht="12.75">
      <c r="A480" s="22">
        <v>41</v>
      </c>
      <c r="B480" s="23" t="s">
        <v>173</v>
      </c>
      <c r="C480" s="107"/>
      <c r="D480" s="107"/>
      <c r="E480" s="24"/>
      <c r="F480" s="9"/>
      <c r="G480" s="9"/>
      <c r="H480" s="9"/>
      <c r="I480" s="9"/>
      <c r="J480" s="21"/>
      <c r="K480" s="43"/>
      <c r="L480" s="43"/>
      <c r="M480" s="9"/>
      <c r="N480" s="9"/>
      <c r="O480" s="9"/>
      <c r="P480" s="44"/>
      <c r="Q480" s="40"/>
      <c r="R480" s="40"/>
    </row>
    <row r="481" spans="1:18" ht="12.75">
      <c r="A481" s="22">
        <v>43</v>
      </c>
      <c r="B481" s="23" t="s">
        <v>174</v>
      </c>
      <c r="C481" s="107"/>
      <c r="D481" s="107"/>
      <c r="E481" s="24"/>
      <c r="F481" s="9"/>
      <c r="G481" s="9"/>
      <c r="H481" s="9"/>
      <c r="I481" s="9"/>
      <c r="J481" s="21"/>
      <c r="K481" s="43"/>
      <c r="L481" s="43"/>
      <c r="M481" s="9"/>
      <c r="N481" s="9"/>
      <c r="O481" s="9"/>
      <c r="P481" s="44"/>
      <c r="Q481" s="40"/>
      <c r="R481" s="40"/>
    </row>
    <row r="482" spans="1:18" ht="12.75">
      <c r="A482" s="22">
        <v>44</v>
      </c>
      <c r="B482" s="23" t="s">
        <v>175</v>
      </c>
      <c r="C482" s="107">
        <v>15.6</v>
      </c>
      <c r="D482" s="107"/>
      <c r="E482" s="24">
        <v>15</v>
      </c>
      <c r="F482" s="9">
        <v>17</v>
      </c>
      <c r="G482" s="9"/>
      <c r="H482" s="9"/>
      <c r="I482" s="9"/>
      <c r="J482" s="21"/>
      <c r="K482" s="43"/>
      <c r="L482" s="43"/>
      <c r="M482" s="9"/>
      <c r="N482" s="9">
        <v>17</v>
      </c>
      <c r="O482" s="9">
        <v>17</v>
      </c>
      <c r="P482" s="44"/>
      <c r="Q482" s="40"/>
      <c r="R482" s="40"/>
    </row>
    <row r="483" spans="1:18" ht="12.75">
      <c r="A483" s="22">
        <v>46</v>
      </c>
      <c r="B483" s="23" t="s">
        <v>176</v>
      </c>
      <c r="C483" s="107"/>
      <c r="D483" s="107"/>
      <c r="E483" s="24">
        <v>40</v>
      </c>
      <c r="F483" s="9"/>
      <c r="G483" s="9"/>
      <c r="H483" s="9"/>
      <c r="I483" s="9"/>
      <c r="J483" s="21"/>
      <c r="K483" s="43"/>
      <c r="L483" s="43"/>
      <c r="M483" s="9"/>
      <c r="N483" s="9"/>
      <c r="O483" s="9"/>
      <c r="P483" s="44"/>
      <c r="Q483" s="40"/>
      <c r="R483" s="40"/>
    </row>
    <row r="484" spans="1:18" ht="12.75">
      <c r="A484" s="22">
        <v>47</v>
      </c>
      <c r="B484" s="23" t="s">
        <v>177</v>
      </c>
      <c r="C484" s="107">
        <v>108.8</v>
      </c>
      <c r="D484" s="107"/>
      <c r="E484" s="24">
        <v>200</v>
      </c>
      <c r="F484" s="9">
        <v>170</v>
      </c>
      <c r="G484" s="9"/>
      <c r="H484" s="9"/>
      <c r="I484" s="9"/>
      <c r="J484" s="21"/>
      <c r="K484" s="43"/>
      <c r="L484" s="43"/>
      <c r="M484" s="9"/>
      <c r="N484" s="9">
        <v>250</v>
      </c>
      <c r="O484" s="9">
        <v>250</v>
      </c>
      <c r="P484" s="44"/>
      <c r="Q484" s="40"/>
      <c r="R484" s="40"/>
    </row>
    <row r="485" spans="1:18" ht="12.75">
      <c r="A485" s="22">
        <v>53</v>
      </c>
      <c r="B485" s="23" t="s">
        <v>178</v>
      </c>
      <c r="C485" s="107">
        <v>40.7</v>
      </c>
      <c r="D485" s="107"/>
      <c r="E485" s="24">
        <v>110</v>
      </c>
      <c r="F485" s="9">
        <v>96</v>
      </c>
      <c r="G485" s="9"/>
      <c r="H485" s="9"/>
      <c r="I485" s="9"/>
      <c r="J485" s="21"/>
      <c r="K485" s="43"/>
      <c r="L485" s="43"/>
      <c r="M485" s="9"/>
      <c r="N485" s="9">
        <v>100</v>
      </c>
      <c r="O485" s="9">
        <v>100</v>
      </c>
      <c r="P485" s="44"/>
      <c r="Q485" s="40"/>
      <c r="R485" s="40"/>
    </row>
    <row r="486" spans="1:18" ht="12.75">
      <c r="A486" s="22">
        <v>54</v>
      </c>
      <c r="B486" s="23" t="s">
        <v>179</v>
      </c>
      <c r="C486" s="107"/>
      <c r="D486" s="107"/>
      <c r="E486" s="24"/>
      <c r="F486" s="9">
        <v>12</v>
      </c>
      <c r="G486" s="9"/>
      <c r="H486" s="9"/>
      <c r="I486" s="9"/>
      <c r="J486" s="21"/>
      <c r="K486" s="43"/>
      <c r="L486" s="43"/>
      <c r="M486" s="9"/>
      <c r="N486" s="9"/>
      <c r="O486" s="9"/>
      <c r="P486" s="44"/>
      <c r="Q486" s="40"/>
      <c r="R486" s="40"/>
    </row>
    <row r="487" spans="1:18" ht="12.75">
      <c r="A487" s="22">
        <v>55</v>
      </c>
      <c r="B487" s="23" t="s">
        <v>180</v>
      </c>
      <c r="C487" s="107">
        <v>138.1</v>
      </c>
      <c r="D487" s="107"/>
      <c r="E487" s="24">
        <v>120</v>
      </c>
      <c r="F487" s="9">
        <v>0</v>
      </c>
      <c r="G487" s="9"/>
      <c r="H487" s="9"/>
      <c r="I487" s="9"/>
      <c r="J487" s="21"/>
      <c r="K487" s="43"/>
      <c r="L487" s="43"/>
      <c r="M487" s="9"/>
      <c r="N487" s="9">
        <v>120</v>
      </c>
      <c r="O487" s="9">
        <v>120</v>
      </c>
      <c r="P487" s="44"/>
      <c r="Q487" s="40"/>
      <c r="R487" s="40"/>
    </row>
    <row r="488" spans="1:18" ht="24.75" customHeight="1">
      <c r="A488" s="17">
        <v>648</v>
      </c>
      <c r="B488" s="17" t="s">
        <v>181</v>
      </c>
      <c r="C488" s="132">
        <v>18.4</v>
      </c>
      <c r="D488" s="132"/>
      <c r="E488" s="163">
        <v>50</v>
      </c>
      <c r="F488" s="129">
        <v>20</v>
      </c>
      <c r="G488" s="129"/>
      <c r="H488" s="129"/>
      <c r="I488" s="129"/>
      <c r="J488" s="136"/>
      <c r="K488" s="137"/>
      <c r="L488" s="137"/>
      <c r="M488" s="129"/>
      <c r="N488" s="129">
        <v>30</v>
      </c>
      <c r="O488" s="129">
        <v>30</v>
      </c>
      <c r="P488" s="151"/>
      <c r="Q488" s="40"/>
      <c r="R488" s="40"/>
    </row>
    <row r="489" spans="1:18" ht="18.75" customHeight="1">
      <c r="A489" s="26">
        <v>3</v>
      </c>
      <c r="B489" s="23" t="s">
        <v>182</v>
      </c>
      <c r="C489" s="107">
        <v>18.4</v>
      </c>
      <c r="D489" s="107"/>
      <c r="E489" s="24">
        <v>50</v>
      </c>
      <c r="F489" s="9">
        <v>30</v>
      </c>
      <c r="G489" s="9"/>
      <c r="H489" s="9"/>
      <c r="I489" s="9"/>
      <c r="J489" s="21"/>
      <c r="K489" s="43"/>
      <c r="L489" s="43"/>
      <c r="M489" s="9"/>
      <c r="N489" s="9">
        <v>30</v>
      </c>
      <c r="O489" s="9">
        <v>30</v>
      </c>
      <c r="P489" s="44"/>
      <c r="Q489" s="40"/>
      <c r="R489" s="40"/>
    </row>
    <row r="490" spans="1:18" ht="29.25" customHeight="1">
      <c r="A490" s="75"/>
      <c r="B490" s="36"/>
      <c r="C490" s="78"/>
      <c r="D490" s="57"/>
      <c r="E490" s="78"/>
      <c r="F490" s="78"/>
      <c r="G490" s="78"/>
      <c r="H490" s="78"/>
      <c r="I490" s="78"/>
      <c r="J490" s="40"/>
      <c r="K490" s="90"/>
      <c r="L490" s="90"/>
      <c r="M490" s="180"/>
      <c r="N490" s="180"/>
      <c r="O490" s="180"/>
      <c r="P490" s="90"/>
      <c r="Q490" s="28"/>
      <c r="R490" s="28"/>
    </row>
    <row r="491" spans="1:18" ht="12.75">
      <c r="A491" s="56" t="s">
        <v>32</v>
      </c>
      <c r="B491" s="56"/>
      <c r="C491" s="27"/>
      <c r="D491" s="15"/>
      <c r="E491" s="27"/>
      <c r="F491" s="27"/>
      <c r="G491" s="27"/>
      <c r="H491" s="27"/>
      <c r="I491" s="27"/>
      <c r="K491" s="46"/>
      <c r="L491" s="46"/>
      <c r="M491" s="177"/>
      <c r="N491" s="177"/>
      <c r="O491" s="177"/>
      <c r="P491" s="144" t="s">
        <v>152</v>
      </c>
      <c r="Q491" s="28"/>
      <c r="R491" s="28"/>
    </row>
    <row r="492" spans="1:18" ht="38.25">
      <c r="A492" s="1" t="s">
        <v>34</v>
      </c>
      <c r="B492" s="1" t="s">
        <v>3</v>
      </c>
      <c r="C492" s="2" t="s">
        <v>4</v>
      </c>
      <c r="D492" s="3" t="s">
        <v>5</v>
      </c>
      <c r="E492" s="61" t="s">
        <v>6</v>
      </c>
      <c r="F492" s="2" t="s">
        <v>7</v>
      </c>
      <c r="G492" s="2"/>
      <c r="H492" s="2"/>
      <c r="I492" s="2"/>
      <c r="J492" s="54"/>
      <c r="K492" s="45"/>
      <c r="L492" s="45"/>
      <c r="M492" s="176"/>
      <c r="N492" s="176" t="s">
        <v>9</v>
      </c>
      <c r="O492" s="176" t="s">
        <v>10</v>
      </c>
      <c r="P492" s="143" t="s">
        <v>11</v>
      </c>
      <c r="Q492" s="101"/>
      <c r="R492" s="101"/>
    </row>
    <row r="493" spans="1:18" ht="12.75">
      <c r="A493" s="17">
        <v>710</v>
      </c>
      <c r="B493" s="17" t="s">
        <v>183</v>
      </c>
      <c r="C493" s="132">
        <f>SUM(C495,C499,C502,C508,C512,C525,C527,C532,C537)</f>
        <v>9063.6</v>
      </c>
      <c r="D493" s="132">
        <f>SUM(D495,D502,D499,D525,D529,D543,D545,D550,D560)</f>
        <v>27</v>
      </c>
      <c r="E493" s="163">
        <f>SUM(E495,E499,E502,E508,E512,E525,E527,E532,E537)</f>
        <v>10000</v>
      </c>
      <c r="F493" s="163">
        <f>SUM(F495,F499,F502,F508,F512,F525,F527,F532,F537)</f>
        <v>10000</v>
      </c>
      <c r="G493" s="129"/>
      <c r="H493" s="129"/>
      <c r="I493" s="129"/>
      <c r="J493" s="136"/>
      <c r="K493" s="137"/>
      <c r="L493" s="137"/>
      <c r="M493" s="129"/>
      <c r="N493" s="129">
        <f>SUM(N495,N499,N502,N508,N512,N525,N527,N532,N537)</f>
        <v>14700</v>
      </c>
      <c r="O493" s="129">
        <f>SUM(O495,O499,O502,O508,O512,O525,O527,O532,O537)</f>
        <v>3800</v>
      </c>
      <c r="P493" s="158"/>
      <c r="Q493" s="40"/>
      <c r="R493" s="40"/>
    </row>
    <row r="494" spans="1:18" ht="12.75">
      <c r="A494" s="22"/>
      <c r="B494" s="23"/>
      <c r="C494" s="107"/>
      <c r="D494" s="107"/>
      <c r="E494" s="24"/>
      <c r="F494" s="9"/>
      <c r="G494" s="9"/>
      <c r="H494" s="9"/>
      <c r="I494" s="9"/>
      <c r="J494" s="21"/>
      <c r="K494" s="43"/>
      <c r="L494" s="43"/>
      <c r="M494" s="9"/>
      <c r="N494" s="9"/>
      <c r="O494" s="9"/>
      <c r="P494" s="44"/>
      <c r="Q494" s="40"/>
      <c r="R494" s="40"/>
    </row>
    <row r="495" spans="1:18" ht="12.75">
      <c r="A495" s="17">
        <v>711</v>
      </c>
      <c r="B495" s="17" t="s">
        <v>184</v>
      </c>
      <c r="C495" s="132">
        <f>SUM(C496:C498)</f>
        <v>964.8</v>
      </c>
      <c r="D495" s="132">
        <f>SUM(D496:D498)</f>
        <v>0</v>
      </c>
      <c r="E495" s="163">
        <f>SUM(E496:E498)</f>
        <v>931</v>
      </c>
      <c r="F495" s="163">
        <f>SUM(F496:F498)</f>
        <v>0</v>
      </c>
      <c r="G495" s="129"/>
      <c r="H495" s="129"/>
      <c r="I495" s="129"/>
      <c r="J495" s="136"/>
      <c r="K495" s="137"/>
      <c r="L495" s="137"/>
      <c r="M495" s="129"/>
      <c r="N495" s="129">
        <f>SUM(N496:N498)</f>
        <v>900</v>
      </c>
      <c r="O495" s="129">
        <f>SUM(O496:O498)</f>
        <v>1000</v>
      </c>
      <c r="P495" s="158"/>
      <c r="Q495" s="40"/>
      <c r="R495" s="40"/>
    </row>
    <row r="496" spans="1:18" ht="12.75">
      <c r="A496" s="26">
        <v>1</v>
      </c>
      <c r="B496" s="23" t="s">
        <v>185</v>
      </c>
      <c r="C496" s="107"/>
      <c r="D496" s="107"/>
      <c r="E496" s="24"/>
      <c r="F496" s="9"/>
      <c r="G496" s="9"/>
      <c r="H496" s="9"/>
      <c r="I496" s="9"/>
      <c r="J496" s="21"/>
      <c r="K496" s="43"/>
      <c r="L496" s="43"/>
      <c r="M496" s="9"/>
      <c r="N496" s="9"/>
      <c r="O496" s="9"/>
      <c r="P496" s="44"/>
      <c r="Q496" s="40"/>
      <c r="R496" s="40"/>
    </row>
    <row r="497" spans="1:18" ht="12.75">
      <c r="A497" s="26">
        <v>3</v>
      </c>
      <c r="B497" s="23" t="s">
        <v>186</v>
      </c>
      <c r="C497" s="107">
        <v>964.8</v>
      </c>
      <c r="D497" s="107"/>
      <c r="E497" s="24">
        <v>931</v>
      </c>
      <c r="F497" s="9">
        <v>0</v>
      </c>
      <c r="G497" s="9"/>
      <c r="H497" s="9"/>
      <c r="I497" s="9"/>
      <c r="J497" s="21"/>
      <c r="K497" s="43"/>
      <c r="L497" s="43"/>
      <c r="M497" s="9"/>
      <c r="N497" s="9">
        <v>500</v>
      </c>
      <c r="O497" s="9">
        <v>500</v>
      </c>
      <c r="P497" s="44"/>
      <c r="Q497" s="40"/>
      <c r="R497" s="40"/>
    </row>
    <row r="498" spans="1:18" ht="12.75">
      <c r="A498" s="26">
        <v>4</v>
      </c>
      <c r="B498" s="23" t="s">
        <v>187</v>
      </c>
      <c r="C498" s="107"/>
      <c r="D498" s="107"/>
      <c r="E498" s="24"/>
      <c r="F498" s="9"/>
      <c r="G498" s="9"/>
      <c r="H498" s="9"/>
      <c r="I498" s="9"/>
      <c r="J498" s="21"/>
      <c r="K498" s="43"/>
      <c r="L498" s="43"/>
      <c r="M498" s="9"/>
      <c r="N498" s="9">
        <v>400</v>
      </c>
      <c r="O498" s="9">
        <v>500</v>
      </c>
      <c r="P498" s="44"/>
      <c r="Q498" s="40"/>
      <c r="R498" s="40"/>
    </row>
    <row r="499" spans="1:18" ht="12.75">
      <c r="A499" s="17">
        <v>712</v>
      </c>
      <c r="B499" s="17" t="s">
        <v>188</v>
      </c>
      <c r="C499" s="132"/>
      <c r="D499" s="132"/>
      <c r="E499" s="163"/>
      <c r="F499" s="141"/>
      <c r="G499" s="141"/>
      <c r="H499" s="141"/>
      <c r="I499" s="141"/>
      <c r="J499" s="136"/>
      <c r="K499" s="131"/>
      <c r="L499" s="131"/>
      <c r="M499" s="141"/>
      <c r="N499" s="141"/>
      <c r="O499" s="141"/>
      <c r="P499" s="151"/>
      <c r="Q499" s="40"/>
      <c r="R499" s="40"/>
    </row>
    <row r="500" spans="1:18" ht="12.75">
      <c r="A500" s="26">
        <v>1</v>
      </c>
      <c r="B500" s="23" t="s">
        <v>136</v>
      </c>
      <c r="C500" s="107"/>
      <c r="D500" s="107"/>
      <c r="E500" s="24"/>
      <c r="F500" s="9"/>
      <c r="G500" s="9"/>
      <c r="H500" s="9"/>
      <c r="I500" s="9"/>
      <c r="J500" s="21"/>
      <c r="K500" s="43"/>
      <c r="L500" s="43"/>
      <c r="M500" s="9"/>
      <c r="N500" s="9"/>
      <c r="O500" s="9"/>
      <c r="P500" s="44"/>
      <c r="Q500" s="40"/>
      <c r="R500" s="40"/>
    </row>
    <row r="501" spans="1:18" ht="12.75">
      <c r="A501" s="22"/>
      <c r="B501" s="23"/>
      <c r="C501" s="107"/>
      <c r="D501" s="107"/>
      <c r="E501" s="24"/>
      <c r="F501" s="9"/>
      <c r="G501" s="9"/>
      <c r="H501" s="9"/>
      <c r="I501" s="9"/>
      <c r="J501" s="21"/>
      <c r="K501" s="43"/>
      <c r="L501" s="43"/>
      <c r="M501" s="9"/>
      <c r="N501" s="9"/>
      <c r="O501" s="9"/>
      <c r="P501" s="44"/>
      <c r="Q501" s="40"/>
      <c r="R501" s="40"/>
    </row>
    <row r="502" spans="1:18" ht="25.5">
      <c r="A502" s="17">
        <v>713</v>
      </c>
      <c r="B502" s="134" t="s">
        <v>189</v>
      </c>
      <c r="C502" s="132">
        <f>SUM(C503:C506)</f>
        <v>3186.3</v>
      </c>
      <c r="D502" s="132">
        <f>SUM(D503:D522)</f>
        <v>27</v>
      </c>
      <c r="E502" s="163">
        <f>SUM(E503:E506)</f>
        <v>500</v>
      </c>
      <c r="F502" s="163">
        <f>SUM(F503:F506)</f>
        <v>0</v>
      </c>
      <c r="G502" s="129"/>
      <c r="H502" s="129"/>
      <c r="I502" s="129"/>
      <c r="J502" s="136"/>
      <c r="K502" s="137"/>
      <c r="L502" s="137"/>
      <c r="M502" s="129"/>
      <c r="N502" s="129">
        <f>SUM(N503:N507)</f>
        <v>900</v>
      </c>
      <c r="O502" s="129">
        <f>SUM(O503:O507)</f>
        <v>700</v>
      </c>
      <c r="P502" s="158"/>
      <c r="Q502" s="40"/>
      <c r="R502" s="40"/>
    </row>
    <row r="503" spans="1:18" ht="12.75">
      <c r="A503" s="26">
        <v>1</v>
      </c>
      <c r="B503" s="23" t="s">
        <v>20</v>
      </c>
      <c r="C503" s="107">
        <v>118</v>
      </c>
      <c r="D503" s="107">
        <v>27</v>
      </c>
      <c r="E503" s="24"/>
      <c r="F503" s="24"/>
      <c r="G503" s="9"/>
      <c r="H503" s="9"/>
      <c r="I503" s="9"/>
      <c r="J503" s="21"/>
      <c r="K503" s="43"/>
      <c r="L503" s="43"/>
      <c r="M503" s="9"/>
      <c r="N503" s="9">
        <v>300</v>
      </c>
      <c r="O503" s="9"/>
      <c r="P503" s="44" t="s">
        <v>190</v>
      </c>
      <c r="Q503" s="40"/>
      <c r="R503" s="40"/>
    </row>
    <row r="504" spans="1:18" ht="12.75">
      <c r="A504" s="26">
        <v>2</v>
      </c>
      <c r="B504" s="23" t="s">
        <v>138</v>
      </c>
      <c r="C504" s="107">
        <v>2606.3</v>
      </c>
      <c r="D504" s="107"/>
      <c r="E504" s="24">
        <v>500</v>
      </c>
      <c r="F504" s="9">
        <v>0</v>
      </c>
      <c r="G504" s="9"/>
      <c r="H504" s="9"/>
      <c r="I504" s="9"/>
      <c r="J504" s="21"/>
      <c r="K504" s="43"/>
      <c r="L504" s="43"/>
      <c r="M504" s="9"/>
      <c r="N504" s="9">
        <v>600</v>
      </c>
      <c r="O504" s="9">
        <v>700</v>
      </c>
      <c r="P504" s="44"/>
      <c r="Q504" s="40"/>
      <c r="R504" s="40"/>
    </row>
    <row r="505" spans="1:18" ht="12.75">
      <c r="A505" s="26">
        <v>3</v>
      </c>
      <c r="B505" s="23" t="s">
        <v>191</v>
      </c>
      <c r="C505" s="107">
        <v>136.4</v>
      </c>
      <c r="D505" s="107"/>
      <c r="E505" s="24"/>
      <c r="F505" s="9"/>
      <c r="G505" s="9"/>
      <c r="H505" s="9"/>
      <c r="I505" s="9"/>
      <c r="J505" s="21"/>
      <c r="K505" s="43"/>
      <c r="L505" s="43"/>
      <c r="M505" s="9"/>
      <c r="N505" s="9"/>
      <c r="O505" s="9"/>
      <c r="P505" s="44"/>
      <c r="Q505" s="40"/>
      <c r="R505" s="40"/>
    </row>
    <row r="506" spans="1:18" ht="12.75">
      <c r="A506" s="26">
        <v>4</v>
      </c>
      <c r="B506" s="23" t="s">
        <v>192</v>
      </c>
      <c r="C506" s="107">
        <v>325.6</v>
      </c>
      <c r="D506" s="107"/>
      <c r="E506" s="24"/>
      <c r="F506" s="63"/>
      <c r="G506" s="63"/>
      <c r="H506" s="63"/>
      <c r="I506" s="63"/>
      <c r="J506" s="21"/>
      <c r="K506" s="44"/>
      <c r="L506" s="44"/>
      <c r="M506" s="63"/>
      <c r="N506" s="63"/>
      <c r="O506" s="63"/>
      <c r="P506" s="44"/>
      <c r="Q506" s="40"/>
      <c r="R506" s="40"/>
    </row>
    <row r="507" spans="1:18" ht="12.75">
      <c r="A507" s="26"/>
      <c r="B507" s="23"/>
      <c r="C507" s="107"/>
      <c r="D507" s="107"/>
      <c r="E507" s="24"/>
      <c r="F507" s="9"/>
      <c r="G507" s="9"/>
      <c r="H507" s="9"/>
      <c r="I507" s="9"/>
      <c r="J507" s="21"/>
      <c r="K507" s="43"/>
      <c r="L507" s="43"/>
      <c r="M507" s="9"/>
      <c r="N507" s="9"/>
      <c r="O507" s="9"/>
      <c r="P507" s="44"/>
      <c r="Q507" s="40"/>
      <c r="R507" s="40"/>
    </row>
    <row r="508" spans="1:18" ht="12.75">
      <c r="A508" s="17">
        <v>714</v>
      </c>
      <c r="B508" s="17" t="s">
        <v>193</v>
      </c>
      <c r="C508" s="132">
        <f>SUM(C509:C511)</f>
        <v>19.6</v>
      </c>
      <c r="D508" s="132">
        <f>SUM(D509:D511)</f>
        <v>0</v>
      </c>
      <c r="E508" s="163">
        <f>SUM(E509:E511)</f>
        <v>595</v>
      </c>
      <c r="F508" s="163">
        <f>SUM(F509:F511)</f>
        <v>0</v>
      </c>
      <c r="G508" s="129"/>
      <c r="H508" s="129"/>
      <c r="I508" s="129"/>
      <c r="J508" s="136"/>
      <c r="K508" s="137"/>
      <c r="L508" s="137"/>
      <c r="M508" s="129"/>
      <c r="N508" s="129">
        <f>SUM(N509:N511)</f>
        <v>0</v>
      </c>
      <c r="O508" s="129">
        <f>SUM(O509:O511)</f>
        <v>1000</v>
      </c>
      <c r="P508" s="158"/>
      <c r="Q508" s="40"/>
      <c r="R508" s="40"/>
    </row>
    <row r="509" spans="1:18" ht="12.75">
      <c r="A509" s="26">
        <v>1</v>
      </c>
      <c r="B509" s="23" t="s">
        <v>194</v>
      </c>
      <c r="C509" s="107">
        <v>19.6</v>
      </c>
      <c r="D509" s="107"/>
      <c r="E509" s="24">
        <v>595</v>
      </c>
      <c r="F509" s="9">
        <v>0</v>
      </c>
      <c r="G509" s="9"/>
      <c r="H509" s="9"/>
      <c r="I509" s="9"/>
      <c r="J509" s="21"/>
      <c r="K509" s="43"/>
      <c r="L509" s="43"/>
      <c r="M509" s="9"/>
      <c r="N509" s="9"/>
      <c r="O509" s="9">
        <v>1000</v>
      </c>
      <c r="P509" s="44" t="s">
        <v>195</v>
      </c>
      <c r="Q509" s="40"/>
      <c r="R509" s="40"/>
    </row>
    <row r="510" spans="1:18" ht="12.75">
      <c r="A510" s="26">
        <v>11</v>
      </c>
      <c r="B510" s="23" t="s">
        <v>196</v>
      </c>
      <c r="C510" s="107"/>
      <c r="D510" s="107"/>
      <c r="E510" s="24"/>
      <c r="F510" s="9"/>
      <c r="G510" s="9"/>
      <c r="H510" s="9"/>
      <c r="I510" s="9"/>
      <c r="J510" s="21"/>
      <c r="K510" s="43"/>
      <c r="L510" s="43"/>
      <c r="M510" s="9"/>
      <c r="N510" s="9"/>
      <c r="O510" s="9"/>
      <c r="P510" s="44"/>
      <c r="Q510" s="40"/>
      <c r="R510" s="40"/>
    </row>
    <row r="511" spans="1:18" ht="12.75">
      <c r="A511" s="26"/>
      <c r="B511" s="23"/>
      <c r="C511" s="107"/>
      <c r="D511" s="107"/>
      <c r="E511" s="24"/>
      <c r="F511" s="9"/>
      <c r="G511" s="9"/>
      <c r="H511" s="9"/>
      <c r="I511" s="9"/>
      <c r="J511" s="21"/>
      <c r="K511" s="43"/>
      <c r="L511" s="43"/>
      <c r="M511" s="9"/>
      <c r="N511" s="9"/>
      <c r="O511" s="9"/>
      <c r="P511" s="44"/>
      <c r="Q511" s="40"/>
      <c r="R511" s="40"/>
    </row>
    <row r="512" spans="1:18" ht="12.75">
      <c r="A512" s="17">
        <v>715</v>
      </c>
      <c r="B512" s="17" t="s">
        <v>197</v>
      </c>
      <c r="C512" s="132">
        <f>SUM(C513:C522)</f>
        <v>50</v>
      </c>
      <c r="D512" s="132">
        <f>SUM(D513:D522)</f>
        <v>0</v>
      </c>
      <c r="E512" s="163">
        <f>SUM(E513:E522)</f>
        <v>80</v>
      </c>
      <c r="F512" s="163">
        <f>SUM(F513:F522)</f>
        <v>0</v>
      </c>
      <c r="G512" s="129"/>
      <c r="H512" s="129"/>
      <c r="I512" s="129"/>
      <c r="J512" s="136"/>
      <c r="K512" s="137"/>
      <c r="L512" s="137"/>
      <c r="M512" s="129"/>
      <c r="N512" s="129">
        <f>SUM(N513:N520)</f>
        <v>0</v>
      </c>
      <c r="O512" s="129">
        <f>SUM(O513:O521)</f>
        <v>0</v>
      </c>
      <c r="P512" s="158"/>
      <c r="Q512" s="40"/>
      <c r="R512" s="40"/>
    </row>
    <row r="513" spans="1:18" ht="12.75">
      <c r="A513" s="26">
        <v>1</v>
      </c>
      <c r="B513" s="23" t="s">
        <v>198</v>
      </c>
      <c r="C513" s="107"/>
      <c r="D513" s="107"/>
      <c r="E513" s="24"/>
      <c r="F513" s="9"/>
      <c r="G513" s="9"/>
      <c r="H513" s="9"/>
      <c r="I513" s="9"/>
      <c r="J513" s="21"/>
      <c r="K513" s="43"/>
      <c r="L513" s="43"/>
      <c r="M513" s="9"/>
      <c r="N513" s="9"/>
      <c r="O513" s="9"/>
      <c r="P513" s="44"/>
      <c r="Q513" s="40"/>
      <c r="R513" s="40"/>
    </row>
    <row r="514" spans="1:18" ht="12.75">
      <c r="A514" s="26">
        <v>2</v>
      </c>
      <c r="B514" s="23" t="s">
        <v>199</v>
      </c>
      <c r="C514" s="107">
        <v>50</v>
      </c>
      <c r="D514" s="107"/>
      <c r="E514" s="24">
        <v>80</v>
      </c>
      <c r="F514" s="9"/>
      <c r="G514" s="9"/>
      <c r="H514" s="9"/>
      <c r="I514" s="9"/>
      <c r="J514" s="21"/>
      <c r="K514" s="43"/>
      <c r="L514" s="43"/>
      <c r="M514" s="9"/>
      <c r="N514" s="9"/>
      <c r="O514" s="9"/>
      <c r="P514" s="44" t="s">
        <v>200</v>
      </c>
      <c r="Q514" s="40"/>
      <c r="R514" s="40"/>
    </row>
    <row r="515" spans="1:18" ht="12.75">
      <c r="A515" s="26">
        <v>3</v>
      </c>
      <c r="B515" s="23" t="s">
        <v>201</v>
      </c>
      <c r="C515" s="107"/>
      <c r="D515" s="107"/>
      <c r="E515" s="24"/>
      <c r="F515" s="9"/>
      <c r="G515" s="9"/>
      <c r="H515" s="9"/>
      <c r="I515" s="9"/>
      <c r="J515" s="21"/>
      <c r="K515" s="43"/>
      <c r="L515" s="43"/>
      <c r="M515" s="9"/>
      <c r="N515" s="9"/>
      <c r="O515" s="9"/>
      <c r="P515" s="44"/>
      <c r="Q515" s="40"/>
      <c r="R515" s="40"/>
    </row>
    <row r="516" spans="1:18" ht="12.75">
      <c r="A516" s="26">
        <v>5</v>
      </c>
      <c r="B516" s="23" t="s">
        <v>202</v>
      </c>
      <c r="C516" s="107"/>
      <c r="D516" s="107"/>
      <c r="E516" s="24"/>
      <c r="F516" s="9"/>
      <c r="G516" s="9"/>
      <c r="H516" s="9"/>
      <c r="I516" s="9"/>
      <c r="J516" s="21"/>
      <c r="K516" s="43"/>
      <c r="L516" s="43"/>
      <c r="M516" s="9"/>
      <c r="N516" s="9"/>
      <c r="O516" s="9"/>
      <c r="P516" s="44"/>
      <c r="Q516" s="40"/>
      <c r="R516" s="40"/>
    </row>
    <row r="517" spans="1:18" ht="12.75">
      <c r="A517" s="26">
        <v>8</v>
      </c>
      <c r="B517" s="23" t="s">
        <v>203</v>
      </c>
      <c r="C517" s="107"/>
      <c r="D517" s="107"/>
      <c r="E517" s="24"/>
      <c r="F517" s="9"/>
      <c r="G517" s="9"/>
      <c r="H517" s="9"/>
      <c r="I517" s="9"/>
      <c r="J517" s="21"/>
      <c r="K517" s="43"/>
      <c r="L517" s="43"/>
      <c r="M517" s="9"/>
      <c r="N517" s="9"/>
      <c r="O517" s="9"/>
      <c r="P517" s="44"/>
      <c r="Q517" s="40"/>
      <c r="R517" s="40"/>
    </row>
    <row r="518" spans="1:18" ht="12.75">
      <c r="A518" s="26">
        <v>9</v>
      </c>
      <c r="B518" s="23" t="s">
        <v>204</v>
      </c>
      <c r="C518" s="107"/>
      <c r="D518" s="107"/>
      <c r="E518" s="24"/>
      <c r="F518" s="9"/>
      <c r="G518" s="9"/>
      <c r="H518" s="9"/>
      <c r="I518" s="9"/>
      <c r="J518" s="21"/>
      <c r="K518" s="43"/>
      <c r="L518" s="43"/>
      <c r="M518" s="9"/>
      <c r="N518" s="9"/>
      <c r="O518" s="9"/>
      <c r="P518" s="44"/>
      <c r="Q518" s="40"/>
      <c r="R518" s="40"/>
    </row>
    <row r="519" spans="1:18" ht="12.75">
      <c r="A519" s="22">
        <v>10</v>
      </c>
      <c r="B519" s="23" t="s">
        <v>205</v>
      </c>
      <c r="C519" s="107"/>
      <c r="D519" s="107"/>
      <c r="E519" s="24"/>
      <c r="F519" s="9"/>
      <c r="G519" s="9"/>
      <c r="H519" s="9"/>
      <c r="I519" s="9"/>
      <c r="J519" s="21"/>
      <c r="K519" s="43"/>
      <c r="L519" s="43"/>
      <c r="M519" s="9"/>
      <c r="N519" s="9"/>
      <c r="O519" s="9"/>
      <c r="P519" s="44"/>
      <c r="Q519" s="40"/>
      <c r="R519" s="40"/>
    </row>
    <row r="520" spans="1:18" ht="12.75">
      <c r="A520" s="22">
        <v>11</v>
      </c>
      <c r="B520" s="23" t="s">
        <v>137</v>
      </c>
      <c r="C520" s="107"/>
      <c r="D520" s="107"/>
      <c r="E520" s="24"/>
      <c r="F520" s="9"/>
      <c r="G520" s="9"/>
      <c r="H520" s="9"/>
      <c r="I520" s="9"/>
      <c r="J520" s="21"/>
      <c r="K520" s="43"/>
      <c r="L520" s="43"/>
      <c r="M520" s="9"/>
      <c r="N520" s="9"/>
      <c r="O520" s="9"/>
      <c r="P520" s="44"/>
      <c r="Q520" s="40"/>
      <c r="R520" s="40"/>
    </row>
    <row r="521" spans="1:18" ht="12.75">
      <c r="A521" s="22"/>
      <c r="B521" s="23"/>
      <c r="C521" s="107"/>
      <c r="D521" s="107"/>
      <c r="E521" s="24"/>
      <c r="F521" s="63"/>
      <c r="G521" s="63"/>
      <c r="H521" s="63"/>
      <c r="I521" s="63"/>
      <c r="J521" s="21"/>
      <c r="K521" s="44"/>
      <c r="L521" s="44"/>
      <c r="M521" s="63"/>
      <c r="N521" s="63"/>
      <c r="O521" s="63"/>
      <c r="P521" s="44"/>
      <c r="Q521" s="40"/>
      <c r="R521" s="40"/>
    </row>
    <row r="522" spans="1:18" ht="34.5" customHeight="1">
      <c r="A522" s="22"/>
      <c r="B522" s="23"/>
      <c r="C522" s="107"/>
      <c r="D522" s="107"/>
      <c r="E522" s="24"/>
      <c r="F522" s="9"/>
      <c r="G522" s="9"/>
      <c r="H522" s="9"/>
      <c r="I522" s="9"/>
      <c r="J522" s="21"/>
      <c r="K522" s="43"/>
      <c r="L522" s="43"/>
      <c r="M522" s="9"/>
      <c r="N522" s="9"/>
      <c r="O522" s="9"/>
      <c r="P522" s="44"/>
      <c r="Q522" s="40"/>
      <c r="R522" s="40"/>
    </row>
    <row r="523" spans="1:18" ht="25.5" customHeight="1">
      <c r="A523" s="56" t="s">
        <v>32</v>
      </c>
      <c r="B523" s="56"/>
      <c r="C523" s="114"/>
      <c r="D523" s="114"/>
      <c r="E523" s="114"/>
      <c r="F523" s="114"/>
      <c r="G523" s="27"/>
      <c r="H523" s="27"/>
      <c r="I523" s="27"/>
      <c r="K523" s="46"/>
      <c r="L523" s="46"/>
      <c r="M523" s="177"/>
      <c r="N523" s="177"/>
      <c r="O523" s="177"/>
      <c r="P523" s="144" t="s">
        <v>206</v>
      </c>
      <c r="Q523" s="40"/>
      <c r="R523" s="40"/>
    </row>
    <row r="524" spans="1:18" ht="37.5" customHeight="1">
      <c r="A524" s="1" t="s">
        <v>34</v>
      </c>
      <c r="B524" s="1" t="s">
        <v>3</v>
      </c>
      <c r="C524" s="115" t="s">
        <v>4</v>
      </c>
      <c r="D524" s="116" t="s">
        <v>5</v>
      </c>
      <c r="E524" s="116" t="s">
        <v>6</v>
      </c>
      <c r="F524" s="115" t="s">
        <v>7</v>
      </c>
      <c r="G524" s="2"/>
      <c r="H524" s="2"/>
      <c r="I524" s="2"/>
      <c r="J524" s="54"/>
      <c r="K524" s="45"/>
      <c r="L524" s="45"/>
      <c r="M524" s="176"/>
      <c r="N524" s="176" t="s">
        <v>9</v>
      </c>
      <c r="O524" s="176" t="s">
        <v>10</v>
      </c>
      <c r="P524" s="143" t="s">
        <v>11</v>
      </c>
      <c r="Q524" s="40"/>
      <c r="R524" s="40"/>
    </row>
    <row r="525" spans="1:18" ht="38.25" customHeight="1">
      <c r="A525" s="17">
        <v>716</v>
      </c>
      <c r="B525" s="17" t="s">
        <v>207</v>
      </c>
      <c r="C525" s="132">
        <v>624.2</v>
      </c>
      <c r="D525" s="132"/>
      <c r="E525" s="163">
        <v>45</v>
      </c>
      <c r="F525" s="129">
        <v>0</v>
      </c>
      <c r="G525" s="129"/>
      <c r="H525" s="129"/>
      <c r="I525" s="129"/>
      <c r="J525" s="136"/>
      <c r="K525" s="137"/>
      <c r="L525" s="137"/>
      <c r="M525" s="129"/>
      <c r="N525" s="129"/>
      <c r="O525" s="129"/>
      <c r="P525" s="158"/>
      <c r="Q525" s="28"/>
      <c r="R525" s="28"/>
    </row>
    <row r="526" spans="1:18" ht="12.75">
      <c r="A526" s="22"/>
      <c r="B526" s="23"/>
      <c r="C526" s="107"/>
      <c r="D526" s="107"/>
      <c r="E526" s="24"/>
      <c r="F526" s="9"/>
      <c r="G526" s="9"/>
      <c r="H526" s="9"/>
      <c r="I526" s="9"/>
      <c r="J526" s="21"/>
      <c r="K526" s="43"/>
      <c r="L526" s="43"/>
      <c r="M526" s="9"/>
      <c r="N526" s="9"/>
      <c r="O526" s="9"/>
      <c r="P526" s="44"/>
      <c r="Q526" s="28"/>
      <c r="R526" s="28"/>
    </row>
    <row r="527" spans="1:18" ht="12.75">
      <c r="A527" s="17">
        <v>717</v>
      </c>
      <c r="B527" s="17" t="s">
        <v>208</v>
      </c>
      <c r="C527" s="132">
        <f>SUM(C528:C530)</f>
        <v>3574.8</v>
      </c>
      <c r="D527" s="132">
        <f>SUM(D528:D530)</f>
        <v>0</v>
      </c>
      <c r="E527" s="163">
        <f>SUM(E528:E530)</f>
        <v>7041</v>
      </c>
      <c r="F527" s="163">
        <f>SUM(F528:F530)</f>
        <v>10000</v>
      </c>
      <c r="G527" s="129"/>
      <c r="H527" s="129"/>
      <c r="I527" s="129"/>
      <c r="J527" s="136"/>
      <c r="K527" s="137"/>
      <c r="L527" s="137"/>
      <c r="M527" s="129"/>
      <c r="N527" s="129">
        <f>SUM(N528:N531)</f>
        <v>12000</v>
      </c>
      <c r="O527" s="129">
        <f>SUM(O528:O531)</f>
        <v>0</v>
      </c>
      <c r="P527" s="158"/>
      <c r="Q527" s="28"/>
      <c r="R527" s="28"/>
    </row>
    <row r="528" spans="1:18" ht="12.75">
      <c r="A528" s="26">
        <v>1</v>
      </c>
      <c r="B528" s="23" t="s">
        <v>209</v>
      </c>
      <c r="C528" s="107">
        <v>1344.8</v>
      </c>
      <c r="D528" s="107"/>
      <c r="E528" s="24">
        <v>4955</v>
      </c>
      <c r="F528" s="9">
        <v>10000</v>
      </c>
      <c r="G528" s="9"/>
      <c r="H528" s="9"/>
      <c r="I528" s="9"/>
      <c r="J528" s="21"/>
      <c r="K528" s="43"/>
      <c r="L528" s="43"/>
      <c r="M528" s="9"/>
      <c r="N528" s="9">
        <v>12000</v>
      </c>
      <c r="O528" s="9">
        <v>0</v>
      </c>
      <c r="P528" s="44"/>
      <c r="Q528" s="101"/>
      <c r="R528" s="101"/>
    </row>
    <row r="529" spans="1:18" ht="12.75">
      <c r="A529" s="26">
        <v>2</v>
      </c>
      <c r="B529" s="23" t="s">
        <v>210</v>
      </c>
      <c r="C529" s="107">
        <v>2230</v>
      </c>
      <c r="D529" s="107"/>
      <c r="E529" s="24">
        <v>2011</v>
      </c>
      <c r="F529" s="9">
        <v>0</v>
      </c>
      <c r="G529" s="9"/>
      <c r="H529" s="9"/>
      <c r="I529" s="9"/>
      <c r="J529" s="21"/>
      <c r="K529" s="43"/>
      <c r="L529" s="43"/>
      <c r="M529" s="9"/>
      <c r="N529" s="9"/>
      <c r="O529" s="9"/>
      <c r="P529" s="44"/>
      <c r="Q529" s="40"/>
      <c r="R529" s="40"/>
    </row>
    <row r="530" spans="1:18" ht="12.75">
      <c r="A530" s="26">
        <v>3</v>
      </c>
      <c r="B530" s="23" t="s">
        <v>211</v>
      </c>
      <c r="C530" s="107"/>
      <c r="D530" s="107"/>
      <c r="E530" s="24">
        <v>75</v>
      </c>
      <c r="F530" s="9"/>
      <c r="G530" s="9"/>
      <c r="H530" s="9"/>
      <c r="I530" s="9"/>
      <c r="J530" s="21"/>
      <c r="K530" s="43"/>
      <c r="L530" s="43"/>
      <c r="M530" s="9"/>
      <c r="N530" s="9"/>
      <c r="O530" s="9"/>
      <c r="P530" s="44"/>
      <c r="Q530" s="40"/>
      <c r="R530" s="40"/>
    </row>
    <row r="531" spans="1:18" ht="12.75">
      <c r="A531" s="22"/>
      <c r="B531" s="23"/>
      <c r="C531" s="107"/>
      <c r="D531" s="107"/>
      <c r="E531" s="24"/>
      <c r="F531" s="9"/>
      <c r="G531" s="9"/>
      <c r="H531" s="9"/>
      <c r="I531" s="9"/>
      <c r="J531" s="21"/>
      <c r="K531" s="43"/>
      <c r="L531" s="43"/>
      <c r="M531" s="9"/>
      <c r="N531" s="9"/>
      <c r="O531" s="9"/>
      <c r="P531" s="44"/>
      <c r="Q531" s="40"/>
      <c r="R531" s="40"/>
    </row>
    <row r="532" spans="1:18" ht="12.75">
      <c r="A532" s="17">
        <v>718</v>
      </c>
      <c r="B532" s="17" t="s">
        <v>212</v>
      </c>
      <c r="C532" s="132">
        <f>SUM(C533:C535)</f>
        <v>643.9</v>
      </c>
      <c r="D532" s="132">
        <f>SUM(D533:D535)</f>
        <v>0</v>
      </c>
      <c r="E532" s="163">
        <f>SUM(E533:E535)</f>
        <v>808</v>
      </c>
      <c r="F532" s="163">
        <f>SUM(F533:F535)</f>
        <v>0</v>
      </c>
      <c r="G532" s="129"/>
      <c r="H532" s="129"/>
      <c r="I532" s="129"/>
      <c r="J532" s="136"/>
      <c r="K532" s="137"/>
      <c r="L532" s="137"/>
      <c r="M532" s="129"/>
      <c r="N532" s="129">
        <f>SUM(N533:N536)</f>
        <v>500</v>
      </c>
      <c r="O532" s="129">
        <f>SUM(O533:O536)</f>
        <v>600</v>
      </c>
      <c r="P532" s="158"/>
      <c r="Q532" s="40"/>
      <c r="R532" s="40"/>
    </row>
    <row r="533" spans="1:18" ht="12.75">
      <c r="A533" s="26">
        <v>1</v>
      </c>
      <c r="B533" s="23" t="s">
        <v>213</v>
      </c>
      <c r="C533" s="107"/>
      <c r="D533" s="107"/>
      <c r="E533" s="24"/>
      <c r="F533" s="9"/>
      <c r="G533" s="9"/>
      <c r="H533" s="9"/>
      <c r="I533" s="9"/>
      <c r="J533" s="21"/>
      <c r="K533" s="43"/>
      <c r="L533" s="43"/>
      <c r="M533" s="9"/>
      <c r="N533" s="9"/>
      <c r="O533" s="9"/>
      <c r="P533" s="44"/>
      <c r="Q533" s="40"/>
      <c r="R533" s="40"/>
    </row>
    <row r="534" spans="1:18" ht="12.75">
      <c r="A534" s="26">
        <v>2</v>
      </c>
      <c r="B534" s="23" t="s">
        <v>214</v>
      </c>
      <c r="C534" s="107">
        <v>3.1</v>
      </c>
      <c r="D534" s="107"/>
      <c r="E534" s="24"/>
      <c r="F534" s="9"/>
      <c r="G534" s="9"/>
      <c r="H534" s="9"/>
      <c r="I534" s="9"/>
      <c r="J534" s="21"/>
      <c r="K534" s="43"/>
      <c r="L534" s="43"/>
      <c r="M534" s="9"/>
      <c r="N534" s="9"/>
      <c r="O534" s="9"/>
      <c r="P534" s="44"/>
      <c r="Q534" s="40"/>
      <c r="R534" s="40"/>
    </row>
    <row r="535" spans="1:18" ht="12.75">
      <c r="A535" s="26">
        <v>3</v>
      </c>
      <c r="B535" s="23" t="s">
        <v>138</v>
      </c>
      <c r="C535" s="107">
        <v>640.8</v>
      </c>
      <c r="D535" s="107"/>
      <c r="E535" s="24">
        <v>808</v>
      </c>
      <c r="F535" s="9">
        <v>0</v>
      </c>
      <c r="G535" s="9"/>
      <c r="H535" s="9"/>
      <c r="I535" s="9"/>
      <c r="J535" s="21"/>
      <c r="K535" s="43"/>
      <c r="L535" s="43"/>
      <c r="M535" s="9"/>
      <c r="N535" s="9">
        <v>500</v>
      </c>
      <c r="O535" s="9">
        <v>600</v>
      </c>
      <c r="P535" s="44" t="s">
        <v>215</v>
      </c>
      <c r="Q535" s="40"/>
      <c r="R535" s="40"/>
    </row>
    <row r="536" spans="1:18" ht="12.75">
      <c r="A536" s="22"/>
      <c r="B536" s="23"/>
      <c r="C536" s="107"/>
      <c r="D536" s="107"/>
      <c r="E536" s="24"/>
      <c r="F536" s="9"/>
      <c r="G536" s="9"/>
      <c r="H536" s="9"/>
      <c r="I536" s="9"/>
      <c r="J536" s="21"/>
      <c r="K536" s="43"/>
      <c r="L536" s="43"/>
      <c r="M536" s="9"/>
      <c r="N536" s="9"/>
      <c r="O536" s="9"/>
      <c r="P536" s="44"/>
      <c r="Q536" s="40"/>
      <c r="R536" s="40"/>
    </row>
    <row r="537" spans="1:18" ht="12.75">
      <c r="A537" s="17">
        <v>719</v>
      </c>
      <c r="B537" s="17" t="s">
        <v>216</v>
      </c>
      <c r="C537" s="132">
        <f>SUM(C538:C540)</f>
        <v>0</v>
      </c>
      <c r="D537" s="132">
        <f>SUM(D538:D540)</f>
        <v>0</v>
      </c>
      <c r="E537" s="163">
        <f>SUM(E538:E540)</f>
        <v>0</v>
      </c>
      <c r="F537" s="163">
        <f>SUM(F538:F540)</f>
        <v>0</v>
      </c>
      <c r="G537" s="135"/>
      <c r="H537" s="129"/>
      <c r="I537" s="129"/>
      <c r="J537" s="136"/>
      <c r="K537" s="137">
        <v>250</v>
      </c>
      <c r="L537" s="137"/>
      <c r="M537" s="129"/>
      <c r="N537" s="129">
        <f>SUM(N538:N541)</f>
        <v>400</v>
      </c>
      <c r="O537" s="129">
        <f>SUM(O538:O540)</f>
        <v>500</v>
      </c>
      <c r="P537" s="158"/>
      <c r="Q537" s="40"/>
      <c r="R537" s="40"/>
    </row>
    <row r="538" spans="1:18" ht="12.75">
      <c r="A538" s="26">
        <v>1</v>
      </c>
      <c r="B538" s="23" t="s">
        <v>217</v>
      </c>
      <c r="C538" s="107"/>
      <c r="D538" s="107"/>
      <c r="E538" s="24"/>
      <c r="F538" s="9"/>
      <c r="G538" s="82"/>
      <c r="H538" s="9"/>
      <c r="I538" s="9"/>
      <c r="J538" s="21"/>
      <c r="K538" s="43"/>
      <c r="L538" s="43"/>
      <c r="M538" s="9"/>
      <c r="N538" s="9"/>
      <c r="O538" s="9"/>
      <c r="P538" s="44"/>
      <c r="Q538" s="40"/>
      <c r="R538" s="40"/>
    </row>
    <row r="539" spans="1:18" ht="12.75">
      <c r="A539" s="22">
        <v>53</v>
      </c>
      <c r="B539" s="23" t="s">
        <v>218</v>
      </c>
      <c r="C539" s="107"/>
      <c r="D539" s="107"/>
      <c r="E539" s="24"/>
      <c r="F539" s="9">
        <v>0</v>
      </c>
      <c r="G539" s="82"/>
      <c r="H539" s="9"/>
      <c r="I539" s="9"/>
      <c r="J539" s="21"/>
      <c r="K539" s="43"/>
      <c r="L539" s="43"/>
      <c r="M539" s="9"/>
      <c r="N539" s="9">
        <v>400</v>
      </c>
      <c r="O539" s="9">
        <v>500</v>
      </c>
      <c r="P539" s="44"/>
      <c r="Q539" s="40"/>
      <c r="R539" s="40"/>
    </row>
    <row r="540" spans="1:18" ht="12.75">
      <c r="A540" s="22"/>
      <c r="B540" s="23"/>
      <c r="C540" s="107"/>
      <c r="D540" s="107"/>
      <c r="E540" s="24"/>
      <c r="F540" s="9"/>
      <c r="G540" s="82"/>
      <c r="H540" s="9"/>
      <c r="I540" s="9"/>
      <c r="J540" s="21"/>
      <c r="K540" s="43"/>
      <c r="L540" s="43"/>
      <c r="M540" s="9"/>
      <c r="N540" s="9"/>
      <c r="O540" s="9"/>
      <c r="P540" s="44"/>
      <c r="Q540" s="40"/>
      <c r="R540" s="40"/>
    </row>
    <row r="541" spans="1:18" ht="12.75">
      <c r="A541" s="22"/>
      <c r="B541" s="23"/>
      <c r="C541" s="107"/>
      <c r="D541" s="107"/>
      <c r="E541" s="24"/>
      <c r="F541" s="9"/>
      <c r="G541" s="82"/>
      <c r="H541" s="9"/>
      <c r="I541" s="9"/>
      <c r="J541" s="21"/>
      <c r="K541" s="43"/>
      <c r="L541" s="43"/>
      <c r="M541" s="9"/>
      <c r="N541" s="9"/>
      <c r="O541" s="9"/>
      <c r="P541" s="44"/>
      <c r="Q541" s="40"/>
      <c r="R541" s="40"/>
    </row>
    <row r="542" spans="1:18" ht="12.75">
      <c r="A542" s="22"/>
      <c r="B542" s="17" t="s">
        <v>219</v>
      </c>
      <c r="C542" s="132">
        <f>SUM(C488,C466,C460,C437,C424,C386,C364,C351,C332,C315)</f>
        <v>93525.69999999998</v>
      </c>
      <c r="D542" s="132">
        <f>SUM(D466,D444,D437,D415,D401,D363,D341,D328,D309,D293)</f>
        <v>0</v>
      </c>
      <c r="E542" s="163">
        <f>SUM(E488,E466,E460,E437,E424,E386,E364,E351,E332,E315)</f>
        <v>98582</v>
      </c>
      <c r="F542" s="163">
        <f>SUM(F488,F466,F460,F437,F424,F386,F364,F351,F332,F315)</f>
        <v>100394</v>
      </c>
      <c r="G542" s="135"/>
      <c r="H542" s="129"/>
      <c r="I542" s="129"/>
      <c r="J542" s="136"/>
      <c r="K542" s="137">
        <f>SUM(K466,K444,K437,K415,K401,K363,K341,K327:K328,K327,K309,K293)</f>
        <v>0</v>
      </c>
      <c r="L542" s="137"/>
      <c r="M542" s="129"/>
      <c r="N542" s="129">
        <f>SUM(N488,N466,N460,N437,N424,N386,N364,N351,N332,N315)</f>
        <v>116248</v>
      </c>
      <c r="O542" s="129">
        <f>SUM(O488,O466,O460,O437,O424,O386,O364,O351,O332,O315)</f>
        <v>122397</v>
      </c>
      <c r="P542" s="158"/>
      <c r="Q542" s="40"/>
      <c r="R542" s="40"/>
    </row>
    <row r="543" spans="1:18" ht="12.75">
      <c r="A543" s="22"/>
      <c r="B543" s="22"/>
      <c r="C543" s="142"/>
      <c r="D543" s="142"/>
      <c r="E543" s="165"/>
      <c r="F543" s="129"/>
      <c r="G543" s="135"/>
      <c r="H543" s="129"/>
      <c r="I543" s="129"/>
      <c r="J543" s="136"/>
      <c r="K543" s="137"/>
      <c r="L543" s="137"/>
      <c r="M543" s="129"/>
      <c r="N543" s="129"/>
      <c r="O543" s="129"/>
      <c r="P543" s="158"/>
      <c r="Q543" s="40"/>
      <c r="R543" s="40"/>
    </row>
    <row r="544" spans="1:18" ht="12.75">
      <c r="A544" s="22"/>
      <c r="B544" s="17" t="s">
        <v>220</v>
      </c>
      <c r="C544" s="132">
        <f>SUM(C537,C532,C527,C525,C512,C508,C502,C499,C495)</f>
        <v>9063.6</v>
      </c>
      <c r="D544" s="132" t="e">
        <f>SUM(D537,D527,#REF!,#REF!,D510,D506,D479,D476,D472)</f>
        <v>#REF!</v>
      </c>
      <c r="E544" s="163">
        <f>SUM(E537,E532,E527,E525,E512,E508,E502,E499,E495)</f>
        <v>10000</v>
      </c>
      <c r="F544" s="163">
        <f>SUM(F537,F532,F527,F525,F512,F508,F502,F499,F495)</f>
        <v>10000</v>
      </c>
      <c r="G544" s="135"/>
      <c r="H544" s="129"/>
      <c r="I544" s="129"/>
      <c r="J544" s="136"/>
      <c r="K544" s="137">
        <v>10000</v>
      </c>
      <c r="L544" s="137"/>
      <c r="M544" s="129"/>
      <c r="N544" s="129">
        <f>SUM(N537,N532,N527,N525,N512,N508,N502,N499,N495)</f>
        <v>14700</v>
      </c>
      <c r="O544" s="129">
        <f>SUM(O537,O532,O527,O525,O512,O508,O502,O499,O495)</f>
        <v>3800</v>
      </c>
      <c r="P544" s="158"/>
      <c r="Q544" s="40"/>
      <c r="R544" s="40"/>
    </row>
    <row r="545" spans="1:18" ht="12.75">
      <c r="A545" s="22"/>
      <c r="B545" s="22"/>
      <c r="C545" s="142"/>
      <c r="D545" s="142"/>
      <c r="E545" s="165"/>
      <c r="F545" s="129"/>
      <c r="G545" s="135"/>
      <c r="H545" s="129"/>
      <c r="I545" s="129"/>
      <c r="J545" s="136"/>
      <c r="K545" s="137"/>
      <c r="L545" s="137"/>
      <c r="M545" s="129"/>
      <c r="N545" s="129"/>
      <c r="O545" s="129"/>
      <c r="P545" s="158"/>
      <c r="Q545" s="40"/>
      <c r="R545" s="40"/>
    </row>
    <row r="546" spans="1:18" ht="12.75">
      <c r="A546" s="22"/>
      <c r="B546" s="17" t="s">
        <v>221</v>
      </c>
      <c r="C546" s="132">
        <f>SUM(C542,C544)</f>
        <v>102589.29999999999</v>
      </c>
      <c r="D546" s="132"/>
      <c r="E546" s="163">
        <f>SUM(E542,E544)</f>
        <v>108582</v>
      </c>
      <c r="F546" s="129">
        <f>SUM(F542,F544)</f>
        <v>110394</v>
      </c>
      <c r="G546" s="135"/>
      <c r="H546" s="129"/>
      <c r="I546" s="129"/>
      <c r="J546" s="136"/>
      <c r="K546" s="137">
        <v>101605</v>
      </c>
      <c r="L546" s="137"/>
      <c r="M546" s="129"/>
      <c r="N546" s="129">
        <f>SUM(N542,N544)</f>
        <v>130948</v>
      </c>
      <c r="O546" s="129">
        <f>SUM(O542,O544)</f>
        <v>126197</v>
      </c>
      <c r="P546" s="158"/>
      <c r="Q546" s="40"/>
      <c r="R546" s="40"/>
    </row>
    <row r="547" spans="1:18" ht="12.75">
      <c r="A547" s="22"/>
      <c r="B547" s="22"/>
      <c r="C547" s="142"/>
      <c r="D547" s="142"/>
      <c r="E547" s="165"/>
      <c r="F547" s="129"/>
      <c r="G547" s="135"/>
      <c r="H547" s="129"/>
      <c r="I547" s="129"/>
      <c r="J547" s="136"/>
      <c r="K547" s="137"/>
      <c r="L547" s="137"/>
      <c r="M547" s="129"/>
      <c r="N547" s="129"/>
      <c r="O547" s="129"/>
      <c r="P547" s="158"/>
      <c r="Q547" s="40"/>
      <c r="R547" s="40"/>
    </row>
    <row r="548" spans="1:18" ht="12.75">
      <c r="A548" s="22"/>
      <c r="B548" s="17" t="s">
        <v>222</v>
      </c>
      <c r="C548" s="132">
        <v>457.3</v>
      </c>
      <c r="D548" s="132"/>
      <c r="E548" s="163">
        <v>200</v>
      </c>
      <c r="F548" s="129">
        <v>200</v>
      </c>
      <c r="G548" s="135"/>
      <c r="H548" s="129"/>
      <c r="I548" s="129"/>
      <c r="J548" s="136"/>
      <c r="K548" s="137"/>
      <c r="L548" s="137"/>
      <c r="M548" s="129"/>
      <c r="N548" s="129">
        <v>200</v>
      </c>
      <c r="O548" s="129">
        <v>200</v>
      </c>
      <c r="P548" s="158"/>
      <c r="Q548" s="40"/>
      <c r="R548" s="40"/>
    </row>
    <row r="549" spans="1:18" ht="12.75">
      <c r="A549" s="23"/>
      <c r="B549" s="23"/>
      <c r="C549" s="107"/>
      <c r="D549" s="107"/>
      <c r="E549" s="24"/>
      <c r="F549" s="9"/>
      <c r="G549" s="83"/>
      <c r="H549" s="43"/>
      <c r="I549" s="43"/>
      <c r="J549" s="21"/>
      <c r="K549" s="43"/>
      <c r="L549" s="43"/>
      <c r="M549" s="9"/>
      <c r="N549" s="9"/>
      <c r="O549" s="9"/>
      <c r="P549" s="44"/>
      <c r="Q549" s="40"/>
      <c r="R549" s="40"/>
    </row>
    <row r="550" spans="1:18" ht="12.75">
      <c r="A550" s="23"/>
      <c r="B550" s="23"/>
      <c r="C550" s="107"/>
      <c r="D550" s="107"/>
      <c r="E550" s="24"/>
      <c r="F550" s="63"/>
      <c r="G550" s="84"/>
      <c r="H550" s="44"/>
      <c r="I550" s="44"/>
      <c r="J550" s="21"/>
      <c r="K550" s="44"/>
      <c r="L550" s="44"/>
      <c r="M550" s="63"/>
      <c r="N550" s="63"/>
      <c r="O550" s="63"/>
      <c r="P550" s="44"/>
      <c r="Q550" s="40"/>
      <c r="R550" s="40"/>
    </row>
    <row r="551" spans="1:18" ht="12.75">
      <c r="A551" s="23"/>
      <c r="B551" s="23"/>
      <c r="C551" s="107"/>
      <c r="D551" s="107"/>
      <c r="E551" s="24"/>
      <c r="F551" s="9"/>
      <c r="G551" s="83"/>
      <c r="H551" s="43"/>
      <c r="I551" s="43"/>
      <c r="J551" s="21"/>
      <c r="K551" s="43"/>
      <c r="L551" s="43"/>
      <c r="M551" s="9"/>
      <c r="N551" s="9"/>
      <c r="O551" s="9"/>
      <c r="P551" s="44"/>
      <c r="Q551" s="40"/>
      <c r="R551" s="40"/>
    </row>
    <row r="552" spans="1:18" ht="12.75">
      <c r="A552" s="23"/>
      <c r="B552" s="23"/>
      <c r="C552" s="107"/>
      <c r="D552" s="107"/>
      <c r="E552" s="24"/>
      <c r="F552" s="9"/>
      <c r="G552" s="83"/>
      <c r="H552" s="43"/>
      <c r="I552" s="43"/>
      <c r="J552" s="21"/>
      <c r="K552" s="43"/>
      <c r="L552" s="43"/>
      <c r="M552" s="9"/>
      <c r="N552" s="9"/>
      <c r="O552" s="9"/>
      <c r="P552" s="44"/>
      <c r="Q552" s="40"/>
      <c r="R552" s="40"/>
    </row>
    <row r="553" spans="1:18" ht="12.75">
      <c r="A553" s="23"/>
      <c r="B553" s="23"/>
      <c r="C553" s="107"/>
      <c r="D553" s="107"/>
      <c r="E553" s="24"/>
      <c r="F553" s="9"/>
      <c r="G553" s="83"/>
      <c r="H553" s="43"/>
      <c r="I553" s="43"/>
      <c r="J553" s="21"/>
      <c r="K553" s="43"/>
      <c r="L553" s="43"/>
      <c r="M553" s="9"/>
      <c r="N553" s="9"/>
      <c r="O553" s="9"/>
      <c r="P553" s="44"/>
      <c r="Q553" s="40"/>
      <c r="R553" s="40"/>
    </row>
    <row r="554" spans="1:18" ht="12.75">
      <c r="A554" s="192"/>
      <c r="B554" s="23"/>
      <c r="C554" s="107"/>
      <c r="D554" s="107"/>
      <c r="E554" s="24"/>
      <c r="F554" s="9"/>
      <c r="G554" s="9"/>
      <c r="H554" s="9"/>
      <c r="I554" s="9"/>
      <c r="J554" s="21"/>
      <c r="K554" s="43"/>
      <c r="L554" s="43"/>
      <c r="M554" s="9"/>
      <c r="N554" s="9"/>
      <c r="O554" s="9"/>
      <c r="P554" s="44"/>
      <c r="Q554" s="40"/>
      <c r="R554" s="40"/>
    </row>
    <row r="555" spans="3:18" ht="12.75">
      <c r="C555" s="114"/>
      <c r="D555" s="114"/>
      <c r="E555" s="27"/>
      <c r="F555" s="27"/>
      <c r="G555" s="27"/>
      <c r="H555" s="27"/>
      <c r="I555" s="27"/>
      <c r="J555" s="28"/>
      <c r="K555" s="46"/>
      <c r="L555" s="46"/>
      <c r="M555" s="177"/>
      <c r="N555" s="177"/>
      <c r="O555" s="177"/>
      <c r="P555" s="46"/>
      <c r="Q555" s="40"/>
      <c r="R555" s="40"/>
    </row>
    <row r="556" spans="3:18" ht="12.75">
      <c r="C556" s="114"/>
      <c r="D556" s="114"/>
      <c r="E556" s="27"/>
      <c r="F556" s="27" t="s">
        <v>223</v>
      </c>
      <c r="G556" s="27"/>
      <c r="H556" s="27"/>
      <c r="I556" s="27"/>
      <c r="J556" s="28"/>
      <c r="K556" s="46"/>
      <c r="L556" s="46"/>
      <c r="M556" s="177"/>
      <c r="N556" s="177"/>
      <c r="O556" s="177"/>
      <c r="P556" s="46"/>
      <c r="Q556" s="40"/>
      <c r="R556" s="40"/>
    </row>
    <row r="557" spans="3:18" ht="12.75">
      <c r="C557" s="114"/>
      <c r="D557" s="114"/>
      <c r="E557" s="27"/>
      <c r="F557" s="27"/>
      <c r="G557" s="27"/>
      <c r="H557" s="27"/>
      <c r="I557" s="27"/>
      <c r="J557" s="28"/>
      <c r="K557" s="46"/>
      <c r="L557" s="46"/>
      <c r="M557" s="177"/>
      <c r="N557" s="177"/>
      <c r="O557" s="177"/>
      <c r="P557" s="46"/>
      <c r="Q557" s="40"/>
      <c r="R557" s="40"/>
    </row>
    <row r="558" spans="1:18" ht="12.75">
      <c r="A558" s="51" t="s">
        <v>224</v>
      </c>
      <c r="B558" s="51"/>
      <c r="C558" s="117"/>
      <c r="D558" s="118"/>
      <c r="E558" s="166"/>
      <c r="F558" s="166"/>
      <c r="G558" s="52"/>
      <c r="H558" s="52"/>
      <c r="I558" s="52"/>
      <c r="J558" s="52"/>
      <c r="K558" s="52"/>
      <c r="L558" s="52"/>
      <c r="M558" s="166"/>
      <c r="N558" s="166"/>
      <c r="O558" s="166"/>
      <c r="P558" s="149"/>
      <c r="Q558" s="40"/>
      <c r="R558" s="40"/>
    </row>
    <row r="559" spans="1:18" ht="36" customHeight="1">
      <c r="A559" s="51"/>
      <c r="B559" s="51"/>
      <c r="C559" s="117"/>
      <c r="D559" s="118"/>
      <c r="E559" s="166"/>
      <c r="F559" s="166"/>
      <c r="G559" s="52"/>
      <c r="H559" s="52"/>
      <c r="I559" s="52"/>
      <c r="J559" s="52" t="s">
        <v>1</v>
      </c>
      <c r="K559" s="52"/>
      <c r="L559" s="52"/>
      <c r="M559" s="166"/>
      <c r="N559" s="166"/>
      <c r="O559" s="166"/>
      <c r="P559" s="150"/>
      <c r="Q559" s="28"/>
      <c r="R559" s="28"/>
    </row>
    <row r="560" spans="1:18" ht="18">
      <c r="A560" s="52"/>
      <c r="B560" s="59"/>
      <c r="C560" s="119" t="s">
        <v>243</v>
      </c>
      <c r="D560" s="120"/>
      <c r="E560" s="167"/>
      <c r="F560" s="167"/>
      <c r="G560" s="59"/>
      <c r="H560" s="59"/>
      <c r="I560" s="59"/>
      <c r="J560" s="60"/>
      <c r="K560" s="52"/>
      <c r="L560" s="52"/>
      <c r="M560" s="166"/>
      <c r="N560" s="166"/>
      <c r="O560" s="166"/>
      <c r="P560" s="150"/>
      <c r="Q560" s="28"/>
      <c r="R560" s="28"/>
    </row>
    <row r="561" spans="1:18" ht="38.25">
      <c r="A561" s="1" t="s">
        <v>34</v>
      </c>
      <c r="B561" s="1" t="s">
        <v>3</v>
      </c>
      <c r="C561" s="115" t="s">
        <v>4</v>
      </c>
      <c r="D561" s="116" t="s">
        <v>5</v>
      </c>
      <c r="E561" s="61" t="s">
        <v>6</v>
      </c>
      <c r="F561" s="2" t="s">
        <v>7</v>
      </c>
      <c r="G561" s="2"/>
      <c r="H561" s="2"/>
      <c r="I561" s="2"/>
      <c r="J561" s="54"/>
      <c r="K561" s="42"/>
      <c r="L561" s="42"/>
      <c r="M561" s="176"/>
      <c r="N561" s="176" t="s">
        <v>9</v>
      </c>
      <c r="O561" s="176" t="s">
        <v>10</v>
      </c>
      <c r="P561" s="162" t="s">
        <v>11</v>
      </c>
      <c r="Q561" s="28"/>
      <c r="R561" s="28"/>
    </row>
    <row r="562" spans="1:18" ht="12.75">
      <c r="A562" s="4">
        <v>610</v>
      </c>
      <c r="B562" s="5" t="s">
        <v>225</v>
      </c>
      <c r="C562" s="103">
        <v>53982</v>
      </c>
      <c r="D562" s="103"/>
      <c r="E562" s="6">
        <v>54004</v>
      </c>
      <c r="F562" s="129">
        <v>55422</v>
      </c>
      <c r="G562" s="6"/>
      <c r="H562" s="6"/>
      <c r="I562" s="6"/>
      <c r="J562" s="7"/>
      <c r="K562" s="43"/>
      <c r="L562" s="43"/>
      <c r="M562" s="6"/>
      <c r="N562" s="6">
        <v>62352</v>
      </c>
      <c r="O562" s="6">
        <v>64950</v>
      </c>
      <c r="P562" s="44"/>
      <c r="Q562" s="28"/>
      <c r="R562" s="28"/>
    </row>
    <row r="563" spans="1:18" ht="12.75">
      <c r="A563" s="4">
        <v>620</v>
      </c>
      <c r="B563" s="5" t="s">
        <v>226</v>
      </c>
      <c r="C563" s="103">
        <v>17926.7</v>
      </c>
      <c r="D563" s="103">
        <f>D564+D565+D566</f>
        <v>0</v>
      </c>
      <c r="E563" s="6">
        <v>19200</v>
      </c>
      <c r="F563" s="129">
        <v>21060</v>
      </c>
      <c r="G563" s="6"/>
      <c r="H563" s="6"/>
      <c r="I563" s="6"/>
      <c r="J563" s="7"/>
      <c r="K563" s="43"/>
      <c r="L563" s="43"/>
      <c r="M563" s="6"/>
      <c r="N563" s="6">
        <v>23694</v>
      </c>
      <c r="O563" s="6">
        <v>24681</v>
      </c>
      <c r="P563" s="44"/>
      <c r="Q563" s="101"/>
      <c r="R563" s="101"/>
    </row>
    <row r="564" spans="1:18" ht="12.75">
      <c r="A564" s="4">
        <v>631</v>
      </c>
      <c r="B564" s="5" t="s">
        <v>227</v>
      </c>
      <c r="C564" s="103">
        <v>4639.4</v>
      </c>
      <c r="D564" s="104"/>
      <c r="E564" s="6">
        <v>5455</v>
      </c>
      <c r="F564" s="129">
        <v>5937</v>
      </c>
      <c r="G564" s="9"/>
      <c r="H564" s="9"/>
      <c r="I564" s="9"/>
      <c r="J564" s="7"/>
      <c r="K564" s="43"/>
      <c r="L564" s="43"/>
      <c r="M564" s="6"/>
      <c r="N564" s="6">
        <f>SUM(N565:N566)</f>
        <v>7900</v>
      </c>
      <c r="O564" s="6">
        <f>SUM(O565:O566)</f>
        <v>8100</v>
      </c>
      <c r="P564" s="44"/>
      <c r="Q564" s="40"/>
      <c r="R564" s="40"/>
    </row>
    <row r="565" spans="1:18" ht="12.75">
      <c r="A565" s="4"/>
      <c r="B565" s="124" t="s">
        <v>228</v>
      </c>
      <c r="C565" s="104">
        <v>3724.6</v>
      </c>
      <c r="D565" s="104"/>
      <c r="E565" s="9">
        <v>4635</v>
      </c>
      <c r="F565" s="141">
        <v>5237</v>
      </c>
      <c r="G565" s="9"/>
      <c r="H565" s="9"/>
      <c r="I565" s="9"/>
      <c r="J565" s="7"/>
      <c r="K565" s="43"/>
      <c r="L565" s="43"/>
      <c r="M565" s="9"/>
      <c r="N565" s="9">
        <v>6700</v>
      </c>
      <c r="O565" s="9">
        <v>6900</v>
      </c>
      <c r="P565" s="44"/>
      <c r="Q565" s="40"/>
      <c r="R565" s="40"/>
    </row>
    <row r="566" spans="1:18" ht="12.75">
      <c r="A566" s="4"/>
      <c r="B566" s="124" t="s">
        <v>229</v>
      </c>
      <c r="C566" s="104">
        <v>914.8</v>
      </c>
      <c r="D566" s="104"/>
      <c r="E566" s="9">
        <v>820</v>
      </c>
      <c r="F566" s="141">
        <v>700</v>
      </c>
      <c r="G566" s="9"/>
      <c r="H566" s="9"/>
      <c r="I566" s="9"/>
      <c r="J566" s="7"/>
      <c r="K566" s="43"/>
      <c r="L566" s="43"/>
      <c r="M566" s="9"/>
      <c r="N566" s="9">
        <v>1200</v>
      </c>
      <c r="O566" s="9">
        <v>1200</v>
      </c>
      <c r="P566" s="44"/>
      <c r="Q566" s="40"/>
      <c r="R566" s="40"/>
    </row>
    <row r="567" spans="1:18" ht="12.75">
      <c r="A567" s="4">
        <v>632</v>
      </c>
      <c r="B567" s="5" t="s">
        <v>230</v>
      </c>
      <c r="C567" s="103">
        <v>3386.8</v>
      </c>
      <c r="D567" s="104"/>
      <c r="E567" s="6">
        <v>3658</v>
      </c>
      <c r="F567" s="129">
        <v>3720</v>
      </c>
      <c r="G567" s="9"/>
      <c r="H567" s="9"/>
      <c r="I567" s="9"/>
      <c r="J567" s="7"/>
      <c r="K567" s="43"/>
      <c r="L567" s="43"/>
      <c r="M567" s="6"/>
      <c r="N567" s="6">
        <v>4290</v>
      </c>
      <c r="O567" s="6">
        <v>4550</v>
      </c>
      <c r="P567" s="50"/>
      <c r="Q567" s="40"/>
      <c r="R567" s="40"/>
    </row>
    <row r="568" spans="1:18" ht="12.75">
      <c r="A568" s="4">
        <v>633</v>
      </c>
      <c r="B568" s="5" t="s">
        <v>231</v>
      </c>
      <c r="C568" s="103">
        <v>6029.3</v>
      </c>
      <c r="D568" s="104"/>
      <c r="E568" s="6">
        <v>6650</v>
      </c>
      <c r="F568" s="129">
        <v>6363</v>
      </c>
      <c r="G568" s="9"/>
      <c r="H568" s="9"/>
      <c r="I568" s="9"/>
      <c r="J568" s="7"/>
      <c r="K568" s="43"/>
      <c r="L568" s="43"/>
      <c r="M568" s="6"/>
      <c r="N568" s="6">
        <v>7469</v>
      </c>
      <c r="O568" s="6">
        <v>8835</v>
      </c>
      <c r="P568" s="44"/>
      <c r="Q568" s="40"/>
      <c r="R568" s="40"/>
    </row>
    <row r="569" spans="1:18" ht="12.75">
      <c r="A569" s="4">
        <v>634</v>
      </c>
      <c r="B569" s="5" t="s">
        <v>232</v>
      </c>
      <c r="C569" s="103">
        <v>4215.8</v>
      </c>
      <c r="D569" s="104"/>
      <c r="E569" s="6">
        <v>4500</v>
      </c>
      <c r="F569" s="129">
        <v>4393</v>
      </c>
      <c r="G569" s="9"/>
      <c r="H569" s="9"/>
      <c r="I569" s="9"/>
      <c r="J569" s="7"/>
      <c r="K569" s="43"/>
      <c r="L569" s="43"/>
      <c r="M569" s="6"/>
      <c r="N569" s="6">
        <v>4856</v>
      </c>
      <c r="O569" s="6">
        <v>5141</v>
      </c>
      <c r="P569" s="44"/>
      <c r="Q569" s="40"/>
      <c r="R569" s="40"/>
    </row>
    <row r="570" spans="1:18" ht="12.75">
      <c r="A570" s="123">
        <v>635</v>
      </c>
      <c r="B570" s="5" t="s">
        <v>233</v>
      </c>
      <c r="C570" s="103">
        <v>886.7</v>
      </c>
      <c r="D570" s="104"/>
      <c r="E570" s="6">
        <v>1800</v>
      </c>
      <c r="F570" s="129">
        <v>959</v>
      </c>
      <c r="G570" s="9"/>
      <c r="H570" s="9"/>
      <c r="I570" s="9"/>
      <c r="J570" s="7"/>
      <c r="K570" s="43"/>
      <c r="L570" s="43"/>
      <c r="M570" s="6"/>
      <c r="N570" s="6">
        <v>2224</v>
      </c>
      <c r="O570" s="6">
        <v>2534</v>
      </c>
      <c r="P570" s="44"/>
      <c r="Q570" s="40"/>
      <c r="R570" s="40"/>
    </row>
    <row r="571" spans="1:18" ht="12.75">
      <c r="A571" s="123">
        <v>636</v>
      </c>
      <c r="B571" s="5" t="s">
        <v>234</v>
      </c>
      <c r="C571" s="103">
        <v>135.6</v>
      </c>
      <c r="D571" s="104"/>
      <c r="E571" s="6">
        <v>150</v>
      </c>
      <c r="F571" s="129">
        <v>135</v>
      </c>
      <c r="G571" s="9"/>
      <c r="H571" s="9"/>
      <c r="I571" s="9"/>
      <c r="J571" s="7"/>
      <c r="K571" s="43"/>
      <c r="L571" s="43"/>
      <c r="M571" s="6"/>
      <c r="N571" s="6">
        <v>145</v>
      </c>
      <c r="O571" s="6">
        <v>125</v>
      </c>
      <c r="P571" s="44"/>
      <c r="Q571" s="40"/>
      <c r="R571" s="40"/>
    </row>
    <row r="572" spans="1:18" ht="12.75">
      <c r="A572" s="123">
        <v>637</v>
      </c>
      <c r="B572" s="5" t="s">
        <v>235</v>
      </c>
      <c r="C572" s="103">
        <v>2305</v>
      </c>
      <c r="D572" s="103"/>
      <c r="E572" s="6">
        <v>3115</v>
      </c>
      <c r="F572" s="129">
        <v>2385</v>
      </c>
      <c r="G572" s="6"/>
      <c r="H572" s="6"/>
      <c r="I572" s="6"/>
      <c r="J572" s="55"/>
      <c r="K572" s="43"/>
      <c r="L572" s="43"/>
      <c r="M572" s="6"/>
      <c r="N572" s="6">
        <v>3288</v>
      </c>
      <c r="O572" s="6">
        <v>3451</v>
      </c>
      <c r="P572" s="44"/>
      <c r="Q572" s="40"/>
      <c r="R572" s="40"/>
    </row>
    <row r="573" spans="1:18" ht="12.75">
      <c r="A573" s="12">
        <v>648</v>
      </c>
      <c r="B573" s="13" t="s">
        <v>236</v>
      </c>
      <c r="C573" s="105">
        <v>18.4</v>
      </c>
      <c r="D573" s="103"/>
      <c r="E573" s="6">
        <v>50</v>
      </c>
      <c r="F573" s="129">
        <v>20</v>
      </c>
      <c r="G573" s="6"/>
      <c r="H573" s="6"/>
      <c r="I573" s="6"/>
      <c r="J573" s="7"/>
      <c r="K573" s="43"/>
      <c r="L573" s="43"/>
      <c r="M573" s="6"/>
      <c r="N573" s="6">
        <v>30</v>
      </c>
      <c r="O573" s="6">
        <v>30</v>
      </c>
      <c r="P573" s="44"/>
      <c r="Q573" s="40"/>
      <c r="R573" s="40"/>
    </row>
    <row r="574" spans="1:18" ht="12.75">
      <c r="A574" s="4"/>
      <c r="B574" s="5"/>
      <c r="C574" s="103"/>
      <c r="D574" s="103"/>
      <c r="E574" s="6"/>
      <c r="F574" s="129"/>
      <c r="G574" s="6"/>
      <c r="H574" s="6"/>
      <c r="I574" s="6"/>
      <c r="J574" s="7"/>
      <c r="K574" s="43"/>
      <c r="L574" s="43"/>
      <c r="M574" s="9"/>
      <c r="N574" s="9"/>
      <c r="O574" s="9"/>
      <c r="P574" s="44"/>
      <c r="Q574" s="40"/>
      <c r="R574" s="40"/>
    </row>
    <row r="575" spans="1:18" ht="12.75">
      <c r="A575" s="4">
        <v>700</v>
      </c>
      <c r="B575" s="5" t="s">
        <v>237</v>
      </c>
      <c r="C575" s="103">
        <f>SUM(C544)</f>
        <v>9063.6</v>
      </c>
      <c r="D575" s="104"/>
      <c r="E575" s="6">
        <f>SUM(E544)</f>
        <v>10000</v>
      </c>
      <c r="F575" s="129">
        <f>SUM(F544)</f>
        <v>10000</v>
      </c>
      <c r="G575" s="9"/>
      <c r="H575" s="9"/>
      <c r="I575" s="9"/>
      <c r="J575" s="55"/>
      <c r="K575" s="44"/>
      <c r="L575" s="44"/>
      <c r="M575" s="6"/>
      <c r="N575" s="6">
        <v>14700</v>
      </c>
      <c r="O575" s="6">
        <v>3800</v>
      </c>
      <c r="P575" s="44"/>
      <c r="Q575" s="40"/>
      <c r="R575" s="40"/>
    </row>
    <row r="576" spans="1:18" ht="12.75">
      <c r="A576" s="11"/>
      <c r="B576" s="7"/>
      <c r="C576" s="104"/>
      <c r="D576" s="104">
        <f>SUM(D562:D572)</f>
        <v>0</v>
      </c>
      <c r="E576" s="9"/>
      <c r="F576" s="141"/>
      <c r="G576" s="9"/>
      <c r="H576" s="9"/>
      <c r="I576" s="9"/>
      <c r="J576" s="7"/>
      <c r="K576" s="43"/>
      <c r="L576" s="43"/>
      <c r="M576" s="9"/>
      <c r="N576" s="9"/>
      <c r="O576" s="9"/>
      <c r="P576" s="44"/>
      <c r="Q576" s="36"/>
      <c r="R576" s="36"/>
    </row>
    <row r="577" spans="1:18" ht="12.75">
      <c r="A577" s="123">
        <v>600</v>
      </c>
      <c r="B577" s="5" t="s">
        <v>238</v>
      </c>
      <c r="C577" s="103">
        <f>SUM(C562:C564,C567:C573)</f>
        <v>93525.7</v>
      </c>
      <c r="D577" s="104">
        <f>SUM(D562:D564,D567:D573)</f>
        <v>0</v>
      </c>
      <c r="E577" s="6">
        <f>SUM(E562:E564,E567:E573)</f>
        <v>98582</v>
      </c>
      <c r="F577" s="129">
        <f>SUM(F562:F564,F567:F573)</f>
        <v>100394</v>
      </c>
      <c r="G577" s="9"/>
      <c r="H577" s="9"/>
      <c r="I577" s="9"/>
      <c r="J577" s="7"/>
      <c r="K577" s="43"/>
      <c r="L577" s="43"/>
      <c r="M577" s="6"/>
      <c r="N577" s="6">
        <f>SUM(N562:N564,N567:N573)</f>
        <v>116248</v>
      </c>
      <c r="O577" s="6">
        <f>SUM(O562:O564,O567:O573)</f>
        <v>122397</v>
      </c>
      <c r="P577" s="44"/>
      <c r="Q577" s="36"/>
      <c r="R577" s="36"/>
    </row>
    <row r="578" spans="1:18" ht="12.75">
      <c r="A578" s="11"/>
      <c r="B578" s="7" t="s">
        <v>239</v>
      </c>
      <c r="C578" s="104">
        <f>SUM(C564,C567:C572)</f>
        <v>21598.6</v>
      </c>
      <c r="D578" s="104"/>
      <c r="E578" s="9">
        <f>SUM(E564,E567:E572)</f>
        <v>25328</v>
      </c>
      <c r="F578" s="141">
        <f>SUM(F564,F567:F572)</f>
        <v>23892</v>
      </c>
      <c r="G578" s="9"/>
      <c r="H578" s="9"/>
      <c r="I578" s="9"/>
      <c r="J578" s="7"/>
      <c r="K578" s="43"/>
      <c r="L578" s="43"/>
      <c r="M578" s="9"/>
      <c r="N578" s="9">
        <f>SUM(N565:N572)</f>
        <v>30172</v>
      </c>
      <c r="O578" s="9">
        <f>SUM(O565:O572)</f>
        <v>32736</v>
      </c>
      <c r="P578" s="44"/>
      <c r="Q578" s="36"/>
      <c r="R578" s="36"/>
    </row>
    <row r="579" spans="1:18" ht="12.75">
      <c r="A579" s="11"/>
      <c r="B579" s="7"/>
      <c r="C579" s="104"/>
      <c r="D579" s="104">
        <f>SUM(D574,D576)</f>
        <v>0</v>
      </c>
      <c r="E579" s="9"/>
      <c r="F579" s="141"/>
      <c r="G579" s="9"/>
      <c r="H579" s="9"/>
      <c r="I579" s="9"/>
      <c r="J579" s="55"/>
      <c r="K579" s="43"/>
      <c r="L579" s="43"/>
      <c r="M579" s="9"/>
      <c r="N579" s="9"/>
      <c r="O579" s="9"/>
      <c r="P579" s="44"/>
      <c r="Q579" s="36"/>
      <c r="R579" s="36"/>
    </row>
    <row r="580" spans="1:18" ht="12.75">
      <c r="A580" s="11"/>
      <c r="B580" s="5" t="s">
        <v>240</v>
      </c>
      <c r="C580" s="103">
        <f>SUM(C575,C577)</f>
        <v>102589.3</v>
      </c>
      <c r="D580" s="104">
        <f>SUM(D575,D577)</f>
        <v>0</v>
      </c>
      <c r="E580" s="6">
        <f>SUM(E546)</f>
        <v>108582</v>
      </c>
      <c r="F580" s="129">
        <f>SUM(F546)</f>
        <v>110394</v>
      </c>
      <c r="G580" s="9"/>
      <c r="H580" s="9"/>
      <c r="I580" s="9"/>
      <c r="J580" s="7"/>
      <c r="K580" s="43"/>
      <c r="L580" s="43"/>
      <c r="M580" s="6"/>
      <c r="N580" s="6">
        <f>SUM(N575,N577)</f>
        <v>130948</v>
      </c>
      <c r="O580" s="6">
        <f>SUM(O575,O577)</f>
        <v>126197</v>
      </c>
      <c r="P580" s="44"/>
      <c r="Q580" s="36"/>
      <c r="R580" s="36"/>
    </row>
    <row r="581" spans="1:18" ht="12.75">
      <c r="A581" s="8"/>
      <c r="B581" s="7"/>
      <c r="C581" s="104"/>
      <c r="D581" s="104"/>
      <c r="E581" s="9"/>
      <c r="F581" s="141"/>
      <c r="G581" s="9"/>
      <c r="H581" s="9"/>
      <c r="I581" s="9"/>
      <c r="J581" s="7"/>
      <c r="K581" s="43"/>
      <c r="L581" s="43"/>
      <c r="M581" s="9"/>
      <c r="N581" s="9"/>
      <c r="O581" s="9"/>
      <c r="P581" s="44"/>
      <c r="Q581" s="36"/>
      <c r="R581" s="36"/>
    </row>
    <row r="582" spans="1:18" ht="12.75">
      <c r="A582" s="8"/>
      <c r="B582" s="5" t="s">
        <v>241</v>
      </c>
      <c r="C582" s="103">
        <v>457.3</v>
      </c>
      <c r="D582" s="103"/>
      <c r="E582" s="6">
        <v>200</v>
      </c>
      <c r="F582" s="129">
        <v>200</v>
      </c>
      <c r="G582" s="6"/>
      <c r="H582" s="6"/>
      <c r="I582" s="6"/>
      <c r="J582" s="7"/>
      <c r="K582" s="43"/>
      <c r="L582" s="43"/>
      <c r="M582" s="6"/>
      <c r="N582" s="6">
        <v>200</v>
      </c>
      <c r="O582" s="6">
        <v>200</v>
      </c>
      <c r="P582" s="44"/>
      <c r="Q582" s="36"/>
      <c r="R582" s="36"/>
    </row>
    <row r="583" spans="1:18" ht="12.75">
      <c r="A583" s="7"/>
      <c r="B583" s="7"/>
      <c r="C583" s="104"/>
      <c r="D583" s="104"/>
      <c r="E583" s="9"/>
      <c r="F583" s="193"/>
      <c r="G583" s="9"/>
      <c r="H583" s="9"/>
      <c r="I583" s="9"/>
      <c r="J583" s="7"/>
      <c r="K583" s="43"/>
      <c r="L583" s="43"/>
      <c r="M583" s="9"/>
      <c r="N583" s="9"/>
      <c r="O583" s="9"/>
      <c r="P583" s="44"/>
      <c r="Q583" s="36"/>
      <c r="R583" s="36"/>
    </row>
    <row r="584" spans="1:18" ht="12.75">
      <c r="A584" s="7"/>
      <c r="B584" s="7"/>
      <c r="C584" s="104"/>
      <c r="D584" s="104"/>
      <c r="E584" s="9"/>
      <c r="F584" s="193"/>
      <c r="G584" s="9"/>
      <c r="H584" s="9"/>
      <c r="I584" s="9"/>
      <c r="J584" s="7"/>
      <c r="K584" s="43"/>
      <c r="L584" s="43"/>
      <c r="M584" s="9"/>
      <c r="N584" s="9"/>
      <c r="O584" s="9"/>
      <c r="P584" s="44"/>
      <c r="Q584" s="36"/>
      <c r="R584" s="36"/>
    </row>
    <row r="585" spans="1:18" ht="12.75">
      <c r="A585" s="23"/>
      <c r="B585" s="23"/>
      <c r="C585" s="107"/>
      <c r="D585" s="107"/>
      <c r="E585" s="24"/>
      <c r="F585" s="9"/>
      <c r="G585" s="83"/>
      <c r="H585" s="43"/>
      <c r="I585" s="43"/>
      <c r="J585" s="21"/>
      <c r="K585" s="43"/>
      <c r="L585" s="43"/>
      <c r="M585" s="9"/>
      <c r="N585" s="9"/>
      <c r="O585" s="9"/>
      <c r="P585" s="44"/>
      <c r="Q585" s="36"/>
      <c r="R585" s="36"/>
    </row>
    <row r="586" spans="1:18" ht="12.75">
      <c r="A586" s="23"/>
      <c r="B586" s="23"/>
      <c r="C586" s="107"/>
      <c r="D586" s="107"/>
      <c r="E586" s="24"/>
      <c r="F586" s="9"/>
      <c r="G586" s="83"/>
      <c r="H586" s="43"/>
      <c r="I586" s="43"/>
      <c r="J586" s="21"/>
      <c r="K586" s="43"/>
      <c r="L586" s="43"/>
      <c r="M586" s="9"/>
      <c r="N586" s="9"/>
      <c r="O586" s="9"/>
      <c r="P586" s="44"/>
      <c r="Q586" s="36"/>
      <c r="R586" s="36"/>
    </row>
    <row r="587" spans="1:18" ht="12.75">
      <c r="A587" s="23"/>
      <c r="B587" s="23"/>
      <c r="C587" s="107"/>
      <c r="D587" s="107"/>
      <c r="E587" s="24"/>
      <c r="F587" s="9"/>
      <c r="G587" s="83"/>
      <c r="H587" s="43"/>
      <c r="I587" s="43"/>
      <c r="J587" s="21"/>
      <c r="K587" s="43"/>
      <c r="L587" s="43"/>
      <c r="M587" s="9"/>
      <c r="N587" s="9"/>
      <c r="O587" s="9"/>
      <c r="P587" s="44"/>
      <c r="Q587" s="36"/>
      <c r="R587" s="36"/>
    </row>
    <row r="588" spans="1:18" ht="24" customHeight="1">
      <c r="A588" s="23"/>
      <c r="B588" s="23"/>
      <c r="C588" s="107"/>
      <c r="D588" s="107"/>
      <c r="E588" s="24"/>
      <c r="F588" s="9" t="s">
        <v>242</v>
      </c>
      <c r="G588" s="83"/>
      <c r="H588" s="43"/>
      <c r="I588" s="43"/>
      <c r="J588" s="23"/>
      <c r="K588" s="43"/>
      <c r="L588" s="43"/>
      <c r="M588" s="9"/>
      <c r="N588" s="9"/>
      <c r="O588" s="9"/>
      <c r="P588" s="44"/>
      <c r="Q588" s="36"/>
      <c r="R588" s="36"/>
    </row>
    <row r="589" spans="1:18" ht="12.75" hidden="1">
      <c r="A589" s="23"/>
      <c r="B589" s="23"/>
      <c r="C589" s="24"/>
      <c r="D589" s="23"/>
      <c r="E589" s="23"/>
      <c r="F589" s="43"/>
      <c r="G589" s="83"/>
      <c r="H589" s="43"/>
      <c r="I589" s="43"/>
      <c r="J589" s="21"/>
      <c r="K589" s="43"/>
      <c r="L589" s="43"/>
      <c r="M589" s="43"/>
      <c r="N589" s="43"/>
      <c r="O589" s="43"/>
      <c r="P589" s="43"/>
      <c r="Q589" s="36"/>
      <c r="R589" s="36"/>
    </row>
    <row r="590" spans="1:18" ht="1.5" customHeight="1" hidden="1">
      <c r="A590" s="23"/>
      <c r="B590" s="23"/>
      <c r="C590" s="24"/>
      <c r="D590" s="23"/>
      <c r="E590" s="23"/>
      <c r="F590" s="43"/>
      <c r="G590" s="83"/>
      <c r="H590" s="43"/>
      <c r="I590" s="43"/>
      <c r="J590" s="23"/>
      <c r="K590" s="43"/>
      <c r="L590" s="43"/>
      <c r="M590" s="43"/>
      <c r="N590" s="43"/>
      <c r="O590" s="43"/>
      <c r="P590" s="43"/>
      <c r="Q590" s="36"/>
      <c r="R590" s="36"/>
    </row>
    <row r="591" spans="1:18" ht="12.75" hidden="1">
      <c r="A591" s="23"/>
      <c r="B591" s="23"/>
      <c r="C591" s="24"/>
      <c r="D591" s="23"/>
      <c r="E591" s="23"/>
      <c r="F591" s="43"/>
      <c r="G591" s="83"/>
      <c r="H591" s="43"/>
      <c r="I591" s="43"/>
      <c r="J591" s="23"/>
      <c r="K591" s="43"/>
      <c r="L591" s="43"/>
      <c r="M591" s="43"/>
      <c r="N591" s="43"/>
      <c r="O591" s="43"/>
      <c r="P591" s="43"/>
      <c r="Q591" s="36"/>
      <c r="R591" s="36"/>
    </row>
    <row r="592" spans="1:18" ht="12.75" hidden="1">
      <c r="A592" s="23"/>
      <c r="B592" s="23"/>
      <c r="C592" s="23"/>
      <c r="D592" s="23"/>
      <c r="E592" s="23"/>
      <c r="F592" s="43"/>
      <c r="G592" s="83"/>
      <c r="H592" s="43"/>
      <c r="I592" s="43"/>
      <c r="J592" s="23"/>
      <c r="K592" s="43"/>
      <c r="L592" s="43"/>
      <c r="M592" s="43"/>
      <c r="N592" s="43"/>
      <c r="O592" s="43"/>
      <c r="P592" s="43"/>
      <c r="Q592" s="36"/>
      <c r="R592" s="36"/>
    </row>
    <row r="593" ht="12.75">
      <c r="G593" s="36"/>
    </row>
    <row r="594" ht="12.75">
      <c r="G594" s="36"/>
    </row>
    <row r="595" ht="12.75">
      <c r="G595" s="36"/>
    </row>
    <row r="596" ht="12.75">
      <c r="G596" s="36"/>
    </row>
    <row r="597" ht="12.75">
      <c r="G597" s="36"/>
    </row>
    <row r="599" spans="17:18" ht="12.75">
      <c r="Q599" s="190"/>
      <c r="R599" s="191"/>
    </row>
    <row r="600" spans="17:18" ht="12.75">
      <c r="Q600" s="36"/>
      <c r="R600" s="36"/>
    </row>
    <row r="601" spans="17:18" ht="12.75">
      <c r="Q601" s="36"/>
      <c r="R601" s="36"/>
    </row>
    <row r="602" spans="17:18" ht="12.75">
      <c r="Q602" s="36"/>
      <c r="R602" s="36"/>
    </row>
    <row r="603" spans="17:18" ht="12.75">
      <c r="Q603" s="36"/>
      <c r="R603" s="36"/>
    </row>
    <row r="604" spans="17:18" ht="12.75">
      <c r="Q604" s="36"/>
      <c r="R604" s="36"/>
    </row>
    <row r="605" spans="17:18" ht="12.75">
      <c r="Q605" s="36"/>
      <c r="R605" s="36"/>
    </row>
    <row r="606" spans="17:18" ht="12.75">
      <c r="Q606" s="36"/>
      <c r="R606" s="36"/>
    </row>
    <row r="607" spans="17:18" ht="12.75">
      <c r="Q607" s="36"/>
      <c r="R607" s="36"/>
    </row>
    <row r="608" spans="17:18" ht="12.75">
      <c r="Q608" s="36"/>
      <c r="R608" s="36"/>
    </row>
    <row r="609" spans="17:18" ht="12.75">
      <c r="Q609" s="36"/>
      <c r="R609" s="36"/>
    </row>
    <row r="610" spans="17:18" ht="12.75">
      <c r="Q610" s="36"/>
      <c r="R610" s="36"/>
    </row>
    <row r="611" spans="17:18" ht="12.75">
      <c r="Q611" s="36"/>
      <c r="R611" s="36"/>
    </row>
    <row r="612" spans="17:18" ht="12.75">
      <c r="Q612" s="36"/>
      <c r="R612" s="36"/>
    </row>
    <row r="613" spans="17:18" ht="12.75">
      <c r="Q613" s="36"/>
      <c r="R613" s="36"/>
    </row>
    <row r="614" spans="17:18" ht="12.75">
      <c r="Q614" s="36"/>
      <c r="R614" s="36"/>
    </row>
    <row r="615" spans="17:18" ht="12.75">
      <c r="Q615" s="36"/>
      <c r="R615" s="36"/>
    </row>
    <row r="616" spans="17:18" ht="12.75">
      <c r="Q616" s="36"/>
      <c r="R616" s="36"/>
    </row>
    <row r="617" spans="17:18" ht="12.75">
      <c r="Q617" s="36"/>
      <c r="R617" s="36"/>
    </row>
    <row r="618" spans="17:18" ht="12.75">
      <c r="Q618" s="36"/>
      <c r="R618" s="36"/>
    </row>
    <row r="619" spans="17:18" ht="12.75">
      <c r="Q619" s="36"/>
      <c r="R619" s="36"/>
    </row>
    <row r="620" spans="17:18" ht="12.75">
      <c r="Q620" s="36"/>
      <c r="R620" s="36"/>
    </row>
    <row r="621" spans="17:18" ht="12.75">
      <c r="Q621" s="36"/>
      <c r="R621" s="36"/>
    </row>
    <row r="622" spans="17:18" ht="12.75">
      <c r="Q622" s="36"/>
      <c r="R622" s="36"/>
    </row>
    <row r="623" spans="17:18" ht="12.75">
      <c r="Q623" s="36"/>
      <c r="R623" s="36"/>
    </row>
    <row r="624" spans="17:18" ht="12.75">
      <c r="Q624" s="36"/>
      <c r="R624" s="36"/>
    </row>
    <row r="625" spans="17:18" ht="12.75">
      <c r="Q625" s="36"/>
      <c r="R625" s="36"/>
    </row>
    <row r="626" spans="17:18" ht="12.75">
      <c r="Q626" s="36"/>
      <c r="R626" s="36"/>
    </row>
    <row r="627" spans="17:18" ht="12.75">
      <c r="Q627" s="36"/>
      <c r="R627" s="36"/>
    </row>
    <row r="628" spans="17:18" ht="12.75">
      <c r="Q628" s="36"/>
      <c r="R628" s="36"/>
    </row>
    <row r="629" spans="17:18" ht="12.75">
      <c r="Q629" s="36"/>
      <c r="R629" s="36"/>
    </row>
    <row r="633" ht="2.25" customHeight="1"/>
    <row r="634" spans="17:18" ht="12.75">
      <c r="Q634" s="41"/>
      <c r="R634" s="41"/>
    </row>
    <row r="635" spans="17:18" ht="12.75">
      <c r="Q635" s="36"/>
      <c r="R635" s="36"/>
    </row>
    <row r="636" spans="17:18" ht="12.75">
      <c r="Q636" s="36"/>
      <c r="R636" s="36"/>
    </row>
    <row r="637" spans="17:18" ht="12.75">
      <c r="Q637" s="36"/>
      <c r="R637" s="36"/>
    </row>
    <row r="638" spans="17:18" ht="12.75">
      <c r="Q638" s="36"/>
      <c r="R638" s="36"/>
    </row>
    <row r="639" spans="17:18" ht="12.75">
      <c r="Q639" s="36"/>
      <c r="R639" s="36"/>
    </row>
    <row r="640" spans="17:18" ht="12.75">
      <c r="Q640" s="36"/>
      <c r="R640" s="36"/>
    </row>
    <row r="641" spans="17:18" ht="12.75">
      <c r="Q641" s="36"/>
      <c r="R641" s="36"/>
    </row>
    <row r="642" spans="17:18" ht="12.75">
      <c r="Q642" s="36"/>
      <c r="R642" s="36"/>
    </row>
    <row r="643" spans="17:18" ht="12.75">
      <c r="Q643" s="36"/>
      <c r="R643" s="36"/>
    </row>
    <row r="644" spans="17:18" ht="12.75">
      <c r="Q644" s="36"/>
      <c r="R644" s="36"/>
    </row>
    <row r="645" spans="17:18" ht="12.75">
      <c r="Q645" s="36"/>
      <c r="R645" s="36"/>
    </row>
    <row r="646" spans="17:18" ht="12.75">
      <c r="Q646" s="36"/>
      <c r="R646" s="36"/>
    </row>
    <row r="647" spans="17:18" ht="12.75">
      <c r="Q647" s="36"/>
      <c r="R647" s="36"/>
    </row>
    <row r="648" spans="17:18" ht="12.75">
      <c r="Q648" s="36"/>
      <c r="R648" s="36"/>
    </row>
    <row r="649" spans="17:18" ht="12.75">
      <c r="Q649" s="36"/>
      <c r="R649" s="36"/>
    </row>
    <row r="650" spans="17:18" ht="12.75">
      <c r="Q650" s="36"/>
      <c r="R650" s="36"/>
    </row>
    <row r="651" spans="17:18" ht="12.75">
      <c r="Q651" s="36"/>
      <c r="R651" s="36"/>
    </row>
    <row r="652" spans="17:18" ht="12.75">
      <c r="Q652" s="36"/>
      <c r="R652" s="36"/>
    </row>
    <row r="653" spans="17:18" ht="12.75">
      <c r="Q653" s="36"/>
      <c r="R653" s="36"/>
    </row>
    <row r="654" spans="17:18" ht="12.75">
      <c r="Q654" s="36"/>
      <c r="R654" s="36"/>
    </row>
    <row r="655" spans="17:18" ht="12.75">
      <c r="Q655" s="36"/>
      <c r="R655" s="36"/>
    </row>
    <row r="656" spans="17:18" ht="12.75">
      <c r="Q656" s="36"/>
      <c r="R656" s="36"/>
    </row>
    <row r="657" spans="17:18" ht="12.75">
      <c r="Q657" s="36"/>
      <c r="R657" s="36"/>
    </row>
    <row r="658" spans="17:18" ht="12.75">
      <c r="Q658" s="36"/>
      <c r="R658" s="36"/>
    </row>
    <row r="659" spans="17:18" ht="12.75">
      <c r="Q659" s="36"/>
      <c r="R659" s="36"/>
    </row>
    <row r="660" spans="17:18" ht="12.75">
      <c r="Q660" s="36"/>
      <c r="R660" s="36"/>
    </row>
    <row r="661" spans="17:18" ht="12.75">
      <c r="Q661" s="36"/>
      <c r="R661" s="36"/>
    </row>
    <row r="662" spans="17:18" ht="12.75">
      <c r="Q662" s="36"/>
      <c r="R662" s="36"/>
    </row>
    <row r="663" spans="17:18" ht="12.75">
      <c r="Q663" s="36"/>
      <c r="R663" s="36"/>
    </row>
    <row r="664" spans="17:18" ht="12.75">
      <c r="Q664" s="36"/>
      <c r="R664" s="36"/>
    </row>
    <row r="668" ht="51.75" customHeight="1"/>
    <row r="669" spans="17:18" ht="12.75">
      <c r="Q669" s="41"/>
      <c r="R669" s="41"/>
    </row>
    <row r="670" spans="17:18" ht="12.75">
      <c r="Q670" s="36"/>
      <c r="R670" s="36"/>
    </row>
    <row r="671" spans="17:18" ht="12.75">
      <c r="Q671" s="36"/>
      <c r="R671" s="36"/>
    </row>
    <row r="672" spans="17:18" ht="12.75">
      <c r="Q672" s="36"/>
      <c r="R672" s="36"/>
    </row>
    <row r="673" spans="17:18" ht="12.75">
      <c r="Q673" s="36"/>
      <c r="R673" s="36"/>
    </row>
    <row r="674" spans="17:18" ht="12.75">
      <c r="Q674" s="36"/>
      <c r="R674" s="36"/>
    </row>
    <row r="675" spans="17:18" ht="12.75">
      <c r="Q675" s="36"/>
      <c r="R675" s="36"/>
    </row>
    <row r="676" spans="17:18" ht="12.75">
      <c r="Q676" s="36"/>
      <c r="R676" s="36"/>
    </row>
    <row r="677" spans="17:18" ht="12.75">
      <c r="Q677" s="36"/>
      <c r="R677" s="36"/>
    </row>
    <row r="678" spans="17:18" ht="12.75">
      <c r="Q678" s="36"/>
      <c r="R678" s="36"/>
    </row>
    <row r="679" spans="17:18" ht="12.75">
      <c r="Q679" s="36"/>
      <c r="R679" s="36"/>
    </row>
    <row r="680" spans="17:18" ht="12.75">
      <c r="Q680" s="36"/>
      <c r="R680" s="36"/>
    </row>
    <row r="681" spans="17:18" ht="12.75">
      <c r="Q681" s="36"/>
      <c r="R681" s="36"/>
    </row>
    <row r="682" spans="17:18" ht="12.75">
      <c r="Q682" s="36"/>
      <c r="R682" s="36"/>
    </row>
    <row r="683" spans="17:18" ht="12.75">
      <c r="Q683" s="36"/>
      <c r="R683" s="36"/>
    </row>
    <row r="684" spans="17:18" ht="12.75">
      <c r="Q684" s="36"/>
      <c r="R684" s="36"/>
    </row>
    <row r="685" spans="17:18" ht="12.75">
      <c r="Q685" s="36"/>
      <c r="R685" s="36"/>
    </row>
    <row r="686" spans="17:18" ht="12.75">
      <c r="Q686" s="36"/>
      <c r="R686" s="36"/>
    </row>
    <row r="687" spans="17:18" ht="12.75">
      <c r="Q687" s="36"/>
      <c r="R687" s="36"/>
    </row>
    <row r="688" spans="17:18" ht="12.75">
      <c r="Q688" s="36"/>
      <c r="R688" s="36"/>
    </row>
    <row r="689" spans="17:18" ht="12.75">
      <c r="Q689" s="36"/>
      <c r="R689" s="36"/>
    </row>
    <row r="690" spans="17:18" ht="12.75">
      <c r="Q690" s="36"/>
      <c r="R690" s="36"/>
    </row>
    <row r="691" spans="17:18" ht="12.75">
      <c r="Q691" s="36"/>
      <c r="R691" s="36"/>
    </row>
    <row r="692" spans="17:18" ht="12.75">
      <c r="Q692" s="36"/>
      <c r="R692" s="36"/>
    </row>
    <row r="693" spans="17:18" ht="12.75">
      <c r="Q693" s="36"/>
      <c r="R693" s="36"/>
    </row>
    <row r="694" spans="17:18" ht="12.75">
      <c r="Q694" s="36"/>
      <c r="R694" s="36"/>
    </row>
    <row r="695" spans="17:18" ht="12.75">
      <c r="Q695" s="36"/>
      <c r="R695" s="36"/>
    </row>
    <row r="696" spans="17:18" ht="12.75">
      <c r="Q696" s="36"/>
      <c r="R696" s="36"/>
    </row>
    <row r="697" spans="17:18" ht="12.75">
      <c r="Q697" s="36"/>
      <c r="R697" s="36"/>
    </row>
    <row r="698" spans="17:18" ht="12.75">
      <c r="Q698" s="36"/>
      <c r="R698" s="36"/>
    </row>
    <row r="699" spans="17:18" ht="12.75">
      <c r="Q699" s="36"/>
      <c r="R699" s="36"/>
    </row>
    <row r="700" spans="17:18" ht="12.75">
      <c r="Q700" s="36"/>
      <c r="R700" s="36"/>
    </row>
    <row r="703" ht="51" customHeight="1"/>
    <row r="704" spans="17:18" ht="12.75">
      <c r="Q704" s="41"/>
      <c r="R704" s="41"/>
    </row>
    <row r="705" spans="17:18" ht="12.75">
      <c r="Q705" s="36"/>
      <c r="R705" s="36"/>
    </row>
    <row r="706" spans="17:18" ht="12.75">
      <c r="Q706" s="36"/>
      <c r="R706" s="36"/>
    </row>
    <row r="707" spans="17:18" ht="12.75">
      <c r="Q707" s="36"/>
      <c r="R707" s="36"/>
    </row>
    <row r="708" spans="17:18" ht="12.75">
      <c r="Q708" s="36"/>
      <c r="R708" s="36"/>
    </row>
    <row r="709" spans="17:18" ht="12.75">
      <c r="Q709" s="36"/>
      <c r="R709" s="36"/>
    </row>
    <row r="710" spans="17:18" ht="12.75">
      <c r="Q710" s="36"/>
      <c r="R710" s="36"/>
    </row>
    <row r="711" spans="17:18" ht="12.75">
      <c r="Q711" s="36"/>
      <c r="R711" s="36"/>
    </row>
    <row r="712" spans="17:18" ht="12.75">
      <c r="Q712" s="36"/>
      <c r="R712" s="36"/>
    </row>
    <row r="713" spans="17:18" ht="12.75">
      <c r="Q713" s="36"/>
      <c r="R713" s="36"/>
    </row>
    <row r="714" spans="17:18" ht="12.75">
      <c r="Q714" s="36"/>
      <c r="R714" s="36"/>
    </row>
    <row r="715" spans="17:18" ht="12.75">
      <c r="Q715" s="36"/>
      <c r="R715" s="36"/>
    </row>
    <row r="716" spans="17:18" ht="12.75">
      <c r="Q716" s="36"/>
      <c r="R716" s="36"/>
    </row>
    <row r="717" spans="17:18" ht="12.75">
      <c r="Q717" s="36"/>
      <c r="R717" s="36"/>
    </row>
    <row r="718" spans="17:18" ht="12.75">
      <c r="Q718" s="36"/>
      <c r="R718" s="36"/>
    </row>
    <row r="719" spans="17:18" ht="12.75">
      <c r="Q719" s="36"/>
      <c r="R719" s="36"/>
    </row>
    <row r="720" spans="17:18" ht="12.75">
      <c r="Q720" s="36"/>
      <c r="R720" s="36"/>
    </row>
    <row r="721" spans="17:18" ht="12.75">
      <c r="Q721" s="36"/>
      <c r="R721" s="36"/>
    </row>
    <row r="722" spans="17:18" ht="12.75">
      <c r="Q722" s="36"/>
      <c r="R722" s="36"/>
    </row>
    <row r="723" spans="17:18" ht="12.75">
      <c r="Q723" s="36"/>
      <c r="R723" s="36"/>
    </row>
    <row r="724" spans="17:18" ht="12.75">
      <c r="Q724" s="36"/>
      <c r="R724" s="36"/>
    </row>
    <row r="725" spans="17:18" ht="12.75">
      <c r="Q725" s="36"/>
      <c r="R725" s="36"/>
    </row>
    <row r="726" spans="17:18" ht="12.75">
      <c r="Q726" s="36"/>
      <c r="R726" s="36"/>
    </row>
    <row r="727" spans="17:18" ht="12.75">
      <c r="Q727" s="36"/>
      <c r="R727" s="36"/>
    </row>
    <row r="728" spans="17:18" ht="12.75">
      <c r="Q728" s="36"/>
      <c r="R728" s="36"/>
    </row>
    <row r="729" spans="17:18" ht="12.75">
      <c r="Q729" s="36"/>
      <c r="R729" s="36"/>
    </row>
    <row r="730" spans="17:18" ht="12.75">
      <c r="Q730" s="36"/>
      <c r="R730" s="36"/>
    </row>
    <row r="731" spans="17:18" ht="12.75">
      <c r="Q731" s="36"/>
      <c r="R731" s="36"/>
    </row>
    <row r="732" spans="17:18" ht="12.75">
      <c r="Q732" s="36"/>
      <c r="R732" s="36"/>
    </row>
    <row r="733" spans="17:18" ht="12.75">
      <c r="Q733" s="36"/>
      <c r="R733" s="36"/>
    </row>
    <row r="734" spans="17:18" ht="12.75">
      <c r="Q734" s="36"/>
      <c r="R734" s="36"/>
    </row>
    <row r="735" spans="17:18" ht="12.75">
      <c r="Q735" s="36"/>
      <c r="R735" s="36"/>
    </row>
    <row r="736" spans="17:18" ht="12.75">
      <c r="Q736" s="36"/>
      <c r="R736" s="36"/>
    </row>
    <row r="738" ht="52.5" customHeight="1"/>
    <row r="739" spans="17:18" ht="12.75">
      <c r="Q739" s="41"/>
      <c r="R739" s="41"/>
    </row>
    <row r="740" spans="17:18" ht="12.75">
      <c r="Q740" s="36"/>
      <c r="R740" s="36"/>
    </row>
    <row r="741" spans="17:18" ht="12.75">
      <c r="Q741" s="36"/>
      <c r="R741" s="36"/>
    </row>
    <row r="742" spans="17:18" ht="12.75">
      <c r="Q742" s="36"/>
      <c r="R742" s="36"/>
    </row>
    <row r="743" spans="17:18" ht="12.75">
      <c r="Q743" s="36"/>
      <c r="R743" s="36"/>
    </row>
    <row r="744" spans="17:18" ht="12.75">
      <c r="Q744" s="36"/>
      <c r="R744" s="36"/>
    </row>
    <row r="745" spans="17:18" ht="12.75">
      <c r="Q745" s="36"/>
      <c r="R745" s="36"/>
    </row>
    <row r="746" spans="17:18" ht="12.75">
      <c r="Q746" s="36"/>
      <c r="R746" s="36"/>
    </row>
    <row r="747" spans="17:18" ht="12.75">
      <c r="Q747" s="36"/>
      <c r="R747" s="36"/>
    </row>
    <row r="748" spans="17:18" ht="12.75">
      <c r="Q748" s="36"/>
      <c r="R748" s="36"/>
    </row>
    <row r="749" spans="17:18" ht="12.75">
      <c r="Q749" s="36"/>
      <c r="R749" s="36"/>
    </row>
    <row r="750" spans="17:18" ht="12.75">
      <c r="Q750" s="36"/>
      <c r="R750" s="36"/>
    </row>
    <row r="751" spans="17:18" ht="12.75">
      <c r="Q751" s="36"/>
      <c r="R751" s="36"/>
    </row>
    <row r="752" spans="17:18" ht="12.75">
      <c r="Q752" s="36"/>
      <c r="R752" s="36"/>
    </row>
    <row r="753" spans="17:18" ht="12.75">
      <c r="Q753" s="36"/>
      <c r="R753" s="36"/>
    </row>
    <row r="754" spans="17:18" ht="12.75">
      <c r="Q754" s="36"/>
      <c r="R754" s="36"/>
    </row>
    <row r="755" spans="17:18" ht="12.75">
      <c r="Q755" s="36"/>
      <c r="R755" s="36"/>
    </row>
    <row r="756" spans="17:18" ht="12.75">
      <c r="Q756" s="36"/>
      <c r="R756" s="36"/>
    </row>
    <row r="757" spans="17:18" ht="12.75">
      <c r="Q757" s="36"/>
      <c r="R757" s="36"/>
    </row>
    <row r="758" spans="17:18" ht="12.75">
      <c r="Q758" s="36"/>
      <c r="R758" s="36"/>
    </row>
    <row r="759" spans="17:18" ht="12.75">
      <c r="Q759" s="36"/>
      <c r="R759" s="36"/>
    </row>
    <row r="760" spans="17:18" ht="12.75">
      <c r="Q760" s="36"/>
      <c r="R760" s="36"/>
    </row>
    <row r="761" spans="17:18" ht="12.75">
      <c r="Q761" s="36"/>
      <c r="R761" s="36"/>
    </row>
    <row r="762" spans="17:18" ht="12.75">
      <c r="Q762" s="36"/>
      <c r="R762" s="36"/>
    </row>
    <row r="763" spans="17:18" ht="12.75">
      <c r="Q763" s="36"/>
      <c r="R763" s="36"/>
    </row>
    <row r="764" spans="17:18" ht="12.75">
      <c r="Q764" s="36"/>
      <c r="R764" s="36"/>
    </row>
    <row r="765" spans="17:18" ht="12.75">
      <c r="Q765" s="36"/>
      <c r="R765" s="36"/>
    </row>
    <row r="766" spans="17:18" ht="12.75">
      <c r="Q766" s="36"/>
      <c r="R766" s="36"/>
    </row>
    <row r="767" spans="17:18" ht="12.75">
      <c r="Q767" s="36"/>
      <c r="R767" s="36"/>
    </row>
    <row r="768" spans="17:18" ht="12.75">
      <c r="Q768" s="36"/>
      <c r="R768" s="36"/>
    </row>
    <row r="769" spans="17:18" ht="12.75">
      <c r="Q769" s="36"/>
      <c r="R769" s="36"/>
    </row>
    <row r="770" spans="17:18" ht="12.75">
      <c r="Q770" s="36"/>
      <c r="R770" s="36"/>
    </row>
    <row r="771" spans="17:18" ht="12.75">
      <c r="Q771" s="36"/>
      <c r="R771" s="36"/>
    </row>
    <row r="775" spans="17:18" ht="12.75">
      <c r="Q775" s="41"/>
      <c r="R775" s="41"/>
    </row>
    <row r="776" spans="17:18" ht="12.75">
      <c r="Q776" s="36"/>
      <c r="R776" s="36"/>
    </row>
    <row r="777" spans="17:18" ht="12.75">
      <c r="Q777" s="36"/>
      <c r="R777" s="36"/>
    </row>
    <row r="778" spans="17:18" ht="12.75">
      <c r="Q778" s="36"/>
      <c r="R778" s="36"/>
    </row>
    <row r="779" spans="17:18" ht="12.75">
      <c r="Q779" s="36"/>
      <c r="R779" s="36"/>
    </row>
    <row r="780" spans="17:18" ht="12.75">
      <c r="Q780" s="36"/>
      <c r="R780" s="36"/>
    </row>
    <row r="781" spans="17:18" ht="12.75">
      <c r="Q781" s="36"/>
      <c r="R781" s="36"/>
    </row>
    <row r="782" spans="17:18" ht="12.75">
      <c r="Q782" s="36"/>
      <c r="R782" s="36"/>
    </row>
    <row r="783" spans="17:18" ht="12.75">
      <c r="Q783" s="36"/>
      <c r="R783" s="36"/>
    </row>
    <row r="784" spans="17:18" ht="12.75">
      <c r="Q784" s="36"/>
      <c r="R784" s="36"/>
    </row>
    <row r="785" spans="17:18" ht="12.75">
      <c r="Q785" s="36"/>
      <c r="R785" s="36"/>
    </row>
    <row r="786" spans="17:18" ht="12.75">
      <c r="Q786" s="36"/>
      <c r="R786" s="36"/>
    </row>
    <row r="787" spans="17:18" ht="12.75">
      <c r="Q787" s="36"/>
      <c r="R787" s="36"/>
    </row>
    <row r="788" spans="17:18" ht="12.75">
      <c r="Q788" s="36"/>
      <c r="R788" s="36"/>
    </row>
    <row r="789" spans="17:18" ht="12.75">
      <c r="Q789" s="36"/>
      <c r="R789" s="36"/>
    </row>
    <row r="790" spans="17:18" ht="12.75">
      <c r="Q790" s="36"/>
      <c r="R790" s="36"/>
    </row>
    <row r="791" spans="17:18" ht="12.75">
      <c r="Q791" s="36"/>
      <c r="R791" s="36"/>
    </row>
    <row r="792" spans="17:18" ht="12.75">
      <c r="Q792" s="36"/>
      <c r="R792" s="36"/>
    </row>
    <row r="793" spans="17:18" ht="12.75">
      <c r="Q793" s="36"/>
      <c r="R793" s="36"/>
    </row>
    <row r="794" spans="17:18" ht="12.75">
      <c r="Q794" s="36"/>
      <c r="R794" s="36"/>
    </row>
    <row r="795" spans="17:18" ht="12.75">
      <c r="Q795" s="36"/>
      <c r="R795" s="36"/>
    </row>
    <row r="796" spans="17:18" ht="12.75">
      <c r="Q796" s="36"/>
      <c r="R796" s="36"/>
    </row>
    <row r="797" spans="17:18" ht="12.75">
      <c r="Q797" s="36"/>
      <c r="R797" s="36"/>
    </row>
    <row r="798" spans="17:18" ht="12.75">
      <c r="Q798" s="36"/>
      <c r="R798" s="36"/>
    </row>
    <row r="799" spans="17:18" ht="12.75">
      <c r="Q799" s="36"/>
      <c r="R799" s="36"/>
    </row>
    <row r="800" spans="17:18" ht="12.75">
      <c r="Q800" s="36"/>
      <c r="R800" s="36"/>
    </row>
    <row r="801" spans="17:18" ht="12.75">
      <c r="Q801" s="36"/>
      <c r="R801" s="36"/>
    </row>
    <row r="802" spans="17:18" ht="12.75">
      <c r="Q802" s="36"/>
      <c r="R802" s="36"/>
    </row>
    <row r="803" spans="17:18" ht="12.75">
      <c r="Q803" s="36"/>
      <c r="R803" s="36"/>
    </row>
    <row r="804" spans="17:18" ht="12.75">
      <c r="Q804" s="36"/>
      <c r="R804" s="36"/>
    </row>
    <row r="805" spans="17:18" ht="12.75">
      <c r="Q805" s="36"/>
      <c r="R805" s="36"/>
    </row>
    <row r="809" ht="52.5" customHeight="1"/>
    <row r="810" spans="17:18" ht="12.75">
      <c r="Q810" s="41"/>
      <c r="R810" s="41"/>
    </row>
    <row r="811" spans="17:18" ht="12.75">
      <c r="Q811" s="36"/>
      <c r="R811" s="36"/>
    </row>
    <row r="812" spans="17:18" ht="12.75">
      <c r="Q812" s="36"/>
      <c r="R812" s="36"/>
    </row>
    <row r="813" spans="17:18" ht="12.75">
      <c r="Q813" s="36"/>
      <c r="R813" s="36"/>
    </row>
    <row r="814" spans="17:18" ht="12.75">
      <c r="Q814" s="36"/>
      <c r="R814" s="36"/>
    </row>
    <row r="815" spans="17:18" ht="12.75">
      <c r="Q815" s="36"/>
      <c r="R815" s="36"/>
    </row>
    <row r="816" spans="17:18" ht="12.75">
      <c r="Q816" s="36"/>
      <c r="R816" s="36"/>
    </row>
    <row r="817" spans="17:18" ht="12.75">
      <c r="Q817" s="36"/>
      <c r="R817" s="36"/>
    </row>
    <row r="818" spans="17:18" ht="12.75">
      <c r="Q818" s="36"/>
      <c r="R818" s="36"/>
    </row>
    <row r="819" spans="17:18" ht="12.75">
      <c r="Q819" s="36"/>
      <c r="R819" s="36"/>
    </row>
    <row r="820" spans="17:18" ht="12.75">
      <c r="Q820" s="36"/>
      <c r="R820" s="36"/>
    </row>
    <row r="821" spans="17:18" ht="12.75">
      <c r="Q821" s="36"/>
      <c r="R821" s="36"/>
    </row>
    <row r="822" spans="17:18" ht="12.75">
      <c r="Q822" s="36"/>
      <c r="R822" s="36"/>
    </row>
    <row r="823" spans="17:18" ht="12.75">
      <c r="Q823" s="36"/>
      <c r="R823" s="36"/>
    </row>
    <row r="824" spans="17:18" ht="12.75">
      <c r="Q824" s="36"/>
      <c r="R824" s="36"/>
    </row>
    <row r="825" spans="17:18" ht="12.75">
      <c r="Q825" s="36"/>
      <c r="R825" s="36"/>
    </row>
    <row r="826" spans="17:18" ht="12.75">
      <c r="Q826" s="36"/>
      <c r="R826" s="36"/>
    </row>
    <row r="827" spans="17:18" ht="12.75">
      <c r="Q827" s="36"/>
      <c r="R827" s="36"/>
    </row>
    <row r="828" spans="17:18" ht="12.75">
      <c r="Q828" s="36"/>
      <c r="R828" s="36"/>
    </row>
    <row r="829" spans="17:18" ht="12.75">
      <c r="Q829" s="36"/>
      <c r="R829" s="36"/>
    </row>
    <row r="830" spans="17:18" ht="12.75">
      <c r="Q830" s="36"/>
      <c r="R830" s="36"/>
    </row>
    <row r="831" spans="17:18" ht="12.75">
      <c r="Q831" s="36"/>
      <c r="R831" s="36"/>
    </row>
    <row r="832" spans="17:18" ht="12.75">
      <c r="Q832" s="36"/>
      <c r="R832" s="36"/>
    </row>
    <row r="833" spans="17:18" ht="12.75">
      <c r="Q833" s="36"/>
      <c r="R833" s="36"/>
    </row>
    <row r="834" spans="17:18" ht="12.75">
      <c r="Q834" s="36"/>
      <c r="R834" s="36"/>
    </row>
    <row r="835" spans="17:18" ht="12.75">
      <c r="Q835" s="36"/>
      <c r="R835" s="36"/>
    </row>
    <row r="836" spans="17:18" ht="12.75">
      <c r="Q836" s="36"/>
      <c r="R836" s="36"/>
    </row>
    <row r="837" spans="17:18" ht="12.75">
      <c r="Q837" s="36"/>
      <c r="R837" s="36"/>
    </row>
    <row r="838" spans="17:18" ht="12.75">
      <c r="Q838" s="36"/>
      <c r="R838" s="36"/>
    </row>
    <row r="839" spans="17:18" ht="12.75">
      <c r="Q839" s="36"/>
      <c r="R839" s="36"/>
    </row>
    <row r="840" spans="17:18" ht="12.75">
      <c r="Q840" s="36"/>
      <c r="R840" s="36"/>
    </row>
    <row r="841" spans="17:18" ht="12.75">
      <c r="Q841" s="36"/>
      <c r="R841" s="36"/>
    </row>
    <row r="919" ht="50.25" customHeight="1"/>
    <row r="954" ht="51.75" customHeight="1"/>
    <row r="989" ht="52.5" customHeight="1"/>
    <row r="1060" ht="51" customHeight="1"/>
    <row r="1079" ht="12" customHeight="1"/>
    <row r="1080" ht="257.25" customHeight="1" hidden="1"/>
    <row r="1081" ht="185.25" customHeight="1"/>
    <row r="1082" ht="27" customHeight="1"/>
    <row r="1115" ht="39.75" customHeight="1"/>
    <row r="1116" ht="12.75" customHeight="1" hidden="1"/>
    <row r="1117" ht="12.75" customHeight="1" hidden="1"/>
    <row r="1151" ht="46.5" customHeight="1"/>
    <row r="1186" ht="63.75" customHeight="1"/>
    <row r="1220" ht="45" customHeight="1"/>
    <row r="1291" ht="57" customHeight="1"/>
  </sheetData>
  <printOptions/>
  <pageMargins left="0.75" right="0.75" top="1" bottom="1" header="0.4921259845" footer="0.4921259845"/>
  <pageSetup horizontalDpi="600" verticalDpi="600" orientation="landscape" paperSize="9" scale="82" r:id="rId1"/>
  <headerFooter alignWithMargins="0">
    <oddHeader>&amp;C&amp;A</oddHeader>
    <oddFooter>&amp;CStrana &amp;P</oddFooter>
  </headerFooter>
  <rowBreaks count="5" manualBreakCount="5">
    <brk id="29" max="255" man="1"/>
    <brk id="56" max="33" man="1"/>
    <brk id="95" max="255" man="1"/>
    <brk id="129" max="255" man="1"/>
    <brk id="1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888"/>
  <sheetViews>
    <sheetView workbookViewId="0" topLeftCell="A72">
      <selection activeCell="L30" sqref="L30"/>
    </sheetView>
  </sheetViews>
  <sheetFormatPr defaultColWidth="9.00390625" defaultRowHeight="12.75"/>
  <cols>
    <col min="1" max="1" width="8.125" style="0" customWidth="1"/>
    <col min="2" max="2" width="36.875" style="0" customWidth="1"/>
    <col min="3" max="3" width="11.75390625" style="0" hidden="1" customWidth="1"/>
    <col min="4" max="6" width="11.00390625" style="0" hidden="1" customWidth="1"/>
    <col min="7" max="7" width="13.875" style="0" hidden="1" customWidth="1"/>
    <col min="8" max="8" width="13.375" style="0" hidden="1" customWidth="1"/>
    <col min="9" max="9" width="10.875" style="0" customWidth="1"/>
    <col min="10" max="10" width="9.75390625" style="0" customWidth="1"/>
    <col min="11" max="11" width="8.125" style="0" hidden="1" customWidth="1"/>
    <col min="12" max="12" width="9.75390625" style="0" customWidth="1"/>
    <col min="13" max="13" width="27.375" style="0" customWidth="1"/>
    <col min="14" max="15" width="42.375" style="0" customWidth="1"/>
  </cols>
  <sheetData>
    <row r="1" spans="1:13" ht="12.75">
      <c r="A1" s="51" t="s">
        <v>272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79" customFormat="1" ht="6" customHeight="1">
      <c r="A2" s="51"/>
      <c r="B2" s="51"/>
      <c r="C2" s="52"/>
      <c r="D2" s="52"/>
      <c r="E2" s="52"/>
      <c r="F2" s="52"/>
      <c r="G2" s="52" t="s">
        <v>1</v>
      </c>
      <c r="H2" s="52"/>
      <c r="I2" s="52"/>
      <c r="J2" s="52"/>
      <c r="K2" s="52"/>
      <c r="L2" s="88"/>
      <c r="M2" s="88"/>
    </row>
    <row r="3" spans="1:13" s="76" customFormat="1" ht="14.25" customHeight="1">
      <c r="A3" s="52"/>
      <c r="B3" s="59"/>
      <c r="C3" s="59"/>
      <c r="D3" s="59"/>
      <c r="E3" s="59"/>
      <c r="F3" s="59"/>
      <c r="G3" s="60"/>
      <c r="H3" s="52"/>
      <c r="I3" s="52"/>
      <c r="J3" s="52"/>
      <c r="K3" s="52"/>
      <c r="L3" s="88"/>
      <c r="M3" s="88"/>
    </row>
    <row r="4" spans="1:15" ht="36.75" customHeight="1">
      <c r="A4" s="202" t="s">
        <v>2</v>
      </c>
      <c r="B4" s="207" t="s">
        <v>3</v>
      </c>
      <c r="C4" s="203" t="s">
        <v>270</v>
      </c>
      <c r="D4" s="203"/>
      <c r="E4" s="203"/>
      <c r="F4" s="203"/>
      <c r="G4" s="219"/>
      <c r="H4" s="220"/>
      <c r="I4" s="206" t="s">
        <v>427</v>
      </c>
      <c r="J4" s="221" t="s">
        <v>362</v>
      </c>
      <c r="K4" s="221" t="s">
        <v>269</v>
      </c>
      <c r="L4" s="207" t="s">
        <v>302</v>
      </c>
      <c r="M4" s="207" t="s">
        <v>278</v>
      </c>
      <c r="N4" s="98"/>
      <c r="O4" s="98"/>
    </row>
    <row r="5" spans="1:15" ht="12" customHeight="1">
      <c r="A5" s="309">
        <v>210</v>
      </c>
      <c r="B5" s="222" t="s">
        <v>293</v>
      </c>
      <c r="C5" s="213">
        <f>SUM(C6,C12)</f>
        <v>0</v>
      </c>
      <c r="D5" s="213"/>
      <c r="E5" s="213"/>
      <c r="F5" s="213"/>
      <c r="G5" s="223"/>
      <c r="H5" s="224"/>
      <c r="I5" s="213">
        <f>SUM(I6)</f>
        <v>70</v>
      </c>
      <c r="J5" s="217">
        <f>SUM(J6,J7,J13,J16,J18,J30)</f>
        <v>310</v>
      </c>
      <c r="K5" s="216"/>
      <c r="L5" s="217">
        <f>SUM(L6,L7,L13,L16,L18,L30)</f>
        <v>350</v>
      </c>
      <c r="M5" s="217"/>
      <c r="N5" s="38"/>
      <c r="O5" s="38"/>
    </row>
    <row r="6" spans="1:15" ht="12" customHeight="1">
      <c r="A6" s="365" t="s">
        <v>294</v>
      </c>
      <c r="B6" s="347" t="s">
        <v>310</v>
      </c>
      <c r="C6" s="242"/>
      <c r="D6" s="242"/>
      <c r="E6" s="242"/>
      <c r="F6" s="242"/>
      <c r="G6" s="347"/>
      <c r="H6" s="356"/>
      <c r="I6" s="241">
        <v>70</v>
      </c>
      <c r="J6" s="242">
        <v>70</v>
      </c>
      <c r="K6" s="164"/>
      <c r="L6" s="242">
        <v>70</v>
      </c>
      <c r="M6" s="164"/>
      <c r="N6" s="38"/>
      <c r="O6" s="38"/>
    </row>
    <row r="7" spans="1:15" ht="12" customHeight="1">
      <c r="A7" s="309">
        <v>220</v>
      </c>
      <c r="B7" s="222" t="s">
        <v>256</v>
      </c>
      <c r="C7" s="217">
        <f>SUM(C8)</f>
        <v>0</v>
      </c>
      <c r="D7" s="216"/>
      <c r="E7" s="217">
        <f>SUM(E8)</f>
        <v>0</v>
      </c>
      <c r="F7" s="213"/>
      <c r="G7" s="223"/>
      <c r="H7" s="224"/>
      <c r="I7" s="217">
        <f>SUM(I8)</f>
        <v>51</v>
      </c>
      <c r="J7" s="216">
        <f>SUM(J9:J10)</f>
        <v>61</v>
      </c>
      <c r="K7" s="216"/>
      <c r="L7" s="216">
        <f>SUM(L9:L10)</f>
        <v>61</v>
      </c>
      <c r="M7" s="216"/>
      <c r="N7" s="38"/>
      <c r="O7" s="38"/>
    </row>
    <row r="8" spans="1:16" ht="12" customHeight="1">
      <c r="A8" s="365">
        <v>223</v>
      </c>
      <c r="B8" s="244" t="s">
        <v>258</v>
      </c>
      <c r="C8" s="164">
        <f>SUM(C10:C14)</f>
        <v>0</v>
      </c>
      <c r="D8" s="164"/>
      <c r="E8" s="164">
        <f>SUM(E10:E14)</f>
        <v>0</v>
      </c>
      <c r="F8" s="164"/>
      <c r="G8" s="244"/>
      <c r="H8" s="367"/>
      <c r="I8" s="217">
        <f>SUM(I9:I11)</f>
        <v>51</v>
      </c>
      <c r="J8" s="317">
        <f>SUM(J9)</f>
        <v>61</v>
      </c>
      <c r="K8" s="317"/>
      <c r="L8" s="317">
        <f>SUM(L9)</f>
        <v>61</v>
      </c>
      <c r="M8" s="317"/>
      <c r="N8" s="377"/>
      <c r="O8" s="377"/>
      <c r="P8" s="35"/>
    </row>
    <row r="9" spans="1:15" ht="12.75" customHeight="1">
      <c r="A9" s="313">
        <v>1</v>
      </c>
      <c r="B9" s="347" t="s">
        <v>311</v>
      </c>
      <c r="C9" s="9"/>
      <c r="D9" s="9"/>
      <c r="E9" s="9"/>
      <c r="F9" s="6"/>
      <c r="G9" s="7"/>
      <c r="H9" s="43"/>
      <c r="I9" s="216">
        <v>51</v>
      </c>
      <c r="J9" s="9">
        <v>61</v>
      </c>
      <c r="K9" s="9"/>
      <c r="L9" s="9">
        <v>61</v>
      </c>
      <c r="M9" s="9"/>
      <c r="N9" s="38"/>
      <c r="O9" s="38"/>
    </row>
    <row r="10" spans="1:15" ht="12.75" customHeight="1">
      <c r="A10" s="243">
        <v>8</v>
      </c>
      <c r="B10" s="7" t="s">
        <v>373</v>
      </c>
      <c r="C10" s="9"/>
      <c r="D10" s="9"/>
      <c r="E10" s="9"/>
      <c r="F10" s="9"/>
      <c r="G10" s="7"/>
      <c r="H10" s="43"/>
      <c r="I10" s="216"/>
      <c r="J10" s="9"/>
      <c r="K10" s="9"/>
      <c r="L10" s="9"/>
      <c r="M10" s="9"/>
      <c r="N10" s="38"/>
      <c r="O10" s="38"/>
    </row>
    <row r="11" spans="1:15" ht="12.75">
      <c r="A11" s="243">
        <v>9</v>
      </c>
      <c r="B11" s="7" t="s">
        <v>374</v>
      </c>
      <c r="C11" s="9"/>
      <c r="D11" s="9"/>
      <c r="E11" s="9"/>
      <c r="F11" s="9"/>
      <c r="G11" s="7"/>
      <c r="H11" s="43"/>
      <c r="I11" s="216"/>
      <c r="J11" s="9"/>
      <c r="K11" s="9"/>
      <c r="L11" s="9"/>
      <c r="M11" s="9"/>
      <c r="N11" s="38"/>
      <c r="O11" s="38"/>
    </row>
    <row r="12" spans="1:15" ht="12.75">
      <c r="A12" s="243">
        <v>11</v>
      </c>
      <c r="B12" s="7" t="s">
        <v>255</v>
      </c>
      <c r="C12" s="9"/>
      <c r="D12" s="9"/>
      <c r="E12" s="9"/>
      <c r="F12" s="9"/>
      <c r="G12" s="7"/>
      <c r="H12" s="43"/>
      <c r="I12" s="216"/>
      <c r="J12" s="9"/>
      <c r="K12" s="9"/>
      <c r="L12" s="9"/>
      <c r="M12" s="9"/>
      <c r="N12" s="38"/>
      <c r="O12" s="38"/>
    </row>
    <row r="13" spans="1:15" ht="12.75">
      <c r="A13" s="368">
        <v>230</v>
      </c>
      <c r="B13" s="320" t="s">
        <v>257</v>
      </c>
      <c r="C13" s="217"/>
      <c r="D13" s="217"/>
      <c r="E13" s="217"/>
      <c r="F13" s="217"/>
      <c r="G13" s="320"/>
      <c r="H13" s="321"/>
      <c r="I13" s="217">
        <f>SUM(I14:I15)</f>
        <v>0</v>
      </c>
      <c r="J13" s="217">
        <f>SUM(J14:J15)</f>
        <v>0</v>
      </c>
      <c r="K13" s="217"/>
      <c r="L13" s="217">
        <f>SUM(L14:L15)</f>
        <v>0</v>
      </c>
      <c r="M13" s="216"/>
      <c r="N13" s="38"/>
      <c r="O13" s="38"/>
    </row>
    <row r="14" spans="1:15" ht="12.75">
      <c r="A14" s="369">
        <v>231</v>
      </c>
      <c r="B14" s="347" t="s">
        <v>304</v>
      </c>
      <c r="C14" s="242"/>
      <c r="D14" s="242"/>
      <c r="E14" s="242"/>
      <c r="F14" s="242"/>
      <c r="G14" s="347"/>
      <c r="H14" s="356"/>
      <c r="I14" s="241"/>
      <c r="J14" s="196"/>
      <c r="K14" s="196"/>
      <c r="L14" s="196"/>
      <c r="M14" s="193"/>
      <c r="N14" s="38"/>
      <c r="O14" s="38"/>
    </row>
    <row r="15" spans="1:18" ht="12.75">
      <c r="A15" s="369">
        <v>233</v>
      </c>
      <c r="B15" s="347" t="s">
        <v>305</v>
      </c>
      <c r="C15" s="242"/>
      <c r="D15" s="242"/>
      <c r="E15" s="242"/>
      <c r="F15" s="242"/>
      <c r="G15" s="347"/>
      <c r="H15" s="356"/>
      <c r="I15" s="241"/>
      <c r="J15" s="196"/>
      <c r="K15" s="196"/>
      <c r="L15" s="196"/>
      <c r="M15" s="193"/>
      <c r="N15" s="371"/>
      <c r="O15" s="371"/>
      <c r="P15" s="35"/>
      <c r="Q15" s="35"/>
      <c r="R15" s="35"/>
    </row>
    <row r="16" spans="1:15" ht="12.75">
      <c r="A16" s="310">
        <v>240</v>
      </c>
      <c r="B16" s="320" t="s">
        <v>295</v>
      </c>
      <c r="C16" s="217"/>
      <c r="D16" s="217"/>
      <c r="E16" s="217"/>
      <c r="F16" s="217"/>
      <c r="G16" s="320"/>
      <c r="H16" s="321"/>
      <c r="I16" s="217">
        <f>I17</f>
        <v>0</v>
      </c>
      <c r="J16" s="217">
        <f>SUM(J17)</f>
        <v>0</v>
      </c>
      <c r="K16" s="217"/>
      <c r="L16" s="217">
        <f>SUM(L17)</f>
        <v>0</v>
      </c>
      <c r="M16" s="217"/>
      <c r="N16" s="38"/>
      <c r="O16" s="38"/>
    </row>
    <row r="17" spans="1:15" ht="12.75">
      <c r="A17" s="365">
        <v>243</v>
      </c>
      <c r="B17" s="7" t="s">
        <v>296</v>
      </c>
      <c r="C17" s="9"/>
      <c r="D17" s="9"/>
      <c r="E17" s="9"/>
      <c r="F17" s="9"/>
      <c r="G17" s="7"/>
      <c r="H17" s="43"/>
      <c r="I17" s="216"/>
      <c r="J17" s="9"/>
      <c r="K17" s="9"/>
      <c r="L17" s="9"/>
      <c r="M17" s="9"/>
      <c r="N17" s="38"/>
      <c r="O17" s="38"/>
    </row>
    <row r="18" spans="1:15" ht="12.75">
      <c r="A18" s="310">
        <v>290</v>
      </c>
      <c r="B18" s="320" t="s">
        <v>253</v>
      </c>
      <c r="C18" s="217"/>
      <c r="D18" s="217"/>
      <c r="E18" s="217"/>
      <c r="F18" s="217"/>
      <c r="G18" s="320"/>
      <c r="H18" s="321"/>
      <c r="I18" s="217">
        <f>SUM(I19,I23)</f>
        <v>149</v>
      </c>
      <c r="J18" s="217">
        <f>SUM(J19,J23)</f>
        <v>179</v>
      </c>
      <c r="K18" s="217"/>
      <c r="L18" s="217">
        <f>SUM(L19,L23)</f>
        <v>219</v>
      </c>
      <c r="M18" s="217"/>
      <c r="N18" s="38"/>
      <c r="O18" s="38"/>
    </row>
    <row r="19" spans="1:15" ht="12.75">
      <c r="A19" s="365">
        <v>291</v>
      </c>
      <c r="B19" s="244" t="s">
        <v>297</v>
      </c>
      <c r="C19" s="164"/>
      <c r="D19" s="164"/>
      <c r="E19" s="164"/>
      <c r="F19" s="164"/>
      <c r="G19" s="244"/>
      <c r="H19" s="367"/>
      <c r="I19" s="217">
        <f>SUM(I20:I22)</f>
        <v>0</v>
      </c>
      <c r="J19" s="317">
        <f>SUM(J20:J22)</f>
        <v>0</v>
      </c>
      <c r="K19" s="317"/>
      <c r="L19" s="317">
        <f>SUM(L20:L22)</f>
        <v>0</v>
      </c>
      <c r="M19" s="193"/>
      <c r="N19" s="38"/>
      <c r="O19" s="38"/>
    </row>
    <row r="20" spans="1:18" ht="12.75">
      <c r="A20" s="318">
        <v>2</v>
      </c>
      <c r="B20" s="7" t="s">
        <v>306</v>
      </c>
      <c r="C20" s="9"/>
      <c r="D20" s="9"/>
      <c r="E20" s="9"/>
      <c r="F20" s="9"/>
      <c r="G20" s="7"/>
      <c r="H20" s="43"/>
      <c r="I20" s="216"/>
      <c r="J20" s="316"/>
      <c r="K20" s="316"/>
      <c r="L20" s="316"/>
      <c r="M20" s="316"/>
      <c r="N20" s="370"/>
      <c r="O20" s="370"/>
      <c r="P20" s="35"/>
      <c r="Q20" s="35"/>
      <c r="R20" s="35"/>
    </row>
    <row r="21" spans="1:32" ht="12.75">
      <c r="A21" s="318">
        <v>4</v>
      </c>
      <c r="B21" s="7" t="s">
        <v>254</v>
      </c>
      <c r="C21" s="63"/>
      <c r="D21" s="63"/>
      <c r="E21" s="63"/>
      <c r="F21" s="9"/>
      <c r="G21" s="55"/>
      <c r="H21" s="44"/>
      <c r="I21" s="228"/>
      <c r="J21" s="63"/>
      <c r="K21" s="63"/>
      <c r="L21" s="63"/>
      <c r="M21" s="63"/>
      <c r="N21" s="371"/>
      <c r="O21" s="371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12.75">
      <c r="A22" s="318">
        <v>5</v>
      </c>
      <c r="B22" s="7" t="s">
        <v>312</v>
      </c>
      <c r="C22" s="9"/>
      <c r="D22" s="9"/>
      <c r="E22" s="9"/>
      <c r="F22" s="9"/>
      <c r="G22" s="7"/>
      <c r="H22" s="43"/>
      <c r="I22" s="216"/>
      <c r="J22" s="63"/>
      <c r="K22" s="63"/>
      <c r="L22" s="63"/>
      <c r="M22" s="63"/>
      <c r="N22" s="371"/>
      <c r="O22" s="371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15" ht="12.75">
      <c r="A23" s="365">
        <v>292</v>
      </c>
      <c r="B23" s="373" t="s">
        <v>25</v>
      </c>
      <c r="C23" s="372">
        <f>SUM(C24:C30)</f>
        <v>0</v>
      </c>
      <c r="D23" s="317"/>
      <c r="E23" s="372">
        <f>SUM(E24:E30)</f>
        <v>0</v>
      </c>
      <c r="F23" s="317"/>
      <c r="G23" s="375"/>
      <c r="H23" s="376"/>
      <c r="I23" s="227">
        <f>SUM(I24:I29)</f>
        <v>149</v>
      </c>
      <c r="J23" s="372">
        <f>SUM(J24:J29)</f>
        <v>179</v>
      </c>
      <c r="K23" s="317"/>
      <c r="L23" s="372">
        <f>SUM(L24:L29)</f>
        <v>219</v>
      </c>
      <c r="M23" s="372"/>
      <c r="N23" s="38"/>
      <c r="O23" s="38"/>
    </row>
    <row r="24" spans="1:15" ht="12.75">
      <c r="A24" s="243">
        <v>6</v>
      </c>
      <c r="B24" s="7" t="s">
        <v>27</v>
      </c>
      <c r="C24" s="9"/>
      <c r="D24" s="9"/>
      <c r="E24" s="9"/>
      <c r="F24" s="9"/>
      <c r="G24" s="55"/>
      <c r="H24" s="43"/>
      <c r="I24" s="216">
        <v>70</v>
      </c>
      <c r="J24" s="9">
        <v>70</v>
      </c>
      <c r="K24" s="9"/>
      <c r="L24" s="9">
        <v>90</v>
      </c>
      <c r="M24" s="9"/>
      <c r="N24" s="38"/>
      <c r="O24" s="38"/>
    </row>
    <row r="25" spans="1:15" ht="12.75">
      <c r="A25" s="243">
        <v>7</v>
      </c>
      <c r="B25" s="7" t="s">
        <v>259</v>
      </c>
      <c r="C25" s="9"/>
      <c r="D25" s="9"/>
      <c r="E25" s="9"/>
      <c r="F25" s="9"/>
      <c r="G25" s="7"/>
      <c r="H25" s="43"/>
      <c r="I25" s="216"/>
      <c r="J25" s="9"/>
      <c r="K25" s="9"/>
      <c r="L25" s="9"/>
      <c r="M25" s="9"/>
      <c r="N25" s="38"/>
      <c r="O25" s="38"/>
    </row>
    <row r="26" spans="1:15" ht="12.75">
      <c r="A26" s="243">
        <v>10</v>
      </c>
      <c r="B26" s="7" t="s">
        <v>307</v>
      </c>
      <c r="C26" s="9"/>
      <c r="D26" s="9"/>
      <c r="E26" s="9"/>
      <c r="F26" s="9"/>
      <c r="G26" s="7"/>
      <c r="H26" s="43"/>
      <c r="I26" s="216"/>
      <c r="J26" s="9"/>
      <c r="K26" s="9"/>
      <c r="L26" s="9"/>
      <c r="M26" s="9"/>
      <c r="N26" s="371" t="s">
        <v>276</v>
      </c>
      <c r="O26" s="371"/>
    </row>
    <row r="27" spans="1:15" ht="12.75">
      <c r="A27" s="243">
        <v>12</v>
      </c>
      <c r="B27" s="7" t="s">
        <v>26</v>
      </c>
      <c r="C27" s="9"/>
      <c r="D27" s="9"/>
      <c r="E27" s="9"/>
      <c r="F27" s="9"/>
      <c r="G27" s="7"/>
      <c r="H27" s="43"/>
      <c r="I27" s="216">
        <v>49</v>
      </c>
      <c r="J27" s="9">
        <v>49</v>
      </c>
      <c r="K27" s="9"/>
      <c r="L27" s="9">
        <v>69</v>
      </c>
      <c r="M27" s="9"/>
      <c r="N27" s="38"/>
      <c r="O27" s="38"/>
    </row>
    <row r="28" spans="1:15" ht="12.75">
      <c r="A28" s="243">
        <v>19</v>
      </c>
      <c r="B28" s="7" t="s">
        <v>375</v>
      </c>
      <c r="C28" s="9"/>
      <c r="D28" s="9"/>
      <c r="E28" s="9"/>
      <c r="F28" s="9"/>
      <c r="G28" s="7"/>
      <c r="H28" s="43"/>
      <c r="I28" s="216"/>
      <c r="J28" s="9"/>
      <c r="K28" s="9"/>
      <c r="L28" s="9"/>
      <c r="M28" s="9"/>
      <c r="N28" s="38"/>
      <c r="O28" s="38"/>
    </row>
    <row r="29" spans="1:15" ht="12.75">
      <c r="A29" s="243">
        <v>27</v>
      </c>
      <c r="B29" s="7" t="s">
        <v>425</v>
      </c>
      <c r="C29" s="9"/>
      <c r="D29" s="9"/>
      <c r="E29" s="9"/>
      <c r="F29" s="9"/>
      <c r="G29" s="7"/>
      <c r="H29" s="43"/>
      <c r="I29" s="216">
        <v>30</v>
      </c>
      <c r="J29" s="9">
        <v>60</v>
      </c>
      <c r="K29" s="9"/>
      <c r="L29" s="9">
        <v>60</v>
      </c>
      <c r="M29" s="9"/>
      <c r="N29" s="38"/>
      <c r="O29" s="38"/>
    </row>
    <row r="30" spans="1:15" ht="12.75">
      <c r="A30" s="319" t="s">
        <v>274</v>
      </c>
      <c r="B30" s="320" t="s">
        <v>275</v>
      </c>
      <c r="C30" s="217"/>
      <c r="D30" s="217"/>
      <c r="E30" s="217"/>
      <c r="F30" s="217"/>
      <c r="G30" s="320"/>
      <c r="H30" s="321"/>
      <c r="I30" s="217"/>
      <c r="J30" s="217"/>
      <c r="K30" s="217"/>
      <c r="L30" s="217"/>
      <c r="M30" s="217"/>
      <c r="N30" s="38"/>
      <c r="O30" s="38"/>
    </row>
    <row r="31" spans="1:15" ht="12.75" customHeight="1">
      <c r="A31" s="243"/>
      <c r="B31" s="7"/>
      <c r="C31" s="9"/>
      <c r="D31" s="9"/>
      <c r="E31" s="9"/>
      <c r="F31" s="9"/>
      <c r="G31" s="7"/>
      <c r="H31" s="43"/>
      <c r="I31" s="216"/>
      <c r="J31" s="9"/>
      <c r="K31" s="9"/>
      <c r="L31" s="9"/>
      <c r="M31" s="9"/>
      <c r="N31" s="38"/>
      <c r="O31" s="38"/>
    </row>
    <row r="32" spans="1:15" ht="15.75" customHeight="1">
      <c r="A32" s="243"/>
      <c r="B32" s="7"/>
      <c r="C32" s="9"/>
      <c r="D32" s="9"/>
      <c r="E32" s="9"/>
      <c r="F32" s="9"/>
      <c r="G32" s="7"/>
      <c r="H32" s="43"/>
      <c r="I32" s="216"/>
      <c r="J32" s="9" t="s">
        <v>276</v>
      </c>
      <c r="K32" s="9"/>
      <c r="L32" s="9" t="s">
        <v>276</v>
      </c>
      <c r="M32" s="9"/>
      <c r="N32" s="38"/>
      <c r="O32" s="38"/>
    </row>
    <row r="33" spans="1:15" ht="18" customHeight="1">
      <c r="A33" s="223"/>
      <c r="B33" s="222" t="s">
        <v>30</v>
      </c>
      <c r="C33" s="213">
        <f>SUM(C1,C8,C14,C16,C18,C23)</f>
        <v>0</v>
      </c>
      <c r="D33" s="213"/>
      <c r="E33" s="213">
        <f>SUM(E1,E8,E14,E16,E18,E23)</f>
        <v>0</v>
      </c>
      <c r="F33" s="213"/>
      <c r="G33" s="223"/>
      <c r="H33" s="224"/>
      <c r="I33" s="213">
        <v>270</v>
      </c>
      <c r="J33" s="213">
        <v>259</v>
      </c>
      <c r="K33" s="213"/>
      <c r="L33" s="213">
        <v>289</v>
      </c>
      <c r="M33" s="213"/>
      <c r="N33" s="38"/>
      <c r="O33" s="38"/>
    </row>
    <row r="34" spans="1:15" ht="18" customHeight="1">
      <c r="A34" s="383"/>
      <c r="B34" s="384"/>
      <c r="C34" s="316"/>
      <c r="D34" s="316"/>
      <c r="E34" s="316"/>
      <c r="F34" s="316"/>
      <c r="G34" s="383"/>
      <c r="H34" s="286"/>
      <c r="I34" s="316"/>
      <c r="J34" s="316"/>
      <c r="K34" s="316"/>
      <c r="L34" s="316"/>
      <c r="M34" s="316"/>
      <c r="N34" s="38"/>
      <c r="O34" s="38"/>
    </row>
    <row r="35" spans="1:15" ht="2.25" customHeight="1" hidden="1">
      <c r="A35" s="243"/>
      <c r="B35" s="7"/>
      <c r="C35" s="9"/>
      <c r="D35" s="9"/>
      <c r="E35" s="9"/>
      <c r="F35" s="9"/>
      <c r="G35" s="7"/>
      <c r="H35" s="43"/>
      <c r="I35" s="216"/>
      <c r="J35" s="9"/>
      <c r="K35" s="9"/>
      <c r="L35" s="9"/>
      <c r="M35" s="9"/>
      <c r="N35" s="38"/>
      <c r="O35" s="38"/>
    </row>
    <row r="36" spans="1:15" ht="12.75" hidden="1">
      <c r="A36" s="223"/>
      <c r="B36" s="222" t="s">
        <v>30</v>
      </c>
      <c r="C36" s="213">
        <f>SUM(C4,C11,C17,C19,C21,C26)</f>
        <v>0</v>
      </c>
      <c r="D36" s="213"/>
      <c r="E36" s="213">
        <f>SUM(E4,E11,E17,E19,E21,E26)</f>
        <v>0</v>
      </c>
      <c r="F36" s="213"/>
      <c r="G36" s="223"/>
      <c r="H36" s="224"/>
      <c r="I36" s="213">
        <f>SUM(I4,I11,I17,I19,I21,I26)</f>
        <v>0</v>
      </c>
      <c r="J36" s="213"/>
      <c r="K36" s="213"/>
      <c r="L36" s="213"/>
      <c r="M36" s="213"/>
      <c r="N36" s="38"/>
      <c r="O36" s="38"/>
    </row>
    <row r="37" spans="1:15" ht="19.5" customHeight="1">
      <c r="A37" s="383"/>
      <c r="B37" s="384"/>
      <c r="C37" s="316"/>
      <c r="D37" s="316"/>
      <c r="E37" s="316"/>
      <c r="F37" s="316"/>
      <c r="G37" s="383"/>
      <c r="H37" s="286"/>
      <c r="I37" s="316"/>
      <c r="J37" s="316"/>
      <c r="K37" s="316"/>
      <c r="L37" s="316"/>
      <c r="M37" s="316"/>
      <c r="N37" s="38"/>
      <c r="O37" s="38"/>
    </row>
    <row r="38" spans="1:14" ht="19.5" customHeight="1">
      <c r="A38" s="122" t="s">
        <v>32</v>
      </c>
      <c r="B38" s="122" t="s">
        <v>261</v>
      </c>
      <c r="I38" s="27"/>
      <c r="J38" s="27"/>
      <c r="K38" s="27"/>
      <c r="L38" t="s">
        <v>33</v>
      </c>
      <c r="N38" s="36"/>
    </row>
    <row r="39" spans="3:13" ht="1.5" customHeight="1" hidden="1">
      <c r="C39" s="27"/>
      <c r="D39" s="27"/>
      <c r="E39" s="27"/>
      <c r="F39" s="27"/>
      <c r="H39" s="14"/>
      <c r="I39" s="27"/>
      <c r="J39" s="27"/>
      <c r="K39" s="27"/>
      <c r="L39" s="102"/>
      <c r="M39" s="262"/>
    </row>
    <row r="40" spans="3:13" ht="12.75" customHeight="1" hidden="1">
      <c r="C40" s="27"/>
      <c r="D40" s="27"/>
      <c r="E40" s="27"/>
      <c r="F40" s="27"/>
      <c r="H40" s="14"/>
      <c r="I40" s="27"/>
      <c r="J40" s="27"/>
      <c r="K40" s="27"/>
      <c r="L40" s="89"/>
      <c r="M40" s="262"/>
    </row>
    <row r="41" spans="3:13" ht="7.5" customHeight="1" hidden="1">
      <c r="C41" s="27"/>
      <c r="D41" s="27"/>
      <c r="E41" s="27"/>
      <c r="F41" s="27"/>
      <c r="H41" s="14"/>
      <c r="I41" s="27"/>
      <c r="J41" s="27"/>
      <c r="K41" s="27"/>
      <c r="L41" s="89"/>
      <c r="M41" s="262"/>
    </row>
    <row r="42" spans="1:15" ht="51">
      <c r="A42" s="202" t="s">
        <v>34</v>
      </c>
      <c r="B42" s="207" t="s">
        <v>3</v>
      </c>
      <c r="C42" s="203" t="s">
        <v>270</v>
      </c>
      <c r="D42" s="203"/>
      <c r="E42" s="203"/>
      <c r="F42" s="203"/>
      <c r="G42" s="219"/>
      <c r="H42" s="220"/>
      <c r="I42" s="206" t="s">
        <v>427</v>
      </c>
      <c r="J42" s="221" t="s">
        <v>362</v>
      </c>
      <c r="K42" s="221" t="s">
        <v>269</v>
      </c>
      <c r="L42" s="207" t="s">
        <v>302</v>
      </c>
      <c r="M42" s="207" t="s">
        <v>278</v>
      </c>
      <c r="N42" s="99"/>
      <c r="O42" s="99"/>
    </row>
    <row r="43" spans="1:15" ht="17.25" customHeight="1">
      <c r="A43" s="309">
        <v>610</v>
      </c>
      <c r="B43" s="208" t="s">
        <v>35</v>
      </c>
      <c r="C43" s="210">
        <f>SUM(C45:C46,C55:C56)</f>
        <v>0</v>
      </c>
      <c r="D43" s="209"/>
      <c r="E43" s="209"/>
      <c r="F43" s="209"/>
      <c r="G43" s="211"/>
      <c r="H43" s="212"/>
      <c r="I43" s="213">
        <v>76581</v>
      </c>
      <c r="J43" s="213">
        <f>SUM(J45:J50)</f>
        <v>79644</v>
      </c>
      <c r="K43" s="213">
        <f>SUM(K45:K50)</f>
        <v>0</v>
      </c>
      <c r="L43" s="213">
        <f>SUM(L45:L50)</f>
        <v>81954</v>
      </c>
      <c r="M43" s="300"/>
      <c r="N43" s="40"/>
      <c r="O43" s="40"/>
    </row>
    <row r="44" spans="1:15" ht="0.75" customHeight="1">
      <c r="A44" s="253"/>
      <c r="B44" s="254"/>
      <c r="C44" s="257"/>
      <c r="D44" s="258"/>
      <c r="E44" s="258"/>
      <c r="F44" s="258"/>
      <c r="G44" s="259"/>
      <c r="H44" s="258"/>
      <c r="I44" s="260"/>
      <c r="J44" s="260"/>
      <c r="K44" s="260"/>
      <c r="L44" s="261"/>
      <c r="M44" s="153"/>
      <c r="N44" s="40"/>
      <c r="O44" s="40"/>
    </row>
    <row r="45" spans="1:15" ht="25.5">
      <c r="A45" s="215">
        <v>611</v>
      </c>
      <c r="B45" s="246" t="s">
        <v>280</v>
      </c>
      <c r="C45" s="239"/>
      <c r="D45" s="103"/>
      <c r="E45" s="103"/>
      <c r="F45" s="103"/>
      <c r="G45" s="121"/>
      <c r="H45" s="104"/>
      <c r="I45" s="297">
        <v>54954</v>
      </c>
      <c r="J45" s="9">
        <v>56980</v>
      </c>
      <c r="K45" s="9"/>
      <c r="L45" s="113">
        <v>59290</v>
      </c>
      <c r="M45" s="113"/>
      <c r="N45" s="40"/>
      <c r="O45" s="40"/>
    </row>
    <row r="46" spans="1:15" ht="12.75" customHeight="1">
      <c r="A46" s="208">
        <v>612</v>
      </c>
      <c r="B46" s="18" t="s">
        <v>370</v>
      </c>
      <c r="C46" s="213"/>
      <c r="D46" s="103"/>
      <c r="E46" s="103"/>
      <c r="F46" s="103"/>
      <c r="G46" s="121"/>
      <c r="H46" s="104"/>
      <c r="I46" s="213">
        <v>18508</v>
      </c>
      <c r="J46" s="9">
        <v>21013</v>
      </c>
      <c r="K46" s="9"/>
      <c r="L46" s="113">
        <v>21013</v>
      </c>
      <c r="M46" s="113"/>
      <c r="N46" s="40"/>
      <c r="O46" s="40"/>
    </row>
    <row r="47" spans="1:15" ht="10.5" customHeight="1">
      <c r="A47" s="215">
        <v>613</v>
      </c>
      <c r="B47" s="246" t="s">
        <v>281</v>
      </c>
      <c r="C47" s="239"/>
      <c r="D47" s="103"/>
      <c r="E47" s="103"/>
      <c r="F47" s="103"/>
      <c r="G47" s="121"/>
      <c r="H47" s="104"/>
      <c r="I47" s="239">
        <v>10</v>
      </c>
      <c r="J47" s="9">
        <v>10</v>
      </c>
      <c r="K47" s="9"/>
      <c r="L47" s="113">
        <v>10</v>
      </c>
      <c r="M47" s="113"/>
      <c r="N47" s="40"/>
      <c r="O47" s="40"/>
    </row>
    <row r="48" spans="1:15" ht="12.75" customHeight="1">
      <c r="A48" s="208">
        <v>614</v>
      </c>
      <c r="B48" s="18" t="s">
        <v>47</v>
      </c>
      <c r="C48" s="217"/>
      <c r="D48" s="108"/>
      <c r="E48" s="108"/>
      <c r="F48" s="108"/>
      <c r="G48" s="121"/>
      <c r="H48" s="113"/>
      <c r="I48" s="217">
        <v>1751</v>
      </c>
      <c r="J48" s="9">
        <v>197</v>
      </c>
      <c r="K48" s="9"/>
      <c r="L48" s="113">
        <v>197</v>
      </c>
      <c r="M48" s="113"/>
      <c r="N48" s="40"/>
      <c r="O48" s="40"/>
    </row>
    <row r="49" spans="1:15" ht="12.75" customHeight="1">
      <c r="A49" s="348">
        <v>615</v>
      </c>
      <c r="B49" s="349" t="s">
        <v>282</v>
      </c>
      <c r="C49" s="217"/>
      <c r="D49" s="352"/>
      <c r="E49" s="352"/>
      <c r="F49" s="352"/>
      <c r="G49" s="353"/>
      <c r="H49" s="352"/>
      <c r="I49" s="217">
        <v>1358</v>
      </c>
      <c r="J49" s="9">
        <v>1444</v>
      </c>
      <c r="K49" s="9"/>
      <c r="L49" s="113">
        <v>1444</v>
      </c>
      <c r="M49" s="113"/>
      <c r="N49" s="40"/>
      <c r="O49" s="40"/>
    </row>
    <row r="50" spans="1:15" ht="12.75" customHeight="1">
      <c r="A50" s="348">
        <v>616</v>
      </c>
      <c r="B50" s="349" t="s">
        <v>313</v>
      </c>
      <c r="C50" s="217"/>
      <c r="D50" s="352"/>
      <c r="E50" s="352"/>
      <c r="F50" s="352"/>
      <c r="G50" s="353"/>
      <c r="H50" s="352"/>
      <c r="I50" s="217"/>
      <c r="J50" s="9"/>
      <c r="K50" s="9"/>
      <c r="L50" s="113"/>
      <c r="M50" s="113"/>
      <c r="N50" s="40"/>
      <c r="O50" s="40"/>
    </row>
    <row r="51" spans="1:15" ht="12.75" customHeight="1">
      <c r="A51" s="247"/>
      <c r="B51" s="23"/>
      <c r="C51" s="216"/>
      <c r="D51" s="104"/>
      <c r="E51" s="104"/>
      <c r="F51" s="104"/>
      <c r="G51" s="121"/>
      <c r="H51" s="104"/>
      <c r="I51" s="216"/>
      <c r="J51" s="9"/>
      <c r="K51" s="9"/>
      <c r="L51" s="113"/>
      <c r="M51" s="113"/>
      <c r="N51" s="40"/>
      <c r="O51" s="40"/>
    </row>
    <row r="52" spans="1:15" ht="12.75" customHeight="1">
      <c r="A52" s="247"/>
      <c r="B52" s="23"/>
      <c r="C52" s="216"/>
      <c r="D52" s="104"/>
      <c r="E52" s="104"/>
      <c r="F52" s="104"/>
      <c r="G52" s="121"/>
      <c r="H52" s="104"/>
      <c r="I52" s="216"/>
      <c r="J52" s="9"/>
      <c r="K52" s="9"/>
      <c r="L52" s="113"/>
      <c r="M52" s="113"/>
      <c r="N52" s="40"/>
      <c r="O52" s="40"/>
    </row>
    <row r="53" spans="1:15" ht="12.75" customHeight="1">
      <c r="A53" s="247"/>
      <c r="B53" s="23"/>
      <c r="C53" s="216"/>
      <c r="D53" s="104"/>
      <c r="E53" s="104"/>
      <c r="F53" s="104"/>
      <c r="G53" s="121"/>
      <c r="H53" s="104"/>
      <c r="I53" s="216"/>
      <c r="J53" s="9"/>
      <c r="K53" s="9"/>
      <c r="L53" s="113"/>
      <c r="M53" s="113"/>
      <c r="N53" s="40"/>
      <c r="O53" s="40"/>
    </row>
    <row r="54" spans="1:15" ht="12.75" customHeight="1">
      <c r="A54" s="247"/>
      <c r="B54" s="23"/>
      <c r="C54" s="216"/>
      <c r="D54" s="104"/>
      <c r="E54" s="104"/>
      <c r="F54" s="104"/>
      <c r="G54" s="121"/>
      <c r="H54" s="104"/>
      <c r="I54" s="216"/>
      <c r="J54" s="9"/>
      <c r="K54" s="9"/>
      <c r="L54" s="113"/>
      <c r="M54" s="113"/>
      <c r="N54" s="40"/>
      <c r="O54" s="40"/>
    </row>
    <row r="55" spans="1:15" ht="12.75">
      <c r="A55" s="215"/>
      <c r="B55" s="246"/>
      <c r="C55" s="239"/>
      <c r="D55" s="103"/>
      <c r="E55" s="103"/>
      <c r="F55" s="103"/>
      <c r="G55" s="121"/>
      <c r="H55" s="104"/>
      <c r="I55" s="239"/>
      <c r="J55" s="9"/>
      <c r="K55" s="9"/>
      <c r="L55" s="113"/>
      <c r="M55" s="113"/>
      <c r="N55" s="40"/>
      <c r="O55" s="40"/>
    </row>
    <row r="56" spans="1:15" ht="10.5" customHeight="1">
      <c r="A56" s="208"/>
      <c r="B56" s="18"/>
      <c r="C56" s="217"/>
      <c r="D56" s="108"/>
      <c r="E56" s="108"/>
      <c r="F56" s="108"/>
      <c r="G56" s="121"/>
      <c r="H56" s="113"/>
      <c r="I56" s="217"/>
      <c r="J56" s="63"/>
      <c r="K56" s="63"/>
      <c r="L56" s="113"/>
      <c r="M56" s="113"/>
      <c r="N56" s="40"/>
      <c r="O56" s="40"/>
    </row>
    <row r="57" spans="1:15" ht="12.75" customHeight="1">
      <c r="A57" s="247"/>
      <c r="B57" s="23"/>
      <c r="C57" s="216"/>
      <c r="D57" s="104"/>
      <c r="E57" s="104"/>
      <c r="F57" s="104"/>
      <c r="G57" s="121"/>
      <c r="H57" s="104"/>
      <c r="I57" s="216"/>
      <c r="J57" s="9"/>
      <c r="K57" s="9"/>
      <c r="L57" s="113"/>
      <c r="M57" s="113"/>
      <c r="N57" s="40"/>
      <c r="O57" s="40"/>
    </row>
    <row r="58" spans="1:15" ht="12.75" customHeight="1">
      <c r="A58" s="247"/>
      <c r="B58" s="23"/>
      <c r="C58" s="216"/>
      <c r="D58" s="104"/>
      <c r="E58" s="104"/>
      <c r="F58" s="104"/>
      <c r="G58" s="121"/>
      <c r="H58" s="104"/>
      <c r="I58" s="216"/>
      <c r="J58" s="9"/>
      <c r="K58" s="9"/>
      <c r="L58" s="113"/>
      <c r="M58" s="113"/>
      <c r="N58" s="40"/>
      <c r="O58" s="40"/>
    </row>
    <row r="59" spans="1:15" ht="12.75" customHeight="1">
      <c r="A59" s="247"/>
      <c r="B59" s="23"/>
      <c r="C59" s="216"/>
      <c r="D59" s="104"/>
      <c r="E59" s="104"/>
      <c r="F59" s="104"/>
      <c r="G59" s="121"/>
      <c r="H59" s="104"/>
      <c r="I59" s="216"/>
      <c r="J59" s="9"/>
      <c r="K59" s="9"/>
      <c r="L59" s="113"/>
      <c r="M59" s="113"/>
      <c r="N59" s="40"/>
      <c r="O59" s="40"/>
    </row>
    <row r="60" spans="1:15" ht="12.75" customHeight="1">
      <c r="A60" s="247"/>
      <c r="B60" s="23"/>
      <c r="C60" s="216"/>
      <c r="D60" s="104"/>
      <c r="E60" s="104"/>
      <c r="F60" s="104"/>
      <c r="G60" s="121"/>
      <c r="H60" s="104"/>
      <c r="I60" s="216"/>
      <c r="J60" s="9"/>
      <c r="K60" s="9"/>
      <c r="L60" s="113"/>
      <c r="M60" s="113"/>
      <c r="N60" s="40"/>
      <c r="O60" s="40"/>
    </row>
    <row r="61" spans="1:15" ht="12.75" customHeight="1">
      <c r="A61" s="348"/>
      <c r="B61" s="349"/>
      <c r="C61" s="217"/>
      <c r="D61" s="352"/>
      <c r="E61" s="352"/>
      <c r="F61" s="352"/>
      <c r="G61" s="353"/>
      <c r="H61" s="352"/>
      <c r="I61" s="217"/>
      <c r="J61" s="9"/>
      <c r="K61" s="9"/>
      <c r="L61" s="113"/>
      <c r="M61" s="113"/>
      <c r="N61" s="40"/>
      <c r="O61" s="40"/>
    </row>
    <row r="62" spans="1:15" ht="12.75" customHeight="1">
      <c r="A62" s="348"/>
      <c r="B62" s="349"/>
      <c r="C62" s="217"/>
      <c r="D62" s="352"/>
      <c r="E62" s="352"/>
      <c r="F62" s="352"/>
      <c r="G62" s="353"/>
      <c r="H62" s="352"/>
      <c r="I62" s="217"/>
      <c r="J62" s="9"/>
      <c r="K62" s="9"/>
      <c r="L62" s="113"/>
      <c r="M62" s="113"/>
      <c r="N62" s="40"/>
      <c r="O62" s="40"/>
    </row>
    <row r="63" spans="1:15" ht="25.5" customHeight="1">
      <c r="A63" s="311">
        <v>620</v>
      </c>
      <c r="B63" s="218" t="s">
        <v>371</v>
      </c>
      <c r="C63" s="213">
        <f>SUM(C64:C67,C71)</f>
        <v>0</v>
      </c>
      <c r="D63" s="212"/>
      <c r="E63" s="212"/>
      <c r="F63" s="212"/>
      <c r="G63" s="211"/>
      <c r="H63" s="212"/>
      <c r="I63" s="213">
        <v>26356</v>
      </c>
      <c r="J63" s="213">
        <f>SUM(J64:J67)</f>
        <v>27416</v>
      </c>
      <c r="K63" s="213">
        <f>SUM(K64:K67)</f>
        <v>0</v>
      </c>
      <c r="L63" s="213">
        <f>SUM(L64:L67)</f>
        <v>28523</v>
      </c>
      <c r="M63" s="217"/>
      <c r="N63" s="40"/>
      <c r="O63" s="40"/>
    </row>
    <row r="64" spans="1:15" ht="12.75" customHeight="1">
      <c r="A64" s="208">
        <v>621</v>
      </c>
      <c r="B64" s="18" t="s">
        <v>53</v>
      </c>
      <c r="C64" s="213"/>
      <c r="D64" s="103"/>
      <c r="E64" s="103"/>
      <c r="F64" s="103"/>
      <c r="G64" s="121"/>
      <c r="H64" s="104"/>
      <c r="I64" s="213">
        <v>1500</v>
      </c>
      <c r="J64" s="9">
        <v>1500</v>
      </c>
      <c r="K64" s="9"/>
      <c r="L64" s="113">
        <v>1500</v>
      </c>
      <c r="M64" s="113"/>
      <c r="N64" s="40"/>
      <c r="O64" s="40"/>
    </row>
    <row r="65" spans="1:15" ht="12.75" customHeight="1">
      <c r="A65" s="208">
        <v>622</v>
      </c>
      <c r="B65" s="18" t="s">
        <v>54</v>
      </c>
      <c r="C65" s="213"/>
      <c r="D65" s="103"/>
      <c r="E65" s="103"/>
      <c r="F65" s="103"/>
      <c r="G65" s="121"/>
      <c r="H65" s="104"/>
      <c r="I65" s="213">
        <v>5523</v>
      </c>
      <c r="J65" s="9">
        <v>5820</v>
      </c>
      <c r="K65" s="9"/>
      <c r="L65" s="113">
        <v>6051</v>
      </c>
      <c r="M65" s="113"/>
      <c r="N65" s="40"/>
      <c r="O65" s="40"/>
    </row>
    <row r="66" spans="1:15" ht="12.75" customHeight="1">
      <c r="A66" s="208">
        <v>623</v>
      </c>
      <c r="B66" s="18" t="s">
        <v>55</v>
      </c>
      <c r="C66" s="213"/>
      <c r="D66" s="103"/>
      <c r="E66" s="103"/>
      <c r="F66" s="103"/>
      <c r="G66" s="121"/>
      <c r="H66" s="104"/>
      <c r="I66" s="213">
        <v>500</v>
      </c>
      <c r="J66" s="9">
        <v>500</v>
      </c>
      <c r="K66" s="9"/>
      <c r="L66" s="113">
        <v>500</v>
      </c>
      <c r="M66" s="113"/>
      <c r="N66" s="40"/>
      <c r="O66" s="40"/>
    </row>
    <row r="67" spans="1:15" ht="12.75" customHeight="1">
      <c r="A67" s="208">
        <v>625</v>
      </c>
      <c r="B67" s="18" t="s">
        <v>56</v>
      </c>
      <c r="C67" s="213">
        <f>SUM(C68:C69)</f>
        <v>0</v>
      </c>
      <c r="D67" s="103"/>
      <c r="E67" s="103"/>
      <c r="F67" s="103"/>
      <c r="G67" s="121"/>
      <c r="H67" s="104"/>
      <c r="I67" s="213">
        <f>SUM(I68:I74)</f>
        <v>18833</v>
      </c>
      <c r="J67" s="9">
        <f>SUM(J68:J73)</f>
        <v>19596</v>
      </c>
      <c r="K67" s="9">
        <f>SUM(K68:K73)</f>
        <v>0</v>
      </c>
      <c r="L67" s="9">
        <f>SUM(L68:L73)</f>
        <v>20472</v>
      </c>
      <c r="M67" s="113"/>
      <c r="N67" s="40"/>
      <c r="O67" s="40"/>
    </row>
    <row r="68" spans="1:15" ht="12.75" customHeight="1">
      <c r="A68" s="247">
        <v>1</v>
      </c>
      <c r="B68" s="23" t="s">
        <v>57</v>
      </c>
      <c r="C68" s="216"/>
      <c r="D68" s="104"/>
      <c r="E68" s="104"/>
      <c r="F68" s="104"/>
      <c r="G68" s="121"/>
      <c r="H68" s="104"/>
      <c r="I68" s="216">
        <v>1054</v>
      </c>
      <c r="J68" s="9">
        <v>1098</v>
      </c>
      <c r="K68" s="9"/>
      <c r="L68" s="113">
        <v>1127</v>
      </c>
      <c r="M68" s="113"/>
      <c r="N68" s="40"/>
      <c r="O68" s="40"/>
    </row>
    <row r="69" spans="1:15" ht="12.75" customHeight="1">
      <c r="A69" s="247">
        <v>2</v>
      </c>
      <c r="B69" s="23" t="s">
        <v>355</v>
      </c>
      <c r="C69" s="216"/>
      <c r="D69" s="104"/>
      <c r="E69" s="104"/>
      <c r="F69" s="104"/>
      <c r="G69" s="121"/>
      <c r="H69" s="104"/>
      <c r="I69" s="216">
        <v>10593</v>
      </c>
      <c r="J69" s="9">
        <v>10948</v>
      </c>
      <c r="K69" s="9"/>
      <c r="L69" s="113">
        <v>11271</v>
      </c>
      <c r="M69" s="113"/>
      <c r="N69" s="40"/>
      <c r="O69" s="40"/>
    </row>
    <row r="70" spans="1:15" ht="12.75" customHeight="1">
      <c r="A70" s="247">
        <v>3</v>
      </c>
      <c r="B70" s="23" t="s">
        <v>359</v>
      </c>
      <c r="C70" s="216"/>
      <c r="D70" s="104"/>
      <c r="E70" s="104"/>
      <c r="F70" s="104"/>
      <c r="G70" s="121"/>
      <c r="H70" s="104"/>
      <c r="I70" s="216">
        <v>602</v>
      </c>
      <c r="J70" s="9">
        <v>707</v>
      </c>
      <c r="K70" s="9"/>
      <c r="L70" s="113">
        <v>730</v>
      </c>
      <c r="M70" s="113"/>
      <c r="N70" s="40"/>
      <c r="O70" s="40"/>
    </row>
    <row r="71" spans="1:15" ht="12.75" customHeight="1">
      <c r="A71" s="400">
        <v>4</v>
      </c>
      <c r="B71" s="354" t="s">
        <v>358</v>
      </c>
      <c r="C71" s="241"/>
      <c r="D71" s="366"/>
      <c r="E71" s="366"/>
      <c r="F71" s="366"/>
      <c r="G71" s="121"/>
      <c r="H71" s="366"/>
      <c r="I71" s="241">
        <v>2257</v>
      </c>
      <c r="J71" s="9">
        <v>2346</v>
      </c>
      <c r="K71" s="9"/>
      <c r="L71" s="113">
        <v>2715</v>
      </c>
      <c r="M71" s="113"/>
      <c r="N71" s="40"/>
      <c r="O71" s="40"/>
    </row>
    <row r="72" spans="1:15" ht="12.75" customHeight="1">
      <c r="A72" s="400">
        <v>5</v>
      </c>
      <c r="B72" s="354" t="s">
        <v>356</v>
      </c>
      <c r="C72" s="241"/>
      <c r="D72" s="366"/>
      <c r="E72" s="366"/>
      <c r="F72" s="366"/>
      <c r="G72" s="121"/>
      <c r="H72" s="366"/>
      <c r="I72" s="241">
        <v>753</v>
      </c>
      <c r="J72" s="9">
        <v>782</v>
      </c>
      <c r="K72" s="9"/>
      <c r="L72" s="113">
        <v>805</v>
      </c>
      <c r="M72" s="113"/>
      <c r="N72" s="40"/>
      <c r="O72" s="40"/>
    </row>
    <row r="73" spans="1:15" ht="12.75" customHeight="1">
      <c r="A73" s="400">
        <v>7</v>
      </c>
      <c r="B73" s="354" t="s">
        <v>357</v>
      </c>
      <c r="C73" s="241"/>
      <c r="D73" s="366"/>
      <c r="E73" s="366"/>
      <c r="F73" s="366"/>
      <c r="G73" s="121"/>
      <c r="H73" s="366"/>
      <c r="I73" s="241">
        <v>3574</v>
      </c>
      <c r="J73" s="9">
        <v>3715</v>
      </c>
      <c r="K73" s="9"/>
      <c r="L73" s="113">
        <v>3824</v>
      </c>
      <c r="M73" s="113"/>
      <c r="N73" s="40"/>
      <c r="O73" s="40"/>
    </row>
    <row r="74" spans="1:15" ht="19.5" customHeight="1">
      <c r="A74" s="400">
        <v>628003</v>
      </c>
      <c r="B74" s="354" t="s">
        <v>277</v>
      </c>
      <c r="C74" s="213"/>
      <c r="D74" s="103"/>
      <c r="E74" s="103"/>
      <c r="F74" s="103"/>
      <c r="G74" s="121"/>
      <c r="H74" s="104"/>
      <c r="I74" s="241"/>
      <c r="J74" s="9"/>
      <c r="K74" s="9"/>
      <c r="L74" s="113"/>
      <c r="M74" s="113"/>
      <c r="N74" s="40"/>
      <c r="O74" s="40"/>
    </row>
    <row r="75" spans="1:15" ht="24" customHeight="1">
      <c r="A75" s="278"/>
      <c r="B75" s="36"/>
      <c r="C75" s="277"/>
      <c r="D75" s="58"/>
      <c r="E75" s="58"/>
      <c r="F75" s="58"/>
      <c r="G75" s="40"/>
      <c r="H75" s="87"/>
      <c r="I75" s="58"/>
      <c r="J75" s="58" t="s">
        <v>276</v>
      </c>
      <c r="K75" s="58"/>
      <c r="L75" s="160"/>
      <c r="M75" s="160"/>
      <c r="N75" s="40"/>
      <c r="O75" s="40"/>
    </row>
    <row r="76" spans="1:15" ht="12.75" hidden="1">
      <c r="A76" s="278"/>
      <c r="B76" s="36"/>
      <c r="C76" s="277"/>
      <c r="D76" s="58"/>
      <c r="E76" s="58"/>
      <c r="F76" s="58"/>
      <c r="G76" s="40"/>
      <c r="H76" s="87"/>
      <c r="I76" s="58"/>
      <c r="J76" s="58"/>
      <c r="K76" s="58"/>
      <c r="L76" s="160"/>
      <c r="M76" s="160"/>
      <c r="N76" s="40"/>
      <c r="O76" s="40"/>
    </row>
    <row r="77" spans="1:15" ht="3" customHeight="1" hidden="1">
      <c r="A77" s="279"/>
      <c r="B77" s="274"/>
      <c r="C77" s="277"/>
      <c r="D77" s="58"/>
      <c r="E77" s="58"/>
      <c r="F77" s="58"/>
      <c r="G77" s="40"/>
      <c r="H77" s="87"/>
      <c r="I77" s="58"/>
      <c r="J77" s="58"/>
      <c r="K77" s="58"/>
      <c r="L77" s="160"/>
      <c r="M77" s="160"/>
      <c r="N77" s="40"/>
      <c r="O77" s="40"/>
    </row>
    <row r="78" spans="1:15" ht="12.75" hidden="1">
      <c r="A78" s="75"/>
      <c r="B78" s="36"/>
      <c r="C78" s="277"/>
      <c r="D78" s="58"/>
      <c r="E78" s="58"/>
      <c r="F78" s="58"/>
      <c r="G78" s="40"/>
      <c r="H78" s="87"/>
      <c r="I78" s="58"/>
      <c r="J78" s="58"/>
      <c r="K78" s="58"/>
      <c r="L78" s="160"/>
      <c r="M78" s="160"/>
      <c r="N78" s="40"/>
      <c r="O78" s="40"/>
    </row>
    <row r="79" spans="1:15" ht="12.75" hidden="1">
      <c r="A79" s="75"/>
      <c r="B79" s="36"/>
      <c r="C79" s="58"/>
      <c r="D79" s="58"/>
      <c r="E79" s="58"/>
      <c r="F79" s="58"/>
      <c r="G79" s="40"/>
      <c r="H79" s="87"/>
      <c r="I79" s="58"/>
      <c r="J79" s="58"/>
      <c r="K79" s="58"/>
      <c r="L79" s="160"/>
      <c r="M79" s="160"/>
      <c r="N79" s="40"/>
      <c r="O79" s="40"/>
    </row>
    <row r="80" spans="3:15" ht="12.75" hidden="1">
      <c r="C80" s="27"/>
      <c r="D80" s="27"/>
      <c r="E80" s="27"/>
      <c r="F80" s="27"/>
      <c r="G80" s="28"/>
      <c r="H80" s="46"/>
      <c r="I80" s="177"/>
      <c r="J80" s="177"/>
      <c r="K80" s="177"/>
      <c r="L80" s="155"/>
      <c r="M80" s="155"/>
      <c r="N80" s="28"/>
      <c r="O80" s="28"/>
    </row>
    <row r="81" spans="3:15" ht="12.75" hidden="1">
      <c r="C81" s="27" t="s">
        <v>60</v>
      </c>
      <c r="D81" s="27"/>
      <c r="E81" s="27"/>
      <c r="F81" s="27"/>
      <c r="G81" s="28"/>
      <c r="H81" s="46"/>
      <c r="I81" s="177"/>
      <c r="J81" s="177"/>
      <c r="K81" s="177"/>
      <c r="L81" s="155"/>
      <c r="M81" s="155"/>
      <c r="N81" s="28"/>
      <c r="O81" s="28"/>
    </row>
    <row r="82" spans="3:15" ht="4.5" customHeight="1" hidden="1">
      <c r="C82" s="27"/>
      <c r="D82" s="27"/>
      <c r="E82" s="27"/>
      <c r="F82" s="27"/>
      <c r="G82" s="28"/>
      <c r="H82" s="46"/>
      <c r="I82" s="177"/>
      <c r="J82" s="177"/>
      <c r="K82" s="177"/>
      <c r="L82" s="155"/>
      <c r="M82" s="155"/>
      <c r="N82" s="28"/>
      <c r="O82" s="28"/>
    </row>
    <row r="83" spans="3:15" ht="12.75" hidden="1">
      <c r="C83" s="27"/>
      <c r="D83" s="27"/>
      <c r="E83" s="27"/>
      <c r="F83" s="27"/>
      <c r="G83" s="28"/>
      <c r="H83" s="46"/>
      <c r="I83" s="177"/>
      <c r="J83" s="177"/>
      <c r="K83" s="177"/>
      <c r="L83" s="155"/>
      <c r="M83" s="155"/>
      <c r="N83" s="28"/>
      <c r="O83" s="28"/>
    </row>
    <row r="84" spans="1:15" ht="12.75">
      <c r="A84" s="56" t="s">
        <v>32</v>
      </c>
      <c r="B84" s="56"/>
      <c r="C84" s="27"/>
      <c r="D84" s="27"/>
      <c r="E84" s="27"/>
      <c r="F84" s="27"/>
      <c r="G84" t="s">
        <v>61</v>
      </c>
      <c r="H84" s="46"/>
      <c r="I84" s="177"/>
      <c r="J84" s="177"/>
      <c r="K84" s="177"/>
      <c r="L84" s="156" t="s">
        <v>62</v>
      </c>
      <c r="M84" s="155"/>
      <c r="N84" s="28"/>
      <c r="O84" s="28"/>
    </row>
    <row r="85" spans="1:15" ht="51">
      <c r="A85" s="202" t="s">
        <v>34</v>
      </c>
      <c r="B85" s="207" t="s">
        <v>3</v>
      </c>
      <c r="C85" s="203" t="s">
        <v>270</v>
      </c>
      <c r="D85" s="203"/>
      <c r="E85" s="203"/>
      <c r="F85" s="203"/>
      <c r="G85" s="219"/>
      <c r="H85" s="220"/>
      <c r="I85" s="206" t="s">
        <v>427</v>
      </c>
      <c r="J85" s="221" t="s">
        <v>362</v>
      </c>
      <c r="K85" s="221" t="s">
        <v>269</v>
      </c>
      <c r="L85" s="207" t="s">
        <v>302</v>
      </c>
      <c r="M85" s="207" t="s">
        <v>278</v>
      </c>
      <c r="N85" s="62"/>
      <c r="O85" s="62"/>
    </row>
    <row r="86" spans="1:15" ht="12.75">
      <c r="A86" s="208">
        <v>631</v>
      </c>
      <c r="B86" s="208" t="s">
        <v>284</v>
      </c>
      <c r="C86" s="210">
        <f>SUM(C87,C92)</f>
        <v>6</v>
      </c>
      <c r="D86" s="229"/>
      <c r="E86" s="213"/>
      <c r="F86" s="213"/>
      <c r="G86" s="230"/>
      <c r="H86" s="231"/>
      <c r="I86" s="210">
        <f>SUM(I87:I89)</f>
        <v>8332</v>
      </c>
      <c r="J86" s="213">
        <v>8729</v>
      </c>
      <c r="K86" s="213"/>
      <c r="L86" s="303">
        <v>8800</v>
      </c>
      <c r="M86" s="217"/>
      <c r="N86" s="40"/>
      <c r="O86" s="40"/>
    </row>
    <row r="87" spans="1:15" ht="12.75">
      <c r="A87" s="247">
        <v>1</v>
      </c>
      <c r="B87" s="23" t="s">
        <v>285</v>
      </c>
      <c r="C87" s="333"/>
      <c r="D87" s="302"/>
      <c r="E87" s="242"/>
      <c r="F87" s="242"/>
      <c r="G87" s="21"/>
      <c r="H87" s="356"/>
      <c r="I87" s="333">
        <v>6532</v>
      </c>
      <c r="J87" s="6"/>
      <c r="K87" s="6"/>
      <c r="L87" s="301"/>
      <c r="M87" s="164"/>
      <c r="N87" s="40"/>
      <c r="O87" s="40"/>
    </row>
    <row r="88" spans="1:15" ht="12.75">
      <c r="A88" s="247">
        <v>2</v>
      </c>
      <c r="B88" s="354" t="s">
        <v>286</v>
      </c>
      <c r="C88" s="333"/>
      <c r="D88" s="302"/>
      <c r="E88" s="242"/>
      <c r="F88" s="242"/>
      <c r="G88" s="21"/>
      <c r="H88" s="356"/>
      <c r="I88" s="333">
        <v>1800</v>
      </c>
      <c r="J88" s="9"/>
      <c r="K88" s="9"/>
      <c r="L88" s="302"/>
      <c r="M88" s="242"/>
      <c r="N88" s="40"/>
      <c r="O88" s="40"/>
    </row>
    <row r="89" spans="1:15" ht="12.75">
      <c r="A89" s="247">
        <v>3</v>
      </c>
      <c r="B89" s="23" t="s">
        <v>287</v>
      </c>
      <c r="C89" s="216"/>
      <c r="D89" s="82"/>
      <c r="E89" s="9"/>
      <c r="F89" s="9"/>
      <c r="G89" s="21"/>
      <c r="H89" s="43"/>
      <c r="I89" s="216"/>
      <c r="J89" s="9"/>
      <c r="K89" s="9"/>
      <c r="L89" s="302"/>
      <c r="M89" s="242"/>
      <c r="N89" s="40"/>
      <c r="O89" s="40"/>
    </row>
    <row r="90" spans="1:15" ht="12.75">
      <c r="A90" s="247"/>
      <c r="B90" s="23"/>
      <c r="C90" s="216"/>
      <c r="D90" s="82"/>
      <c r="E90" s="9"/>
      <c r="F90" s="9"/>
      <c r="G90" s="21"/>
      <c r="H90" s="43"/>
      <c r="I90" s="216"/>
      <c r="J90" s="9"/>
      <c r="K90" s="9"/>
      <c r="L90" s="302"/>
      <c r="M90" s="242"/>
      <c r="N90" s="40"/>
      <c r="O90" s="40"/>
    </row>
    <row r="91" spans="1:15" ht="12.75">
      <c r="A91" s="247"/>
      <c r="B91" s="23"/>
      <c r="C91" s="216"/>
      <c r="D91" s="82"/>
      <c r="E91" s="9"/>
      <c r="F91" s="9"/>
      <c r="G91" s="21"/>
      <c r="H91" s="43"/>
      <c r="I91" s="216"/>
      <c r="J91" s="9"/>
      <c r="K91" s="9"/>
      <c r="L91" s="302"/>
      <c r="M91" s="242"/>
      <c r="N91" s="40"/>
      <c r="O91" s="40"/>
    </row>
    <row r="92" spans="1:15" ht="12.75">
      <c r="A92" s="208">
        <v>632</v>
      </c>
      <c r="B92" s="208" t="s">
        <v>75</v>
      </c>
      <c r="C92" s="210">
        <f>SUM(C93:C106)</f>
        <v>6</v>
      </c>
      <c r="D92" s="233"/>
      <c r="E92" s="234"/>
      <c r="F92" s="234"/>
      <c r="G92" s="230"/>
      <c r="H92" s="235"/>
      <c r="I92" s="217">
        <f>SUM(I93:I95)</f>
        <v>4530</v>
      </c>
      <c r="J92" s="217">
        <v>4720</v>
      </c>
      <c r="K92" s="217"/>
      <c r="L92" s="303">
        <v>4840</v>
      </c>
      <c r="M92" s="217"/>
      <c r="N92" s="40"/>
      <c r="O92" s="40"/>
    </row>
    <row r="93" spans="1:15" ht="12.75">
      <c r="A93" s="247">
        <v>1</v>
      </c>
      <c r="B93" s="23" t="s">
        <v>314</v>
      </c>
      <c r="C93" s="232"/>
      <c r="D93" s="86"/>
      <c r="E93" s="24"/>
      <c r="F93" s="24"/>
      <c r="G93" s="21"/>
      <c r="H93" s="25"/>
      <c r="I93" s="232">
        <v>2530</v>
      </c>
      <c r="J93" s="24"/>
      <c r="K93" s="24"/>
      <c r="L93" s="306"/>
      <c r="M93" s="307"/>
      <c r="N93" s="40"/>
      <c r="O93" s="40"/>
    </row>
    <row r="94" spans="1:15" ht="12.75">
      <c r="A94" s="247">
        <v>2</v>
      </c>
      <c r="B94" s="23" t="s">
        <v>79</v>
      </c>
      <c r="C94" s="232"/>
      <c r="D94" s="86"/>
      <c r="E94" s="24"/>
      <c r="F94" s="24"/>
      <c r="G94" s="21"/>
      <c r="H94" s="25"/>
      <c r="I94" s="232">
        <v>200</v>
      </c>
      <c r="J94" s="24"/>
      <c r="K94" s="24"/>
      <c r="L94" s="306"/>
      <c r="M94" s="307"/>
      <c r="N94" s="40"/>
      <c r="O94" s="40"/>
    </row>
    <row r="95" spans="1:15" ht="12.75">
      <c r="A95" s="247">
        <v>3</v>
      </c>
      <c r="B95" s="23" t="s">
        <v>315</v>
      </c>
      <c r="C95" s="232"/>
      <c r="D95" s="86"/>
      <c r="E95" s="24"/>
      <c r="F95" s="24"/>
      <c r="G95" s="21"/>
      <c r="H95" s="25"/>
      <c r="I95" s="232">
        <v>1800</v>
      </c>
      <c r="J95" s="24"/>
      <c r="K95" s="24"/>
      <c r="L95" s="306"/>
      <c r="M95" s="307"/>
      <c r="N95" s="40"/>
      <c r="O95" s="40"/>
    </row>
    <row r="96" spans="1:15" ht="12.75">
      <c r="A96" s="247"/>
      <c r="B96" s="23"/>
      <c r="C96" s="232"/>
      <c r="D96" s="86"/>
      <c r="E96" s="24"/>
      <c r="F96" s="24"/>
      <c r="G96" s="21"/>
      <c r="H96" s="25"/>
      <c r="I96" s="232"/>
      <c r="J96" s="24"/>
      <c r="K96" s="24"/>
      <c r="L96" s="306"/>
      <c r="M96" s="307"/>
      <c r="N96" s="40"/>
      <c r="O96" s="40"/>
    </row>
    <row r="97" spans="1:15" ht="12.75">
      <c r="A97" s="247"/>
      <c r="B97" s="23"/>
      <c r="C97" s="216"/>
      <c r="D97" s="82"/>
      <c r="E97" s="9"/>
      <c r="F97" s="9"/>
      <c r="G97" s="21"/>
      <c r="H97" s="43"/>
      <c r="I97" s="216"/>
      <c r="J97" s="9"/>
      <c r="K97" s="9"/>
      <c r="L97" s="302"/>
      <c r="M97" s="242"/>
      <c r="N97" s="40"/>
      <c r="O97" s="40"/>
    </row>
    <row r="98" spans="1:15" ht="12.75">
      <c r="A98" s="208">
        <v>633</v>
      </c>
      <c r="B98" s="208" t="s">
        <v>88</v>
      </c>
      <c r="C98" s="210">
        <f>SUM(C99:C135)</f>
        <v>6</v>
      </c>
      <c r="D98" s="213"/>
      <c r="E98" s="213"/>
      <c r="F98" s="213"/>
      <c r="G98" s="230"/>
      <c r="H98" s="231"/>
      <c r="I98" s="213">
        <f>SUM(I99:I112)</f>
        <v>4807</v>
      </c>
      <c r="J98" s="213">
        <v>4927</v>
      </c>
      <c r="K98" s="213"/>
      <c r="L98" s="303">
        <v>4658</v>
      </c>
      <c r="M98" s="217"/>
      <c r="N98" s="40"/>
      <c r="O98" s="40"/>
    </row>
    <row r="99" spans="1:15" ht="12.75">
      <c r="A99" s="247">
        <v>1</v>
      </c>
      <c r="B99" s="23" t="s">
        <v>316</v>
      </c>
      <c r="C99" s="216"/>
      <c r="D99" s="9"/>
      <c r="E99" s="9"/>
      <c r="F99" s="9"/>
      <c r="G99" s="21"/>
      <c r="H99" s="43"/>
      <c r="I99" s="216">
        <v>900</v>
      </c>
      <c r="J99" s="9"/>
      <c r="K99" s="9"/>
      <c r="L99" s="302"/>
      <c r="M99" s="342"/>
      <c r="N99" s="40"/>
      <c r="O99" s="40"/>
    </row>
    <row r="100" spans="1:15" ht="12.75">
      <c r="A100" s="247">
        <v>2</v>
      </c>
      <c r="B100" s="23" t="s">
        <v>90</v>
      </c>
      <c r="C100" s="232"/>
      <c r="D100" s="24"/>
      <c r="E100" s="24"/>
      <c r="F100" s="24"/>
      <c r="G100" s="21"/>
      <c r="H100" s="25"/>
      <c r="I100" s="232">
        <v>321</v>
      </c>
      <c r="J100" s="24"/>
      <c r="K100" s="24"/>
      <c r="L100" s="306"/>
      <c r="M100" s="342"/>
      <c r="N100" s="40"/>
      <c r="O100" s="40"/>
    </row>
    <row r="101" spans="1:15" ht="12.75">
      <c r="A101" s="247">
        <v>3</v>
      </c>
      <c r="B101" s="23" t="s">
        <v>262</v>
      </c>
      <c r="C101" s="232"/>
      <c r="D101" s="24"/>
      <c r="E101" s="24"/>
      <c r="F101" s="24"/>
      <c r="G101" s="21"/>
      <c r="H101" s="25"/>
      <c r="I101" s="232">
        <v>70</v>
      </c>
      <c r="J101" s="24"/>
      <c r="K101" s="24"/>
      <c r="L101" s="306"/>
      <c r="M101" s="342"/>
      <c r="N101" s="40"/>
      <c r="O101" s="40"/>
    </row>
    <row r="102" spans="1:15" ht="12.75">
      <c r="A102" s="247">
        <v>4</v>
      </c>
      <c r="B102" s="23" t="s">
        <v>317</v>
      </c>
      <c r="C102" s="232"/>
      <c r="D102" s="24"/>
      <c r="E102" s="24"/>
      <c r="F102" s="24"/>
      <c r="G102" s="21"/>
      <c r="H102" s="25"/>
      <c r="I102" s="232">
        <v>100</v>
      </c>
      <c r="J102" s="24"/>
      <c r="K102" s="24"/>
      <c r="L102" s="306"/>
      <c r="M102" s="342"/>
      <c r="N102" s="40"/>
      <c r="O102" s="40"/>
    </row>
    <row r="103" spans="1:15" ht="12.75">
      <c r="A103" s="247">
        <v>5</v>
      </c>
      <c r="B103" s="23" t="s">
        <v>318</v>
      </c>
      <c r="C103" s="232"/>
      <c r="D103" s="24"/>
      <c r="E103" s="24"/>
      <c r="F103" s="24"/>
      <c r="G103" s="21"/>
      <c r="H103" s="25"/>
      <c r="I103" s="232">
        <v>20</v>
      </c>
      <c r="J103" s="24"/>
      <c r="K103" s="24"/>
      <c r="L103" s="306"/>
      <c r="M103" s="342"/>
      <c r="N103" s="40"/>
      <c r="O103" s="40"/>
    </row>
    <row r="104" spans="1:15" ht="12.75">
      <c r="A104" s="247">
        <v>6</v>
      </c>
      <c r="B104" s="23" t="s">
        <v>319</v>
      </c>
      <c r="C104" s="232"/>
      <c r="D104" s="24"/>
      <c r="E104" s="24"/>
      <c r="F104" s="24"/>
      <c r="G104" s="21"/>
      <c r="H104" s="25"/>
      <c r="I104" s="232">
        <v>1745</v>
      </c>
      <c r="J104" s="24"/>
      <c r="K104" s="24"/>
      <c r="L104" s="306"/>
      <c r="M104" s="342"/>
      <c r="N104" s="40"/>
      <c r="O104" s="40"/>
    </row>
    <row r="105" spans="1:15" ht="12.75">
      <c r="A105" s="247">
        <v>7</v>
      </c>
      <c r="B105" s="23" t="s">
        <v>320</v>
      </c>
      <c r="C105" s="216"/>
      <c r="D105" s="9"/>
      <c r="E105" s="9"/>
      <c r="F105" s="9"/>
      <c r="G105" s="21"/>
      <c r="H105" s="43"/>
      <c r="I105" s="216"/>
      <c r="J105" s="24"/>
      <c r="K105" s="24"/>
      <c r="L105" s="306"/>
      <c r="M105" s="307"/>
      <c r="N105" s="40"/>
      <c r="O105" s="40"/>
    </row>
    <row r="106" spans="1:15" ht="12.75">
      <c r="A106" s="247">
        <v>9</v>
      </c>
      <c r="B106" s="23" t="s">
        <v>321</v>
      </c>
      <c r="C106" s="232"/>
      <c r="D106" s="24"/>
      <c r="E106" s="24"/>
      <c r="F106" s="24"/>
      <c r="G106" s="21"/>
      <c r="H106" s="25"/>
      <c r="I106" s="232">
        <v>370</v>
      </c>
      <c r="J106" s="24"/>
      <c r="K106" s="24"/>
      <c r="L106" s="306"/>
      <c r="M106" s="307"/>
      <c r="N106" s="40"/>
      <c r="O106" s="40"/>
    </row>
    <row r="107" spans="1:15" ht="12.75">
      <c r="A107" s="247">
        <v>10</v>
      </c>
      <c r="B107" s="23" t="s">
        <v>322</v>
      </c>
      <c r="C107" s="232"/>
      <c r="D107" s="24"/>
      <c r="E107" s="24"/>
      <c r="F107" s="24"/>
      <c r="G107" s="21"/>
      <c r="H107" s="25"/>
      <c r="I107" s="232">
        <v>17</v>
      </c>
      <c r="J107" s="9"/>
      <c r="K107" s="9"/>
      <c r="L107" s="304"/>
      <c r="M107" s="305"/>
      <c r="N107" s="40"/>
      <c r="O107" s="40"/>
    </row>
    <row r="108" spans="1:15" ht="12.75">
      <c r="A108" s="247">
        <v>13</v>
      </c>
      <c r="B108" s="23" t="s">
        <v>415</v>
      </c>
      <c r="C108" s="232"/>
      <c r="D108" s="24"/>
      <c r="E108" s="24"/>
      <c r="F108" s="24"/>
      <c r="G108" s="21"/>
      <c r="H108" s="25"/>
      <c r="I108" s="232">
        <v>404</v>
      </c>
      <c r="J108" s="24"/>
      <c r="K108" s="24"/>
      <c r="L108" s="306"/>
      <c r="M108" s="341"/>
      <c r="N108" s="40"/>
      <c r="O108" s="40"/>
    </row>
    <row r="109" spans="1:15" ht="12.75">
      <c r="A109" s="247">
        <v>15</v>
      </c>
      <c r="B109" s="23" t="s">
        <v>263</v>
      </c>
      <c r="C109" s="232"/>
      <c r="D109" s="24"/>
      <c r="E109" s="24"/>
      <c r="F109" s="24"/>
      <c r="G109" s="21"/>
      <c r="H109" s="25"/>
      <c r="I109" s="232">
        <v>10</v>
      </c>
      <c r="J109" s="316"/>
      <c r="K109" s="316"/>
      <c r="L109" s="386"/>
      <c r="M109" s="317"/>
      <c r="N109" s="40"/>
      <c r="O109" s="40"/>
    </row>
    <row r="110" spans="1:15" ht="12.75">
      <c r="A110" s="250">
        <v>16</v>
      </c>
      <c r="B110" s="68" t="s">
        <v>323</v>
      </c>
      <c r="C110" s="236"/>
      <c r="D110" s="67"/>
      <c r="E110" s="67"/>
      <c r="F110" s="67"/>
      <c r="G110" s="66"/>
      <c r="H110" s="25"/>
      <c r="I110" s="232">
        <v>850</v>
      </c>
      <c r="J110" s="9"/>
      <c r="K110" s="9"/>
      <c r="L110" s="302"/>
      <c r="M110" s="342"/>
      <c r="N110" s="40"/>
      <c r="O110" s="40"/>
    </row>
    <row r="111" spans="1:15" ht="12.75">
      <c r="A111" s="247">
        <v>200</v>
      </c>
      <c r="B111" s="37" t="s">
        <v>333</v>
      </c>
      <c r="C111" s="237"/>
      <c r="D111" s="73"/>
      <c r="E111" s="73"/>
      <c r="F111" s="73"/>
      <c r="G111" s="74"/>
      <c r="H111" s="30"/>
      <c r="I111" s="298"/>
      <c r="J111" s="24"/>
      <c r="K111" s="24"/>
      <c r="L111" s="306"/>
      <c r="M111" s="342"/>
      <c r="N111" s="40"/>
      <c r="O111" s="40"/>
    </row>
    <row r="112" spans="1:15" ht="12.75">
      <c r="A112" s="247"/>
      <c r="B112" s="23"/>
      <c r="C112" s="232"/>
      <c r="D112" s="24"/>
      <c r="E112" s="24"/>
      <c r="F112" s="24"/>
      <c r="G112" s="21"/>
      <c r="H112" s="25"/>
      <c r="I112" s="232"/>
      <c r="J112" s="24"/>
      <c r="K112" s="24"/>
      <c r="L112" s="306"/>
      <c r="M112" s="342"/>
      <c r="N112" s="40"/>
      <c r="O112" s="40"/>
    </row>
    <row r="113" spans="1:15" ht="12.75">
      <c r="A113" s="208">
        <v>634</v>
      </c>
      <c r="B113" s="208" t="s">
        <v>122</v>
      </c>
      <c r="C113" s="210">
        <f>SUM(C114:C125)</f>
        <v>3</v>
      </c>
      <c r="D113" s="213"/>
      <c r="E113" s="213"/>
      <c r="F113" s="213"/>
      <c r="G113" s="230"/>
      <c r="H113" s="231"/>
      <c r="I113" s="210">
        <f>SUM(I114:I119)</f>
        <v>3880</v>
      </c>
      <c r="J113" s="334">
        <v>4090</v>
      </c>
      <c r="K113" s="334"/>
      <c r="L113" s="395">
        <v>4140</v>
      </c>
      <c r="M113" s="378"/>
      <c r="N113" s="40"/>
      <c r="O113" s="40"/>
    </row>
    <row r="114" spans="1:15" ht="12.75">
      <c r="A114" s="247">
        <v>1</v>
      </c>
      <c r="B114" s="23" t="s">
        <v>324</v>
      </c>
      <c r="C114" s="216"/>
      <c r="D114" s="9"/>
      <c r="E114" s="9"/>
      <c r="F114" s="9"/>
      <c r="G114" s="21"/>
      <c r="H114" s="43"/>
      <c r="I114" s="216">
        <v>1600</v>
      </c>
      <c r="J114" s="24"/>
      <c r="K114" s="24"/>
      <c r="L114" s="306"/>
      <c r="M114" s="342"/>
      <c r="N114" s="40"/>
      <c r="O114" s="40"/>
    </row>
    <row r="115" spans="1:15" ht="12.75">
      <c r="A115" s="247">
        <v>2</v>
      </c>
      <c r="B115" s="23" t="s">
        <v>248</v>
      </c>
      <c r="C115" s="232"/>
      <c r="D115" s="24"/>
      <c r="E115" s="24"/>
      <c r="F115" s="24"/>
      <c r="G115" s="21"/>
      <c r="H115" s="25"/>
      <c r="I115" s="232">
        <v>1030</v>
      </c>
      <c r="J115" s="24"/>
      <c r="K115" s="24"/>
      <c r="L115" s="307"/>
      <c r="M115" s="342"/>
      <c r="N115" s="40"/>
      <c r="O115" s="40"/>
    </row>
    <row r="116" spans="1:15" ht="12.75">
      <c r="A116" s="247">
        <v>3</v>
      </c>
      <c r="B116" s="23" t="s">
        <v>325</v>
      </c>
      <c r="C116" s="232"/>
      <c r="D116" s="24"/>
      <c r="E116" s="24"/>
      <c r="F116" s="24"/>
      <c r="G116" s="21"/>
      <c r="H116" s="25"/>
      <c r="I116" s="232">
        <v>1150</v>
      </c>
      <c r="J116" s="341"/>
      <c r="K116" s="341"/>
      <c r="L116" s="388"/>
      <c r="M116" s="388"/>
      <c r="N116" s="28"/>
      <c r="O116" s="28"/>
    </row>
    <row r="117" spans="1:15" ht="12.75">
      <c r="A117" s="247">
        <v>4</v>
      </c>
      <c r="B117" s="23" t="s">
        <v>326</v>
      </c>
      <c r="C117" s="232"/>
      <c r="D117" s="24"/>
      <c r="E117" s="24"/>
      <c r="F117" s="24"/>
      <c r="G117" s="21"/>
      <c r="H117" s="25"/>
      <c r="I117" s="232">
        <v>60</v>
      </c>
      <c r="J117" s="341"/>
      <c r="K117" s="341"/>
      <c r="L117" s="388"/>
      <c r="M117" s="388"/>
      <c r="N117" s="28"/>
      <c r="O117" s="28"/>
    </row>
    <row r="118" spans="1:15" ht="12.75">
      <c r="A118" s="247">
        <v>5</v>
      </c>
      <c r="B118" s="23" t="s">
        <v>327</v>
      </c>
      <c r="C118" s="232"/>
      <c r="D118" s="24"/>
      <c r="E118" s="24"/>
      <c r="F118" s="24"/>
      <c r="G118" s="21"/>
      <c r="H118" s="25"/>
      <c r="I118" s="232">
        <v>30</v>
      </c>
      <c r="J118" s="341"/>
      <c r="K118" s="341"/>
      <c r="L118" s="388"/>
      <c r="M118" s="388"/>
      <c r="N118" s="28"/>
      <c r="O118" s="28"/>
    </row>
    <row r="119" spans="1:15" ht="15" customHeight="1">
      <c r="A119" s="247">
        <v>6</v>
      </c>
      <c r="B119" s="23" t="s">
        <v>328</v>
      </c>
      <c r="C119" s="232"/>
      <c r="D119" s="24"/>
      <c r="E119" s="24"/>
      <c r="F119" s="24"/>
      <c r="G119" s="21"/>
      <c r="H119" s="25"/>
      <c r="I119" s="232">
        <v>10</v>
      </c>
      <c r="J119" s="341"/>
      <c r="K119" s="341"/>
      <c r="L119" s="388"/>
      <c r="M119" s="388"/>
      <c r="N119" s="28"/>
      <c r="O119" s="28"/>
    </row>
    <row r="120" spans="3:15" ht="29.25" customHeight="1" hidden="1">
      <c r="C120" s="27" t="s">
        <v>86</v>
      </c>
      <c r="D120" s="27"/>
      <c r="E120" s="27"/>
      <c r="F120" s="27"/>
      <c r="G120" s="28"/>
      <c r="H120" s="46"/>
      <c r="I120" s="177"/>
      <c r="J120" s="177"/>
      <c r="K120" s="177"/>
      <c r="L120" s="161"/>
      <c r="M120" s="155"/>
      <c r="N120" s="28"/>
      <c r="O120" s="28"/>
    </row>
    <row r="121" spans="3:15" ht="9" customHeight="1">
      <c r="C121" s="27"/>
      <c r="D121" s="27"/>
      <c r="E121" s="27"/>
      <c r="F121" s="27"/>
      <c r="G121" s="28"/>
      <c r="H121" s="46"/>
      <c r="I121" s="177"/>
      <c r="J121" s="177"/>
      <c r="K121" s="177"/>
      <c r="L121" s="46"/>
      <c r="M121" s="90"/>
      <c r="N121" s="28"/>
      <c r="O121" s="28"/>
    </row>
    <row r="122" spans="1:15" ht="12.75">
      <c r="A122" s="56" t="s">
        <v>32</v>
      </c>
      <c r="B122" s="56"/>
      <c r="C122" s="27"/>
      <c r="D122" s="27"/>
      <c r="E122" s="27"/>
      <c r="F122" s="27"/>
      <c r="H122" s="46"/>
      <c r="I122" s="177"/>
      <c r="J122" s="177"/>
      <c r="K122" s="177"/>
      <c r="L122" s="144" t="s">
        <v>87</v>
      </c>
      <c r="M122" s="335"/>
      <c r="N122" s="28"/>
      <c r="O122" s="28"/>
    </row>
    <row r="123" spans="1:15" ht="51">
      <c r="A123" s="202" t="s">
        <v>34</v>
      </c>
      <c r="B123" s="207" t="s">
        <v>3</v>
      </c>
      <c r="C123" s="203" t="s">
        <v>270</v>
      </c>
      <c r="D123" s="203"/>
      <c r="E123" s="203"/>
      <c r="F123" s="203"/>
      <c r="G123" s="219"/>
      <c r="H123" s="220"/>
      <c r="I123" s="206" t="s">
        <v>427</v>
      </c>
      <c r="J123" s="221" t="s">
        <v>362</v>
      </c>
      <c r="K123" s="221" t="s">
        <v>269</v>
      </c>
      <c r="L123" s="207" t="s">
        <v>302</v>
      </c>
      <c r="M123" s="207" t="s">
        <v>278</v>
      </c>
      <c r="N123" s="62"/>
      <c r="O123" s="62"/>
    </row>
    <row r="124" spans="1:15" ht="12.75">
      <c r="A124" s="208">
        <v>635</v>
      </c>
      <c r="B124" s="208" t="s">
        <v>135</v>
      </c>
      <c r="C124" s="232">
        <v>3</v>
      </c>
      <c r="D124" s="24"/>
      <c r="E124" s="24"/>
      <c r="F124" s="24"/>
      <c r="G124" s="21"/>
      <c r="H124" s="25"/>
      <c r="I124" s="334">
        <f>SUM(I125:I132)</f>
        <v>710</v>
      </c>
      <c r="J124" s="217">
        <v>1614</v>
      </c>
      <c r="K124" s="334"/>
      <c r="L124" s="395">
        <v>1380</v>
      </c>
      <c r="M124" s="333"/>
      <c r="N124" s="40"/>
      <c r="O124" s="40"/>
    </row>
    <row r="125" spans="1:15" ht="11.25" customHeight="1">
      <c r="A125" s="247">
        <v>1</v>
      </c>
      <c r="B125" s="23" t="s">
        <v>329</v>
      </c>
      <c r="C125" s="232"/>
      <c r="D125" s="24"/>
      <c r="E125" s="24"/>
      <c r="F125" s="24"/>
      <c r="G125" s="21"/>
      <c r="H125" s="25"/>
      <c r="I125" s="232">
        <v>20</v>
      </c>
      <c r="J125" s="9"/>
      <c r="K125" s="24"/>
      <c r="L125" s="306"/>
      <c r="M125" s="307"/>
      <c r="N125" s="40"/>
      <c r="O125" s="40"/>
    </row>
    <row r="126" spans="1:15" ht="11.25" customHeight="1">
      <c r="A126" s="247">
        <v>2</v>
      </c>
      <c r="B126" s="23" t="s">
        <v>288</v>
      </c>
      <c r="C126" s="232"/>
      <c r="D126" s="24"/>
      <c r="E126" s="24"/>
      <c r="F126" s="24"/>
      <c r="G126" s="21"/>
      <c r="H126" s="25"/>
      <c r="I126" s="232">
        <v>100</v>
      </c>
      <c r="J126" s="24"/>
      <c r="K126" s="24"/>
      <c r="L126" s="306"/>
      <c r="M126" s="307"/>
      <c r="N126" s="40"/>
      <c r="O126" s="40"/>
    </row>
    <row r="127" spans="1:15" ht="11.25" customHeight="1">
      <c r="A127" s="247">
        <v>3</v>
      </c>
      <c r="B127" s="23" t="s">
        <v>264</v>
      </c>
      <c r="C127" s="232"/>
      <c r="D127" s="24"/>
      <c r="E127" s="24"/>
      <c r="F127" s="24"/>
      <c r="G127" s="21"/>
      <c r="H127" s="25"/>
      <c r="I127" s="232">
        <v>20</v>
      </c>
      <c r="J127" s="24"/>
      <c r="K127" s="24"/>
      <c r="L127" s="306"/>
      <c r="M127" s="307"/>
      <c r="N127" s="40"/>
      <c r="O127" s="40"/>
    </row>
    <row r="128" spans="1:15" ht="11.25" customHeight="1">
      <c r="A128" s="247">
        <v>4</v>
      </c>
      <c r="B128" s="23" t="s">
        <v>330</v>
      </c>
      <c r="C128" s="232"/>
      <c r="D128" s="24"/>
      <c r="E128" s="24"/>
      <c r="F128" s="24"/>
      <c r="G128" s="21"/>
      <c r="H128" s="25"/>
      <c r="I128" s="232">
        <v>250</v>
      </c>
      <c r="J128" s="24"/>
      <c r="K128" s="24"/>
      <c r="L128" s="306"/>
      <c r="M128" s="307"/>
      <c r="N128" s="40"/>
      <c r="O128" s="40"/>
    </row>
    <row r="129" spans="1:15" ht="11.25" customHeight="1">
      <c r="A129" s="247">
        <v>5</v>
      </c>
      <c r="B129" s="23" t="s">
        <v>331</v>
      </c>
      <c r="C129" s="232"/>
      <c r="D129" s="24"/>
      <c r="E129" s="24"/>
      <c r="F129" s="24"/>
      <c r="G129" s="21"/>
      <c r="H129" s="25"/>
      <c r="I129" s="232"/>
      <c r="J129" s="24"/>
      <c r="K129" s="24"/>
      <c r="L129" s="306"/>
      <c r="M129" s="307"/>
      <c r="N129" s="40"/>
      <c r="O129" s="40"/>
    </row>
    <row r="130" spans="1:15" ht="11.25" customHeight="1">
      <c r="A130" s="247">
        <v>6</v>
      </c>
      <c r="B130" s="23" t="s">
        <v>332</v>
      </c>
      <c r="C130" s="232"/>
      <c r="D130" s="24"/>
      <c r="E130" s="24"/>
      <c r="F130" s="24"/>
      <c r="G130" s="21"/>
      <c r="H130" s="25"/>
      <c r="I130" s="232">
        <v>320</v>
      </c>
      <c r="J130" s="24"/>
      <c r="K130" s="9"/>
      <c r="L130" s="302"/>
      <c r="M130" s="242"/>
      <c r="N130" s="40"/>
      <c r="O130" s="40"/>
    </row>
    <row r="131" spans="1:15" ht="11.25" customHeight="1">
      <c r="A131" s="247">
        <v>7</v>
      </c>
      <c r="B131" s="23" t="s">
        <v>372</v>
      </c>
      <c r="C131" s="232"/>
      <c r="D131" s="24"/>
      <c r="E131" s="24"/>
      <c r="F131" s="24"/>
      <c r="G131" s="21"/>
      <c r="H131" s="25"/>
      <c r="I131" s="232"/>
      <c r="J131" s="9"/>
      <c r="K131" s="24"/>
      <c r="L131" s="306"/>
      <c r="M131" s="307"/>
      <c r="N131" s="40"/>
      <c r="O131" s="40"/>
    </row>
    <row r="132" spans="1:15" ht="11.25" customHeight="1">
      <c r="A132" s="247">
        <v>200</v>
      </c>
      <c r="B132" s="23" t="s">
        <v>119</v>
      </c>
      <c r="C132" s="232"/>
      <c r="D132" s="24"/>
      <c r="E132" s="24"/>
      <c r="F132" s="24"/>
      <c r="G132" s="21"/>
      <c r="H132" s="25"/>
      <c r="I132" s="232"/>
      <c r="J132" s="24"/>
      <c r="K132" s="24"/>
      <c r="L132" s="306"/>
      <c r="M132" s="307"/>
      <c r="N132" s="40"/>
      <c r="O132" s="40"/>
    </row>
    <row r="133" spans="1:15" ht="11.25" customHeight="1">
      <c r="A133" s="247"/>
      <c r="B133" s="23"/>
      <c r="C133" s="232"/>
      <c r="D133" s="24"/>
      <c r="E133" s="24"/>
      <c r="F133" s="24"/>
      <c r="G133" s="21"/>
      <c r="H133" s="25"/>
      <c r="I133" s="232"/>
      <c r="J133" s="24"/>
      <c r="K133" s="24"/>
      <c r="L133" s="306"/>
      <c r="M133" s="307"/>
      <c r="N133" s="40"/>
      <c r="O133" s="40"/>
    </row>
    <row r="134" spans="1:15" ht="11.25" customHeight="1">
      <c r="A134" s="208">
        <v>636</v>
      </c>
      <c r="B134" s="208" t="s">
        <v>153</v>
      </c>
      <c r="C134" s="210">
        <f>SUM(C135:C139)</f>
        <v>0</v>
      </c>
      <c r="D134" s="213"/>
      <c r="E134" s="213"/>
      <c r="F134" s="213"/>
      <c r="G134" s="230"/>
      <c r="H134" s="231"/>
      <c r="I134" s="210">
        <f>SUM(I135:I136)</f>
        <v>184</v>
      </c>
      <c r="J134" s="334">
        <v>174</v>
      </c>
      <c r="K134" s="334"/>
      <c r="L134" s="395">
        <v>184</v>
      </c>
      <c r="M134" s="333"/>
      <c r="N134" s="40"/>
      <c r="O134" s="40"/>
    </row>
    <row r="135" spans="1:15" ht="11.25" customHeight="1">
      <c r="A135" s="247">
        <v>1</v>
      </c>
      <c r="B135" s="23" t="s">
        <v>332</v>
      </c>
      <c r="C135" s="238"/>
      <c r="D135" s="24"/>
      <c r="E135" s="24"/>
      <c r="F135" s="24"/>
      <c r="G135" s="21"/>
      <c r="H135" s="25"/>
      <c r="I135" s="238">
        <v>180</v>
      </c>
      <c r="J135" s="24"/>
      <c r="K135" s="24"/>
      <c r="L135" s="306"/>
      <c r="M135" s="307"/>
      <c r="N135" s="40"/>
      <c r="O135" s="40"/>
    </row>
    <row r="136" spans="1:15" ht="11.25" customHeight="1">
      <c r="A136" s="247">
        <v>2</v>
      </c>
      <c r="B136" s="23" t="s">
        <v>334</v>
      </c>
      <c r="C136" s="238"/>
      <c r="D136" s="24"/>
      <c r="E136" s="24"/>
      <c r="F136" s="24"/>
      <c r="G136" s="21"/>
      <c r="H136" s="25"/>
      <c r="I136" s="238">
        <v>4</v>
      </c>
      <c r="J136" s="24"/>
      <c r="K136" s="24"/>
      <c r="L136" s="306"/>
      <c r="M136" s="307"/>
      <c r="N136" s="40"/>
      <c r="O136" s="40"/>
    </row>
    <row r="137" spans="1:15" ht="11.25" customHeight="1">
      <c r="A137" s="247"/>
      <c r="B137" s="23"/>
      <c r="C137" s="232"/>
      <c r="D137" s="24"/>
      <c r="E137" s="24"/>
      <c r="F137" s="24"/>
      <c r="G137" s="21"/>
      <c r="H137" s="25"/>
      <c r="I137" s="232"/>
      <c r="J137" s="24"/>
      <c r="K137" s="9"/>
      <c r="L137" s="302"/>
      <c r="M137" s="242"/>
      <c r="N137" s="40"/>
      <c r="O137" s="40"/>
    </row>
    <row r="138" spans="1:15" ht="11.25" customHeight="1">
      <c r="A138" s="208">
        <v>637</v>
      </c>
      <c r="B138" s="208" t="s">
        <v>335</v>
      </c>
      <c r="C138" s="239">
        <f>SUM(C139:C156)</f>
        <v>0</v>
      </c>
      <c r="D138" s="213"/>
      <c r="E138" s="213"/>
      <c r="F138" s="213"/>
      <c r="G138" s="230"/>
      <c r="H138" s="231"/>
      <c r="I138" s="239">
        <f>SUM(I139:I153)</f>
        <v>6557</v>
      </c>
      <c r="J138" s="217">
        <v>7193</v>
      </c>
      <c r="K138" s="334"/>
      <c r="L138" s="395">
        <v>7319</v>
      </c>
      <c r="M138" s="333"/>
      <c r="N138" s="40"/>
      <c r="O138" s="40"/>
    </row>
    <row r="139" spans="1:15" ht="11.25" customHeight="1">
      <c r="A139" s="247">
        <v>1</v>
      </c>
      <c r="B139" s="23" t="s">
        <v>289</v>
      </c>
      <c r="C139" s="238"/>
      <c r="D139" s="9"/>
      <c r="E139" s="9"/>
      <c r="F139" s="9"/>
      <c r="G139" s="21"/>
      <c r="H139" s="43"/>
      <c r="I139" s="238">
        <v>480</v>
      </c>
      <c r="J139" s="24"/>
      <c r="K139" s="24"/>
      <c r="L139" s="306"/>
      <c r="M139" s="307"/>
      <c r="N139" s="40"/>
      <c r="O139" s="40"/>
    </row>
    <row r="140" spans="1:15" ht="11.25" customHeight="1">
      <c r="A140" s="247">
        <v>3</v>
      </c>
      <c r="B140" s="23" t="s">
        <v>336</v>
      </c>
      <c r="C140" s="238"/>
      <c r="D140" s="9"/>
      <c r="E140" s="9"/>
      <c r="F140" s="9"/>
      <c r="G140" s="21"/>
      <c r="H140" s="43"/>
      <c r="I140" s="238">
        <v>90</v>
      </c>
      <c r="J140" s="24"/>
      <c r="K140" s="24"/>
      <c r="L140" s="306"/>
      <c r="M140" s="307"/>
      <c r="N140" s="40"/>
      <c r="O140" s="40"/>
    </row>
    <row r="141" spans="1:15" ht="11.25" customHeight="1">
      <c r="A141" s="247">
        <v>4</v>
      </c>
      <c r="B141" s="23" t="s">
        <v>337</v>
      </c>
      <c r="C141" s="238"/>
      <c r="D141" s="9"/>
      <c r="E141" s="9"/>
      <c r="F141" s="9"/>
      <c r="G141" s="21"/>
      <c r="H141" s="43"/>
      <c r="I141" s="238">
        <v>750</v>
      </c>
      <c r="J141" s="24"/>
      <c r="K141" s="24"/>
      <c r="L141" s="306"/>
      <c r="M141" s="341"/>
      <c r="N141" s="40"/>
      <c r="O141" s="40"/>
    </row>
    <row r="142" spans="1:15" ht="11.25" customHeight="1">
      <c r="A142" s="247">
        <v>5</v>
      </c>
      <c r="B142" s="23" t="s">
        <v>338</v>
      </c>
      <c r="C142" s="238"/>
      <c r="D142" s="24"/>
      <c r="E142" s="24"/>
      <c r="F142" s="24"/>
      <c r="G142" s="21"/>
      <c r="H142" s="25"/>
      <c r="I142" s="238">
        <v>2000</v>
      </c>
      <c r="J142" s="24"/>
      <c r="K142" s="24"/>
      <c r="L142" s="306"/>
      <c r="M142" s="307"/>
      <c r="N142" s="40"/>
      <c r="O142" s="40"/>
    </row>
    <row r="143" spans="1:15" ht="11.25" customHeight="1">
      <c r="A143" s="247">
        <v>11</v>
      </c>
      <c r="B143" s="23" t="s">
        <v>339</v>
      </c>
      <c r="C143" s="238"/>
      <c r="D143" s="24"/>
      <c r="E143" s="24"/>
      <c r="F143" s="24"/>
      <c r="G143" s="21"/>
      <c r="H143" s="25"/>
      <c r="I143" s="238"/>
      <c r="J143" s="361"/>
      <c r="K143" s="361"/>
      <c r="L143" s="387"/>
      <c r="M143" s="332"/>
      <c r="N143" s="40"/>
      <c r="O143" s="40"/>
    </row>
    <row r="144" spans="1:15" ht="11.25" customHeight="1">
      <c r="A144" s="247">
        <v>12</v>
      </c>
      <c r="B144" s="23" t="s">
        <v>340</v>
      </c>
      <c r="C144" s="238"/>
      <c r="D144" s="24"/>
      <c r="E144" s="24"/>
      <c r="F144" s="24"/>
      <c r="G144" s="21"/>
      <c r="H144" s="25"/>
      <c r="I144" s="238">
        <v>467</v>
      </c>
      <c r="J144" s="24"/>
      <c r="K144" s="24"/>
      <c r="L144" s="306"/>
      <c r="M144" s="307"/>
      <c r="N144" s="40"/>
      <c r="O144" s="40"/>
    </row>
    <row r="145" spans="1:15" ht="11.25" customHeight="1">
      <c r="A145" s="247">
        <v>14</v>
      </c>
      <c r="B145" s="23" t="s">
        <v>111</v>
      </c>
      <c r="C145" s="238"/>
      <c r="D145" s="24"/>
      <c r="E145" s="24"/>
      <c r="F145" s="24"/>
      <c r="G145" s="21"/>
      <c r="H145" s="25"/>
      <c r="I145" s="238">
        <v>1531</v>
      </c>
      <c r="J145" s="24"/>
      <c r="K145" s="24"/>
      <c r="L145" s="306"/>
      <c r="M145" s="307"/>
      <c r="N145" s="40"/>
      <c r="O145" s="40"/>
    </row>
    <row r="146" spans="1:15" ht="11.25" customHeight="1">
      <c r="A146" s="247">
        <v>15</v>
      </c>
      <c r="B146" s="23" t="s">
        <v>167</v>
      </c>
      <c r="C146" s="238"/>
      <c r="D146" s="24"/>
      <c r="E146" s="24"/>
      <c r="F146" s="24"/>
      <c r="G146" s="21"/>
      <c r="H146" s="25"/>
      <c r="I146" s="238">
        <v>300</v>
      </c>
      <c r="J146" s="24"/>
      <c r="K146" s="24"/>
      <c r="L146" s="306"/>
      <c r="M146" s="307"/>
      <c r="N146" s="40"/>
      <c r="O146" s="40"/>
    </row>
    <row r="147" spans="1:15" ht="11.25" customHeight="1">
      <c r="A147" s="247">
        <v>16</v>
      </c>
      <c r="B147" s="23" t="s">
        <v>169</v>
      </c>
      <c r="C147" s="238"/>
      <c r="D147" s="24"/>
      <c r="E147" s="24"/>
      <c r="F147" s="24"/>
      <c r="G147" s="21"/>
      <c r="H147" s="25"/>
      <c r="I147" s="238">
        <v>919</v>
      </c>
      <c r="J147" s="24"/>
      <c r="K147" s="24"/>
      <c r="L147" s="306"/>
      <c r="M147" s="341"/>
      <c r="N147" s="40"/>
      <c r="O147" s="40"/>
    </row>
    <row r="148" spans="1:15" ht="11.25" customHeight="1">
      <c r="A148" s="247">
        <v>23</v>
      </c>
      <c r="B148" s="23" t="s">
        <v>341</v>
      </c>
      <c r="C148" s="238"/>
      <c r="D148" s="9"/>
      <c r="E148" s="9"/>
      <c r="F148" s="9"/>
      <c r="G148" s="21"/>
      <c r="H148" s="43"/>
      <c r="I148" s="238"/>
      <c r="J148" s="24"/>
      <c r="K148" s="24"/>
      <c r="L148" s="307"/>
      <c r="M148" s="341"/>
      <c r="N148" s="40"/>
      <c r="O148" s="40"/>
    </row>
    <row r="149" spans="1:15" ht="11.25" customHeight="1">
      <c r="A149" s="247">
        <v>27</v>
      </c>
      <c r="B149" s="23" t="s">
        <v>416</v>
      </c>
      <c r="C149" s="238"/>
      <c r="D149" s="9"/>
      <c r="E149" s="9"/>
      <c r="F149" s="9"/>
      <c r="G149" s="21"/>
      <c r="H149" s="43"/>
      <c r="I149" s="238">
        <v>20</v>
      </c>
      <c r="J149" s="24"/>
      <c r="K149" s="24"/>
      <c r="L149" s="306"/>
      <c r="M149" s="307"/>
      <c r="N149" s="40"/>
      <c r="O149" s="40"/>
    </row>
    <row r="150" spans="1:15" ht="11.25" customHeight="1">
      <c r="A150" s="247">
        <v>29</v>
      </c>
      <c r="B150" s="23" t="s">
        <v>343</v>
      </c>
      <c r="C150" s="238"/>
      <c r="D150" s="9"/>
      <c r="E150" s="9"/>
      <c r="F150" s="9"/>
      <c r="G150" s="21"/>
      <c r="H150" s="43"/>
      <c r="I150" s="238"/>
      <c r="J150" s="24"/>
      <c r="K150" s="24"/>
      <c r="L150" s="306"/>
      <c r="M150" s="307"/>
      <c r="N150" s="40"/>
      <c r="O150" s="40"/>
    </row>
    <row r="151" spans="1:15" ht="14.25" customHeight="1">
      <c r="A151" s="247">
        <v>30</v>
      </c>
      <c r="B151" s="23" t="s">
        <v>344</v>
      </c>
      <c r="C151" s="238"/>
      <c r="D151" s="9"/>
      <c r="E151" s="9"/>
      <c r="F151" s="9"/>
      <c r="G151" s="21"/>
      <c r="H151" s="43"/>
      <c r="I151" s="238"/>
      <c r="J151" s="24"/>
      <c r="K151" s="24"/>
      <c r="L151" s="306"/>
      <c r="M151" s="307"/>
      <c r="N151" s="40"/>
      <c r="O151" s="40"/>
    </row>
    <row r="152" spans="1:15" ht="14.25" customHeight="1">
      <c r="A152" s="247">
        <v>31</v>
      </c>
      <c r="B152" s="23" t="s">
        <v>345</v>
      </c>
      <c r="C152" s="238"/>
      <c r="D152" s="9"/>
      <c r="E152" s="9"/>
      <c r="F152" s="9"/>
      <c r="G152" s="21"/>
      <c r="H152" s="43"/>
      <c r="I152" s="238"/>
      <c r="J152" s="9"/>
      <c r="K152" s="24"/>
      <c r="L152" s="159"/>
      <c r="M152" s="159"/>
      <c r="N152" s="40"/>
      <c r="O152" s="40"/>
    </row>
    <row r="153" spans="1:15" ht="11.25" customHeight="1">
      <c r="A153" s="247">
        <v>32</v>
      </c>
      <c r="B153" s="23" t="s">
        <v>346</v>
      </c>
      <c r="C153" s="238"/>
      <c r="D153" s="9"/>
      <c r="E153" s="9"/>
      <c r="F153" s="9"/>
      <c r="G153" s="21"/>
      <c r="H153" s="43"/>
      <c r="I153" s="238"/>
      <c r="J153" s="24"/>
      <c r="K153" s="24"/>
      <c r="L153" s="306"/>
      <c r="M153" s="307"/>
      <c r="N153" s="40"/>
      <c r="O153" s="40"/>
    </row>
    <row r="154" spans="1:15" ht="20.25" customHeight="1">
      <c r="A154" s="247">
        <v>200</v>
      </c>
      <c r="B154" s="23" t="s">
        <v>119</v>
      </c>
      <c r="C154" s="238"/>
      <c r="D154" s="9"/>
      <c r="E154" s="9"/>
      <c r="F154" s="9"/>
      <c r="G154" s="21"/>
      <c r="H154" s="43"/>
      <c r="I154" s="238"/>
      <c r="J154" s="9"/>
      <c r="K154" s="24"/>
      <c r="L154" s="159"/>
      <c r="M154" s="159"/>
      <c r="N154" s="28"/>
      <c r="O154" s="28"/>
    </row>
    <row r="155" spans="1:15" ht="3" customHeight="1" hidden="1">
      <c r="A155" s="247">
        <v>32</v>
      </c>
      <c r="B155" s="23" t="s">
        <v>346</v>
      </c>
      <c r="C155" s="238"/>
      <c r="D155" s="9"/>
      <c r="E155" s="9"/>
      <c r="F155" s="9"/>
      <c r="G155" s="21"/>
      <c r="H155" s="43"/>
      <c r="I155" s="238"/>
      <c r="J155" s="78"/>
      <c r="K155" s="78"/>
      <c r="L155" s="265"/>
      <c r="M155" s="265"/>
      <c r="N155" s="28"/>
      <c r="O155" s="28"/>
    </row>
    <row r="156" spans="1:15" ht="12.75" hidden="1">
      <c r="A156" s="247">
        <v>200</v>
      </c>
      <c r="B156" s="23" t="s">
        <v>119</v>
      </c>
      <c r="C156" s="238"/>
      <c r="D156" s="9"/>
      <c r="E156" s="9"/>
      <c r="F156" s="9"/>
      <c r="G156" s="21"/>
      <c r="H156" s="43"/>
      <c r="I156" s="238"/>
      <c r="J156" s="78"/>
      <c r="K156" s="78"/>
      <c r="L156" s="265"/>
      <c r="M156" s="265"/>
      <c r="N156" s="28"/>
      <c r="O156" s="28"/>
    </row>
    <row r="157" spans="1:15" ht="12.75" hidden="1">
      <c r="A157" s="280"/>
      <c r="B157" s="36"/>
      <c r="C157" s="281"/>
      <c r="D157" s="58"/>
      <c r="E157" s="58"/>
      <c r="F157" s="58"/>
      <c r="G157" s="40"/>
      <c r="H157" s="87"/>
      <c r="I157" s="58"/>
      <c r="J157" s="58"/>
      <c r="K157" s="58"/>
      <c r="L157" s="160"/>
      <c r="M157" s="160"/>
      <c r="N157" s="28"/>
      <c r="O157" s="28"/>
    </row>
    <row r="158" spans="3:15" ht="4.5" customHeight="1" hidden="1">
      <c r="C158" s="27"/>
      <c r="D158" s="27"/>
      <c r="E158" s="27"/>
      <c r="F158" s="27"/>
      <c r="G158" s="28"/>
      <c r="H158" s="46"/>
      <c r="I158" s="177"/>
      <c r="J158" s="177"/>
      <c r="K158" s="177"/>
      <c r="L158" s="46"/>
      <c r="M158" s="90"/>
      <c r="N158" s="28"/>
      <c r="O158" s="28"/>
    </row>
    <row r="159" spans="3:15" ht="57.75" customHeight="1">
      <c r="C159" s="27"/>
      <c r="D159" s="27"/>
      <c r="E159" s="27"/>
      <c r="F159" s="27"/>
      <c r="G159" s="28"/>
      <c r="H159" s="46"/>
      <c r="I159" s="177"/>
      <c r="J159" s="177"/>
      <c r="K159" s="177"/>
      <c r="L159" s="144"/>
      <c r="M159" s="335"/>
      <c r="N159" s="28"/>
      <c r="O159" s="28"/>
    </row>
    <row r="160" spans="1:15" ht="39.75" customHeight="1">
      <c r="A160" s="56" t="s">
        <v>430</v>
      </c>
      <c r="B160" s="56"/>
      <c r="C160" s="32"/>
      <c r="D160" s="32"/>
      <c r="E160" s="32"/>
      <c r="F160" s="32"/>
      <c r="H160" s="47"/>
      <c r="I160" s="179"/>
      <c r="J160" s="179"/>
      <c r="K160" s="179"/>
      <c r="L160" s="145"/>
      <c r="M160" s="338"/>
      <c r="N160" s="34"/>
      <c r="O160" s="34"/>
    </row>
    <row r="161" spans="1:15" ht="51">
      <c r="A161" s="202" t="s">
        <v>34</v>
      </c>
      <c r="B161" s="207" t="s">
        <v>3</v>
      </c>
      <c r="C161" s="203" t="s">
        <v>270</v>
      </c>
      <c r="D161" s="203"/>
      <c r="E161" s="203"/>
      <c r="F161" s="203"/>
      <c r="G161" s="219"/>
      <c r="H161" s="220"/>
      <c r="I161" s="206" t="s">
        <v>427</v>
      </c>
      <c r="J161" s="221" t="s">
        <v>362</v>
      </c>
      <c r="K161" s="221" t="s">
        <v>269</v>
      </c>
      <c r="L161" s="207" t="s">
        <v>302</v>
      </c>
      <c r="M161" s="207" t="s">
        <v>278</v>
      </c>
      <c r="N161" s="62"/>
      <c r="O161" s="62"/>
    </row>
    <row r="162" spans="1:15" ht="12.75">
      <c r="A162" s="208">
        <v>640</v>
      </c>
      <c r="B162" s="208" t="s">
        <v>181</v>
      </c>
      <c r="C162" s="239">
        <f>SUM(C163)</f>
        <v>0</v>
      </c>
      <c r="D162" s="213"/>
      <c r="E162" s="213"/>
      <c r="F162" s="213"/>
      <c r="G162" s="230"/>
      <c r="H162" s="231"/>
      <c r="I162" s="239">
        <f>SUM(I163:I167)</f>
        <v>473</v>
      </c>
      <c r="J162" s="213">
        <v>300</v>
      </c>
      <c r="K162" s="213"/>
      <c r="L162" s="217">
        <v>320</v>
      </c>
      <c r="M162" s="217"/>
      <c r="N162" s="40"/>
      <c r="O162" s="40"/>
    </row>
    <row r="163" spans="1:15" ht="11.25" customHeight="1">
      <c r="A163" s="389">
        <v>649003</v>
      </c>
      <c r="B163" s="23" t="s">
        <v>266</v>
      </c>
      <c r="C163" s="285"/>
      <c r="D163" s="193"/>
      <c r="E163" s="193"/>
      <c r="F163" s="193"/>
      <c r="G163" s="284"/>
      <c r="H163" s="286"/>
      <c r="I163" s="238">
        <v>95</v>
      </c>
      <c r="J163" s="9"/>
      <c r="K163" s="9"/>
      <c r="L163" s="242"/>
      <c r="M163" s="242"/>
      <c r="N163" s="40"/>
      <c r="O163" s="40"/>
    </row>
    <row r="164" spans="1:15" ht="11.25" customHeight="1">
      <c r="A164" s="390">
        <v>642012</v>
      </c>
      <c r="B164" s="330" t="s">
        <v>349</v>
      </c>
      <c r="C164" s="358"/>
      <c r="D164" s="316"/>
      <c r="E164" s="316"/>
      <c r="F164" s="316"/>
      <c r="G164" s="284"/>
      <c r="H164" s="359"/>
      <c r="I164" s="210"/>
      <c r="J164" s="24"/>
      <c r="K164" s="24"/>
      <c r="L164" s="307"/>
      <c r="M164" s="307"/>
      <c r="N164" s="40"/>
      <c r="O164" s="40"/>
    </row>
    <row r="165" spans="1:15" ht="11.25" customHeight="1">
      <c r="A165" s="390">
        <v>642014</v>
      </c>
      <c r="B165" s="330" t="s">
        <v>409</v>
      </c>
      <c r="C165" s="358"/>
      <c r="D165" s="316"/>
      <c r="E165" s="316"/>
      <c r="F165" s="316"/>
      <c r="G165" s="284"/>
      <c r="H165" s="359"/>
      <c r="I165" s="333">
        <v>278</v>
      </c>
      <c r="J165" s="24"/>
      <c r="K165" s="24"/>
      <c r="L165" s="307"/>
      <c r="M165" s="307"/>
      <c r="N165" s="40"/>
      <c r="O165" s="40"/>
    </row>
    <row r="166" spans="1:15" ht="11.25" customHeight="1">
      <c r="A166" s="390">
        <v>642015</v>
      </c>
      <c r="B166" s="330" t="s">
        <v>348</v>
      </c>
      <c r="C166" s="358"/>
      <c r="D166" s="316"/>
      <c r="E166" s="316"/>
      <c r="F166" s="316"/>
      <c r="G166" s="284"/>
      <c r="H166" s="359"/>
      <c r="I166" s="333">
        <v>100</v>
      </c>
      <c r="J166" s="24"/>
      <c r="K166" s="24"/>
      <c r="L166" s="307"/>
      <c r="M166" s="307"/>
      <c r="N166" s="40"/>
      <c r="O166" s="40"/>
    </row>
    <row r="167" spans="1:15" ht="11.25" customHeight="1">
      <c r="A167" s="390">
        <v>642030</v>
      </c>
      <c r="B167" s="330" t="s">
        <v>347</v>
      </c>
      <c r="C167" s="358"/>
      <c r="D167" s="316"/>
      <c r="E167" s="316"/>
      <c r="F167" s="316"/>
      <c r="G167" s="284"/>
      <c r="H167" s="359"/>
      <c r="I167" s="333"/>
      <c r="J167" s="24"/>
      <c r="K167" s="24"/>
      <c r="L167" s="307"/>
      <c r="M167" s="307"/>
      <c r="N167" s="40"/>
      <c r="O167" s="40"/>
    </row>
    <row r="168" spans="1:15" ht="11.25" customHeight="1">
      <c r="A168" s="247"/>
      <c r="B168" s="23"/>
      <c r="C168" s="238"/>
      <c r="D168" s="24"/>
      <c r="E168" s="24"/>
      <c r="F168" s="24"/>
      <c r="G168" s="21"/>
      <c r="H168" s="25"/>
      <c r="I168" s="238"/>
      <c r="J168" s="24"/>
      <c r="K168" s="24"/>
      <c r="L168" s="307"/>
      <c r="M168" s="307"/>
      <c r="N168" s="40"/>
      <c r="O168" s="40"/>
    </row>
    <row r="169" spans="1:15" ht="11.25" customHeight="1">
      <c r="A169" s="385"/>
      <c r="B169" s="385"/>
      <c r="C169" s="358"/>
      <c r="D169" s="316"/>
      <c r="E169" s="316"/>
      <c r="F169" s="316"/>
      <c r="G169" s="284"/>
      <c r="H169" s="359"/>
      <c r="I169" s="210"/>
      <c r="J169" s="24"/>
      <c r="K169" s="24"/>
      <c r="L169" s="307"/>
      <c r="M169" s="307"/>
      <c r="N169" s="40"/>
      <c r="O169" s="40"/>
    </row>
    <row r="170" spans="1:15" ht="11.25" customHeight="1">
      <c r="A170" s="214"/>
      <c r="B170" s="23"/>
      <c r="C170" s="216"/>
      <c r="D170" s="9"/>
      <c r="E170" s="9"/>
      <c r="F170" s="9"/>
      <c r="G170" s="21"/>
      <c r="H170" s="43"/>
      <c r="I170" s="216"/>
      <c r="J170" s="24"/>
      <c r="K170" s="24"/>
      <c r="L170" s="307"/>
      <c r="M170" s="307"/>
      <c r="N170" s="40"/>
      <c r="O170" s="40"/>
    </row>
    <row r="171" spans="1:15" ht="11.25" customHeight="1">
      <c r="A171" s="208">
        <v>710</v>
      </c>
      <c r="B171" s="208" t="s">
        <v>183</v>
      </c>
      <c r="C171" s="210">
        <f>SUM(C173,C176,C179,C185,C188,C198,C200,C205,C210)</f>
        <v>0</v>
      </c>
      <c r="D171" s="213"/>
      <c r="E171" s="213"/>
      <c r="F171" s="213"/>
      <c r="G171" s="230"/>
      <c r="H171" s="231"/>
      <c r="I171" s="210">
        <f>SUM(I173,I176,I179,I185,I201,I203,I208,I213)</f>
        <v>1500</v>
      </c>
      <c r="J171" s="334">
        <v>500</v>
      </c>
      <c r="K171" s="334"/>
      <c r="L171" s="334">
        <v>500</v>
      </c>
      <c r="M171" s="333"/>
      <c r="N171" s="40"/>
      <c r="O171" s="40"/>
    </row>
    <row r="172" spans="1:15" ht="11.25" customHeight="1">
      <c r="A172" s="214"/>
      <c r="B172" s="23"/>
      <c r="C172" s="216"/>
      <c r="D172" s="9"/>
      <c r="E172" s="9"/>
      <c r="F172" s="9"/>
      <c r="G172" s="21"/>
      <c r="H172" s="43"/>
      <c r="I172" s="216"/>
      <c r="J172" s="9"/>
      <c r="K172" s="9"/>
      <c r="L172" s="242"/>
      <c r="M172" s="242"/>
      <c r="N172" s="40"/>
      <c r="O172" s="40"/>
    </row>
    <row r="173" spans="1:15" ht="11.25" customHeight="1">
      <c r="A173" s="208">
        <v>711</v>
      </c>
      <c r="B173" s="208" t="s">
        <v>184</v>
      </c>
      <c r="C173" s="210">
        <f>SUM(C174:C175)</f>
        <v>0</v>
      </c>
      <c r="D173" s="213"/>
      <c r="E173" s="213"/>
      <c r="F173" s="213"/>
      <c r="G173" s="230"/>
      <c r="H173" s="231"/>
      <c r="I173" s="210">
        <f>SUM(I174:I175)</f>
        <v>746</v>
      </c>
      <c r="J173" s="334">
        <f>SUM(J174:J175)</f>
        <v>0</v>
      </c>
      <c r="K173" s="334"/>
      <c r="L173" s="334"/>
      <c r="M173" s="333"/>
      <c r="N173" s="40"/>
      <c r="O173" s="40"/>
    </row>
    <row r="174" spans="1:15" ht="11.25" customHeight="1">
      <c r="A174" s="247">
        <v>3</v>
      </c>
      <c r="B174" s="23" t="s">
        <v>265</v>
      </c>
      <c r="C174" s="216"/>
      <c r="D174" s="9"/>
      <c r="E174" s="9"/>
      <c r="F174" s="9"/>
      <c r="G174" s="21"/>
      <c r="H174" s="43"/>
      <c r="I174" s="216">
        <v>746</v>
      </c>
      <c r="J174" s="24"/>
      <c r="K174" s="24"/>
      <c r="L174" s="307"/>
      <c r="M174" s="307"/>
      <c r="N174" s="40"/>
      <c r="O174" s="40"/>
    </row>
    <row r="175" spans="1:15" ht="11.25" customHeight="1">
      <c r="A175" s="247">
        <v>4</v>
      </c>
      <c r="B175" s="23" t="s">
        <v>187</v>
      </c>
      <c r="C175" s="216"/>
      <c r="D175" s="9"/>
      <c r="E175" s="9"/>
      <c r="F175" s="9"/>
      <c r="G175" s="21"/>
      <c r="H175" s="43"/>
      <c r="I175" s="216"/>
      <c r="J175" s="24"/>
      <c r="K175" s="24"/>
      <c r="L175" s="307"/>
      <c r="M175" s="307"/>
      <c r="N175" s="40"/>
      <c r="O175" s="40"/>
    </row>
    <row r="176" spans="1:20" ht="11.25" customHeight="1">
      <c r="A176" s="208">
        <v>712</v>
      </c>
      <c r="B176" s="208" t="s">
        <v>350</v>
      </c>
      <c r="C176" s="216"/>
      <c r="D176" s="216"/>
      <c r="E176" s="216"/>
      <c r="F176" s="216"/>
      <c r="G176" s="230"/>
      <c r="H176" s="224"/>
      <c r="I176" s="216"/>
      <c r="J176" s="241"/>
      <c r="K176" s="241"/>
      <c r="L176" s="241"/>
      <c r="M176" s="241"/>
      <c r="N176" s="291"/>
      <c r="O176" s="291"/>
      <c r="P176" s="35"/>
      <c r="Q176" s="35"/>
      <c r="R176" s="35"/>
      <c r="S176" s="35"/>
      <c r="T176" s="35"/>
    </row>
    <row r="177" spans="1:20" ht="11.25" customHeight="1">
      <c r="A177" s="247">
        <v>1</v>
      </c>
      <c r="B177" s="23" t="s">
        <v>332</v>
      </c>
      <c r="C177" s="216"/>
      <c r="D177" s="9"/>
      <c r="E177" s="9"/>
      <c r="F177" s="9"/>
      <c r="G177" s="21"/>
      <c r="H177" s="43"/>
      <c r="I177" s="216"/>
      <c r="J177" s="361"/>
      <c r="K177" s="361"/>
      <c r="L177" s="332"/>
      <c r="M177" s="332"/>
      <c r="N177" s="291"/>
      <c r="O177" s="291"/>
      <c r="P177" s="35"/>
      <c r="Q177" s="35"/>
      <c r="R177" s="35"/>
      <c r="S177" s="35"/>
      <c r="T177" s="35"/>
    </row>
    <row r="178" spans="1:20" ht="11.25" customHeight="1">
      <c r="A178" s="214"/>
      <c r="B178" s="23"/>
      <c r="C178" s="216"/>
      <c r="D178" s="9"/>
      <c r="E178" s="9"/>
      <c r="F178" s="9"/>
      <c r="G178" s="21"/>
      <c r="H178" s="43"/>
      <c r="I178" s="216"/>
      <c r="J178" s="24"/>
      <c r="K178" s="24"/>
      <c r="L178" s="307"/>
      <c r="M178" s="307"/>
      <c r="N178" s="40"/>
      <c r="O178" s="40"/>
      <c r="T178" s="35"/>
    </row>
    <row r="179" spans="1:15" ht="11.25" customHeight="1">
      <c r="A179" s="215">
        <v>713</v>
      </c>
      <c r="B179" s="218" t="s">
        <v>267</v>
      </c>
      <c r="C179" s="210">
        <f>SUM(C180:C183)</f>
        <v>0</v>
      </c>
      <c r="D179" s="213"/>
      <c r="E179" s="213"/>
      <c r="F179" s="213"/>
      <c r="G179" s="230"/>
      <c r="H179" s="231"/>
      <c r="I179" s="210">
        <f>SUM(I180:I184)</f>
        <v>754</v>
      </c>
      <c r="J179" s="334">
        <f>SUM(J180:J184)</f>
        <v>0</v>
      </c>
      <c r="K179" s="334"/>
      <c r="L179" s="334">
        <f>SUM(L180:L184)</f>
        <v>0</v>
      </c>
      <c r="M179" s="333"/>
      <c r="N179" s="40"/>
      <c r="O179" s="40"/>
    </row>
    <row r="180" spans="1:15" ht="11.25" customHeight="1">
      <c r="A180" s="247">
        <v>1</v>
      </c>
      <c r="B180" s="23" t="s">
        <v>329</v>
      </c>
      <c r="C180" s="232"/>
      <c r="D180" s="9"/>
      <c r="E180" s="9"/>
      <c r="F180" s="9"/>
      <c r="G180" s="21"/>
      <c r="H180" s="43"/>
      <c r="I180" s="232"/>
      <c r="J180" s="24"/>
      <c r="K180" s="24"/>
      <c r="L180" s="307"/>
      <c r="M180" s="307"/>
      <c r="N180" s="40"/>
      <c r="O180" s="40"/>
    </row>
    <row r="181" spans="1:15" ht="11.25" customHeight="1">
      <c r="A181" s="247">
        <v>2</v>
      </c>
      <c r="B181" s="23" t="s">
        <v>138</v>
      </c>
      <c r="C181" s="216"/>
      <c r="D181" s="9"/>
      <c r="E181" s="9"/>
      <c r="F181" s="9"/>
      <c r="G181" s="21"/>
      <c r="H181" s="43"/>
      <c r="I181" s="216">
        <v>754</v>
      </c>
      <c r="J181" s="24"/>
      <c r="K181" s="24"/>
      <c r="L181" s="307"/>
      <c r="M181" s="307"/>
      <c r="N181" s="40"/>
      <c r="O181" s="40"/>
    </row>
    <row r="182" spans="1:15" ht="11.25" customHeight="1">
      <c r="A182" s="247">
        <v>3</v>
      </c>
      <c r="B182" s="23" t="s">
        <v>264</v>
      </c>
      <c r="C182" s="216"/>
      <c r="D182" s="9"/>
      <c r="E182" s="9"/>
      <c r="F182" s="9"/>
      <c r="G182" s="21"/>
      <c r="H182" s="43"/>
      <c r="I182" s="216"/>
      <c r="J182" s="24"/>
      <c r="K182" s="24"/>
      <c r="L182" s="307"/>
      <c r="M182" s="307"/>
      <c r="N182" s="40"/>
      <c r="O182" s="40"/>
    </row>
    <row r="183" spans="1:15" ht="11.25" customHeight="1">
      <c r="A183" s="247">
        <v>4</v>
      </c>
      <c r="B183" s="23" t="s">
        <v>351</v>
      </c>
      <c r="C183" s="241"/>
      <c r="D183" s="63"/>
      <c r="E183" s="63"/>
      <c r="F183" s="63"/>
      <c r="G183" s="21"/>
      <c r="H183" s="44"/>
      <c r="I183" s="241"/>
      <c r="J183" s="24"/>
      <c r="K183" s="24"/>
      <c r="L183" s="307"/>
      <c r="M183" s="307"/>
      <c r="N183" s="40"/>
      <c r="O183" s="40"/>
    </row>
    <row r="184" spans="1:15" ht="11.25" customHeight="1">
      <c r="A184" s="247">
        <v>5</v>
      </c>
      <c r="B184" s="23" t="s">
        <v>352</v>
      </c>
      <c r="C184" s="216"/>
      <c r="D184" s="9"/>
      <c r="E184" s="9"/>
      <c r="F184" s="9"/>
      <c r="G184" s="21"/>
      <c r="H184" s="43"/>
      <c r="I184" s="216"/>
      <c r="J184" s="24"/>
      <c r="K184" s="24"/>
      <c r="L184" s="307"/>
      <c r="M184" s="307"/>
      <c r="N184" s="40"/>
      <c r="O184" s="40"/>
    </row>
    <row r="185" spans="1:15" ht="11.25" customHeight="1">
      <c r="A185" s="208">
        <v>714</v>
      </c>
      <c r="B185" s="208" t="s">
        <v>193</v>
      </c>
      <c r="C185" s="210">
        <f>SUM(C186:C187)</f>
        <v>0</v>
      </c>
      <c r="D185" s="213"/>
      <c r="E185" s="213"/>
      <c r="F185" s="213"/>
      <c r="G185" s="230"/>
      <c r="H185" s="231"/>
      <c r="I185" s="210">
        <f>SUM(I186:I186)</f>
        <v>0</v>
      </c>
      <c r="J185" s="232"/>
      <c r="K185" s="232"/>
      <c r="L185" s="334"/>
      <c r="M185" s="333"/>
      <c r="N185" s="40"/>
      <c r="O185" s="40"/>
    </row>
    <row r="186" spans="1:15" ht="11.25" customHeight="1">
      <c r="A186" s="247">
        <v>1</v>
      </c>
      <c r="B186" s="23" t="s">
        <v>194</v>
      </c>
      <c r="C186" s="216"/>
      <c r="D186" s="9"/>
      <c r="E186" s="9"/>
      <c r="F186" s="9"/>
      <c r="G186" s="21"/>
      <c r="H186" s="43"/>
      <c r="I186" s="216"/>
      <c r="J186" s="73"/>
      <c r="K186" s="24"/>
      <c r="L186" s="307"/>
      <c r="M186" s="307"/>
      <c r="N186" s="40"/>
      <c r="O186" s="40"/>
    </row>
    <row r="187" spans="1:15" ht="11.25" customHeight="1">
      <c r="A187" s="390"/>
      <c r="B187" s="330"/>
      <c r="C187" s="358"/>
      <c r="D187" s="316"/>
      <c r="E187" s="316"/>
      <c r="F187" s="316"/>
      <c r="G187" s="284"/>
      <c r="H187" s="359"/>
      <c r="I187" s="333"/>
      <c r="J187" s="24"/>
      <c r="K187" s="24"/>
      <c r="L187" s="307"/>
      <c r="M187" s="307"/>
      <c r="N187" s="40"/>
      <c r="O187" s="40"/>
    </row>
    <row r="188" spans="1:15" ht="11.25" customHeight="1">
      <c r="A188" s="247"/>
      <c r="B188" s="23"/>
      <c r="C188" s="232"/>
      <c r="D188" s="24"/>
      <c r="E188" s="24"/>
      <c r="F188" s="24"/>
      <c r="G188" s="21"/>
      <c r="H188" s="25"/>
      <c r="I188" s="232"/>
      <c r="J188" s="24"/>
      <c r="K188" s="24"/>
      <c r="L188" s="307"/>
      <c r="M188" s="307"/>
      <c r="N188" s="40"/>
      <c r="O188" s="40"/>
    </row>
    <row r="189" spans="1:15" ht="11.25" customHeight="1">
      <c r="A189" s="247"/>
      <c r="B189" s="23"/>
      <c r="C189" s="232"/>
      <c r="D189" s="24"/>
      <c r="E189" s="24"/>
      <c r="F189" s="24"/>
      <c r="G189" s="21"/>
      <c r="H189" s="25"/>
      <c r="I189" s="232"/>
      <c r="J189" s="24"/>
      <c r="K189" s="24"/>
      <c r="L189" s="307"/>
      <c r="M189" s="307"/>
      <c r="N189" s="40"/>
      <c r="O189" s="40"/>
    </row>
    <row r="190" spans="1:15" ht="11.25" customHeight="1">
      <c r="A190" s="247"/>
      <c r="B190" s="23"/>
      <c r="C190" s="232"/>
      <c r="D190" s="24"/>
      <c r="E190" s="24"/>
      <c r="F190" s="24"/>
      <c r="G190" s="21"/>
      <c r="H190" s="25"/>
      <c r="I190" s="232"/>
      <c r="J190" s="24"/>
      <c r="K190" s="24"/>
      <c r="L190" s="307"/>
      <c r="M190" s="307"/>
      <c r="N190" s="40"/>
      <c r="O190" s="40"/>
    </row>
    <row r="191" spans="1:15" ht="11.25" customHeight="1">
      <c r="A191" s="247"/>
      <c r="B191" s="23"/>
      <c r="C191" s="232"/>
      <c r="D191" s="24"/>
      <c r="E191" s="24"/>
      <c r="F191" s="24"/>
      <c r="G191" s="21"/>
      <c r="H191" s="25"/>
      <c r="I191" s="232"/>
      <c r="J191" s="24"/>
      <c r="K191" s="24"/>
      <c r="L191" s="307"/>
      <c r="M191" s="307"/>
      <c r="N191" s="40"/>
      <c r="O191" s="40"/>
    </row>
    <row r="192" spans="1:15" ht="11.25" customHeight="1">
      <c r="A192" s="247"/>
      <c r="B192" s="23"/>
      <c r="C192" s="237"/>
      <c r="D192" s="174"/>
      <c r="E192" s="174"/>
      <c r="F192" s="174"/>
      <c r="G192" s="175"/>
      <c r="H192" s="72"/>
      <c r="I192" s="237"/>
      <c r="J192" s="73"/>
      <c r="K192" s="24"/>
      <c r="L192" s="307"/>
      <c r="M192" s="307"/>
      <c r="N192" s="40"/>
      <c r="O192" s="40"/>
    </row>
    <row r="193" spans="1:15" ht="11.25" customHeight="1">
      <c r="A193" s="247"/>
      <c r="B193" s="23"/>
      <c r="C193" s="237"/>
      <c r="D193" s="174"/>
      <c r="E193" s="174"/>
      <c r="F193" s="174"/>
      <c r="G193" s="175"/>
      <c r="H193" s="72"/>
      <c r="I193" s="237"/>
      <c r="J193" s="73"/>
      <c r="K193" s="24"/>
      <c r="L193" s="307"/>
      <c r="M193" s="307"/>
      <c r="N193" s="40"/>
      <c r="O193" s="40"/>
    </row>
    <row r="194" spans="1:15" ht="11.25" customHeight="1">
      <c r="A194" s="247"/>
      <c r="B194" s="23"/>
      <c r="C194" s="237"/>
      <c r="D194" s="174"/>
      <c r="E194" s="174"/>
      <c r="F194" s="174"/>
      <c r="G194" s="175"/>
      <c r="H194" s="72"/>
      <c r="I194" s="237"/>
      <c r="J194" s="73"/>
      <c r="K194" s="24"/>
      <c r="L194" s="307"/>
      <c r="M194" s="307"/>
      <c r="N194" s="40"/>
      <c r="O194" s="40"/>
    </row>
    <row r="195" spans="1:15" ht="20.25" customHeight="1">
      <c r="A195" s="282"/>
      <c r="B195" s="36"/>
      <c r="C195" s="197"/>
      <c r="D195" s="78"/>
      <c r="E195" s="78"/>
      <c r="F195" s="78"/>
      <c r="G195" s="40"/>
      <c r="H195" s="57"/>
      <c r="I195" s="78"/>
      <c r="J195" s="78"/>
      <c r="K195" s="78"/>
      <c r="L195" s="265"/>
      <c r="M195" s="265"/>
      <c r="N195" s="40"/>
      <c r="O195" s="40"/>
    </row>
    <row r="196" spans="1:15" ht="13.5" hidden="1" thickBot="1">
      <c r="A196" s="282"/>
      <c r="B196" s="36"/>
      <c r="C196" s="197"/>
      <c r="D196" s="78"/>
      <c r="E196" s="78"/>
      <c r="F196" s="78"/>
      <c r="G196" s="40"/>
      <c r="H196" s="57"/>
      <c r="I196" s="78"/>
      <c r="J196" s="78"/>
      <c r="K196" s="78"/>
      <c r="L196" s="265"/>
      <c r="M196" s="340"/>
      <c r="N196" s="65"/>
      <c r="O196" s="173"/>
    </row>
    <row r="197" spans="3:15" ht="27.75" customHeight="1" hidden="1">
      <c r="C197" s="27"/>
      <c r="D197" s="27"/>
      <c r="E197" s="27"/>
      <c r="F197" s="27"/>
      <c r="G197" s="28"/>
      <c r="H197" s="46"/>
      <c r="I197" s="177"/>
      <c r="J197" s="177"/>
      <c r="K197" s="177"/>
      <c r="L197" s="46"/>
      <c r="M197" s="337"/>
      <c r="N197" s="28"/>
      <c r="O197" s="28"/>
    </row>
    <row r="198" spans="3:15" ht="12.75" hidden="1">
      <c r="C198" s="27"/>
      <c r="D198" s="27"/>
      <c r="E198" s="27"/>
      <c r="F198" s="27"/>
      <c r="G198" s="28"/>
      <c r="H198" s="46"/>
      <c r="I198" s="177"/>
      <c r="J198" s="177"/>
      <c r="K198" s="177"/>
      <c r="L198" s="46"/>
      <c r="M198" s="339"/>
      <c r="N198" s="28"/>
      <c r="O198" s="100"/>
    </row>
    <row r="199" spans="1:15" ht="33.75" customHeight="1">
      <c r="A199" s="56" t="s">
        <v>429</v>
      </c>
      <c r="B199" s="56"/>
      <c r="C199" s="27"/>
      <c r="D199" s="27"/>
      <c r="E199" s="27"/>
      <c r="F199" s="27"/>
      <c r="H199" s="46"/>
      <c r="I199" s="177"/>
      <c r="J199" s="177"/>
      <c r="K199" s="177"/>
      <c r="L199" s="144" t="s">
        <v>152</v>
      </c>
      <c r="M199" s="335"/>
      <c r="N199" s="28"/>
      <c r="O199" s="100"/>
    </row>
    <row r="200" spans="1:15" ht="51">
      <c r="A200" s="202" t="s">
        <v>34</v>
      </c>
      <c r="B200" s="207" t="s">
        <v>3</v>
      </c>
      <c r="C200" s="203" t="s">
        <v>270</v>
      </c>
      <c r="D200" s="203"/>
      <c r="E200" s="203"/>
      <c r="F200" s="203"/>
      <c r="G200" s="219"/>
      <c r="H200" s="220"/>
      <c r="I200" s="206" t="s">
        <v>427</v>
      </c>
      <c r="J200" s="221" t="s">
        <v>362</v>
      </c>
      <c r="K200" s="221" t="s">
        <v>269</v>
      </c>
      <c r="L200" s="207" t="s">
        <v>302</v>
      </c>
      <c r="M200" s="207" t="s">
        <v>278</v>
      </c>
      <c r="N200" s="62"/>
      <c r="O200" s="62"/>
    </row>
    <row r="201" spans="1:15" ht="12.75">
      <c r="A201" s="208">
        <v>716</v>
      </c>
      <c r="B201" s="208" t="s">
        <v>207</v>
      </c>
      <c r="C201" s="213">
        <f>SUM(C202)</f>
        <v>0</v>
      </c>
      <c r="D201" s="213"/>
      <c r="E201" s="213"/>
      <c r="F201" s="213"/>
      <c r="G201" s="230"/>
      <c r="H201" s="231"/>
      <c r="I201" s="213"/>
      <c r="J201" s="213"/>
      <c r="K201" s="24"/>
      <c r="L201" s="333"/>
      <c r="M201" s="333"/>
      <c r="N201" s="40"/>
      <c r="O201" s="40"/>
    </row>
    <row r="202" spans="1:15" ht="12.75">
      <c r="A202" s="214"/>
      <c r="B202" s="23"/>
      <c r="C202" s="193"/>
      <c r="D202" s="9"/>
      <c r="E202" s="9"/>
      <c r="F202" s="9"/>
      <c r="G202" s="21"/>
      <c r="H202" s="43"/>
      <c r="I202" s="216"/>
      <c r="J202" s="9"/>
      <c r="K202" s="24"/>
      <c r="L202" s="307"/>
      <c r="M202" s="307"/>
      <c r="N202" s="40"/>
      <c r="O202" s="40"/>
    </row>
    <row r="203" spans="1:15" ht="12.75">
      <c r="A203" s="208">
        <v>717</v>
      </c>
      <c r="B203" s="208" t="s">
        <v>208</v>
      </c>
      <c r="C203" s="210">
        <f>SUM(C204:C206)</f>
        <v>0</v>
      </c>
      <c r="D203" s="213"/>
      <c r="E203" s="213"/>
      <c r="F203" s="213"/>
      <c r="G203" s="230"/>
      <c r="H203" s="231"/>
      <c r="I203" s="210">
        <f>SUM(I204:I207)</f>
        <v>0</v>
      </c>
      <c r="J203" s="213">
        <f>SUM(J205:J207)</f>
        <v>0</v>
      </c>
      <c r="K203" s="24"/>
      <c r="L203" s="394">
        <f>SUM(L204:L207)</f>
        <v>0</v>
      </c>
      <c r="M203" s="392"/>
      <c r="N203" s="40"/>
      <c r="O203" s="40"/>
    </row>
    <row r="204" spans="1:15" ht="12.75">
      <c r="A204" s="247">
        <v>1</v>
      </c>
      <c r="B204" s="23" t="s">
        <v>209</v>
      </c>
      <c r="C204" s="216"/>
      <c r="D204" s="9"/>
      <c r="E204" s="9"/>
      <c r="F204" s="9"/>
      <c r="G204" s="21"/>
      <c r="H204" s="43"/>
      <c r="I204" s="216"/>
      <c r="J204" s="9"/>
      <c r="K204" s="213"/>
      <c r="L204" s="317"/>
      <c r="M204" s="317"/>
      <c r="N204" s="40"/>
      <c r="O204" s="40"/>
    </row>
    <row r="205" spans="1:15" ht="12.75">
      <c r="A205" s="247">
        <v>2</v>
      </c>
      <c r="B205" s="23" t="s">
        <v>210</v>
      </c>
      <c r="C205" s="216"/>
      <c r="D205" s="9"/>
      <c r="E205" s="9"/>
      <c r="F205" s="9"/>
      <c r="G205" s="21"/>
      <c r="H205" s="43"/>
      <c r="I205" s="216"/>
      <c r="J205" s="9"/>
      <c r="K205" s="24"/>
      <c r="L205" s="307"/>
      <c r="M205" s="307"/>
      <c r="N205" s="40"/>
      <c r="O205" s="40"/>
    </row>
    <row r="206" spans="1:15" ht="12.75">
      <c r="A206" s="247">
        <v>3</v>
      </c>
      <c r="B206" s="23" t="s">
        <v>211</v>
      </c>
      <c r="C206" s="216"/>
      <c r="D206" s="9"/>
      <c r="E206" s="9"/>
      <c r="F206" s="9"/>
      <c r="G206" s="21"/>
      <c r="H206" s="43"/>
      <c r="I206" s="216"/>
      <c r="J206" s="9"/>
      <c r="K206" s="24"/>
      <c r="L206" s="307"/>
      <c r="M206" s="307"/>
      <c r="N206" s="40"/>
      <c r="O206" s="40"/>
    </row>
    <row r="207" spans="1:15" ht="12.75">
      <c r="A207" s="214"/>
      <c r="B207" s="23"/>
      <c r="C207" s="216"/>
      <c r="D207" s="9"/>
      <c r="E207" s="9"/>
      <c r="F207" s="9"/>
      <c r="G207" s="21"/>
      <c r="H207" s="43"/>
      <c r="I207" s="216"/>
      <c r="J207" s="9"/>
      <c r="K207" s="213"/>
      <c r="L207" s="317"/>
      <c r="M207" s="317"/>
      <c r="N207" s="40"/>
      <c r="O207" s="40"/>
    </row>
    <row r="208" spans="1:15" ht="12.75">
      <c r="A208" s="208">
        <v>718</v>
      </c>
      <c r="B208" s="208" t="s">
        <v>212</v>
      </c>
      <c r="C208" s="210">
        <f>SUM(C209:C211)</f>
        <v>400</v>
      </c>
      <c r="D208" s="213"/>
      <c r="E208" s="213"/>
      <c r="F208" s="213"/>
      <c r="G208" s="230"/>
      <c r="H208" s="231"/>
      <c r="I208" s="210">
        <f>SUM(I209:I212)</f>
        <v>0</v>
      </c>
      <c r="J208" s="213"/>
      <c r="K208" s="9"/>
      <c r="L208" s="241"/>
      <c r="M208" s="241"/>
      <c r="N208" s="40"/>
      <c r="O208" s="40"/>
    </row>
    <row r="209" spans="1:15" ht="12.75">
      <c r="A209" s="247">
        <v>2</v>
      </c>
      <c r="B209" s="23" t="s">
        <v>138</v>
      </c>
      <c r="C209" s="216"/>
      <c r="D209" s="9"/>
      <c r="E209" s="9"/>
      <c r="F209" s="9"/>
      <c r="G209" s="21"/>
      <c r="H209" s="43"/>
      <c r="I209" s="216"/>
      <c r="J209" s="9"/>
      <c r="K209" s="9"/>
      <c r="L209" s="242"/>
      <c r="M209" s="342"/>
      <c r="N209" s="40"/>
      <c r="O209" s="40"/>
    </row>
    <row r="210" spans="1:15" ht="12.75">
      <c r="A210" s="247">
        <v>3</v>
      </c>
      <c r="B210" s="23" t="s">
        <v>264</v>
      </c>
      <c r="C210" s="216"/>
      <c r="D210" s="9"/>
      <c r="E210" s="9"/>
      <c r="F210" s="9"/>
      <c r="G210" s="21"/>
      <c r="H210" s="43"/>
      <c r="I210" s="216"/>
      <c r="J210" s="9"/>
      <c r="K210" s="9"/>
      <c r="L210" s="242"/>
      <c r="M210" s="242"/>
      <c r="N210" s="40"/>
      <c r="O210" s="40"/>
    </row>
    <row r="211" spans="1:15" ht="12.75">
      <c r="A211" s="247">
        <v>4</v>
      </c>
      <c r="B211" s="23" t="s">
        <v>351</v>
      </c>
      <c r="C211" s="216">
        <v>400</v>
      </c>
      <c r="D211" s="9"/>
      <c r="E211" s="9"/>
      <c r="F211" s="9"/>
      <c r="G211" s="21"/>
      <c r="H211" s="43"/>
      <c r="I211" s="216"/>
      <c r="J211" s="9"/>
      <c r="K211" s="24"/>
      <c r="L211" s="307"/>
      <c r="M211" s="307"/>
      <c r="N211" s="40"/>
      <c r="O211" s="40"/>
    </row>
    <row r="212" spans="1:15" ht="12.75">
      <c r="A212" s="247">
        <v>5</v>
      </c>
      <c r="B212" s="23" t="s">
        <v>352</v>
      </c>
      <c r="C212" s="216"/>
      <c r="D212" s="9"/>
      <c r="E212" s="9"/>
      <c r="F212" s="9"/>
      <c r="G212" s="21"/>
      <c r="H212" s="43"/>
      <c r="I212" s="216"/>
      <c r="J212" s="9"/>
      <c r="K212" s="24"/>
      <c r="L212" s="307"/>
      <c r="M212" s="307"/>
      <c r="N212" s="40"/>
      <c r="O212" s="40"/>
    </row>
    <row r="213" spans="1:15" ht="12.75">
      <c r="A213" s="208">
        <v>719</v>
      </c>
      <c r="B213" s="208" t="s">
        <v>216</v>
      </c>
      <c r="C213" s="210">
        <f>SUM(C214:C215)</f>
        <v>0</v>
      </c>
      <c r="D213" s="229"/>
      <c r="E213" s="213"/>
      <c r="F213" s="213"/>
      <c r="G213" s="230"/>
      <c r="H213" s="231">
        <v>250</v>
      </c>
      <c r="I213" s="210">
        <f>SUM(I214:I217)</f>
        <v>0</v>
      </c>
      <c r="J213" s="213"/>
      <c r="K213" s="24"/>
      <c r="L213" s="333"/>
      <c r="M213" s="333"/>
      <c r="N213" s="40"/>
      <c r="O213" s="40"/>
    </row>
    <row r="214" spans="1:15" ht="12.75">
      <c r="A214" s="247">
        <v>1</v>
      </c>
      <c r="B214" s="23" t="s">
        <v>353</v>
      </c>
      <c r="C214" s="216"/>
      <c r="D214" s="82"/>
      <c r="E214" s="9"/>
      <c r="F214" s="9"/>
      <c r="G214" s="21"/>
      <c r="H214" s="43"/>
      <c r="I214" s="216"/>
      <c r="J214" s="9"/>
      <c r="K214" s="24"/>
      <c r="L214" s="307"/>
      <c r="M214" s="307"/>
      <c r="N214" s="40"/>
      <c r="O214" s="40"/>
    </row>
    <row r="215" spans="1:15" ht="12.75">
      <c r="A215" s="247">
        <v>2</v>
      </c>
      <c r="B215" s="23" t="s">
        <v>354</v>
      </c>
      <c r="C215" s="216"/>
      <c r="D215" s="82"/>
      <c r="E215" s="9"/>
      <c r="F215" s="9"/>
      <c r="G215" s="21"/>
      <c r="H215" s="43"/>
      <c r="I215" s="216"/>
      <c r="J215" s="9"/>
      <c r="K215" s="24"/>
      <c r="L215" s="307"/>
      <c r="M215" s="307"/>
      <c r="N215" s="40"/>
      <c r="O215" s="40"/>
    </row>
    <row r="216" spans="1:15" ht="12.75">
      <c r="A216" s="214"/>
      <c r="B216" s="23"/>
      <c r="C216" s="216"/>
      <c r="D216" s="82"/>
      <c r="E216" s="9"/>
      <c r="F216" s="9"/>
      <c r="G216" s="21"/>
      <c r="H216" s="43"/>
      <c r="I216" s="216"/>
      <c r="J216" s="9"/>
      <c r="K216" s="24"/>
      <c r="L216" s="307"/>
      <c r="M216" s="341"/>
      <c r="N216" s="40"/>
      <c r="O216" s="40"/>
    </row>
    <row r="217" spans="1:15" ht="12.75">
      <c r="A217" s="214"/>
      <c r="B217" s="23"/>
      <c r="C217" s="216"/>
      <c r="D217" s="82"/>
      <c r="E217" s="9"/>
      <c r="F217" s="9"/>
      <c r="G217" s="21"/>
      <c r="H217" s="43"/>
      <c r="I217" s="216"/>
      <c r="J217" s="9"/>
      <c r="K217" s="9"/>
      <c r="L217" s="242"/>
      <c r="M217" s="342"/>
      <c r="N217" s="40"/>
      <c r="O217" s="40"/>
    </row>
    <row r="218" spans="1:15" ht="14.25" customHeight="1">
      <c r="A218" s="214"/>
      <c r="B218" s="208" t="s">
        <v>219</v>
      </c>
      <c r="C218" s="210" t="e">
        <f>SUM(#REF!,C144,C138,C113,C100,C60,C37,C23,C2,#REF!)</f>
        <v>#REF!</v>
      </c>
      <c r="D218" s="229"/>
      <c r="E218" s="213"/>
      <c r="F218" s="213"/>
      <c r="G218" s="230"/>
      <c r="H218" s="231" t="e">
        <f>SUM(H144,H120,H113,#REF!,H80,H36,H13,#REF!,#REF!,#REF!,#REF!)</f>
        <v>#REF!</v>
      </c>
      <c r="I218" s="210">
        <f>SUM(I162,I138,I134,I124,I113,I98,I92,I86,I63,I43)</f>
        <v>132410</v>
      </c>
      <c r="J218" s="213">
        <f>SUM(J162,J138,J134,J124,J113,J98,J92,J86,J63,J43)</f>
        <v>138807</v>
      </c>
      <c r="K218" s="9"/>
      <c r="L218" s="217">
        <f>SUM(L162,L138,L134,L124,L113,L98,L92,L86,L63,L43)</f>
        <v>142118</v>
      </c>
      <c r="M218" s="378"/>
      <c r="N218" s="40"/>
      <c r="O218" s="40"/>
    </row>
    <row r="219" spans="1:15" ht="14.25" customHeight="1">
      <c r="A219" s="214"/>
      <c r="B219" s="322"/>
      <c r="C219" s="325"/>
      <c r="D219" s="326"/>
      <c r="E219" s="325"/>
      <c r="F219" s="325"/>
      <c r="G219" s="327"/>
      <c r="H219" s="328"/>
      <c r="I219" s="325"/>
      <c r="J219" s="325"/>
      <c r="K219" s="9"/>
      <c r="L219" s="241"/>
      <c r="M219" s="241"/>
      <c r="N219" s="40"/>
      <c r="O219" s="40"/>
    </row>
    <row r="220" spans="1:15" ht="12.75">
      <c r="A220" s="214"/>
      <c r="B220" s="208" t="s">
        <v>220</v>
      </c>
      <c r="C220" s="210">
        <f>SUM(C213,C208,C203,C201,C192,C188,C182,C179,C174)</f>
        <v>400</v>
      </c>
      <c r="D220" s="229"/>
      <c r="E220" s="213"/>
      <c r="F220" s="213"/>
      <c r="G220" s="230"/>
      <c r="H220" s="231">
        <v>10000</v>
      </c>
      <c r="I220" s="210">
        <f>SUM(I171)</f>
        <v>1500</v>
      </c>
      <c r="J220" s="213">
        <f>SUM(J171)</f>
        <v>500</v>
      </c>
      <c r="K220" s="9"/>
      <c r="L220" s="217">
        <f>SUM(L171)</f>
        <v>500</v>
      </c>
      <c r="M220" s="241"/>
      <c r="N220" s="40"/>
      <c r="O220" s="40"/>
    </row>
    <row r="221" spans="1:15" ht="12.75">
      <c r="A221" s="192"/>
      <c r="B221" s="192"/>
      <c r="C221" s="316"/>
      <c r="D221" s="363"/>
      <c r="E221" s="316"/>
      <c r="F221" s="316"/>
      <c r="G221" s="284"/>
      <c r="H221" s="359"/>
      <c r="I221" s="316"/>
      <c r="J221" s="316"/>
      <c r="K221" s="9"/>
      <c r="L221" s="242"/>
      <c r="M221" s="242"/>
      <c r="N221" s="40"/>
      <c r="O221" s="40"/>
    </row>
    <row r="222" spans="1:15" ht="12.75">
      <c r="A222" s="214"/>
      <c r="B222" s="208" t="s">
        <v>221</v>
      </c>
      <c r="C222" s="213" t="e">
        <f>SUM(C218,C220)</f>
        <v>#REF!</v>
      </c>
      <c r="D222" s="229"/>
      <c r="E222" s="213"/>
      <c r="F222" s="213"/>
      <c r="G222" s="230"/>
      <c r="H222" s="231">
        <v>101605</v>
      </c>
      <c r="I222" s="213">
        <f>SUM(I218,I220)</f>
        <v>133910</v>
      </c>
      <c r="J222" s="213">
        <f>SUM(J218,J220)</f>
        <v>139307</v>
      </c>
      <c r="K222" s="9"/>
      <c r="L222" s="217">
        <f>SUM(L218,L220)</f>
        <v>142618</v>
      </c>
      <c r="M222" s="241"/>
      <c r="N222" s="40"/>
      <c r="O222" s="40"/>
    </row>
    <row r="223" spans="1:15" ht="12.75">
      <c r="A223" s="214"/>
      <c r="B223" s="322"/>
      <c r="C223" s="325"/>
      <c r="D223" s="326"/>
      <c r="E223" s="325"/>
      <c r="F223" s="325"/>
      <c r="G223" s="327"/>
      <c r="H223" s="328"/>
      <c r="I223" s="325"/>
      <c r="J223" s="325"/>
      <c r="K223" s="9"/>
      <c r="L223" s="241"/>
      <c r="M223" s="241"/>
      <c r="N223" s="40"/>
      <c r="O223" s="40"/>
    </row>
    <row r="224" spans="1:15" ht="12.75">
      <c r="A224" s="214"/>
      <c r="B224" s="208" t="s">
        <v>222</v>
      </c>
      <c r="C224" s="213" t="e">
        <f>#REF!</f>
        <v>#REF!</v>
      </c>
      <c r="D224" s="229"/>
      <c r="E224" s="213"/>
      <c r="F224" s="213"/>
      <c r="G224" s="230"/>
      <c r="H224" s="231"/>
      <c r="I224" s="213">
        <f>SUM(I33)</f>
        <v>270</v>
      </c>
      <c r="J224" s="213">
        <v>259</v>
      </c>
      <c r="K224" s="9"/>
      <c r="L224" s="217">
        <v>289</v>
      </c>
      <c r="M224" s="241"/>
      <c r="N224" s="40"/>
      <c r="O224" s="40"/>
    </row>
    <row r="225" spans="1:15" ht="12.75">
      <c r="A225" s="252"/>
      <c r="B225" s="251"/>
      <c r="C225" s="238"/>
      <c r="D225" s="9"/>
      <c r="E225" s="9"/>
      <c r="F225" s="9"/>
      <c r="G225" s="21"/>
      <c r="H225" s="43"/>
      <c r="I225" s="216"/>
      <c r="J225" s="9"/>
      <c r="K225" s="9"/>
      <c r="L225" s="242"/>
      <c r="M225" s="242"/>
      <c r="N225" s="40"/>
      <c r="O225" s="40"/>
    </row>
    <row r="226" spans="1:15" ht="12.75">
      <c r="A226" s="252"/>
      <c r="B226" s="251"/>
      <c r="C226" s="238"/>
      <c r="D226" s="9"/>
      <c r="E226" s="9"/>
      <c r="F226" s="9"/>
      <c r="G226" s="21"/>
      <c r="H226" s="43"/>
      <c r="I226" s="238"/>
      <c r="J226" s="9"/>
      <c r="K226" s="9"/>
      <c r="L226" s="242"/>
      <c r="M226" s="242"/>
      <c r="N226" s="40"/>
      <c r="O226" s="40"/>
    </row>
    <row r="227" spans="1:15" ht="12.75">
      <c r="A227" s="252"/>
      <c r="B227" s="251"/>
      <c r="C227" s="238"/>
      <c r="D227" s="9"/>
      <c r="E227" s="9"/>
      <c r="F227" s="9"/>
      <c r="G227" s="21"/>
      <c r="H227" s="43"/>
      <c r="I227" s="238"/>
      <c r="J227" s="9"/>
      <c r="K227" s="9"/>
      <c r="L227" s="242"/>
      <c r="M227" s="242"/>
      <c r="N227" s="40"/>
      <c r="O227" s="40"/>
    </row>
    <row r="228" spans="1:15" ht="12.75">
      <c r="A228" s="252"/>
      <c r="B228" s="251"/>
      <c r="C228" s="238"/>
      <c r="D228" s="9"/>
      <c r="E228" s="9"/>
      <c r="F228" s="9"/>
      <c r="G228" s="21"/>
      <c r="H228" s="43"/>
      <c r="I228" s="238"/>
      <c r="J228" s="9"/>
      <c r="K228" s="9"/>
      <c r="L228" s="242"/>
      <c r="M228" s="242"/>
      <c r="N228" s="40"/>
      <c r="O228" s="40"/>
    </row>
    <row r="229" spans="1:15" ht="19.5" customHeight="1">
      <c r="A229" s="279"/>
      <c r="B229" s="279"/>
      <c r="C229" s="289"/>
      <c r="D229" s="290"/>
      <c r="E229" s="290"/>
      <c r="F229" s="290"/>
      <c r="G229" s="291"/>
      <c r="H229" s="292"/>
      <c r="I229" s="290"/>
      <c r="J229" s="290"/>
      <c r="K229" s="290"/>
      <c r="L229" s="293"/>
      <c r="M229" s="293"/>
      <c r="N229" s="40"/>
      <c r="O229" s="40"/>
    </row>
    <row r="230" spans="1:15" ht="1.5" customHeight="1">
      <c r="A230" s="282"/>
      <c r="B230" s="75"/>
      <c r="C230" s="295"/>
      <c r="D230" s="277"/>
      <c r="E230" s="277"/>
      <c r="F230" s="277"/>
      <c r="G230" s="291"/>
      <c r="H230" s="296"/>
      <c r="I230" s="277"/>
      <c r="J230" s="277"/>
      <c r="K230" s="277"/>
      <c r="L230" s="293"/>
      <c r="M230" s="293"/>
      <c r="N230" s="65"/>
      <c r="O230" s="40"/>
    </row>
    <row r="231" spans="1:15" ht="30.75" customHeight="1" hidden="1">
      <c r="A231" s="75"/>
      <c r="B231" s="36"/>
      <c r="C231" s="78"/>
      <c r="D231" s="78"/>
      <c r="E231" s="78"/>
      <c r="F231" s="78"/>
      <c r="G231" s="40"/>
      <c r="H231" s="90"/>
      <c r="I231" s="180"/>
      <c r="J231" s="180"/>
      <c r="K231" s="180"/>
      <c r="L231" s="90"/>
      <c r="M231" s="90"/>
      <c r="N231" s="40"/>
      <c r="O231" s="28"/>
    </row>
    <row r="232" spans="14:15" ht="12.75">
      <c r="N232" s="28"/>
      <c r="O232" s="28"/>
    </row>
    <row r="233" spans="14:15" ht="12.75">
      <c r="N233" s="101"/>
      <c r="O233" s="101"/>
    </row>
    <row r="234" spans="2:15" ht="18">
      <c r="B234" t="s">
        <v>434</v>
      </c>
      <c r="N234" s="40"/>
      <c r="O234" s="40"/>
    </row>
    <row r="235" spans="14:15" ht="12.75">
      <c r="N235" s="40"/>
      <c r="O235" s="40"/>
    </row>
    <row r="236" spans="14:15" ht="1.5" customHeight="1">
      <c r="N236" s="40"/>
      <c r="O236" s="40"/>
    </row>
    <row r="237" spans="14:15" ht="12.75" hidden="1">
      <c r="N237" s="40"/>
      <c r="O237" s="40"/>
    </row>
    <row r="238" spans="14:15" ht="12.75" hidden="1">
      <c r="N238" s="40"/>
      <c r="O238" s="40"/>
    </row>
    <row r="239" spans="1:15" ht="12.75">
      <c r="A239" s="51" t="s">
        <v>433</v>
      </c>
      <c r="B239" s="51"/>
      <c r="C239" s="166"/>
      <c r="D239" s="52"/>
      <c r="E239" s="52"/>
      <c r="F239" s="52"/>
      <c r="G239" s="52"/>
      <c r="H239" s="52"/>
      <c r="I239" s="166"/>
      <c r="J239" s="166"/>
      <c r="K239" s="166"/>
      <c r="L239" s="149"/>
      <c r="M239" s="149"/>
      <c r="N239" s="40"/>
      <c r="O239" s="40"/>
    </row>
    <row r="240" spans="1:15" ht="12.75">
      <c r="A240" s="51"/>
      <c r="B240" s="51"/>
      <c r="C240" s="166"/>
      <c r="D240" s="52"/>
      <c r="E240" s="52"/>
      <c r="F240" s="52"/>
      <c r="G240" s="52" t="s">
        <v>1</v>
      </c>
      <c r="H240" s="52"/>
      <c r="I240" s="166"/>
      <c r="J240" s="166"/>
      <c r="K240" s="166"/>
      <c r="L240" s="150"/>
      <c r="M240" s="150"/>
      <c r="N240" s="40"/>
      <c r="O240" s="40"/>
    </row>
    <row r="241" spans="1:15" ht="18">
      <c r="A241" s="52"/>
      <c r="B241" s="59"/>
      <c r="C241" s="167"/>
      <c r="D241" s="59"/>
      <c r="E241" s="59"/>
      <c r="F241" s="59"/>
      <c r="G241" s="60"/>
      <c r="H241" s="52"/>
      <c r="I241" s="166"/>
      <c r="J241" s="166"/>
      <c r="K241" s="166"/>
      <c r="L241" s="150"/>
      <c r="M241" s="150"/>
      <c r="N241" s="40"/>
      <c r="O241" s="40"/>
    </row>
    <row r="242" spans="1:15" ht="51">
      <c r="A242" s="202" t="s">
        <v>34</v>
      </c>
      <c r="B242" s="207" t="s">
        <v>3</v>
      </c>
      <c r="C242" s="203" t="s">
        <v>270</v>
      </c>
      <c r="D242" s="203"/>
      <c r="E242" s="203"/>
      <c r="F242" s="203"/>
      <c r="G242" s="219"/>
      <c r="H242" s="220"/>
      <c r="I242" s="206" t="s">
        <v>427</v>
      </c>
      <c r="J242" s="221" t="s">
        <v>362</v>
      </c>
      <c r="K242" s="221" t="s">
        <v>269</v>
      </c>
      <c r="L242" s="207" t="s">
        <v>302</v>
      </c>
      <c r="M242" s="207" t="s">
        <v>278</v>
      </c>
      <c r="N242" s="40"/>
      <c r="O242" s="40"/>
    </row>
    <row r="243" spans="1:15" ht="13.5" customHeight="1">
      <c r="A243" s="222">
        <v>610</v>
      </c>
      <c r="B243" s="5" t="s">
        <v>225</v>
      </c>
      <c r="C243" s="213" t="e">
        <f>#REF!</f>
        <v>#REF!</v>
      </c>
      <c r="D243" s="6"/>
      <c r="E243" s="6"/>
      <c r="F243" s="6"/>
      <c r="G243" s="7"/>
      <c r="H243" s="43"/>
      <c r="I243" s="213">
        <f>I43</f>
        <v>76581</v>
      </c>
      <c r="J243" s="6">
        <v>79644</v>
      </c>
      <c r="K243" s="6"/>
      <c r="L243" s="164">
        <v>81954</v>
      </c>
      <c r="M243" s="343"/>
      <c r="N243" s="40"/>
      <c r="O243" s="40"/>
    </row>
    <row r="244" spans="1:15" ht="13.5" customHeight="1">
      <c r="A244" s="222">
        <v>620</v>
      </c>
      <c r="B244" s="5" t="s">
        <v>226</v>
      </c>
      <c r="C244" s="213">
        <f>C7</f>
        <v>0</v>
      </c>
      <c r="D244" s="6"/>
      <c r="E244" s="6"/>
      <c r="F244" s="6"/>
      <c r="G244" s="7"/>
      <c r="H244" s="43"/>
      <c r="I244" s="213">
        <f>I63</f>
        <v>26356</v>
      </c>
      <c r="J244" s="6">
        <v>27416</v>
      </c>
      <c r="K244" s="6"/>
      <c r="L244" s="164">
        <v>28223</v>
      </c>
      <c r="M244" s="343"/>
      <c r="N244" s="40"/>
      <c r="O244" s="40"/>
    </row>
    <row r="245" spans="1:15" ht="13.5" customHeight="1">
      <c r="A245" s="222">
        <v>631</v>
      </c>
      <c r="B245" s="5" t="s">
        <v>290</v>
      </c>
      <c r="C245" s="213">
        <f>C29</f>
        <v>0</v>
      </c>
      <c r="D245" s="9"/>
      <c r="E245" s="9"/>
      <c r="F245" s="9"/>
      <c r="G245" s="7"/>
      <c r="H245" s="43"/>
      <c r="I245" s="213">
        <f>I86</f>
        <v>8332</v>
      </c>
      <c r="J245" s="6">
        <v>8729</v>
      </c>
      <c r="K245" s="6"/>
      <c r="L245" s="164">
        <v>8800</v>
      </c>
      <c r="M245" s="343"/>
      <c r="N245" s="40"/>
      <c r="O245" s="40"/>
    </row>
    <row r="246" spans="1:15" ht="13.5" customHeight="1">
      <c r="A246" s="222"/>
      <c r="B246" s="124" t="s">
        <v>291</v>
      </c>
      <c r="C246" s="216">
        <f>C30</f>
        <v>0</v>
      </c>
      <c r="D246" s="9"/>
      <c r="E246" s="9"/>
      <c r="F246" s="9"/>
      <c r="G246" s="7"/>
      <c r="H246" s="43"/>
      <c r="I246" s="216">
        <f>I87</f>
        <v>6532</v>
      </c>
      <c r="J246" s="9">
        <v>6729</v>
      </c>
      <c r="K246" s="9"/>
      <c r="L246" s="242">
        <v>6800</v>
      </c>
      <c r="M246" s="308"/>
      <c r="N246" s="40"/>
      <c r="O246" s="40"/>
    </row>
    <row r="247" spans="1:15" ht="13.5" customHeight="1">
      <c r="A247" s="222"/>
      <c r="B247" s="124" t="s">
        <v>292</v>
      </c>
      <c r="C247" s="216">
        <f>C35</f>
        <v>0</v>
      </c>
      <c r="D247" s="9"/>
      <c r="E247" s="9"/>
      <c r="F247" s="9"/>
      <c r="G247" s="7"/>
      <c r="H247" s="43"/>
      <c r="I247" s="216">
        <f>I88</f>
        <v>1800</v>
      </c>
      <c r="J247" s="9">
        <v>2000</v>
      </c>
      <c r="K247" s="9"/>
      <c r="L247" s="242">
        <v>2000</v>
      </c>
      <c r="M247" s="308"/>
      <c r="N247" s="40"/>
      <c r="O247" s="40"/>
    </row>
    <row r="248" spans="1:15" ht="13.5" customHeight="1">
      <c r="A248" s="222">
        <v>632</v>
      </c>
      <c r="B248" s="5" t="s">
        <v>230</v>
      </c>
      <c r="C248" s="213">
        <f>C40</f>
        <v>0</v>
      </c>
      <c r="D248" s="9"/>
      <c r="E248" s="9"/>
      <c r="F248" s="9"/>
      <c r="G248" s="7"/>
      <c r="H248" s="43"/>
      <c r="I248" s="213">
        <f>I92</f>
        <v>4530</v>
      </c>
      <c r="J248" s="6">
        <v>4720</v>
      </c>
      <c r="K248" s="6"/>
      <c r="L248" s="164">
        <v>4840</v>
      </c>
      <c r="M248" s="343"/>
      <c r="N248" s="40"/>
      <c r="O248" s="40"/>
    </row>
    <row r="249" spans="1:15" ht="13.5" customHeight="1">
      <c r="A249" s="222">
        <v>633</v>
      </c>
      <c r="B249" s="5" t="s">
        <v>231</v>
      </c>
      <c r="C249" s="213">
        <f>C65</f>
        <v>0</v>
      </c>
      <c r="D249" s="9"/>
      <c r="E249" s="9"/>
      <c r="F249" s="9"/>
      <c r="G249" s="7"/>
      <c r="H249" s="43"/>
      <c r="I249" s="213">
        <f>I98</f>
        <v>4807</v>
      </c>
      <c r="J249" s="6">
        <v>4927</v>
      </c>
      <c r="K249" s="6"/>
      <c r="L249" s="164">
        <v>4658</v>
      </c>
      <c r="M249" s="343"/>
      <c r="N249" s="40"/>
      <c r="O249" s="40"/>
    </row>
    <row r="250" spans="1:15" ht="13.5" customHeight="1">
      <c r="A250" s="222">
        <v>634</v>
      </c>
      <c r="B250" s="5" t="s">
        <v>232</v>
      </c>
      <c r="C250" s="213">
        <f>C105</f>
        <v>0</v>
      </c>
      <c r="D250" s="9"/>
      <c r="E250" s="9"/>
      <c r="F250" s="9"/>
      <c r="G250" s="7"/>
      <c r="H250" s="43"/>
      <c r="I250" s="213">
        <f>I113</f>
        <v>3880</v>
      </c>
      <c r="J250" s="6">
        <v>4090</v>
      </c>
      <c r="K250" s="6"/>
      <c r="L250" s="164">
        <v>4140</v>
      </c>
      <c r="M250" s="343"/>
      <c r="N250" s="40"/>
      <c r="O250" s="40"/>
    </row>
    <row r="251" spans="1:15" ht="13.5" customHeight="1">
      <c r="A251" s="240">
        <v>635</v>
      </c>
      <c r="B251" s="5" t="s">
        <v>233</v>
      </c>
      <c r="C251" s="213">
        <f>C118</f>
        <v>0</v>
      </c>
      <c r="D251" s="9"/>
      <c r="E251" s="9"/>
      <c r="F251" s="9"/>
      <c r="G251" s="7"/>
      <c r="H251" s="43"/>
      <c r="I251" s="213">
        <f>I124</f>
        <v>710</v>
      </c>
      <c r="J251" s="6">
        <v>1614</v>
      </c>
      <c r="K251" s="6"/>
      <c r="L251" s="164">
        <v>1380</v>
      </c>
      <c r="M251" s="343"/>
      <c r="N251" s="40"/>
      <c r="O251" s="40"/>
    </row>
    <row r="252" spans="1:15" ht="13.5" customHeight="1">
      <c r="A252" s="240">
        <v>636</v>
      </c>
      <c r="B252" s="5" t="s">
        <v>234</v>
      </c>
      <c r="C252" s="213">
        <f>C143</f>
        <v>0</v>
      </c>
      <c r="D252" s="9"/>
      <c r="E252" s="9"/>
      <c r="F252" s="9"/>
      <c r="G252" s="7"/>
      <c r="H252" s="43"/>
      <c r="I252" s="213">
        <f>I134</f>
        <v>184</v>
      </c>
      <c r="J252" s="6">
        <v>174</v>
      </c>
      <c r="K252" s="6"/>
      <c r="L252" s="164">
        <v>184</v>
      </c>
      <c r="M252" s="343"/>
      <c r="N252" s="40"/>
      <c r="O252" s="40"/>
    </row>
    <row r="253" spans="1:15" ht="13.5" customHeight="1">
      <c r="A253" s="240">
        <v>637</v>
      </c>
      <c r="B253" s="5" t="s">
        <v>235</v>
      </c>
      <c r="C253" s="213">
        <f>C149</f>
        <v>0</v>
      </c>
      <c r="D253" s="6"/>
      <c r="E253" s="6"/>
      <c r="F253" s="6"/>
      <c r="G253" s="55"/>
      <c r="H253" s="43"/>
      <c r="I253" s="213">
        <f>I138</f>
        <v>6557</v>
      </c>
      <c r="J253" s="6">
        <v>7193</v>
      </c>
      <c r="K253" s="6"/>
      <c r="L253" s="164">
        <v>7319</v>
      </c>
      <c r="M253" s="343"/>
      <c r="N253" s="40"/>
      <c r="O253" s="40"/>
    </row>
    <row r="254" spans="1:15" ht="13.5" customHeight="1">
      <c r="A254" s="226">
        <v>648</v>
      </c>
      <c r="B254" s="13" t="s">
        <v>236</v>
      </c>
      <c r="C254" s="213" t="e">
        <f>SUM(#REF!)</f>
        <v>#REF!</v>
      </c>
      <c r="D254" s="6"/>
      <c r="E254" s="6"/>
      <c r="F254" s="6"/>
      <c r="G254" s="7"/>
      <c r="H254" s="43"/>
      <c r="I254" s="213">
        <f>I162</f>
        <v>473</v>
      </c>
      <c r="J254" s="6">
        <v>300</v>
      </c>
      <c r="K254" s="6"/>
      <c r="L254" s="164">
        <v>320</v>
      </c>
      <c r="M254" s="343"/>
      <c r="N254" s="40"/>
      <c r="O254" s="40"/>
    </row>
    <row r="255" spans="1:15" ht="13.5" customHeight="1">
      <c r="A255" s="222"/>
      <c r="B255" s="5"/>
      <c r="C255" s="213"/>
      <c r="D255" s="6"/>
      <c r="E255" s="6"/>
      <c r="F255" s="6"/>
      <c r="G255" s="7"/>
      <c r="H255" s="43"/>
      <c r="I255" s="216"/>
      <c r="J255" s="9"/>
      <c r="K255" s="9"/>
      <c r="L255" s="44"/>
      <c r="M255" s="343"/>
      <c r="N255" s="40"/>
      <c r="O255" s="40"/>
    </row>
    <row r="256" spans="1:15" ht="13.5" customHeight="1">
      <c r="A256" s="222">
        <v>700</v>
      </c>
      <c r="B256" s="5" t="s">
        <v>237</v>
      </c>
      <c r="C256" s="213">
        <f>C177</f>
        <v>0</v>
      </c>
      <c r="D256" s="9"/>
      <c r="E256" s="9"/>
      <c r="F256" s="9"/>
      <c r="G256" s="55"/>
      <c r="H256" s="44"/>
      <c r="I256" s="213">
        <f>I171</f>
        <v>1500</v>
      </c>
      <c r="J256" s="6">
        <v>500</v>
      </c>
      <c r="K256" s="6"/>
      <c r="L256" s="164">
        <v>500</v>
      </c>
      <c r="M256" s="343"/>
      <c r="N256" s="40"/>
      <c r="O256" s="40"/>
    </row>
    <row r="257" spans="1:15" ht="13.5" customHeight="1">
      <c r="A257" s="225"/>
      <c r="B257" s="7"/>
      <c r="C257" s="216"/>
      <c r="D257" s="9"/>
      <c r="E257" s="9"/>
      <c r="F257" s="9"/>
      <c r="G257" s="7"/>
      <c r="H257" s="43"/>
      <c r="I257" s="216"/>
      <c r="J257" s="9"/>
      <c r="K257" s="9"/>
      <c r="L257" s="164"/>
      <c r="M257" s="343"/>
      <c r="N257" s="40"/>
      <c r="O257" s="40"/>
    </row>
    <row r="258" spans="1:15" ht="13.5" customHeight="1">
      <c r="A258" s="240">
        <v>600</v>
      </c>
      <c r="B258" s="5" t="s">
        <v>238</v>
      </c>
      <c r="C258" s="213">
        <f>C223</f>
        <v>0</v>
      </c>
      <c r="D258" s="9"/>
      <c r="E258" s="9"/>
      <c r="F258" s="9"/>
      <c r="G258" s="7"/>
      <c r="H258" s="43"/>
      <c r="I258" s="213">
        <f>SUM(I243:I245,I248:I254)</f>
        <v>132410</v>
      </c>
      <c r="J258" s="6">
        <f>SUM(J243:J245,J248:J254)</f>
        <v>138807</v>
      </c>
      <c r="K258" s="6"/>
      <c r="L258" s="164">
        <f>SUM(L243:L245,L248:L254)</f>
        <v>141818</v>
      </c>
      <c r="M258" s="343"/>
      <c r="N258" s="40"/>
      <c r="O258" s="40"/>
    </row>
    <row r="259" spans="1:15" ht="13.5" customHeight="1">
      <c r="A259" s="225"/>
      <c r="B259" s="7" t="s">
        <v>239</v>
      </c>
      <c r="C259" s="216">
        <f>SUM(C29,C40,C65,C105,C118,C143,C149)</f>
        <v>0</v>
      </c>
      <c r="D259" s="9"/>
      <c r="E259" s="9"/>
      <c r="F259" s="9"/>
      <c r="G259" s="7"/>
      <c r="H259" s="43"/>
      <c r="I259" s="216">
        <f>SUM(I245,I248:I253)</f>
        <v>29000</v>
      </c>
      <c r="J259" s="9">
        <f>SUM(J245,J248:J253)</f>
        <v>31447</v>
      </c>
      <c r="K259" s="9"/>
      <c r="L259" s="242">
        <f>SUM(L245,L248:L253)</f>
        <v>31321</v>
      </c>
      <c r="M259" s="343"/>
      <c r="N259" s="40"/>
      <c r="O259" s="40"/>
    </row>
    <row r="260" spans="1:15" ht="13.5" customHeight="1">
      <c r="A260" s="225"/>
      <c r="B260" s="7"/>
      <c r="C260" s="216"/>
      <c r="D260" s="9"/>
      <c r="E260" s="9"/>
      <c r="F260" s="9"/>
      <c r="G260" s="55"/>
      <c r="H260" s="43"/>
      <c r="I260" s="216"/>
      <c r="J260" s="9"/>
      <c r="K260" s="9"/>
      <c r="L260" s="164"/>
      <c r="M260" s="343"/>
      <c r="N260" s="40"/>
      <c r="O260" s="40"/>
    </row>
    <row r="261" spans="1:15" ht="30.75" customHeight="1">
      <c r="A261" s="225"/>
      <c r="B261" s="222" t="s">
        <v>240</v>
      </c>
      <c r="C261" s="213">
        <f>SUM(C227)</f>
        <v>0</v>
      </c>
      <c r="D261" s="216"/>
      <c r="E261" s="216"/>
      <c r="F261" s="216"/>
      <c r="G261" s="223"/>
      <c r="H261" s="224"/>
      <c r="I261" s="213">
        <f>SUM(I256,I258)</f>
        <v>133910</v>
      </c>
      <c r="J261" s="213">
        <f>SUM(J256,J258)</f>
        <v>139307</v>
      </c>
      <c r="K261" s="213"/>
      <c r="L261" s="217">
        <f>SUM(L256,L258)</f>
        <v>142318</v>
      </c>
      <c r="M261" s="364"/>
      <c r="N261" s="28"/>
      <c r="O261" s="28"/>
    </row>
    <row r="262" spans="1:15" ht="12.75">
      <c r="A262" s="223"/>
      <c r="B262" s="7"/>
      <c r="C262" s="216"/>
      <c r="D262" s="9"/>
      <c r="E262" s="9"/>
      <c r="F262" s="9"/>
      <c r="G262" s="7"/>
      <c r="H262" s="43"/>
      <c r="I262" s="216"/>
      <c r="J262" s="9"/>
      <c r="K262" s="9"/>
      <c r="L262" s="164"/>
      <c r="M262" s="343"/>
      <c r="N262" s="101"/>
      <c r="O262" s="101"/>
    </row>
    <row r="263" spans="1:15" ht="12.75">
      <c r="A263" s="223"/>
      <c r="B263" s="222" t="s">
        <v>241</v>
      </c>
      <c r="C263" s="213" t="e">
        <f>#REF!</f>
        <v>#REF!</v>
      </c>
      <c r="D263" s="213"/>
      <c r="E263" s="213"/>
      <c r="F263" s="213"/>
      <c r="G263" s="223"/>
      <c r="H263" s="224"/>
      <c r="I263" s="213">
        <f>I224</f>
        <v>270</v>
      </c>
      <c r="J263" s="213">
        <v>259</v>
      </c>
      <c r="K263" s="213"/>
      <c r="L263" s="217">
        <v>289</v>
      </c>
      <c r="M263" s="364"/>
      <c r="N263" s="40"/>
      <c r="O263" s="40"/>
    </row>
    <row r="264" spans="1:15" ht="12.75">
      <c r="A264" s="223"/>
      <c r="B264" s="7"/>
      <c r="C264" s="193"/>
      <c r="D264" s="9"/>
      <c r="E264" s="9"/>
      <c r="F264" s="9"/>
      <c r="G264" s="7"/>
      <c r="H264" s="43"/>
      <c r="I264" s="216"/>
      <c r="J264" s="9"/>
      <c r="K264" s="9"/>
      <c r="L264" s="44"/>
      <c r="M264" s="343"/>
      <c r="N264" s="40"/>
      <c r="O264" s="40"/>
    </row>
    <row r="265" spans="1:15" ht="12.75">
      <c r="A265" s="223"/>
      <c r="B265" s="7" t="s">
        <v>279</v>
      </c>
      <c r="C265" s="344"/>
      <c r="D265" s="198"/>
      <c r="E265" s="198"/>
      <c r="F265" s="198"/>
      <c r="G265" s="345"/>
      <c r="H265" s="200"/>
      <c r="I265" s="312">
        <v>249</v>
      </c>
      <c r="J265" s="299">
        <v>249</v>
      </c>
      <c r="K265" s="299"/>
      <c r="L265" s="308">
        <v>249</v>
      </c>
      <c r="M265" s="343"/>
      <c r="N265" s="40"/>
      <c r="O265" s="40"/>
    </row>
    <row r="266" spans="1:15" ht="12.75">
      <c r="A266" s="214"/>
      <c r="B266" s="23"/>
      <c r="C266" s="9"/>
      <c r="D266" s="83"/>
      <c r="E266" s="43"/>
      <c r="F266" s="43"/>
      <c r="G266" s="21"/>
      <c r="H266" s="43"/>
      <c r="I266" s="216"/>
      <c r="J266" s="9"/>
      <c r="K266" s="9"/>
      <c r="L266" s="44"/>
      <c r="M266" s="382"/>
      <c r="N266" s="40"/>
      <c r="O266" s="40"/>
    </row>
    <row r="267" spans="1:15" ht="12.75">
      <c r="A267" s="214"/>
      <c r="B267" s="23"/>
      <c r="C267" s="299" t="s">
        <v>268</v>
      </c>
      <c r="D267" s="199"/>
      <c r="E267" s="200"/>
      <c r="F267" s="200"/>
      <c r="G267" s="201"/>
      <c r="H267" s="200"/>
      <c r="I267" s="312"/>
      <c r="J267" s="299"/>
      <c r="K267" s="9"/>
      <c r="L267" s="308"/>
      <c r="M267" s="343"/>
      <c r="N267" s="40"/>
      <c r="O267" s="40"/>
    </row>
    <row r="268" spans="1:15" ht="12.75">
      <c r="A268" s="23"/>
      <c r="B268" s="23"/>
      <c r="C268" s="9" t="s">
        <v>242</v>
      </c>
      <c r="D268" s="83"/>
      <c r="E268" s="43"/>
      <c r="F268" s="43"/>
      <c r="G268" s="21"/>
      <c r="H268" s="43"/>
      <c r="I268" s="9"/>
      <c r="J268" s="9"/>
      <c r="K268" s="9"/>
      <c r="L268" s="44"/>
      <c r="M268" s="44"/>
      <c r="N268" s="40"/>
      <c r="O268" s="40"/>
    </row>
    <row r="269" spans="1:15" ht="12.75">
      <c r="A269" s="23"/>
      <c r="B269" s="23"/>
      <c r="C269" s="9"/>
      <c r="D269" s="83"/>
      <c r="E269" s="43"/>
      <c r="F269" s="43"/>
      <c r="G269" s="23"/>
      <c r="H269" s="43"/>
      <c r="I269" s="9"/>
      <c r="J269" s="9"/>
      <c r="K269" s="9"/>
      <c r="L269" s="44"/>
      <c r="M269" s="44"/>
      <c r="N269" s="40"/>
      <c r="O269" s="40"/>
    </row>
    <row r="270" spans="2:15" ht="12.75">
      <c r="B270" t="s">
        <v>276</v>
      </c>
      <c r="N270" s="40"/>
      <c r="O270" s="40"/>
    </row>
    <row r="271" spans="14:15" ht="12.75">
      <c r="N271" s="40"/>
      <c r="O271" s="40"/>
    </row>
    <row r="272" spans="2:15" ht="12.75">
      <c r="B272" t="s">
        <v>437</v>
      </c>
      <c r="N272" s="40"/>
      <c r="O272" s="40"/>
    </row>
    <row r="273" spans="14:15" ht="12.75">
      <c r="N273" s="40"/>
      <c r="O273" s="40"/>
    </row>
    <row r="274" spans="14:15" ht="12.75">
      <c r="N274" s="40"/>
      <c r="O274" s="40"/>
    </row>
    <row r="275" spans="2:15" ht="12.75">
      <c r="B275" t="s">
        <v>435</v>
      </c>
      <c r="N275" s="40"/>
      <c r="O275" s="40"/>
    </row>
    <row r="276" spans="14:15" ht="12.75">
      <c r="N276" s="40"/>
      <c r="O276" s="40"/>
    </row>
    <row r="277" spans="14:15" ht="12.75">
      <c r="N277" s="40"/>
      <c r="O277" s="40"/>
    </row>
    <row r="278" spans="14:15" ht="12.75">
      <c r="N278" s="40"/>
      <c r="O278" s="40"/>
    </row>
    <row r="279" spans="2:15" ht="12.75">
      <c r="B279" t="s">
        <v>436</v>
      </c>
      <c r="N279" s="40"/>
      <c r="O279" s="40"/>
    </row>
    <row r="280" spans="14:15" ht="12.75">
      <c r="N280" s="40"/>
      <c r="O280" s="40"/>
    </row>
    <row r="281" spans="14:15" ht="12.75">
      <c r="N281" s="40"/>
      <c r="O281" s="40"/>
    </row>
    <row r="282" spans="14:15" ht="12.75">
      <c r="N282" s="40"/>
      <c r="O282" s="40"/>
    </row>
    <row r="283" spans="14:15" ht="12.75">
      <c r="N283" s="291"/>
      <c r="O283" s="291"/>
    </row>
    <row r="284" spans="14:15" ht="12.75">
      <c r="N284" s="40"/>
      <c r="O284" s="40"/>
    </row>
    <row r="285" spans="14:15" ht="12.75">
      <c r="N285" s="40"/>
      <c r="O285" s="40"/>
    </row>
    <row r="286" spans="14:15" ht="12.75">
      <c r="N286" s="40"/>
      <c r="O286" s="40"/>
    </row>
    <row r="287" spans="14:15" ht="12.75">
      <c r="N287" s="40"/>
      <c r="O287" s="40"/>
    </row>
    <row r="288" spans="14:15" ht="12.75">
      <c r="N288" s="40"/>
      <c r="O288" s="40"/>
    </row>
    <row r="289" spans="14:15" ht="12.75">
      <c r="N289" s="40"/>
      <c r="O289" s="40"/>
    </row>
    <row r="290" spans="14:15" ht="12.75">
      <c r="N290" s="40"/>
      <c r="O290" s="40"/>
    </row>
    <row r="291" spans="2:15" ht="12.75">
      <c r="B291" s="538" t="s">
        <v>432</v>
      </c>
      <c r="N291" s="40"/>
      <c r="O291" s="40"/>
    </row>
    <row r="292" spans="14:15" ht="12.75">
      <c r="N292" s="40"/>
      <c r="O292" s="40"/>
    </row>
    <row r="293" spans="3:15" ht="4.5" customHeight="1">
      <c r="C293" s="27"/>
      <c r="D293" s="27"/>
      <c r="E293" s="27"/>
      <c r="F293" s="27"/>
      <c r="G293" s="28"/>
      <c r="H293" s="46"/>
      <c r="I293" s="177"/>
      <c r="J293" s="177"/>
      <c r="K293" s="177"/>
      <c r="L293" s="46"/>
      <c r="M293" s="46"/>
      <c r="N293" s="28"/>
      <c r="O293" s="28"/>
    </row>
    <row r="294" spans="3:15" ht="8.25" customHeight="1">
      <c r="C294" s="27"/>
      <c r="D294" s="27"/>
      <c r="E294" s="27"/>
      <c r="F294" s="27"/>
      <c r="G294" s="28"/>
      <c r="H294" s="46"/>
      <c r="I294" s="177"/>
      <c r="J294" s="177"/>
      <c r="K294" s="177"/>
      <c r="L294" s="46"/>
      <c r="M294" s="46"/>
      <c r="N294" s="28"/>
      <c r="O294" s="28"/>
    </row>
    <row r="295" spans="3:15" ht="43.5" customHeight="1" hidden="1">
      <c r="C295" s="27"/>
      <c r="D295" s="27"/>
      <c r="E295" s="27"/>
      <c r="F295" s="27"/>
      <c r="G295" s="28"/>
      <c r="H295" s="46"/>
      <c r="I295" s="177"/>
      <c r="J295" s="177"/>
      <c r="K295" s="177"/>
      <c r="L295" s="46"/>
      <c r="M295" s="46"/>
      <c r="N295" s="28"/>
      <c r="O295" s="28"/>
    </row>
    <row r="296" spans="1:13" ht="12.75">
      <c r="A296" s="51" t="s">
        <v>271</v>
      </c>
      <c r="B296" s="51"/>
      <c r="C296" s="166"/>
      <c r="D296" s="52"/>
      <c r="E296" s="52"/>
      <c r="F296" s="52"/>
      <c r="G296" s="52"/>
      <c r="H296" s="52"/>
      <c r="I296" s="166"/>
      <c r="J296" s="166"/>
      <c r="K296" s="166"/>
      <c r="L296" s="149"/>
      <c r="M296" s="149"/>
    </row>
    <row r="297" spans="1:13" ht="14.25" customHeight="1">
      <c r="A297" s="51"/>
      <c r="B297" s="51"/>
      <c r="C297" s="166"/>
      <c r="D297" s="52"/>
      <c r="E297" s="52"/>
      <c r="F297" s="52"/>
      <c r="G297" s="52" t="s">
        <v>1</v>
      </c>
      <c r="H297" s="52"/>
      <c r="I297" s="166"/>
      <c r="J297" s="166"/>
      <c r="K297" s="166"/>
      <c r="L297" s="150"/>
      <c r="M297" s="150"/>
    </row>
    <row r="298" spans="1:13" ht="18">
      <c r="A298" s="52"/>
      <c r="B298" s="59"/>
      <c r="C298" s="167"/>
      <c r="D298" s="59"/>
      <c r="E298" s="59"/>
      <c r="F298" s="59"/>
      <c r="G298" s="60"/>
      <c r="H298" s="52"/>
      <c r="I298" s="166"/>
      <c r="J298" s="166"/>
      <c r="K298" s="166"/>
      <c r="L298" s="150"/>
      <c r="M298" s="150"/>
    </row>
    <row r="299" spans="1:13" ht="51">
      <c r="A299" s="202" t="s">
        <v>34</v>
      </c>
      <c r="B299" s="207" t="s">
        <v>3</v>
      </c>
      <c r="C299" s="203" t="s">
        <v>270</v>
      </c>
      <c r="D299" s="203"/>
      <c r="E299" s="203"/>
      <c r="F299" s="203"/>
      <c r="G299" s="219"/>
      <c r="H299" s="220"/>
      <c r="I299" s="206" t="s">
        <v>273</v>
      </c>
      <c r="J299" s="221" t="s">
        <v>300</v>
      </c>
      <c r="K299" s="221" t="s">
        <v>269</v>
      </c>
      <c r="L299" s="207" t="s">
        <v>301</v>
      </c>
      <c r="M299" s="202" t="s">
        <v>308</v>
      </c>
    </row>
    <row r="300" spans="1:13" ht="12.75">
      <c r="A300" s="222">
        <v>610</v>
      </c>
      <c r="B300" s="5" t="s">
        <v>225</v>
      </c>
      <c r="C300" s="213">
        <f>C43</f>
        <v>0</v>
      </c>
      <c r="D300" s="6"/>
      <c r="E300" s="6"/>
      <c r="F300" s="6"/>
      <c r="G300" s="7"/>
      <c r="H300" s="43"/>
      <c r="I300" s="213">
        <f>SUM(I43)</f>
        <v>76581</v>
      </c>
      <c r="J300" s="6"/>
      <c r="K300" s="6"/>
      <c r="L300" s="164"/>
      <c r="M300" s="343" t="e">
        <f>I300-#REF!</f>
        <v>#REF!</v>
      </c>
    </row>
    <row r="301" spans="1:15" ht="12.75">
      <c r="A301" s="222">
        <v>620</v>
      </c>
      <c r="B301" s="5" t="s">
        <v>226</v>
      </c>
      <c r="C301" s="213">
        <f>C63</f>
        <v>0</v>
      </c>
      <c r="D301" s="6"/>
      <c r="E301" s="6"/>
      <c r="F301" s="6"/>
      <c r="G301" s="7"/>
      <c r="H301" s="43"/>
      <c r="I301" s="213">
        <f>SUM(I63)</f>
        <v>26356</v>
      </c>
      <c r="J301" s="6"/>
      <c r="K301" s="6"/>
      <c r="L301" s="164"/>
      <c r="M301" s="343" t="e">
        <f>I301-#REF!</f>
        <v>#REF!</v>
      </c>
      <c r="N301" s="98"/>
      <c r="O301" s="98"/>
    </row>
    <row r="302" spans="1:15" ht="12.75">
      <c r="A302" s="222">
        <v>631</v>
      </c>
      <c r="B302" s="5" t="s">
        <v>290</v>
      </c>
      <c r="C302" s="213">
        <f>C86</f>
        <v>6</v>
      </c>
      <c r="D302" s="9"/>
      <c r="E302" s="9"/>
      <c r="F302" s="9"/>
      <c r="G302" s="7"/>
      <c r="H302" s="43"/>
      <c r="I302" s="213">
        <f>I86</f>
        <v>8332</v>
      </c>
      <c r="J302" s="6"/>
      <c r="K302" s="6"/>
      <c r="L302" s="164"/>
      <c r="M302" s="343" t="e">
        <f>I302-#REF!</f>
        <v>#REF!</v>
      </c>
      <c r="N302" s="38"/>
      <c r="O302" s="38"/>
    </row>
    <row r="303" spans="1:15" ht="12.75">
      <c r="A303" s="222"/>
      <c r="B303" s="124" t="s">
        <v>291</v>
      </c>
      <c r="C303" s="216">
        <f>C87</f>
        <v>0</v>
      </c>
      <c r="D303" s="9"/>
      <c r="E303" s="9"/>
      <c r="F303" s="9"/>
      <c r="G303" s="7"/>
      <c r="H303" s="43"/>
      <c r="I303" s="216">
        <f>SUM(I87)</f>
        <v>6532</v>
      </c>
      <c r="J303" s="9"/>
      <c r="K303" s="9"/>
      <c r="L303" s="242"/>
      <c r="M303" s="308" t="e">
        <f>I303-#REF!</f>
        <v>#REF!</v>
      </c>
      <c r="N303" s="38"/>
      <c r="O303" s="38"/>
    </row>
    <row r="304" spans="1:15" ht="12.75">
      <c r="A304" s="222"/>
      <c r="B304" s="124" t="s">
        <v>292</v>
      </c>
      <c r="C304" s="216">
        <f>C92</f>
        <v>6</v>
      </c>
      <c r="D304" s="9"/>
      <c r="E304" s="9"/>
      <c r="F304" s="9"/>
      <c r="G304" s="7"/>
      <c r="H304" s="43"/>
      <c r="I304" s="216">
        <f>SUM(I88)</f>
        <v>1800</v>
      </c>
      <c r="J304" s="9"/>
      <c r="K304" s="9"/>
      <c r="L304" s="242"/>
      <c r="M304" s="308" t="e">
        <f>I304-#REF!</f>
        <v>#REF!</v>
      </c>
      <c r="N304" s="38"/>
      <c r="O304" s="38"/>
    </row>
    <row r="305" spans="1:15" ht="12.75">
      <c r="A305" s="222">
        <v>632</v>
      </c>
      <c r="B305" s="5" t="s">
        <v>230</v>
      </c>
      <c r="C305" s="213">
        <f>C99</f>
        <v>0</v>
      </c>
      <c r="D305" s="9"/>
      <c r="E305" s="9"/>
      <c r="F305" s="9"/>
      <c r="G305" s="7"/>
      <c r="H305" s="43"/>
      <c r="I305" s="213">
        <f>SUM(I92)</f>
        <v>4530</v>
      </c>
      <c r="J305" s="6"/>
      <c r="K305" s="6"/>
      <c r="L305" s="164"/>
      <c r="M305" s="343" t="e">
        <f>I305-#REF!</f>
        <v>#REF!</v>
      </c>
      <c r="N305" s="38"/>
      <c r="O305" s="38"/>
    </row>
    <row r="306" spans="1:15" ht="12.75">
      <c r="A306" s="222">
        <v>633</v>
      </c>
      <c r="B306" s="5" t="s">
        <v>231</v>
      </c>
      <c r="C306" s="213">
        <f>C124</f>
        <v>3</v>
      </c>
      <c r="D306" s="9"/>
      <c r="E306" s="9"/>
      <c r="F306" s="9"/>
      <c r="G306" s="7"/>
      <c r="H306" s="43"/>
      <c r="I306" s="213">
        <f>SUM(I109)</f>
        <v>10</v>
      </c>
      <c r="J306" s="6"/>
      <c r="K306" s="6"/>
      <c r="L306" s="164"/>
      <c r="M306" s="343" t="e">
        <f>I306-#REF!</f>
        <v>#REF!</v>
      </c>
      <c r="N306" s="38"/>
      <c r="O306" s="38"/>
    </row>
    <row r="307" spans="1:15" ht="12.75">
      <c r="A307" s="222">
        <v>634</v>
      </c>
      <c r="B307" s="5" t="s">
        <v>232</v>
      </c>
      <c r="C307" s="213">
        <f>C162</f>
        <v>0</v>
      </c>
      <c r="D307" s="9"/>
      <c r="E307" s="9"/>
      <c r="F307" s="9"/>
      <c r="G307" s="7"/>
      <c r="H307" s="43"/>
      <c r="I307" s="213">
        <f>SUM(I162)</f>
        <v>473</v>
      </c>
      <c r="J307" s="6"/>
      <c r="K307" s="6"/>
      <c r="L307" s="164" t="s">
        <v>276</v>
      </c>
      <c r="M307" s="343" t="e">
        <f>I307-#REF!</f>
        <v>#REF!</v>
      </c>
      <c r="N307" s="38"/>
      <c r="O307" s="38"/>
    </row>
    <row r="308" spans="1:15" ht="12.75">
      <c r="A308" s="240">
        <v>635</v>
      </c>
      <c r="B308" s="5" t="s">
        <v>233</v>
      </c>
      <c r="C308" s="213">
        <f>C176</f>
        <v>0</v>
      </c>
      <c r="D308" s="9"/>
      <c r="E308" s="9"/>
      <c r="F308" s="9"/>
      <c r="G308" s="7"/>
      <c r="H308" s="43"/>
      <c r="I308" s="213">
        <f>SUM(I177)</f>
        <v>0</v>
      </c>
      <c r="J308" s="6"/>
      <c r="K308" s="6"/>
      <c r="L308" s="164"/>
      <c r="M308" s="343" t="e">
        <f>I308-#REF!</f>
        <v>#REF!</v>
      </c>
      <c r="N308" s="38"/>
      <c r="O308" s="38"/>
    </row>
    <row r="309" spans="1:15" ht="12.75">
      <c r="A309" s="240">
        <v>636</v>
      </c>
      <c r="B309" s="5" t="s">
        <v>234</v>
      </c>
      <c r="C309" s="213">
        <f>C201</f>
        <v>0</v>
      </c>
      <c r="D309" s="9"/>
      <c r="E309" s="9"/>
      <c r="F309" s="9"/>
      <c r="G309" s="7"/>
      <c r="H309" s="43"/>
      <c r="I309" s="213">
        <f>SUM(I204)</f>
        <v>0</v>
      </c>
      <c r="J309" s="6"/>
      <c r="K309" s="6"/>
      <c r="L309" s="164"/>
      <c r="M309" s="343" t="e">
        <f>I309-#REF!</f>
        <v>#REF!</v>
      </c>
      <c r="N309" s="38"/>
      <c r="O309" s="38"/>
    </row>
    <row r="310" spans="1:15" ht="12.75">
      <c r="A310" s="240">
        <v>637</v>
      </c>
      <c r="B310" s="5" t="s">
        <v>235</v>
      </c>
      <c r="C310" s="213">
        <f>C207</f>
        <v>0</v>
      </c>
      <c r="D310" s="6"/>
      <c r="E310" s="6"/>
      <c r="F310" s="6"/>
      <c r="G310" s="55"/>
      <c r="H310" s="43"/>
      <c r="I310" s="213">
        <f>SUM(I207)</f>
        <v>0</v>
      </c>
      <c r="J310" s="6"/>
      <c r="K310" s="6"/>
      <c r="L310" s="164"/>
      <c r="M310" s="343" t="e">
        <f>I310-#REF!</f>
        <v>#REF!</v>
      </c>
      <c r="N310" s="38"/>
      <c r="O310" s="38"/>
    </row>
    <row r="311" spans="1:15" ht="12.75">
      <c r="A311" s="226">
        <v>648</v>
      </c>
      <c r="B311" s="13" t="s">
        <v>236</v>
      </c>
      <c r="C311" s="213" t="e">
        <f>SUM(#REF!)</f>
        <v>#REF!</v>
      </c>
      <c r="D311" s="6"/>
      <c r="E311" s="6"/>
      <c r="F311" s="6"/>
      <c r="G311" s="7"/>
      <c r="H311" s="43"/>
      <c r="I311" s="213">
        <f>SUM(I235)</f>
        <v>0</v>
      </c>
      <c r="J311" s="6"/>
      <c r="K311" s="6"/>
      <c r="L311" s="164"/>
      <c r="M311" s="343" t="e">
        <f>I311-#REF!</f>
        <v>#REF!</v>
      </c>
      <c r="N311" s="38"/>
      <c r="O311" s="38"/>
    </row>
    <row r="312" spans="1:15" ht="12.75">
      <c r="A312" s="222"/>
      <c r="B312" s="5"/>
      <c r="C312" s="213"/>
      <c r="D312" s="6"/>
      <c r="E312" s="6"/>
      <c r="F312" s="6"/>
      <c r="G312" s="7"/>
      <c r="H312" s="43"/>
      <c r="I312" s="216"/>
      <c r="J312" s="9"/>
      <c r="K312" s="9"/>
      <c r="L312" s="44"/>
      <c r="M312" s="343"/>
      <c r="N312" s="38"/>
      <c r="O312" s="38"/>
    </row>
    <row r="313" spans="1:15" ht="12.75">
      <c r="A313" s="222">
        <v>700</v>
      </c>
      <c r="B313" s="5" t="s">
        <v>237</v>
      </c>
      <c r="C313" s="213">
        <f>C234</f>
        <v>0</v>
      </c>
      <c r="D313" s="9"/>
      <c r="E313" s="9"/>
      <c r="F313" s="9"/>
      <c r="G313" s="55"/>
      <c r="H313" s="44"/>
      <c r="I313" s="213">
        <f>SUM(I240)</f>
        <v>0</v>
      </c>
      <c r="J313" s="6"/>
      <c r="K313" s="6"/>
      <c r="L313" s="164"/>
      <c r="M313" s="343" t="e">
        <f>I313-#REF!</f>
        <v>#REF!</v>
      </c>
      <c r="N313" s="38"/>
      <c r="O313" s="38"/>
    </row>
    <row r="314" spans="1:15" ht="12.75">
      <c r="A314" s="225"/>
      <c r="B314" s="7"/>
      <c r="C314" s="216"/>
      <c r="D314" s="9"/>
      <c r="E314" s="9"/>
      <c r="F314" s="9"/>
      <c r="G314" s="7"/>
      <c r="H314" s="43"/>
      <c r="I314" s="216"/>
      <c r="J314" s="9"/>
      <c r="K314" s="9"/>
      <c r="L314" s="164"/>
      <c r="M314" s="343"/>
      <c r="N314" s="38"/>
      <c r="O314" s="38"/>
    </row>
    <row r="315" spans="1:15" ht="12.75">
      <c r="A315" s="240">
        <v>600</v>
      </c>
      <c r="B315" s="5" t="s">
        <v>238</v>
      </c>
      <c r="C315" s="213">
        <f>C280</f>
        <v>0</v>
      </c>
      <c r="D315" s="9"/>
      <c r="E315" s="9"/>
      <c r="F315" s="9"/>
      <c r="G315" s="7"/>
      <c r="H315" s="43"/>
      <c r="I315" s="213">
        <f>SUM(I303:I311,I300:I301)</f>
        <v>116282</v>
      </c>
      <c r="J315" s="6"/>
      <c r="K315" s="6"/>
      <c r="L315" s="164"/>
      <c r="M315" s="343" t="e">
        <f>I315-#REF!</f>
        <v>#REF!</v>
      </c>
      <c r="N315" s="39"/>
      <c r="O315" s="39"/>
    </row>
    <row r="316" spans="1:15" ht="12.75">
      <c r="A316" s="225"/>
      <c r="B316" s="7" t="s">
        <v>239</v>
      </c>
      <c r="C316" s="216">
        <f>SUM(C86,C99,C124,C162,C176,C201,C207)</f>
        <v>9</v>
      </c>
      <c r="D316" s="9"/>
      <c r="E316" s="9"/>
      <c r="F316" s="9"/>
      <c r="G316" s="7"/>
      <c r="H316" s="43"/>
      <c r="I316" s="216">
        <f>SUM(I303:I310)</f>
        <v>13345</v>
      </c>
      <c r="J316" s="9"/>
      <c r="K316" s="9"/>
      <c r="L316" s="242"/>
      <c r="M316" s="343" t="e">
        <f>I316-#REF!</f>
        <v>#REF!</v>
      </c>
      <c r="N316" s="38"/>
      <c r="O316" s="38"/>
    </row>
    <row r="317" spans="1:15" ht="12.75">
      <c r="A317" s="225"/>
      <c r="B317" s="7"/>
      <c r="C317" s="216"/>
      <c r="D317" s="9"/>
      <c r="E317" s="9"/>
      <c r="F317" s="9"/>
      <c r="G317" s="55"/>
      <c r="H317" s="43"/>
      <c r="I317" s="216"/>
      <c r="J317" s="9"/>
      <c r="K317" s="9"/>
      <c r="L317" s="164"/>
      <c r="M317" s="343"/>
      <c r="N317" s="38"/>
      <c r="O317" s="38"/>
    </row>
    <row r="318" spans="1:15" ht="12.75">
      <c r="A318" s="225"/>
      <c r="B318" s="222" t="s">
        <v>240</v>
      </c>
      <c r="C318" s="213">
        <f>SUM(C284)</f>
        <v>0</v>
      </c>
      <c r="D318" s="216"/>
      <c r="E318" s="216"/>
      <c r="F318" s="216"/>
      <c r="G318" s="223"/>
      <c r="H318" s="224"/>
      <c r="I318" s="213">
        <f>SUM(I313,I315)</f>
        <v>116282</v>
      </c>
      <c r="J318" s="213"/>
      <c r="K318" s="213"/>
      <c r="L318" s="217"/>
      <c r="M318" s="364" t="e">
        <f>I318-#REF!</f>
        <v>#REF!</v>
      </c>
      <c r="N318" s="38"/>
      <c r="O318" s="38"/>
    </row>
    <row r="319" spans="1:15" ht="12.75">
      <c r="A319" s="223"/>
      <c r="B319" s="7"/>
      <c r="C319" s="216"/>
      <c r="D319" s="9"/>
      <c r="E319" s="9"/>
      <c r="F319" s="9"/>
      <c r="G319" s="7"/>
      <c r="H319" s="43"/>
      <c r="I319" s="216"/>
      <c r="J319" s="9"/>
      <c r="K319" s="9"/>
      <c r="L319" s="164"/>
      <c r="M319" s="343"/>
      <c r="N319" s="38"/>
      <c r="O319" s="38"/>
    </row>
    <row r="320" spans="1:15" ht="12.75">
      <c r="A320" s="223"/>
      <c r="B320" s="222" t="s">
        <v>241</v>
      </c>
      <c r="C320" s="213">
        <f>C37</f>
        <v>0</v>
      </c>
      <c r="D320" s="213"/>
      <c r="E320" s="213"/>
      <c r="F320" s="213"/>
      <c r="G320" s="223"/>
      <c r="H320" s="224"/>
      <c r="I320" s="213">
        <f>SUM(I37)</f>
        <v>0</v>
      </c>
      <c r="J320" s="213"/>
      <c r="K320" s="213"/>
      <c r="L320" s="217"/>
      <c r="M320" s="364" t="e">
        <f>I320-#REF!</f>
        <v>#REF!</v>
      </c>
      <c r="N320" s="38"/>
      <c r="O320" s="38"/>
    </row>
    <row r="321" spans="1:15" ht="12.75">
      <c r="A321" s="223"/>
      <c r="B321" s="7"/>
      <c r="C321" s="193"/>
      <c r="D321" s="9"/>
      <c r="E321" s="9"/>
      <c r="F321" s="9"/>
      <c r="G321" s="7"/>
      <c r="H321" s="43"/>
      <c r="I321" s="216"/>
      <c r="J321" s="9"/>
      <c r="K321" s="9"/>
      <c r="L321" s="44"/>
      <c r="M321" s="343"/>
      <c r="N321" s="38"/>
      <c r="O321" s="38"/>
    </row>
    <row r="322" spans="1:15" ht="12.75">
      <c r="A322" s="223"/>
      <c r="B322" s="7" t="s">
        <v>279</v>
      </c>
      <c r="C322" s="344">
        <v>240</v>
      </c>
      <c r="D322" s="198"/>
      <c r="E322" s="198"/>
      <c r="F322" s="198"/>
      <c r="G322" s="345"/>
      <c r="H322" s="200"/>
      <c r="I322" s="312">
        <v>250</v>
      </c>
      <c r="J322" s="299"/>
      <c r="K322" s="299"/>
      <c r="L322" s="308"/>
      <c r="M322" s="343" t="e">
        <f>I322-#REF!</f>
        <v>#REF!</v>
      </c>
      <c r="N322" s="38"/>
      <c r="O322" s="38"/>
    </row>
    <row r="323" spans="1:15" ht="12.75">
      <c r="A323" s="214"/>
      <c r="B323" s="23"/>
      <c r="C323" s="9"/>
      <c r="D323" s="83"/>
      <c r="E323" s="43"/>
      <c r="F323" s="43"/>
      <c r="G323" s="21"/>
      <c r="H323" s="43"/>
      <c r="I323" s="216"/>
      <c r="J323" s="9"/>
      <c r="K323" s="9"/>
      <c r="L323" s="44"/>
      <c r="M323" s="382" t="s">
        <v>309</v>
      </c>
      <c r="N323" s="40"/>
      <c r="O323" s="40"/>
    </row>
    <row r="324" spans="1:15" ht="12.75">
      <c r="A324" s="214"/>
      <c r="B324" s="23"/>
      <c r="C324" s="299" t="s">
        <v>268</v>
      </c>
      <c r="D324" s="199"/>
      <c r="E324" s="200"/>
      <c r="F324" s="200"/>
      <c r="G324" s="201"/>
      <c r="H324" s="200"/>
      <c r="I324" s="312"/>
      <c r="J324" s="299"/>
      <c r="K324" s="9"/>
      <c r="L324" s="308"/>
      <c r="M324" s="343"/>
      <c r="N324" s="40"/>
      <c r="O324" s="40"/>
    </row>
    <row r="325" spans="1:15" ht="40.5" customHeight="1">
      <c r="A325" s="23"/>
      <c r="B325" s="23"/>
      <c r="C325" s="9" t="s">
        <v>242</v>
      </c>
      <c r="D325" s="83"/>
      <c r="E325" s="43"/>
      <c r="F325" s="43"/>
      <c r="G325" s="21"/>
      <c r="H325" s="43"/>
      <c r="I325" s="9"/>
      <c r="J325" s="9"/>
      <c r="K325" s="9"/>
      <c r="L325" s="44"/>
      <c r="M325" s="44"/>
      <c r="N325" s="40"/>
      <c r="O325" s="40"/>
    </row>
    <row r="326" spans="1:15" ht="39.75" customHeight="1">
      <c r="A326" s="23"/>
      <c r="B326" s="23"/>
      <c r="C326" s="9"/>
      <c r="D326" s="83"/>
      <c r="E326" s="43"/>
      <c r="F326" s="43"/>
      <c r="G326" s="23"/>
      <c r="H326" s="43"/>
      <c r="I326" s="9"/>
      <c r="J326" s="9"/>
      <c r="K326" s="9"/>
      <c r="L326" s="44"/>
      <c r="M326" s="44"/>
      <c r="N326" s="36"/>
      <c r="O326" s="36"/>
    </row>
    <row r="327" spans="1:13" ht="9" customHeight="1">
      <c r="A327" s="36"/>
      <c r="B327" s="36"/>
      <c r="C327" s="58"/>
      <c r="D327" s="87"/>
      <c r="E327" s="87"/>
      <c r="F327" s="87"/>
      <c r="G327" s="36"/>
      <c r="H327" s="87"/>
      <c r="I327" s="58"/>
      <c r="J327" s="58"/>
      <c r="K327" s="58"/>
      <c r="L327" s="148"/>
      <c r="M327" s="148"/>
    </row>
    <row r="328" spans="1:13" ht="12.75">
      <c r="A328" s="51" t="s">
        <v>0</v>
      </c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</row>
    <row r="329" spans="1:13" ht="14.25" customHeight="1">
      <c r="A329" s="51"/>
      <c r="B329" s="51"/>
      <c r="C329" s="52"/>
      <c r="D329" s="52"/>
      <c r="E329" s="52"/>
      <c r="F329" s="52"/>
      <c r="G329" s="52" t="s">
        <v>1</v>
      </c>
      <c r="H329" s="52"/>
      <c r="I329" s="52"/>
      <c r="J329" s="52"/>
      <c r="K329" s="52"/>
      <c r="L329" s="88"/>
      <c r="M329" s="88"/>
    </row>
    <row r="330" spans="1:13" ht="18">
      <c r="A330" s="52"/>
      <c r="B330" s="59"/>
      <c r="C330" s="59"/>
      <c r="D330" s="59"/>
      <c r="E330" s="59"/>
      <c r="F330" s="59"/>
      <c r="G330" s="60"/>
      <c r="H330" s="52"/>
      <c r="I330" s="52"/>
      <c r="J330" s="52"/>
      <c r="K330" s="52"/>
      <c r="L330" s="88"/>
      <c r="M330" s="88"/>
    </row>
    <row r="331" spans="1:13" ht="38.25">
      <c r="A331" s="1" t="s">
        <v>2</v>
      </c>
      <c r="B331" s="1" t="s">
        <v>3</v>
      </c>
      <c r="C331" s="2" t="s">
        <v>7</v>
      </c>
      <c r="D331" s="2"/>
      <c r="E331" s="2"/>
      <c r="F331" s="2"/>
      <c r="G331" s="54"/>
      <c r="H331" s="42"/>
      <c r="I331" s="162" t="s">
        <v>8</v>
      </c>
      <c r="J331" s="162" t="s">
        <v>9</v>
      </c>
      <c r="K331" s="162" t="s">
        <v>10</v>
      </c>
      <c r="L331" s="143" t="s">
        <v>11</v>
      </c>
      <c r="M331" s="267"/>
    </row>
    <row r="332" spans="1:13" ht="12.75">
      <c r="A332" s="4">
        <v>220</v>
      </c>
      <c r="B332" s="5" t="s">
        <v>12</v>
      </c>
      <c r="C332" s="6"/>
      <c r="D332" s="6"/>
      <c r="E332" s="6"/>
      <c r="F332" s="6"/>
      <c r="G332" s="7"/>
      <c r="H332" s="43"/>
      <c r="I332" s="9"/>
      <c r="J332" s="9"/>
      <c r="K332" s="9"/>
      <c r="L332" s="146"/>
      <c r="M332" s="148"/>
    </row>
    <row r="333" spans="1:15" ht="12.75">
      <c r="A333" s="4">
        <v>223</v>
      </c>
      <c r="B333" s="5" t="s">
        <v>13</v>
      </c>
      <c r="C333" s="6"/>
      <c r="D333" s="6"/>
      <c r="E333" s="6"/>
      <c r="F333" s="6"/>
      <c r="G333" s="7"/>
      <c r="H333" s="43"/>
      <c r="I333" s="9"/>
      <c r="J333" s="9"/>
      <c r="K333" s="9"/>
      <c r="L333" s="44"/>
      <c r="M333" s="160"/>
      <c r="N333" s="98"/>
      <c r="O333" s="98"/>
    </row>
    <row r="334" spans="1:15" ht="12.75">
      <c r="A334" s="8">
        <v>11</v>
      </c>
      <c r="B334" s="7" t="s">
        <v>14</v>
      </c>
      <c r="C334" s="9"/>
      <c r="D334" s="9"/>
      <c r="E334" s="9"/>
      <c r="F334" s="9"/>
      <c r="G334" s="7"/>
      <c r="H334" s="43"/>
      <c r="I334" s="9"/>
      <c r="J334" s="9"/>
      <c r="K334" s="9"/>
      <c r="L334" s="44"/>
      <c r="M334" s="160"/>
      <c r="N334" s="38"/>
      <c r="O334" s="38"/>
    </row>
    <row r="335" spans="1:15" ht="12.75">
      <c r="A335" s="8">
        <v>13</v>
      </c>
      <c r="B335" s="7" t="s">
        <v>15</v>
      </c>
      <c r="C335" s="9"/>
      <c r="D335" s="9"/>
      <c r="E335" s="9"/>
      <c r="F335" s="9"/>
      <c r="G335" s="7"/>
      <c r="H335" s="43"/>
      <c r="I335" s="9"/>
      <c r="J335" s="9"/>
      <c r="K335" s="9"/>
      <c r="L335" s="44"/>
      <c r="M335" s="160"/>
      <c r="N335" s="38"/>
      <c r="O335" s="38"/>
    </row>
    <row r="336" spans="1:15" ht="12.75">
      <c r="A336" s="8">
        <v>14</v>
      </c>
      <c r="B336" s="7" t="s">
        <v>16</v>
      </c>
      <c r="C336" s="9"/>
      <c r="D336" s="9"/>
      <c r="E336" s="9"/>
      <c r="F336" s="9"/>
      <c r="G336" s="7"/>
      <c r="H336" s="43"/>
      <c r="I336" s="9"/>
      <c r="J336" s="9"/>
      <c r="K336" s="9"/>
      <c r="L336" s="44"/>
      <c r="M336" s="160"/>
      <c r="N336" s="38"/>
      <c r="O336" s="38"/>
    </row>
    <row r="337" spans="1:15" ht="12.75">
      <c r="A337" s="8"/>
      <c r="B337" s="7"/>
      <c r="C337" s="9"/>
      <c r="D337" s="9"/>
      <c r="E337" s="9"/>
      <c r="F337" s="9"/>
      <c r="G337" s="7"/>
      <c r="H337" s="43"/>
      <c r="I337" s="9"/>
      <c r="J337" s="9"/>
      <c r="K337" s="9"/>
      <c r="L337" s="44"/>
      <c r="M337" s="160"/>
      <c r="N337" s="38"/>
      <c r="O337" s="38"/>
    </row>
    <row r="338" spans="1:15" ht="12.75">
      <c r="A338" s="4">
        <v>231</v>
      </c>
      <c r="B338" s="5" t="s">
        <v>17</v>
      </c>
      <c r="C338" s="9"/>
      <c r="D338" s="9"/>
      <c r="E338" s="9"/>
      <c r="F338" s="9"/>
      <c r="G338" s="7"/>
      <c r="H338" s="43"/>
      <c r="I338" s="9"/>
      <c r="J338" s="9"/>
      <c r="K338" s="9"/>
      <c r="L338" s="44"/>
      <c r="M338" s="160"/>
      <c r="N338" s="38"/>
      <c r="O338" s="38"/>
    </row>
    <row r="339" spans="1:15" ht="12.75">
      <c r="A339" s="11">
        <v>2</v>
      </c>
      <c r="B339" s="7" t="s">
        <v>18</v>
      </c>
      <c r="C339" s="9"/>
      <c r="D339" s="9"/>
      <c r="E339" s="9"/>
      <c r="F339" s="9"/>
      <c r="G339" s="7"/>
      <c r="H339" s="43"/>
      <c r="I339" s="9"/>
      <c r="J339" s="9"/>
      <c r="K339" s="9"/>
      <c r="L339" s="44"/>
      <c r="M339" s="160"/>
      <c r="N339" s="38"/>
      <c r="O339" s="38"/>
    </row>
    <row r="340" spans="1:15" ht="12.75">
      <c r="A340" s="11">
        <v>4</v>
      </c>
      <c r="B340" s="7" t="s">
        <v>19</v>
      </c>
      <c r="C340" s="9"/>
      <c r="D340" s="9"/>
      <c r="E340" s="9"/>
      <c r="F340" s="9"/>
      <c r="G340" s="7"/>
      <c r="H340" s="43"/>
      <c r="I340" s="9"/>
      <c r="J340" s="9"/>
      <c r="K340" s="9"/>
      <c r="L340" s="44"/>
      <c r="M340" s="160"/>
      <c r="N340" s="38"/>
      <c r="O340" s="38"/>
    </row>
    <row r="341" spans="1:15" ht="12.75">
      <c r="A341" s="11">
        <v>5</v>
      </c>
      <c r="B341" s="7" t="s">
        <v>20</v>
      </c>
      <c r="C341" s="9"/>
      <c r="D341" s="9"/>
      <c r="E341" s="9"/>
      <c r="F341" s="9"/>
      <c r="G341" s="7"/>
      <c r="H341" s="43"/>
      <c r="I341" s="9"/>
      <c r="J341" s="9"/>
      <c r="K341" s="9"/>
      <c r="L341" s="44"/>
      <c r="M341" s="160"/>
      <c r="N341" s="38"/>
      <c r="O341" s="38"/>
    </row>
    <row r="342" spans="1:15" ht="25.5">
      <c r="A342" s="12">
        <v>240</v>
      </c>
      <c r="B342" s="126" t="s">
        <v>21</v>
      </c>
      <c r="C342" s="129">
        <v>12</v>
      </c>
      <c r="D342" s="129"/>
      <c r="E342" s="129"/>
      <c r="F342" s="129"/>
      <c r="G342" s="130"/>
      <c r="H342" s="131"/>
      <c r="I342" s="129">
        <v>15</v>
      </c>
      <c r="J342" s="129">
        <v>15</v>
      </c>
      <c r="K342" s="129">
        <v>15</v>
      </c>
      <c r="L342" s="151"/>
      <c r="M342" s="268"/>
      <c r="N342" s="38"/>
      <c r="O342" s="38"/>
    </row>
    <row r="343" spans="1:15" ht="12.75">
      <c r="A343" s="4">
        <v>243</v>
      </c>
      <c r="B343" s="5" t="s">
        <v>22</v>
      </c>
      <c r="C343" s="183">
        <v>12</v>
      </c>
      <c r="D343" s="6"/>
      <c r="E343" s="6"/>
      <c r="F343" s="6"/>
      <c r="G343" s="7"/>
      <c r="H343" s="43"/>
      <c r="I343" s="9"/>
      <c r="J343" s="9"/>
      <c r="K343" s="9">
        <v>15</v>
      </c>
      <c r="L343" s="44"/>
      <c r="M343" s="160"/>
      <c r="N343" s="38"/>
      <c r="O343" s="38"/>
    </row>
    <row r="344" spans="1:15" ht="12.75">
      <c r="A344" s="4">
        <v>292</v>
      </c>
      <c r="B344" s="4" t="s">
        <v>23</v>
      </c>
      <c r="C344" s="129">
        <f>SUM(C345:C350)</f>
        <v>188</v>
      </c>
      <c r="D344" s="129"/>
      <c r="E344" s="129"/>
      <c r="F344" s="129"/>
      <c r="G344" s="8"/>
      <c r="H344" s="131"/>
      <c r="I344" s="129">
        <v>185</v>
      </c>
      <c r="J344" s="129">
        <v>185</v>
      </c>
      <c r="K344" s="129">
        <v>185</v>
      </c>
      <c r="L344" s="151"/>
      <c r="M344" s="268"/>
      <c r="N344" s="38"/>
      <c r="O344" s="38"/>
    </row>
    <row r="345" spans="1:15" ht="12.75">
      <c r="A345" s="11">
        <v>1</v>
      </c>
      <c r="B345" s="7" t="s">
        <v>24</v>
      </c>
      <c r="C345" s="9">
        <v>40</v>
      </c>
      <c r="D345" s="9"/>
      <c r="E345" s="9"/>
      <c r="F345" s="9"/>
      <c r="G345" s="55"/>
      <c r="H345" s="44"/>
      <c r="I345" s="63"/>
      <c r="J345" s="63"/>
      <c r="K345" s="63"/>
      <c r="L345" s="44"/>
      <c r="M345" s="160"/>
      <c r="N345" s="38"/>
      <c r="O345" s="38"/>
    </row>
    <row r="346" spans="1:15" ht="12.75">
      <c r="A346" s="11">
        <v>2</v>
      </c>
      <c r="B346" s="7" t="s">
        <v>25</v>
      </c>
      <c r="C346" s="9"/>
      <c r="D346" s="9"/>
      <c r="E346" s="9"/>
      <c r="F346" s="9"/>
      <c r="G346" s="7"/>
      <c r="H346" s="43"/>
      <c r="I346" s="9"/>
      <c r="J346" s="9"/>
      <c r="K346" s="9"/>
      <c r="L346" s="44"/>
      <c r="M346" s="160"/>
      <c r="N346" s="38"/>
      <c r="O346" s="38"/>
    </row>
    <row r="347" spans="1:15" ht="12.75">
      <c r="A347" s="11">
        <v>5</v>
      </c>
      <c r="B347" s="7" t="s">
        <v>26</v>
      </c>
      <c r="C347" s="9">
        <v>63</v>
      </c>
      <c r="D347" s="9"/>
      <c r="E347" s="9"/>
      <c r="F347" s="9"/>
      <c r="G347" s="7"/>
      <c r="H347" s="43"/>
      <c r="I347" s="9"/>
      <c r="J347" s="9"/>
      <c r="K347" s="9"/>
      <c r="L347" s="44"/>
      <c r="M347" s="160"/>
      <c r="N347" s="39"/>
      <c r="O347" s="39"/>
    </row>
    <row r="348" spans="1:15" ht="12.75">
      <c r="A348" s="11">
        <v>6</v>
      </c>
      <c r="B348" s="7" t="s">
        <v>27</v>
      </c>
      <c r="C348" s="9">
        <v>60</v>
      </c>
      <c r="D348" s="9"/>
      <c r="E348" s="9"/>
      <c r="F348" s="9"/>
      <c r="G348" s="7"/>
      <c r="H348" s="43"/>
      <c r="I348" s="9"/>
      <c r="J348" s="9"/>
      <c r="K348" s="9"/>
      <c r="L348" s="44"/>
      <c r="M348" s="160"/>
      <c r="N348" s="38"/>
      <c r="O348" s="38"/>
    </row>
    <row r="349" spans="1:15" ht="12.75">
      <c r="A349" s="11">
        <v>7</v>
      </c>
      <c r="B349" s="7" t="s">
        <v>28</v>
      </c>
      <c r="C349" s="9">
        <v>25</v>
      </c>
      <c r="D349" s="9"/>
      <c r="E349" s="9"/>
      <c r="F349" s="9"/>
      <c r="G349" s="55"/>
      <c r="H349" s="43"/>
      <c r="I349" s="9"/>
      <c r="J349" s="9"/>
      <c r="K349" s="9"/>
      <c r="L349" s="44"/>
      <c r="M349" s="160"/>
      <c r="N349" s="38"/>
      <c r="O349" s="38"/>
    </row>
    <row r="350" spans="1:15" ht="12.75">
      <c r="A350" s="8">
        <v>11</v>
      </c>
      <c r="B350" s="7" t="s">
        <v>29</v>
      </c>
      <c r="C350" s="9"/>
      <c r="D350" s="9"/>
      <c r="E350" s="9"/>
      <c r="F350" s="9"/>
      <c r="G350" s="7"/>
      <c r="H350" s="43"/>
      <c r="I350" s="9"/>
      <c r="J350" s="9"/>
      <c r="K350" s="9"/>
      <c r="L350" s="44"/>
      <c r="M350" s="160"/>
      <c r="N350" s="38"/>
      <c r="O350" s="38"/>
    </row>
    <row r="351" spans="1:15" ht="12.75">
      <c r="A351" s="8"/>
      <c r="B351" s="7"/>
      <c r="C351" s="9"/>
      <c r="D351" s="9"/>
      <c r="E351" s="9"/>
      <c r="F351" s="9"/>
      <c r="G351" s="7"/>
      <c r="H351" s="43"/>
      <c r="I351" s="9"/>
      <c r="J351" s="9"/>
      <c r="K351" s="9"/>
      <c r="L351" s="44"/>
      <c r="M351" s="160"/>
      <c r="N351" s="38"/>
      <c r="O351" s="38"/>
    </row>
    <row r="352" spans="1:15" ht="12.75">
      <c r="A352" s="8"/>
      <c r="B352" s="4" t="s">
        <v>30</v>
      </c>
      <c r="C352" s="129">
        <f>SUM(C343:C344)</f>
        <v>200</v>
      </c>
      <c r="D352" s="129"/>
      <c r="E352" s="129"/>
      <c r="F352" s="129"/>
      <c r="G352" s="8"/>
      <c r="H352" s="131"/>
      <c r="I352" s="129">
        <v>200</v>
      </c>
      <c r="J352" s="129">
        <v>200</v>
      </c>
      <c r="K352" s="129">
        <v>200</v>
      </c>
      <c r="L352" s="151"/>
      <c r="M352" s="268"/>
      <c r="N352" s="38"/>
      <c r="O352" s="38"/>
    </row>
    <row r="353" spans="1:15" ht="12.75">
      <c r="A353" s="7"/>
      <c r="B353" s="7"/>
      <c r="C353" s="9"/>
      <c r="D353" s="9"/>
      <c r="E353" s="9"/>
      <c r="F353" s="9"/>
      <c r="G353" s="7"/>
      <c r="H353" s="43"/>
      <c r="I353" s="9"/>
      <c r="J353" s="9"/>
      <c r="K353" s="9"/>
      <c r="L353" s="44"/>
      <c r="M353" s="160"/>
      <c r="N353" s="38"/>
      <c r="O353" s="38"/>
    </row>
    <row r="354" spans="1:15" ht="12.75">
      <c r="A354" s="7"/>
      <c r="B354" s="7"/>
      <c r="C354" s="9"/>
      <c r="D354" s="9"/>
      <c r="E354" s="9"/>
      <c r="F354" s="9"/>
      <c r="G354" s="7"/>
      <c r="H354" s="43"/>
      <c r="I354" s="9"/>
      <c r="J354" s="9"/>
      <c r="K354" s="9"/>
      <c r="L354" s="44"/>
      <c r="M354" s="160"/>
      <c r="N354" s="38"/>
      <c r="O354" s="38"/>
    </row>
    <row r="355" spans="9:15" ht="102" customHeight="1">
      <c r="I355" s="27"/>
      <c r="J355" s="27"/>
      <c r="K355" s="27"/>
      <c r="N355" s="38"/>
      <c r="O355" s="38"/>
    </row>
    <row r="356" spans="1:15" ht="26.25" customHeight="1">
      <c r="A356" s="184" t="s">
        <v>32</v>
      </c>
      <c r="C356" t="s">
        <v>31</v>
      </c>
      <c r="I356" s="27"/>
      <c r="J356" s="27"/>
      <c r="K356" s="27"/>
      <c r="N356" s="38"/>
      <c r="O356" s="38"/>
    </row>
    <row r="357" spans="1:15" ht="39.75" customHeight="1">
      <c r="A357" s="1" t="s">
        <v>34</v>
      </c>
      <c r="B357" s="1" t="s">
        <v>3</v>
      </c>
      <c r="C357" s="2" t="s">
        <v>7</v>
      </c>
      <c r="D357" s="2"/>
      <c r="E357" s="2"/>
      <c r="F357" s="2"/>
      <c r="G357" s="16"/>
      <c r="H357" s="45"/>
      <c r="I357" s="176" t="s">
        <v>8</v>
      </c>
      <c r="J357" s="176" t="s">
        <v>9</v>
      </c>
      <c r="K357" s="176" t="s">
        <v>10</v>
      </c>
      <c r="L357" s="143" t="s">
        <v>11</v>
      </c>
      <c r="M357" s="267"/>
      <c r="N357" s="38"/>
      <c r="O357" s="38"/>
    </row>
    <row r="358" spans="3:13" ht="12.75" customHeight="1" hidden="1">
      <c r="C358" s="27"/>
      <c r="D358" s="27"/>
      <c r="E358" s="27"/>
      <c r="F358" s="27"/>
      <c r="H358" s="14"/>
      <c r="I358" s="27"/>
      <c r="J358" s="27"/>
      <c r="K358" s="27"/>
      <c r="L358" s="102"/>
      <c r="M358" s="262"/>
    </row>
    <row r="359" spans="3:13" ht="12.75" customHeight="1" hidden="1">
      <c r="C359" s="27"/>
      <c r="D359" s="27"/>
      <c r="E359" s="27"/>
      <c r="F359" s="27"/>
      <c r="H359" s="14"/>
      <c r="I359" s="27"/>
      <c r="J359" s="27"/>
      <c r="K359" s="27"/>
      <c r="L359" s="89"/>
      <c r="M359" s="262"/>
    </row>
    <row r="360" spans="3:13" ht="12.75" customHeight="1" hidden="1">
      <c r="C360" s="27"/>
      <c r="D360" s="27"/>
      <c r="E360" s="27"/>
      <c r="F360" s="27"/>
      <c r="H360" s="14"/>
      <c r="I360" s="27"/>
      <c r="J360" s="27"/>
      <c r="K360" s="27"/>
      <c r="L360" s="89"/>
      <c r="M360" s="262"/>
    </row>
    <row r="361" spans="1:13" ht="1.5" customHeight="1" hidden="1">
      <c r="A361" s="1" t="s">
        <v>34</v>
      </c>
      <c r="B361" s="1" t="s">
        <v>3</v>
      </c>
      <c r="C361" s="2" t="s">
        <v>7</v>
      </c>
      <c r="D361" s="2"/>
      <c r="E361" s="2"/>
      <c r="F361" s="2"/>
      <c r="G361" s="16"/>
      <c r="H361" s="45"/>
      <c r="I361" s="176" t="s">
        <v>8</v>
      </c>
      <c r="J361" s="176" t="s">
        <v>9</v>
      </c>
      <c r="K361" s="176" t="s">
        <v>10</v>
      </c>
      <c r="L361" s="143" t="s">
        <v>11</v>
      </c>
      <c r="M361" s="267"/>
    </row>
    <row r="362" spans="1:13" ht="21.75" customHeight="1">
      <c r="A362" s="17">
        <v>610</v>
      </c>
      <c r="B362" s="17" t="s">
        <v>35</v>
      </c>
      <c r="C362" s="163">
        <f>SUM(C364,C365,C374:C375)</f>
        <v>55422</v>
      </c>
      <c r="D362" s="132"/>
      <c r="E362" s="132"/>
      <c r="F362" s="132"/>
      <c r="G362" s="133"/>
      <c r="H362" s="128"/>
      <c r="I362" s="129">
        <v>61053</v>
      </c>
      <c r="J362" s="129">
        <v>62352</v>
      </c>
      <c r="K362" s="129">
        <v>64950</v>
      </c>
      <c r="L362" s="152"/>
      <c r="M362" s="269"/>
    </row>
    <row r="363" spans="1:13" ht="12.75" customHeight="1">
      <c r="A363" s="17"/>
      <c r="B363" s="18"/>
      <c r="C363" s="6"/>
      <c r="D363" s="103"/>
      <c r="E363" s="103"/>
      <c r="F363" s="103"/>
      <c r="G363" s="121"/>
      <c r="H363" s="103"/>
      <c r="I363" s="6"/>
      <c r="J363" s="6"/>
      <c r="K363" s="6"/>
      <c r="L363" s="153"/>
      <c r="M363" s="263"/>
    </row>
    <row r="364" spans="1:15" ht="12.75">
      <c r="A364" s="17">
        <v>611</v>
      </c>
      <c r="B364" s="18" t="s">
        <v>36</v>
      </c>
      <c r="C364" s="6">
        <v>29815</v>
      </c>
      <c r="D364" s="103"/>
      <c r="E364" s="103"/>
      <c r="F364" s="103"/>
      <c r="G364" s="121"/>
      <c r="H364" s="104"/>
      <c r="I364" s="164"/>
      <c r="J364" s="164"/>
      <c r="K364" s="164"/>
      <c r="L364" s="113"/>
      <c r="M364" s="264"/>
      <c r="N364" s="99"/>
      <c r="O364" s="99"/>
    </row>
    <row r="365" spans="1:15" ht="12.75">
      <c r="A365" s="17">
        <v>612</v>
      </c>
      <c r="B365" s="18" t="s">
        <v>37</v>
      </c>
      <c r="C365" s="6">
        <f>SUM(C366:C373)</f>
        <v>24568</v>
      </c>
      <c r="D365" s="103"/>
      <c r="E365" s="103"/>
      <c r="F365" s="103"/>
      <c r="G365" s="121"/>
      <c r="H365" s="104"/>
      <c r="I365" s="9"/>
      <c r="J365" s="9"/>
      <c r="K365" s="9"/>
      <c r="L365" s="113"/>
      <c r="M365" s="264"/>
      <c r="N365" s="40"/>
      <c r="O365" s="40"/>
    </row>
    <row r="366" spans="1:15" ht="12.75">
      <c r="A366" s="26">
        <v>1</v>
      </c>
      <c r="B366" s="23" t="s">
        <v>38</v>
      </c>
      <c r="C366" s="9">
        <v>7432</v>
      </c>
      <c r="D366" s="104"/>
      <c r="E366" s="104"/>
      <c r="F366" s="104"/>
      <c r="G366" s="121"/>
      <c r="H366" s="104"/>
      <c r="I366" s="9"/>
      <c r="J366" s="9"/>
      <c r="K366" s="9"/>
      <c r="L366" s="113"/>
      <c r="M366" s="264"/>
      <c r="N366" s="40"/>
      <c r="O366" s="40"/>
    </row>
    <row r="367" spans="1:15" ht="12.75">
      <c r="A367" s="26">
        <v>2</v>
      </c>
      <c r="B367" s="23" t="s">
        <v>39</v>
      </c>
      <c r="C367" s="9">
        <v>12767</v>
      </c>
      <c r="D367" s="104"/>
      <c r="E367" s="104"/>
      <c r="F367" s="104"/>
      <c r="G367" s="121"/>
      <c r="H367" s="104"/>
      <c r="I367" s="9"/>
      <c r="J367" s="9"/>
      <c r="K367" s="9"/>
      <c r="L367" s="113"/>
      <c r="M367" s="264"/>
      <c r="N367" s="40"/>
      <c r="O367" s="40"/>
    </row>
    <row r="368" spans="1:15" ht="12.75">
      <c r="A368" s="26">
        <v>3</v>
      </c>
      <c r="B368" s="23" t="s">
        <v>40</v>
      </c>
      <c r="C368" s="9">
        <v>1944</v>
      </c>
      <c r="D368" s="104"/>
      <c r="E368" s="104"/>
      <c r="F368" s="104"/>
      <c r="G368" s="121"/>
      <c r="H368" s="104"/>
      <c r="I368" s="9"/>
      <c r="J368" s="9"/>
      <c r="K368" s="9"/>
      <c r="L368" s="113"/>
      <c r="M368" s="264"/>
      <c r="N368" s="40"/>
      <c r="O368" s="40"/>
    </row>
    <row r="369" spans="1:15" ht="12.75">
      <c r="A369" s="26">
        <v>4</v>
      </c>
      <c r="B369" s="23" t="s">
        <v>41</v>
      </c>
      <c r="C369" s="9">
        <v>2012</v>
      </c>
      <c r="D369" s="104"/>
      <c r="E369" s="104"/>
      <c r="F369" s="104"/>
      <c r="G369" s="121"/>
      <c r="H369" s="104"/>
      <c r="I369" s="9"/>
      <c r="J369" s="9"/>
      <c r="K369" s="9"/>
      <c r="L369" s="113"/>
      <c r="M369" s="264"/>
      <c r="N369" s="40"/>
      <c r="O369" s="40"/>
    </row>
    <row r="370" spans="1:15" ht="12.75">
      <c r="A370" s="26">
        <v>7</v>
      </c>
      <c r="B370" s="23" t="s">
        <v>42</v>
      </c>
      <c r="C370" s="9">
        <v>10</v>
      </c>
      <c r="D370" s="104"/>
      <c r="E370" s="104"/>
      <c r="F370" s="104"/>
      <c r="G370" s="121"/>
      <c r="H370" s="104"/>
      <c r="I370" s="9"/>
      <c r="J370" s="9"/>
      <c r="K370" s="9"/>
      <c r="L370" s="113"/>
      <c r="M370" s="264"/>
      <c r="N370" s="40"/>
      <c r="O370" s="40"/>
    </row>
    <row r="371" spans="1:15" ht="12.75">
      <c r="A371" s="26">
        <v>8</v>
      </c>
      <c r="B371" s="23" t="s">
        <v>43</v>
      </c>
      <c r="C371" s="9">
        <v>3</v>
      </c>
      <c r="D371" s="104"/>
      <c r="E371" s="104"/>
      <c r="F371" s="104"/>
      <c r="G371" s="121"/>
      <c r="H371" s="104"/>
      <c r="I371" s="9"/>
      <c r="J371" s="9"/>
      <c r="K371" s="9"/>
      <c r="L371" s="113"/>
      <c r="M371" s="264"/>
      <c r="N371" s="40"/>
      <c r="O371" s="40"/>
    </row>
    <row r="372" spans="1:15" ht="12.75">
      <c r="A372" s="22">
        <v>10</v>
      </c>
      <c r="B372" s="23" t="s">
        <v>44</v>
      </c>
      <c r="C372" s="9">
        <v>100</v>
      </c>
      <c r="D372" s="104"/>
      <c r="E372" s="104"/>
      <c r="F372" s="104"/>
      <c r="G372" s="121"/>
      <c r="H372" s="104"/>
      <c r="I372" s="9"/>
      <c r="J372" s="9"/>
      <c r="K372" s="9"/>
      <c r="L372" s="113"/>
      <c r="M372" s="264"/>
      <c r="N372" s="40"/>
      <c r="O372" s="40"/>
    </row>
    <row r="373" spans="1:15" ht="12.75">
      <c r="A373" s="22">
        <v>11</v>
      </c>
      <c r="B373" s="23" t="s">
        <v>45</v>
      </c>
      <c r="C373" s="9">
        <v>300</v>
      </c>
      <c r="D373" s="104"/>
      <c r="E373" s="104"/>
      <c r="F373" s="104"/>
      <c r="G373" s="121"/>
      <c r="H373" s="104"/>
      <c r="I373" s="9"/>
      <c r="J373" s="9"/>
      <c r="K373" s="9"/>
      <c r="L373" s="113"/>
      <c r="M373" s="264"/>
      <c r="N373" s="40"/>
      <c r="O373" s="40"/>
    </row>
    <row r="374" spans="1:15" ht="12.75">
      <c r="A374" s="17">
        <v>613</v>
      </c>
      <c r="B374" s="18" t="s">
        <v>46</v>
      </c>
      <c r="C374" s="6">
        <v>35</v>
      </c>
      <c r="D374" s="103"/>
      <c r="E374" s="103"/>
      <c r="F374" s="103"/>
      <c r="G374" s="121"/>
      <c r="H374" s="104"/>
      <c r="I374" s="9"/>
      <c r="J374" s="9"/>
      <c r="K374" s="9"/>
      <c r="L374" s="113"/>
      <c r="M374" s="264"/>
      <c r="N374" s="40"/>
      <c r="O374" s="40"/>
    </row>
    <row r="375" spans="1:15" ht="12.75">
      <c r="A375" s="17">
        <v>614</v>
      </c>
      <c r="B375" s="18" t="s">
        <v>47</v>
      </c>
      <c r="C375" s="164">
        <f>SUM(C376:C378)</f>
        <v>1004</v>
      </c>
      <c r="D375" s="108"/>
      <c r="E375" s="108"/>
      <c r="F375" s="108"/>
      <c r="G375" s="121"/>
      <c r="H375" s="113"/>
      <c r="I375" s="63"/>
      <c r="J375" s="63"/>
      <c r="K375" s="63"/>
      <c r="L375" s="113"/>
      <c r="M375" s="264"/>
      <c r="N375" s="40"/>
      <c r="O375" s="40"/>
    </row>
    <row r="376" spans="1:15" ht="12.75">
      <c r="A376" s="26">
        <v>1</v>
      </c>
      <c r="B376" s="23" t="s">
        <v>48</v>
      </c>
      <c r="C376" s="9"/>
      <c r="D376" s="104"/>
      <c r="E376" s="104"/>
      <c r="F376" s="104"/>
      <c r="G376" s="121"/>
      <c r="H376" s="104"/>
      <c r="I376" s="9"/>
      <c r="J376" s="9"/>
      <c r="K376" s="9"/>
      <c r="L376" s="113"/>
      <c r="M376" s="264"/>
      <c r="N376" s="40"/>
      <c r="O376" s="40"/>
    </row>
    <row r="377" spans="1:15" ht="12.75">
      <c r="A377" s="26">
        <v>2</v>
      </c>
      <c r="B377" s="23" t="s">
        <v>49</v>
      </c>
      <c r="C377" s="9">
        <v>324</v>
      </c>
      <c r="D377" s="104"/>
      <c r="E377" s="104"/>
      <c r="F377" s="104"/>
      <c r="G377" s="121"/>
      <c r="H377" s="104"/>
      <c r="I377" s="9"/>
      <c r="J377" s="9"/>
      <c r="K377" s="9"/>
      <c r="L377" s="113"/>
      <c r="M377" s="264"/>
      <c r="N377" s="40"/>
      <c r="O377" s="40"/>
    </row>
    <row r="378" spans="1:15" ht="12.75">
      <c r="A378" s="26">
        <v>3</v>
      </c>
      <c r="B378" s="23" t="s">
        <v>50</v>
      </c>
      <c r="C378" s="9">
        <v>680</v>
      </c>
      <c r="D378" s="104"/>
      <c r="E378" s="104"/>
      <c r="F378" s="104"/>
      <c r="G378" s="121"/>
      <c r="H378" s="104"/>
      <c r="I378" s="9"/>
      <c r="J378" s="9"/>
      <c r="K378" s="9"/>
      <c r="L378" s="113"/>
      <c r="M378" s="264"/>
      <c r="N378" s="40"/>
      <c r="O378" s="40"/>
    </row>
    <row r="379" spans="1:15" ht="25.5">
      <c r="A379" s="49">
        <v>620</v>
      </c>
      <c r="B379" s="134" t="s">
        <v>51</v>
      </c>
      <c r="C379" s="129">
        <f>SUM(C380:C383,C386)</f>
        <v>21060</v>
      </c>
      <c r="D379" s="128"/>
      <c r="E379" s="128"/>
      <c r="F379" s="128"/>
      <c r="G379" s="133"/>
      <c r="H379" s="128"/>
      <c r="I379" s="129">
        <v>23200</v>
      </c>
      <c r="J379" s="129">
        <v>23694</v>
      </c>
      <c r="K379" s="129">
        <v>24681</v>
      </c>
      <c r="L379" s="152" t="s">
        <v>52</v>
      </c>
      <c r="M379" s="269"/>
      <c r="N379" s="40"/>
      <c r="O379" s="40"/>
    </row>
    <row r="380" spans="1:15" ht="12.75">
      <c r="A380" s="17">
        <v>621</v>
      </c>
      <c r="B380" s="18" t="s">
        <v>53</v>
      </c>
      <c r="C380" s="6">
        <v>505</v>
      </c>
      <c r="D380" s="103"/>
      <c r="E380" s="103"/>
      <c r="F380" s="103"/>
      <c r="G380" s="121"/>
      <c r="H380" s="104"/>
      <c r="I380" s="9"/>
      <c r="J380" s="9"/>
      <c r="K380" s="9"/>
      <c r="L380" s="113"/>
      <c r="M380" s="264"/>
      <c r="N380" s="40"/>
      <c r="O380" s="40"/>
    </row>
    <row r="381" spans="1:15" ht="12.75">
      <c r="A381" s="17">
        <v>622</v>
      </c>
      <c r="B381" s="18" t="s">
        <v>54</v>
      </c>
      <c r="C381" s="6">
        <v>4981</v>
      </c>
      <c r="D381" s="103"/>
      <c r="E381" s="103"/>
      <c r="F381" s="103"/>
      <c r="G381" s="121"/>
      <c r="H381" s="104"/>
      <c r="I381" s="9"/>
      <c r="J381" s="9"/>
      <c r="K381" s="9"/>
      <c r="L381" s="113"/>
      <c r="M381" s="264"/>
      <c r="N381" s="40"/>
      <c r="O381" s="40"/>
    </row>
    <row r="382" spans="1:15" ht="25.5" customHeight="1">
      <c r="A382" s="17">
        <v>623</v>
      </c>
      <c r="B382" s="18" t="s">
        <v>55</v>
      </c>
      <c r="C382" s="6">
        <v>120</v>
      </c>
      <c r="D382" s="103"/>
      <c r="E382" s="103"/>
      <c r="F382" s="103"/>
      <c r="G382" s="121"/>
      <c r="H382" s="104"/>
      <c r="I382" s="9"/>
      <c r="J382" s="9"/>
      <c r="K382" s="9"/>
      <c r="L382" s="113"/>
      <c r="M382" s="264"/>
      <c r="N382" s="40"/>
      <c r="O382" s="40"/>
    </row>
    <row r="383" spans="1:15" ht="12.75">
      <c r="A383" s="17">
        <v>625</v>
      </c>
      <c r="B383" s="18" t="s">
        <v>56</v>
      </c>
      <c r="C383" s="6">
        <f>SUM(C384:C385)</f>
        <v>13774</v>
      </c>
      <c r="D383" s="103"/>
      <c r="E383" s="103"/>
      <c r="F383" s="103"/>
      <c r="G383" s="121"/>
      <c r="H383" s="104"/>
      <c r="I383" s="9"/>
      <c r="J383" s="9"/>
      <c r="K383" s="9"/>
      <c r="L383" s="113"/>
      <c r="M383" s="264"/>
      <c r="N383" s="40"/>
      <c r="O383" s="40"/>
    </row>
    <row r="384" spans="1:15" ht="12.75">
      <c r="A384" s="26">
        <v>1</v>
      </c>
      <c r="B384" s="23" t="s">
        <v>57</v>
      </c>
      <c r="C384" s="9">
        <v>1836</v>
      </c>
      <c r="D384" s="104"/>
      <c r="E384" s="104"/>
      <c r="F384" s="104"/>
      <c r="G384" s="121"/>
      <c r="H384" s="104"/>
      <c r="I384" s="9"/>
      <c r="J384" s="9"/>
      <c r="K384" s="9"/>
      <c r="L384" s="113"/>
      <c r="M384" s="264"/>
      <c r="N384" s="40"/>
      <c r="O384" s="40"/>
    </row>
    <row r="385" spans="1:15" ht="12.75">
      <c r="A385" s="26">
        <v>2</v>
      </c>
      <c r="B385" s="23" t="s">
        <v>58</v>
      </c>
      <c r="C385" s="9">
        <v>11938</v>
      </c>
      <c r="D385" s="104"/>
      <c r="E385" s="104"/>
      <c r="F385" s="104"/>
      <c r="G385" s="121"/>
      <c r="H385" s="104"/>
      <c r="I385" s="9"/>
      <c r="J385" s="9"/>
      <c r="K385" s="9"/>
      <c r="L385" s="113"/>
      <c r="M385" s="264"/>
      <c r="N385" s="40"/>
      <c r="O385" s="40"/>
    </row>
    <row r="386" spans="1:15" ht="12.75">
      <c r="A386" s="17">
        <v>626</v>
      </c>
      <c r="B386" s="18" t="s">
        <v>59</v>
      </c>
      <c r="C386" s="6">
        <v>1680</v>
      </c>
      <c r="D386" s="103"/>
      <c r="E386" s="103"/>
      <c r="F386" s="103"/>
      <c r="G386" s="121"/>
      <c r="H386" s="104"/>
      <c r="I386" s="9"/>
      <c r="J386" s="9"/>
      <c r="K386" s="9"/>
      <c r="L386" s="113"/>
      <c r="M386" s="264"/>
      <c r="N386" s="40"/>
      <c r="O386" s="40"/>
    </row>
    <row r="387" spans="1:15" ht="12.75">
      <c r="A387" s="26"/>
      <c r="B387" s="23"/>
      <c r="C387" s="9"/>
      <c r="D387" s="9"/>
      <c r="E387" s="9"/>
      <c r="F387" s="9"/>
      <c r="G387" s="21"/>
      <c r="H387" s="43"/>
      <c r="I387" s="9"/>
      <c r="J387" s="9"/>
      <c r="K387" s="9"/>
      <c r="L387" s="44"/>
      <c r="M387" s="160"/>
      <c r="N387" s="40"/>
      <c r="O387" s="40"/>
    </row>
    <row r="388" spans="1:15" ht="12.75">
      <c r="A388" s="26"/>
      <c r="B388" s="23"/>
      <c r="C388" s="9"/>
      <c r="D388" s="9"/>
      <c r="E388" s="9"/>
      <c r="F388" s="9"/>
      <c r="G388" s="21"/>
      <c r="H388" s="43"/>
      <c r="I388" s="9"/>
      <c r="J388" s="9"/>
      <c r="K388" s="9"/>
      <c r="L388" s="44"/>
      <c r="M388" s="160"/>
      <c r="N388" s="40"/>
      <c r="O388" s="40"/>
    </row>
    <row r="389" spans="1:15" ht="12.75">
      <c r="A389" s="17"/>
      <c r="B389" s="18"/>
      <c r="C389" s="9"/>
      <c r="D389" s="9"/>
      <c r="E389" s="9"/>
      <c r="F389" s="9"/>
      <c r="G389" s="21"/>
      <c r="H389" s="43"/>
      <c r="I389" s="9"/>
      <c r="J389" s="9"/>
      <c r="K389" s="9"/>
      <c r="L389" s="44"/>
      <c r="M389" s="160"/>
      <c r="N389" s="40"/>
      <c r="O389" s="40"/>
    </row>
    <row r="390" spans="1:15" ht="12.75">
      <c r="A390" s="22"/>
      <c r="B390" s="23"/>
      <c r="C390" s="9"/>
      <c r="D390" s="9"/>
      <c r="E390" s="9"/>
      <c r="F390" s="9"/>
      <c r="G390" s="21"/>
      <c r="H390" s="43"/>
      <c r="I390" s="9"/>
      <c r="J390" s="9"/>
      <c r="K390" s="9"/>
      <c r="L390" s="44"/>
      <c r="M390" s="160"/>
      <c r="N390" s="40"/>
      <c r="O390" s="40"/>
    </row>
    <row r="391" spans="1:15" ht="12.75">
      <c r="A391" s="97"/>
      <c r="B391" s="91"/>
      <c r="C391" s="94"/>
      <c r="D391" s="94"/>
      <c r="E391" s="94"/>
      <c r="F391" s="94"/>
      <c r="G391" s="95"/>
      <c r="H391" s="96"/>
      <c r="I391" s="94"/>
      <c r="J391" s="94"/>
      <c r="K391" s="94"/>
      <c r="L391" s="154"/>
      <c r="M391" s="160"/>
      <c r="N391" s="40"/>
      <c r="O391" s="40"/>
    </row>
    <row r="392" spans="3:15" ht="12.75">
      <c r="C392" s="27" t="s">
        <v>60</v>
      </c>
      <c r="D392" s="27"/>
      <c r="E392" s="27"/>
      <c r="F392" s="27"/>
      <c r="G392" s="28"/>
      <c r="H392" s="46"/>
      <c r="I392" s="177"/>
      <c r="J392" s="177"/>
      <c r="K392" s="177"/>
      <c r="L392" s="155"/>
      <c r="M392" s="155"/>
      <c r="N392" s="40"/>
      <c r="O392" s="40"/>
    </row>
    <row r="393" spans="3:15" ht="12.75">
      <c r="C393" s="27"/>
      <c r="D393" s="27"/>
      <c r="E393" s="27"/>
      <c r="F393" s="27"/>
      <c r="G393" s="28"/>
      <c r="H393" s="46"/>
      <c r="I393" s="177"/>
      <c r="J393" s="177"/>
      <c r="K393" s="177"/>
      <c r="L393" s="155"/>
      <c r="M393" s="155"/>
      <c r="N393" s="40"/>
      <c r="O393" s="40"/>
    </row>
    <row r="394" spans="3:15" ht="11.25" customHeight="1">
      <c r="C394" s="27"/>
      <c r="D394" s="27"/>
      <c r="E394" s="27"/>
      <c r="F394" s="27"/>
      <c r="G394" s="28"/>
      <c r="H394" s="46"/>
      <c r="I394" s="177"/>
      <c r="J394" s="177"/>
      <c r="K394" s="177"/>
      <c r="L394" s="155"/>
      <c r="M394" s="155"/>
      <c r="N394" s="40"/>
      <c r="O394" s="40"/>
    </row>
    <row r="395" spans="1:15" s="184" customFormat="1" ht="12" customHeight="1">
      <c r="A395" s="184" t="s">
        <v>32</v>
      </c>
      <c r="C395" s="185"/>
      <c r="D395" s="185"/>
      <c r="E395" s="185"/>
      <c r="F395" s="185"/>
      <c r="G395" s="187"/>
      <c r="H395" s="188"/>
      <c r="I395" s="189"/>
      <c r="J395" s="189"/>
      <c r="K395" s="189"/>
      <c r="L395" s="155" t="s">
        <v>245</v>
      </c>
      <c r="M395" s="155"/>
      <c r="N395" s="187"/>
      <c r="O395" s="187"/>
    </row>
    <row r="396" spans="1:15" ht="2.25" customHeight="1" hidden="1">
      <c r="A396" s="56" t="s">
        <v>32</v>
      </c>
      <c r="B396" s="56"/>
      <c r="C396" s="27"/>
      <c r="D396" s="27"/>
      <c r="E396" s="27"/>
      <c r="F396" s="27"/>
      <c r="G396" t="s">
        <v>61</v>
      </c>
      <c r="H396" s="46"/>
      <c r="I396" s="177"/>
      <c r="J396" s="177"/>
      <c r="K396" s="177"/>
      <c r="L396" s="156" t="s">
        <v>62</v>
      </c>
      <c r="M396" s="155"/>
      <c r="N396" s="28"/>
      <c r="O396" s="28"/>
    </row>
    <row r="397" spans="1:15" ht="51">
      <c r="A397" s="1" t="s">
        <v>34</v>
      </c>
      <c r="B397" s="1" t="s">
        <v>3</v>
      </c>
      <c r="C397" s="2" t="s">
        <v>7</v>
      </c>
      <c r="D397" s="80"/>
      <c r="E397" s="2"/>
      <c r="F397" s="2"/>
      <c r="G397" s="54"/>
      <c r="H397" s="45"/>
      <c r="I397" s="176" t="s">
        <v>8</v>
      </c>
      <c r="J397" s="176" t="s">
        <v>9</v>
      </c>
      <c r="K397" s="176" t="s">
        <v>10</v>
      </c>
      <c r="L397" s="157" t="s">
        <v>11</v>
      </c>
      <c r="M397" s="270"/>
      <c r="N397" s="28"/>
      <c r="O397" s="28"/>
    </row>
    <row r="398" spans="1:15" ht="12.75">
      <c r="A398" s="17">
        <v>631</v>
      </c>
      <c r="B398" s="17" t="s">
        <v>63</v>
      </c>
      <c r="C398" s="163">
        <f>SUM(C399,C404)</f>
        <v>5937</v>
      </c>
      <c r="D398" s="135"/>
      <c r="E398" s="129"/>
      <c r="F398" s="129"/>
      <c r="G398" s="136"/>
      <c r="H398" s="137"/>
      <c r="I398" s="129">
        <f>SUM(I399,I404)</f>
        <v>7400</v>
      </c>
      <c r="J398" s="129">
        <f>SUM(J399,J404)</f>
        <v>7900</v>
      </c>
      <c r="K398" s="129">
        <f>SUM(K399,K404)</f>
        <v>8100</v>
      </c>
      <c r="L398" s="158"/>
      <c r="M398" s="271"/>
      <c r="N398" s="28"/>
      <c r="O398" s="28"/>
    </row>
    <row r="399" spans="1:15" ht="12.75">
      <c r="A399" s="22"/>
      <c r="B399" s="18" t="s">
        <v>64</v>
      </c>
      <c r="C399" s="19">
        <f>SUM(C400:C403)</f>
        <v>5237</v>
      </c>
      <c r="D399" s="81"/>
      <c r="E399" s="6"/>
      <c r="F399" s="6"/>
      <c r="G399" s="21"/>
      <c r="H399" s="48"/>
      <c r="I399" s="6">
        <f>SUM(I400:I403)</f>
        <v>6200</v>
      </c>
      <c r="J399" s="6">
        <f>SUM(J400:J403)</f>
        <v>6700</v>
      </c>
      <c r="K399" s="6">
        <f>SUM(K400:K403)</f>
        <v>6900</v>
      </c>
      <c r="L399" s="44"/>
      <c r="M399" s="160"/>
      <c r="N399" s="28"/>
      <c r="O399" s="28"/>
    </row>
    <row r="400" spans="1:15" ht="12.75">
      <c r="A400" s="26">
        <v>1</v>
      </c>
      <c r="B400" s="23" t="s">
        <v>65</v>
      </c>
      <c r="C400" s="9">
        <v>1380</v>
      </c>
      <c r="D400" s="82"/>
      <c r="E400" s="9"/>
      <c r="F400" s="9"/>
      <c r="G400" s="21"/>
      <c r="H400" s="43"/>
      <c r="I400" s="9">
        <v>1697</v>
      </c>
      <c r="J400" s="9">
        <v>1862</v>
      </c>
      <c r="K400" s="9">
        <v>1927</v>
      </c>
      <c r="L400" s="44"/>
      <c r="M400" s="160"/>
      <c r="N400" s="62"/>
      <c r="O400" s="62"/>
    </row>
    <row r="401" spans="1:15" ht="12.75">
      <c r="A401" s="26">
        <v>2</v>
      </c>
      <c r="B401" s="23" t="s">
        <v>66</v>
      </c>
      <c r="C401" s="9">
        <v>1763</v>
      </c>
      <c r="D401" s="82"/>
      <c r="E401" s="9"/>
      <c r="F401" s="9"/>
      <c r="G401" s="21"/>
      <c r="H401" s="43"/>
      <c r="I401" s="9">
        <v>2080</v>
      </c>
      <c r="J401" s="9">
        <v>2242</v>
      </c>
      <c r="K401" s="9">
        <v>2307</v>
      </c>
      <c r="L401" s="44"/>
      <c r="M401" s="160"/>
      <c r="N401" s="40"/>
      <c r="O401" s="40"/>
    </row>
    <row r="402" spans="1:15" ht="12.75">
      <c r="A402" s="26">
        <v>3</v>
      </c>
      <c r="B402" s="23" t="s">
        <v>67</v>
      </c>
      <c r="C402" s="9">
        <v>2089</v>
      </c>
      <c r="D402" s="82"/>
      <c r="E402" s="9"/>
      <c r="F402" s="9"/>
      <c r="G402" s="21"/>
      <c r="H402" s="43"/>
      <c r="I402" s="9">
        <v>2406</v>
      </c>
      <c r="J402" s="9">
        <v>2572</v>
      </c>
      <c r="K402" s="9">
        <v>2636</v>
      </c>
      <c r="L402" s="44"/>
      <c r="M402" s="160"/>
      <c r="N402" s="40"/>
      <c r="O402" s="40"/>
    </row>
    <row r="403" spans="1:15" ht="12.75">
      <c r="A403" s="26">
        <v>4</v>
      </c>
      <c r="B403" s="23" t="s">
        <v>68</v>
      </c>
      <c r="C403" s="9">
        <v>5</v>
      </c>
      <c r="D403" s="82"/>
      <c r="E403" s="9"/>
      <c r="F403" s="9"/>
      <c r="G403" s="21"/>
      <c r="H403" s="43"/>
      <c r="I403" s="9">
        <v>17</v>
      </c>
      <c r="J403" s="9">
        <v>24</v>
      </c>
      <c r="K403" s="9">
        <v>30</v>
      </c>
      <c r="L403" s="44"/>
      <c r="M403" s="160"/>
      <c r="N403" s="40"/>
      <c r="O403" s="40"/>
    </row>
    <row r="404" spans="1:15" ht="12.75">
      <c r="A404" s="22"/>
      <c r="B404" s="18" t="s">
        <v>69</v>
      </c>
      <c r="C404" s="19">
        <f>SUM(C405:C409)</f>
        <v>700</v>
      </c>
      <c r="D404" s="81"/>
      <c r="E404" s="6"/>
      <c r="F404" s="6"/>
      <c r="G404" s="21"/>
      <c r="H404" s="48"/>
      <c r="I404" s="6">
        <f>SUM(I405:I409)</f>
        <v>1200</v>
      </c>
      <c r="J404" s="6">
        <f>SUM(J405:J409)</f>
        <v>1200</v>
      </c>
      <c r="K404" s="6">
        <f>SUM(K405:K409)</f>
        <v>1200</v>
      </c>
      <c r="L404" s="44"/>
      <c r="M404" s="160"/>
      <c r="N404" s="40"/>
      <c r="O404" s="40"/>
    </row>
    <row r="405" spans="1:15" ht="12.75">
      <c r="A405" s="22">
        <v>31</v>
      </c>
      <c r="B405" s="23" t="s">
        <v>70</v>
      </c>
      <c r="C405" s="24">
        <v>240</v>
      </c>
      <c r="D405" s="86"/>
      <c r="E405" s="24"/>
      <c r="F405" s="24"/>
      <c r="G405" s="21"/>
      <c r="H405" s="25"/>
      <c r="I405" s="24">
        <v>390</v>
      </c>
      <c r="J405" s="24">
        <v>390</v>
      </c>
      <c r="K405" s="24">
        <v>390</v>
      </c>
      <c r="L405" s="159"/>
      <c r="M405" s="265"/>
      <c r="N405" s="40"/>
      <c r="O405" s="40"/>
    </row>
    <row r="406" spans="1:15" ht="12.75">
      <c r="A406" s="22">
        <v>32</v>
      </c>
      <c r="B406" s="23" t="s">
        <v>71</v>
      </c>
      <c r="C406" s="24">
        <v>105</v>
      </c>
      <c r="D406" s="86"/>
      <c r="E406" s="24"/>
      <c r="F406" s="24"/>
      <c r="G406" s="21"/>
      <c r="H406" s="25"/>
      <c r="I406" s="24">
        <v>225</v>
      </c>
      <c r="J406" s="24">
        <v>225</v>
      </c>
      <c r="K406" s="24">
        <v>225</v>
      </c>
      <c r="L406" s="159"/>
      <c r="M406" s="265"/>
      <c r="N406" s="40"/>
      <c r="O406" s="40"/>
    </row>
    <row r="407" spans="1:15" ht="12.75">
      <c r="A407" s="22">
        <v>33</v>
      </c>
      <c r="B407" s="23" t="s">
        <v>72</v>
      </c>
      <c r="C407" s="24">
        <v>175</v>
      </c>
      <c r="D407" s="86"/>
      <c r="E407" s="24"/>
      <c r="F407" s="24"/>
      <c r="G407" s="21"/>
      <c r="H407" s="25"/>
      <c r="I407" s="24">
        <v>290</v>
      </c>
      <c r="J407" s="24">
        <v>290</v>
      </c>
      <c r="K407" s="24">
        <v>290</v>
      </c>
      <c r="L407" s="159"/>
      <c r="M407" s="265"/>
      <c r="N407" s="40"/>
      <c r="O407" s="40"/>
    </row>
    <row r="408" spans="1:15" ht="12.75">
      <c r="A408" s="22">
        <v>34</v>
      </c>
      <c r="B408" s="23" t="s">
        <v>73</v>
      </c>
      <c r="C408" s="24">
        <v>55</v>
      </c>
      <c r="D408" s="86"/>
      <c r="E408" s="24"/>
      <c r="F408" s="24"/>
      <c r="G408" s="21"/>
      <c r="H408" s="25"/>
      <c r="I408" s="24">
        <v>60</v>
      </c>
      <c r="J408" s="24">
        <v>60</v>
      </c>
      <c r="K408" s="24">
        <v>60</v>
      </c>
      <c r="L408" s="159"/>
      <c r="M408" s="265"/>
      <c r="N408" s="40"/>
      <c r="O408" s="40"/>
    </row>
    <row r="409" spans="1:15" ht="12.75">
      <c r="A409" s="22">
        <v>35</v>
      </c>
      <c r="B409" s="23" t="s">
        <v>74</v>
      </c>
      <c r="C409" s="24">
        <v>125</v>
      </c>
      <c r="D409" s="86"/>
      <c r="E409" s="24"/>
      <c r="F409" s="24"/>
      <c r="G409" s="21"/>
      <c r="H409" s="25"/>
      <c r="I409" s="24">
        <v>235</v>
      </c>
      <c r="J409" s="24">
        <v>235</v>
      </c>
      <c r="K409" s="24">
        <v>235</v>
      </c>
      <c r="L409" s="159"/>
      <c r="M409" s="265"/>
      <c r="N409" s="40"/>
      <c r="O409" s="40"/>
    </row>
    <row r="410" spans="1:15" ht="12.75">
      <c r="A410" s="22"/>
      <c r="B410" s="23"/>
      <c r="C410" s="9"/>
      <c r="D410" s="82"/>
      <c r="E410" s="9"/>
      <c r="F410" s="9"/>
      <c r="G410" s="21"/>
      <c r="H410" s="43"/>
      <c r="I410" s="9"/>
      <c r="J410" s="9"/>
      <c r="K410" s="9"/>
      <c r="L410" s="44"/>
      <c r="M410" s="160"/>
      <c r="N410" s="40"/>
      <c r="O410" s="40"/>
    </row>
    <row r="411" spans="1:15" ht="12.75">
      <c r="A411" s="17">
        <v>632</v>
      </c>
      <c r="B411" s="17" t="s">
        <v>75</v>
      </c>
      <c r="C411" s="163">
        <f>SUM(C412:C423)</f>
        <v>3720</v>
      </c>
      <c r="D411" s="138"/>
      <c r="E411" s="139"/>
      <c r="F411" s="139"/>
      <c r="G411" s="136"/>
      <c r="H411" s="140"/>
      <c r="I411" s="181">
        <f>SUM(I412:I422)</f>
        <v>4220</v>
      </c>
      <c r="J411" s="181">
        <f>SUM(J412:J422)</f>
        <v>4290</v>
      </c>
      <c r="K411" s="181">
        <f>SUM(K412:K422)</f>
        <v>4550</v>
      </c>
      <c r="L411" s="151"/>
      <c r="M411" s="268"/>
      <c r="N411" s="40"/>
      <c r="O411" s="40"/>
    </row>
    <row r="412" spans="1:15" ht="12.75">
      <c r="A412" s="26">
        <v>1</v>
      </c>
      <c r="B412" s="23" t="s">
        <v>76</v>
      </c>
      <c r="C412" s="24">
        <v>620</v>
      </c>
      <c r="D412" s="86"/>
      <c r="E412" s="24"/>
      <c r="F412" s="24"/>
      <c r="G412" s="21"/>
      <c r="H412" s="25"/>
      <c r="I412" s="24">
        <v>620</v>
      </c>
      <c r="J412" s="24">
        <v>620</v>
      </c>
      <c r="K412" s="24">
        <v>650</v>
      </c>
      <c r="L412" s="159"/>
      <c r="M412" s="265"/>
      <c r="N412" s="40"/>
      <c r="O412" s="40"/>
    </row>
    <row r="413" spans="1:15" ht="12.75">
      <c r="A413" s="26">
        <v>3</v>
      </c>
      <c r="B413" s="23" t="s">
        <v>77</v>
      </c>
      <c r="C413" s="24">
        <v>150</v>
      </c>
      <c r="D413" s="86"/>
      <c r="E413" s="24"/>
      <c r="F413" s="24"/>
      <c r="G413" s="21"/>
      <c r="H413" s="25"/>
      <c r="I413" s="24">
        <v>150</v>
      </c>
      <c r="J413" s="24">
        <v>150</v>
      </c>
      <c r="K413" s="24">
        <v>200</v>
      </c>
      <c r="L413" s="159"/>
      <c r="M413" s="265"/>
      <c r="N413" s="40"/>
      <c r="O413" s="40"/>
    </row>
    <row r="414" spans="1:15" ht="12.75">
      <c r="A414" s="26">
        <v>4</v>
      </c>
      <c r="B414" s="23" t="s">
        <v>78</v>
      </c>
      <c r="C414" s="24">
        <v>800</v>
      </c>
      <c r="D414" s="86"/>
      <c r="E414" s="24"/>
      <c r="F414" s="24"/>
      <c r="G414" s="21"/>
      <c r="H414" s="25"/>
      <c r="I414" s="24">
        <v>800</v>
      </c>
      <c r="J414" s="24">
        <v>800</v>
      </c>
      <c r="K414" s="24">
        <v>800</v>
      </c>
      <c r="L414" s="159"/>
      <c r="M414" s="265"/>
      <c r="N414" s="40"/>
      <c r="O414" s="40"/>
    </row>
    <row r="415" spans="1:15" ht="12.75">
      <c r="A415" s="26">
        <v>6</v>
      </c>
      <c r="B415" s="23" t="s">
        <v>79</v>
      </c>
      <c r="C415" s="24">
        <v>100</v>
      </c>
      <c r="D415" s="86"/>
      <c r="E415" s="24"/>
      <c r="F415" s="24"/>
      <c r="G415" s="21"/>
      <c r="H415" s="25"/>
      <c r="I415" s="24">
        <v>100</v>
      </c>
      <c r="J415" s="24">
        <v>100</v>
      </c>
      <c r="K415" s="24">
        <v>120</v>
      </c>
      <c r="L415" s="159"/>
      <c r="M415" s="265"/>
      <c r="N415" s="40"/>
      <c r="O415" s="40"/>
    </row>
    <row r="416" spans="1:15" ht="12.75">
      <c r="A416" s="26">
        <v>7</v>
      </c>
      <c r="B416" s="23" t="s">
        <v>80</v>
      </c>
      <c r="C416" s="9">
        <v>1650</v>
      </c>
      <c r="D416" s="82"/>
      <c r="E416" s="9"/>
      <c r="F416" s="9"/>
      <c r="G416" s="21"/>
      <c r="H416" s="43"/>
      <c r="I416" s="9">
        <v>1850</v>
      </c>
      <c r="J416" s="9">
        <v>1850</v>
      </c>
      <c r="K416" s="9">
        <v>1900</v>
      </c>
      <c r="L416" s="44"/>
      <c r="M416" s="160"/>
      <c r="N416" s="40"/>
      <c r="O416" s="40"/>
    </row>
    <row r="417" spans="1:15" ht="12.75">
      <c r="A417" s="26">
        <v>8</v>
      </c>
      <c r="B417" s="23" t="s">
        <v>251</v>
      </c>
      <c r="C417" s="24">
        <v>80</v>
      </c>
      <c r="D417" s="86"/>
      <c r="E417" s="24"/>
      <c r="F417" s="24"/>
      <c r="G417" s="21"/>
      <c r="H417" s="25"/>
      <c r="I417" s="24">
        <v>80</v>
      </c>
      <c r="J417" s="24">
        <v>80</v>
      </c>
      <c r="K417" s="24">
        <v>90</v>
      </c>
      <c r="L417" s="159"/>
      <c r="M417" s="265"/>
      <c r="N417" s="40"/>
      <c r="O417" s="40"/>
    </row>
    <row r="418" spans="1:15" ht="12.75">
      <c r="A418" s="22">
        <v>10</v>
      </c>
      <c r="B418" s="23" t="s">
        <v>81</v>
      </c>
      <c r="C418" s="24">
        <v>80</v>
      </c>
      <c r="D418" s="86"/>
      <c r="E418" s="24"/>
      <c r="F418" s="24"/>
      <c r="G418" s="21"/>
      <c r="H418" s="25"/>
      <c r="I418" s="24">
        <v>80</v>
      </c>
      <c r="J418" s="24">
        <v>90</v>
      </c>
      <c r="K418" s="24">
        <v>100</v>
      </c>
      <c r="L418" s="159"/>
      <c r="M418" s="265"/>
      <c r="N418" s="40"/>
      <c r="O418" s="40"/>
    </row>
    <row r="419" spans="1:15" ht="12.75">
      <c r="A419" s="22">
        <v>14</v>
      </c>
      <c r="B419" s="23" t="s">
        <v>82</v>
      </c>
      <c r="C419" s="24">
        <v>100</v>
      </c>
      <c r="D419" s="86"/>
      <c r="E419" s="24"/>
      <c r="F419" s="24"/>
      <c r="G419" s="21"/>
      <c r="H419" s="25"/>
      <c r="I419" s="24">
        <v>100</v>
      </c>
      <c r="J419" s="24">
        <v>110</v>
      </c>
      <c r="K419" s="24">
        <v>120</v>
      </c>
      <c r="L419" s="159"/>
      <c r="M419" s="265"/>
      <c r="N419" s="40"/>
      <c r="O419" s="40"/>
    </row>
    <row r="420" spans="1:15" ht="12.75">
      <c r="A420" s="22">
        <v>15</v>
      </c>
      <c r="B420" s="23" t="s">
        <v>83</v>
      </c>
      <c r="C420" s="24"/>
      <c r="D420" s="86"/>
      <c r="E420" s="24"/>
      <c r="F420" s="24"/>
      <c r="G420" s="21"/>
      <c r="H420" s="25"/>
      <c r="I420" s="24"/>
      <c r="J420" s="24"/>
      <c r="K420" s="24"/>
      <c r="L420" s="159"/>
      <c r="M420" s="265"/>
      <c r="N420" s="40"/>
      <c r="O420" s="40"/>
    </row>
    <row r="421" spans="1:15" ht="12.75">
      <c r="A421" s="22">
        <v>16</v>
      </c>
      <c r="B421" s="23" t="s">
        <v>84</v>
      </c>
      <c r="C421" s="24">
        <v>140</v>
      </c>
      <c r="D421" s="86"/>
      <c r="E421" s="24"/>
      <c r="F421" s="24"/>
      <c r="G421" s="21"/>
      <c r="H421" s="25"/>
      <c r="I421" s="24">
        <v>140</v>
      </c>
      <c r="J421" s="24">
        <v>140</v>
      </c>
      <c r="K421" s="24">
        <v>170</v>
      </c>
      <c r="L421" s="159"/>
      <c r="M421" s="265"/>
      <c r="N421" s="40"/>
      <c r="O421" s="40"/>
    </row>
    <row r="422" spans="1:15" ht="12.75">
      <c r="A422" s="22">
        <v>17</v>
      </c>
      <c r="B422" s="23" t="s">
        <v>85</v>
      </c>
      <c r="C422" s="24"/>
      <c r="D422" s="86"/>
      <c r="E422" s="24"/>
      <c r="F422" s="24"/>
      <c r="G422" s="21"/>
      <c r="H422" s="25"/>
      <c r="I422" s="24">
        <v>300</v>
      </c>
      <c r="J422" s="24">
        <v>350</v>
      </c>
      <c r="K422" s="24">
        <v>400</v>
      </c>
      <c r="L422" s="159"/>
      <c r="M422" s="265"/>
      <c r="N422" s="40"/>
      <c r="O422" s="40"/>
    </row>
    <row r="423" spans="1:15" ht="12.75">
      <c r="A423" s="22"/>
      <c r="B423" s="23"/>
      <c r="C423" s="9"/>
      <c r="D423" s="82"/>
      <c r="E423" s="9"/>
      <c r="F423" s="9"/>
      <c r="G423" s="21"/>
      <c r="H423" s="43"/>
      <c r="I423" s="9"/>
      <c r="J423" s="9"/>
      <c r="K423" s="9"/>
      <c r="L423" s="44"/>
      <c r="M423" s="160"/>
      <c r="N423" s="40"/>
      <c r="O423" s="40"/>
    </row>
    <row r="424" spans="1:15" ht="12.75">
      <c r="A424" s="75"/>
      <c r="B424" s="36"/>
      <c r="C424" s="58"/>
      <c r="D424" s="58"/>
      <c r="E424" s="58"/>
      <c r="F424" s="64"/>
      <c r="G424" s="65"/>
      <c r="H424" s="43"/>
      <c r="I424" s="58"/>
      <c r="J424" s="58"/>
      <c r="K424" s="58"/>
      <c r="L424" s="160"/>
      <c r="M424" s="160"/>
      <c r="N424" s="40"/>
      <c r="O424" s="40"/>
    </row>
    <row r="425" spans="2:15" ht="12.75">
      <c r="B425" s="36"/>
      <c r="C425" s="78"/>
      <c r="D425" s="78"/>
      <c r="E425" s="78"/>
      <c r="F425" s="78"/>
      <c r="G425" s="40"/>
      <c r="H425" s="46"/>
      <c r="I425" s="177"/>
      <c r="J425" s="177"/>
      <c r="K425" s="177"/>
      <c r="L425" s="161"/>
      <c r="M425" s="161"/>
      <c r="N425" s="40"/>
      <c r="O425" s="40"/>
    </row>
    <row r="426" spans="3:15" ht="12.75">
      <c r="C426" s="27" t="s">
        <v>86</v>
      </c>
      <c r="D426" s="27"/>
      <c r="E426" s="27"/>
      <c r="F426" s="27"/>
      <c r="G426" s="28"/>
      <c r="H426" s="46"/>
      <c r="I426" s="177"/>
      <c r="J426" s="177"/>
      <c r="K426" s="177"/>
      <c r="L426" s="161"/>
      <c r="M426" s="161"/>
      <c r="N426" s="40"/>
      <c r="O426" s="40"/>
    </row>
    <row r="427" spans="2:15" ht="12.75">
      <c r="B427" s="35"/>
      <c r="C427" s="27"/>
      <c r="D427" s="27"/>
      <c r="E427" s="27"/>
      <c r="F427" s="27"/>
      <c r="G427" s="28"/>
      <c r="H427" s="46"/>
      <c r="I427" s="177"/>
      <c r="J427" s="177"/>
      <c r="K427" s="177"/>
      <c r="L427" s="161"/>
      <c r="M427" s="161"/>
      <c r="N427" s="40"/>
      <c r="O427" s="40"/>
    </row>
    <row r="428" spans="3:15" ht="12.75">
      <c r="C428" s="27"/>
      <c r="D428" s="27"/>
      <c r="E428" s="27"/>
      <c r="F428" s="27"/>
      <c r="G428" s="28"/>
      <c r="H428" s="46"/>
      <c r="I428" s="177"/>
      <c r="J428" s="177"/>
      <c r="K428" s="177"/>
      <c r="L428" s="161"/>
      <c r="M428" s="161"/>
      <c r="N428" s="28"/>
      <c r="O428" s="28"/>
    </row>
    <row r="429" spans="3:15" ht="12.75">
      <c r="C429" s="27"/>
      <c r="D429" s="27"/>
      <c r="E429" s="27"/>
      <c r="F429" s="27"/>
      <c r="G429" s="28"/>
      <c r="H429" s="46"/>
      <c r="I429" s="177"/>
      <c r="J429" s="177"/>
      <c r="K429" s="177"/>
      <c r="L429" s="161"/>
      <c r="M429" s="161"/>
      <c r="N429" s="28"/>
      <c r="O429" s="28"/>
    </row>
    <row r="430" spans="3:15" ht="18" customHeight="1">
      <c r="C430" s="27"/>
      <c r="D430" s="27"/>
      <c r="E430" s="27"/>
      <c r="F430" s="27"/>
      <c r="G430" s="28"/>
      <c r="H430" s="46"/>
      <c r="I430" s="177"/>
      <c r="J430" s="177"/>
      <c r="K430" s="177"/>
      <c r="L430" s="46"/>
      <c r="M430" s="46"/>
      <c r="N430" s="28"/>
      <c r="O430" s="28"/>
    </row>
    <row r="431" spans="1:15" ht="24" customHeight="1">
      <c r="A431" s="56" t="s">
        <v>32</v>
      </c>
      <c r="B431" s="56"/>
      <c r="C431" s="27"/>
      <c r="D431" s="27"/>
      <c r="E431" s="27"/>
      <c r="F431" s="27"/>
      <c r="H431" s="46"/>
      <c r="I431" s="177"/>
      <c r="J431" s="177"/>
      <c r="K431" s="177"/>
      <c r="L431" s="144" t="s">
        <v>87</v>
      </c>
      <c r="M431" s="144"/>
      <c r="N431" s="28"/>
      <c r="O431" s="28"/>
    </row>
    <row r="432" spans="1:15" ht="51">
      <c r="A432" s="1" t="s">
        <v>34</v>
      </c>
      <c r="B432" s="1" t="s">
        <v>3</v>
      </c>
      <c r="C432" s="2" t="s">
        <v>7</v>
      </c>
      <c r="D432" s="2"/>
      <c r="E432" s="2"/>
      <c r="F432" s="2"/>
      <c r="G432" s="54"/>
      <c r="H432" s="45"/>
      <c r="I432" s="176" t="s">
        <v>8</v>
      </c>
      <c r="J432" s="176" t="s">
        <v>9</v>
      </c>
      <c r="K432" s="176" t="s">
        <v>10</v>
      </c>
      <c r="L432" s="143" t="s">
        <v>11</v>
      </c>
      <c r="M432" s="267"/>
      <c r="N432" s="28"/>
      <c r="O432" s="28"/>
    </row>
    <row r="433" spans="1:15" ht="12.75">
      <c r="A433" s="17">
        <v>633</v>
      </c>
      <c r="B433" s="17" t="s">
        <v>88</v>
      </c>
      <c r="C433" s="163">
        <f>SUM(C434:C466)</f>
        <v>6363</v>
      </c>
      <c r="D433" s="129"/>
      <c r="E433" s="129"/>
      <c r="F433" s="129"/>
      <c r="G433" s="136"/>
      <c r="H433" s="137"/>
      <c r="I433" s="129">
        <f>SUM(I434:I466)</f>
        <v>7087</v>
      </c>
      <c r="J433" s="129">
        <f>SUM(J434:J466)</f>
        <v>7469</v>
      </c>
      <c r="K433" s="129">
        <f>SUM(K434:K466)</f>
        <v>8835</v>
      </c>
      <c r="L433" s="158"/>
      <c r="M433" s="271"/>
      <c r="N433" s="28"/>
      <c r="O433" s="28"/>
    </row>
    <row r="434" spans="1:15" ht="12.75">
      <c r="A434" s="26">
        <v>1</v>
      </c>
      <c r="B434" s="23" t="s">
        <v>89</v>
      </c>
      <c r="C434" s="9">
        <v>200</v>
      </c>
      <c r="D434" s="9"/>
      <c r="E434" s="9"/>
      <c r="F434" s="9"/>
      <c r="G434" s="21"/>
      <c r="H434" s="43"/>
      <c r="I434" s="9">
        <v>300</v>
      </c>
      <c r="J434" s="9">
        <v>300</v>
      </c>
      <c r="K434" s="9">
        <v>500</v>
      </c>
      <c r="L434" s="44"/>
      <c r="M434" s="160"/>
      <c r="N434" s="28"/>
      <c r="O434" s="28"/>
    </row>
    <row r="435" spans="1:15" ht="12.75">
      <c r="A435" s="26">
        <v>2</v>
      </c>
      <c r="B435" s="23" t="s">
        <v>90</v>
      </c>
      <c r="C435" s="24"/>
      <c r="D435" s="24"/>
      <c r="E435" s="24"/>
      <c r="F435" s="24"/>
      <c r="G435" s="21"/>
      <c r="H435" s="25"/>
      <c r="I435" s="24">
        <v>200</v>
      </c>
      <c r="J435" s="24">
        <v>250</v>
      </c>
      <c r="K435" s="24">
        <v>300</v>
      </c>
      <c r="L435" s="159"/>
      <c r="M435" s="265"/>
      <c r="N435" s="62"/>
      <c r="O435" s="62"/>
    </row>
    <row r="436" spans="1:15" ht="12.75">
      <c r="A436" s="26">
        <v>3</v>
      </c>
      <c r="B436" s="23" t="s">
        <v>91</v>
      </c>
      <c r="C436" s="24">
        <v>60</v>
      </c>
      <c r="D436" s="24"/>
      <c r="E436" s="24"/>
      <c r="F436" s="24"/>
      <c r="G436" s="21"/>
      <c r="H436" s="25"/>
      <c r="I436" s="24">
        <v>60</v>
      </c>
      <c r="J436" s="24">
        <v>60</v>
      </c>
      <c r="K436" s="24">
        <v>150</v>
      </c>
      <c r="L436" s="159"/>
      <c r="M436" s="265"/>
      <c r="N436" s="40"/>
      <c r="O436" s="40"/>
    </row>
    <row r="437" spans="1:15" ht="12.75">
      <c r="A437" s="26">
        <v>4</v>
      </c>
      <c r="B437" s="23" t="s">
        <v>92</v>
      </c>
      <c r="C437" s="24"/>
      <c r="D437" s="24"/>
      <c r="E437" s="24"/>
      <c r="F437" s="24"/>
      <c r="G437" s="21"/>
      <c r="H437" s="25"/>
      <c r="I437" s="24"/>
      <c r="J437" s="24"/>
      <c r="K437" s="24"/>
      <c r="L437" s="159"/>
      <c r="M437" s="265"/>
      <c r="N437" s="40"/>
      <c r="O437" s="40"/>
    </row>
    <row r="438" spans="1:15" ht="12.75">
      <c r="A438" s="26">
        <v>5</v>
      </c>
      <c r="B438" s="23" t="s">
        <v>252</v>
      </c>
      <c r="C438" s="24">
        <v>200</v>
      </c>
      <c r="D438" s="24"/>
      <c r="E438" s="24"/>
      <c r="F438" s="24"/>
      <c r="G438" s="21"/>
      <c r="H438" s="25"/>
      <c r="I438" s="24">
        <v>300</v>
      </c>
      <c r="J438" s="24">
        <v>300</v>
      </c>
      <c r="K438" s="24">
        <v>600</v>
      </c>
      <c r="L438" s="159"/>
      <c r="M438" s="265"/>
      <c r="N438" s="40"/>
      <c r="O438" s="40"/>
    </row>
    <row r="439" spans="1:15" ht="12.75">
      <c r="A439" s="26">
        <v>6</v>
      </c>
      <c r="B439" s="23" t="s">
        <v>93</v>
      </c>
      <c r="C439" s="9">
        <v>900</v>
      </c>
      <c r="D439" s="9"/>
      <c r="E439" s="9"/>
      <c r="F439" s="9"/>
      <c r="G439" s="21"/>
      <c r="H439" s="43"/>
      <c r="I439" s="9">
        <v>900</v>
      </c>
      <c r="J439" s="9">
        <v>1000</v>
      </c>
      <c r="K439" s="9">
        <v>1200</v>
      </c>
      <c r="L439" s="44"/>
      <c r="M439" s="160"/>
      <c r="N439" s="40"/>
      <c r="O439" s="40"/>
    </row>
    <row r="440" spans="1:15" ht="12.75">
      <c r="A440" s="26">
        <v>7</v>
      </c>
      <c r="B440" s="23" t="s">
        <v>94</v>
      </c>
      <c r="C440" s="24">
        <v>220</v>
      </c>
      <c r="D440" s="24"/>
      <c r="E440" s="24"/>
      <c r="F440" s="24"/>
      <c r="G440" s="21"/>
      <c r="H440" s="25"/>
      <c r="I440" s="24">
        <v>250</v>
      </c>
      <c r="J440" s="24">
        <v>260</v>
      </c>
      <c r="K440" s="24">
        <v>270</v>
      </c>
      <c r="L440" s="159"/>
      <c r="M440" s="265"/>
      <c r="N440" s="40"/>
      <c r="O440" s="40"/>
    </row>
    <row r="441" spans="1:15" ht="12.75">
      <c r="A441" s="26">
        <v>8</v>
      </c>
      <c r="B441" s="23" t="s">
        <v>95</v>
      </c>
      <c r="C441" s="24">
        <v>200</v>
      </c>
      <c r="D441" s="24"/>
      <c r="E441" s="24"/>
      <c r="F441" s="24"/>
      <c r="G441" s="21"/>
      <c r="H441" s="25"/>
      <c r="I441" s="24">
        <v>220</v>
      </c>
      <c r="J441" s="24">
        <v>230</v>
      </c>
      <c r="K441" s="24">
        <v>270</v>
      </c>
      <c r="L441" s="159"/>
      <c r="M441" s="265"/>
      <c r="N441" s="40"/>
      <c r="O441" s="40"/>
    </row>
    <row r="442" spans="1:15" ht="12.75">
      <c r="A442" s="26">
        <v>9</v>
      </c>
      <c r="B442" s="23" t="s">
        <v>96</v>
      </c>
      <c r="C442" s="24">
        <v>650</v>
      </c>
      <c r="D442" s="24"/>
      <c r="E442" s="24"/>
      <c r="F442" s="24"/>
      <c r="G442" s="21"/>
      <c r="H442" s="25"/>
      <c r="I442" s="24">
        <v>660</v>
      </c>
      <c r="J442" s="24">
        <v>660</v>
      </c>
      <c r="K442" s="24">
        <v>700</v>
      </c>
      <c r="L442" s="159"/>
      <c r="M442" s="265"/>
      <c r="N442" s="40"/>
      <c r="O442" s="40"/>
    </row>
    <row r="443" spans="1:15" ht="12.75">
      <c r="A443" s="22">
        <v>10</v>
      </c>
      <c r="B443" s="23" t="s">
        <v>97</v>
      </c>
      <c r="C443" s="24">
        <v>250</v>
      </c>
      <c r="D443" s="24"/>
      <c r="E443" s="24"/>
      <c r="F443" s="24"/>
      <c r="G443" s="21"/>
      <c r="H443" s="25"/>
      <c r="I443" s="24">
        <v>400</v>
      </c>
      <c r="J443" s="24">
        <v>420</v>
      </c>
      <c r="K443" s="24">
        <v>450</v>
      </c>
      <c r="L443" s="159"/>
      <c r="M443" s="265"/>
      <c r="N443" s="40"/>
      <c r="O443" s="40"/>
    </row>
    <row r="444" spans="1:15" ht="12.75">
      <c r="A444" s="71">
        <v>11</v>
      </c>
      <c r="B444" s="68" t="s">
        <v>98</v>
      </c>
      <c r="C444" s="67">
        <v>15</v>
      </c>
      <c r="D444" s="67"/>
      <c r="E444" s="67"/>
      <c r="F444" s="67"/>
      <c r="G444" s="66"/>
      <c r="H444" s="25"/>
      <c r="I444" s="24">
        <v>15</v>
      </c>
      <c r="J444" s="24">
        <v>17</v>
      </c>
      <c r="K444" s="24">
        <v>20</v>
      </c>
      <c r="L444" s="159"/>
      <c r="M444" s="265"/>
      <c r="N444" s="40"/>
      <c r="O444" s="40"/>
    </row>
    <row r="445" spans="1:15" ht="12.75">
      <c r="A445" s="22">
        <v>12</v>
      </c>
      <c r="B445" s="37" t="s">
        <v>99</v>
      </c>
      <c r="C445" s="73">
        <v>200</v>
      </c>
      <c r="D445" s="73"/>
      <c r="E445" s="73"/>
      <c r="F445" s="73"/>
      <c r="G445" s="74"/>
      <c r="H445" s="30"/>
      <c r="I445" s="178">
        <v>250</v>
      </c>
      <c r="J445" s="178">
        <v>250</v>
      </c>
      <c r="K445" s="178">
        <v>270</v>
      </c>
      <c r="L445" s="159"/>
      <c r="M445" s="265"/>
      <c r="N445" s="40"/>
      <c r="O445" s="40"/>
    </row>
    <row r="446" spans="1:15" ht="12.75">
      <c r="A446" s="22">
        <v>18</v>
      </c>
      <c r="B446" s="23" t="s">
        <v>100</v>
      </c>
      <c r="C446" s="24">
        <v>5</v>
      </c>
      <c r="D446" s="24"/>
      <c r="E446" s="24"/>
      <c r="F446" s="24"/>
      <c r="G446" s="21"/>
      <c r="H446" s="25"/>
      <c r="I446" s="24">
        <v>5</v>
      </c>
      <c r="J446" s="24">
        <v>10</v>
      </c>
      <c r="K446" s="24">
        <v>5</v>
      </c>
      <c r="L446" s="159"/>
      <c r="M446" s="265"/>
      <c r="N446" s="40"/>
      <c r="O446" s="40"/>
    </row>
    <row r="447" spans="1:15" ht="12.75">
      <c r="A447" s="22">
        <v>20</v>
      </c>
      <c r="B447" s="23" t="s">
        <v>101</v>
      </c>
      <c r="C447" s="24"/>
      <c r="D447" s="24"/>
      <c r="E447" s="24"/>
      <c r="F447" s="24"/>
      <c r="G447" s="21"/>
      <c r="H447" s="25"/>
      <c r="I447" s="24"/>
      <c r="J447" s="24"/>
      <c r="K447" s="24"/>
      <c r="L447" s="159"/>
      <c r="M447" s="265"/>
      <c r="N447" s="40"/>
      <c r="O447" s="40"/>
    </row>
    <row r="448" spans="1:15" ht="12.75">
      <c r="A448" s="22">
        <v>22</v>
      </c>
      <c r="B448" s="23" t="s">
        <v>102</v>
      </c>
      <c r="C448" s="24">
        <v>17</v>
      </c>
      <c r="D448" s="24"/>
      <c r="E448" s="24"/>
      <c r="F448" s="24"/>
      <c r="G448" s="21"/>
      <c r="H448" s="25"/>
      <c r="I448" s="24">
        <v>17</v>
      </c>
      <c r="J448" s="24">
        <v>17</v>
      </c>
      <c r="K448" s="24">
        <v>20</v>
      </c>
      <c r="L448" s="159"/>
      <c r="M448" s="265"/>
      <c r="N448" s="40"/>
      <c r="O448" s="40"/>
    </row>
    <row r="449" spans="1:15" ht="12.75">
      <c r="A449" s="22">
        <v>25</v>
      </c>
      <c r="B449" s="23" t="s">
        <v>103</v>
      </c>
      <c r="C449" s="24">
        <v>30</v>
      </c>
      <c r="D449" s="24"/>
      <c r="E449" s="24"/>
      <c r="F449" s="24"/>
      <c r="G449" s="21"/>
      <c r="H449" s="25"/>
      <c r="I449" s="24">
        <v>30</v>
      </c>
      <c r="J449" s="24">
        <v>30</v>
      </c>
      <c r="K449" s="24">
        <v>30</v>
      </c>
      <c r="L449" s="159"/>
      <c r="M449" s="265"/>
      <c r="N449" s="40"/>
      <c r="O449" s="40"/>
    </row>
    <row r="450" spans="1:15" ht="12.75">
      <c r="A450" s="22">
        <v>26</v>
      </c>
      <c r="B450" s="23" t="s">
        <v>104</v>
      </c>
      <c r="C450" s="24">
        <v>5</v>
      </c>
      <c r="D450" s="24"/>
      <c r="E450" s="24"/>
      <c r="F450" s="24"/>
      <c r="G450" s="21"/>
      <c r="H450" s="25"/>
      <c r="I450" s="24">
        <v>5</v>
      </c>
      <c r="J450" s="24">
        <v>0</v>
      </c>
      <c r="K450" s="24">
        <v>5</v>
      </c>
      <c r="L450" s="159" t="s">
        <v>105</v>
      </c>
      <c r="M450" s="265"/>
      <c r="N450" s="40"/>
      <c r="O450" s="40"/>
    </row>
    <row r="451" spans="1:15" ht="12.75">
      <c r="A451" s="22">
        <v>27</v>
      </c>
      <c r="B451" s="23" t="s">
        <v>106</v>
      </c>
      <c r="C451" s="24">
        <v>76</v>
      </c>
      <c r="D451" s="24"/>
      <c r="E451" s="24"/>
      <c r="F451" s="24"/>
      <c r="G451" s="21"/>
      <c r="H451" s="25"/>
      <c r="I451" s="24">
        <v>90</v>
      </c>
      <c r="J451" s="24">
        <v>90</v>
      </c>
      <c r="K451" s="24">
        <v>110</v>
      </c>
      <c r="L451" s="159"/>
      <c r="M451" s="265"/>
      <c r="N451" s="40"/>
      <c r="O451" s="40"/>
    </row>
    <row r="452" spans="1:15" ht="12.75">
      <c r="A452" s="22">
        <v>28</v>
      </c>
      <c r="B452" s="23" t="s">
        <v>107</v>
      </c>
      <c r="C452" s="9">
        <v>30</v>
      </c>
      <c r="D452" s="9"/>
      <c r="E452" s="9"/>
      <c r="F452" s="9"/>
      <c r="G452" s="21"/>
      <c r="H452" s="43"/>
      <c r="I452" s="9">
        <v>30</v>
      </c>
      <c r="J452" s="9">
        <v>30</v>
      </c>
      <c r="K452" s="9">
        <v>30</v>
      </c>
      <c r="L452" s="44"/>
      <c r="M452" s="160"/>
      <c r="N452" s="40"/>
      <c r="O452" s="40"/>
    </row>
    <row r="453" spans="1:15" ht="12.75">
      <c r="A453" s="22">
        <v>29</v>
      </c>
      <c r="B453" s="23" t="s">
        <v>108</v>
      </c>
      <c r="C453" s="24">
        <v>1650</v>
      </c>
      <c r="D453" s="24"/>
      <c r="E453" s="24"/>
      <c r="F453" s="24"/>
      <c r="G453" s="21"/>
      <c r="H453" s="25"/>
      <c r="I453" s="24">
        <v>1650</v>
      </c>
      <c r="J453" s="24">
        <v>1700</v>
      </c>
      <c r="K453" s="24">
        <v>1900</v>
      </c>
      <c r="L453" s="159"/>
      <c r="M453" s="265"/>
      <c r="N453" s="40"/>
      <c r="O453" s="40"/>
    </row>
    <row r="454" spans="1:15" ht="12.75">
      <c r="A454" s="22">
        <v>30</v>
      </c>
      <c r="B454" s="23" t="s">
        <v>109</v>
      </c>
      <c r="C454" s="24">
        <v>15</v>
      </c>
      <c r="D454" s="24"/>
      <c r="E454" s="24"/>
      <c r="F454" s="24"/>
      <c r="G454" s="21"/>
      <c r="H454" s="25"/>
      <c r="I454" s="24">
        <v>15</v>
      </c>
      <c r="J454" s="24">
        <v>15</v>
      </c>
      <c r="K454" s="24">
        <v>15</v>
      </c>
      <c r="L454" s="159"/>
      <c r="M454" s="265"/>
      <c r="N454" s="40"/>
      <c r="O454" s="40"/>
    </row>
    <row r="455" spans="1:15" ht="12.75">
      <c r="A455" s="22">
        <v>32</v>
      </c>
      <c r="B455" s="23" t="s">
        <v>110</v>
      </c>
      <c r="C455" s="24">
        <v>30</v>
      </c>
      <c r="D455" s="24"/>
      <c r="E455" s="24"/>
      <c r="F455" s="24"/>
      <c r="G455" s="21"/>
      <c r="H455" s="25"/>
      <c r="I455" s="24">
        <v>50</v>
      </c>
      <c r="J455" s="24">
        <v>70</v>
      </c>
      <c r="K455" s="24">
        <v>100</v>
      </c>
      <c r="L455" s="159"/>
      <c r="M455" s="265"/>
      <c r="N455" s="40"/>
      <c r="O455" s="40"/>
    </row>
    <row r="456" spans="1:15" ht="12.75">
      <c r="A456" s="22">
        <v>33</v>
      </c>
      <c r="B456" s="23" t="s">
        <v>111</v>
      </c>
      <c r="C456" s="24">
        <v>1498</v>
      </c>
      <c r="D456" s="24"/>
      <c r="E456" s="24"/>
      <c r="F456" s="24"/>
      <c r="G456" s="21"/>
      <c r="H456" s="25"/>
      <c r="I456" s="24">
        <v>1500</v>
      </c>
      <c r="J456" s="24">
        <v>1600</v>
      </c>
      <c r="K456" s="24">
        <v>1700</v>
      </c>
      <c r="L456" s="159"/>
      <c r="M456" s="265"/>
      <c r="N456" s="40"/>
      <c r="O456" s="40"/>
    </row>
    <row r="457" spans="1:15" ht="12.75">
      <c r="A457" s="22">
        <v>34</v>
      </c>
      <c r="B457" s="23" t="s">
        <v>112</v>
      </c>
      <c r="C457" s="24">
        <v>71</v>
      </c>
      <c r="D457" s="24"/>
      <c r="E457" s="24"/>
      <c r="F457" s="24"/>
      <c r="G457" s="21"/>
      <c r="H457" s="25"/>
      <c r="I457" s="24">
        <v>100</v>
      </c>
      <c r="J457" s="24">
        <v>120</v>
      </c>
      <c r="K457" s="24">
        <v>150</v>
      </c>
      <c r="L457" s="159"/>
      <c r="M457" s="265"/>
      <c r="N457" s="40"/>
      <c r="O457" s="40"/>
    </row>
    <row r="458" spans="1:15" ht="12.75">
      <c r="A458" s="22">
        <v>35</v>
      </c>
      <c r="B458" s="23" t="s">
        <v>113</v>
      </c>
      <c r="C458" s="24">
        <v>5</v>
      </c>
      <c r="D458" s="24"/>
      <c r="E458" s="24"/>
      <c r="F458" s="24"/>
      <c r="G458" s="21"/>
      <c r="H458" s="25"/>
      <c r="I458" s="24">
        <v>5</v>
      </c>
      <c r="J458" s="24">
        <v>5</v>
      </c>
      <c r="K458" s="24">
        <v>5</v>
      </c>
      <c r="L458" s="159"/>
      <c r="M458" s="265"/>
      <c r="N458" s="40"/>
      <c r="O458" s="40"/>
    </row>
    <row r="459" spans="1:15" ht="12.75">
      <c r="A459" s="22">
        <v>36</v>
      </c>
      <c r="B459" s="23" t="s">
        <v>114</v>
      </c>
      <c r="C459" s="24"/>
      <c r="D459" s="24"/>
      <c r="E459" s="24"/>
      <c r="F459" s="24"/>
      <c r="G459" s="21"/>
      <c r="H459" s="25"/>
      <c r="I459" s="24"/>
      <c r="J459" s="24"/>
      <c r="K459" s="24"/>
      <c r="L459" s="159"/>
      <c r="M459" s="265"/>
      <c r="N459" s="40"/>
      <c r="O459" s="40"/>
    </row>
    <row r="460" spans="1:15" ht="12.75">
      <c r="A460" s="22">
        <v>37</v>
      </c>
      <c r="B460" s="23" t="s">
        <v>115</v>
      </c>
      <c r="C460" s="24">
        <v>1</v>
      </c>
      <c r="D460" s="24"/>
      <c r="E460" s="24"/>
      <c r="F460" s="24"/>
      <c r="G460" s="21"/>
      <c r="H460" s="25"/>
      <c r="I460" s="24"/>
      <c r="J460" s="24"/>
      <c r="K460" s="24"/>
      <c r="L460" s="159"/>
      <c r="M460" s="265"/>
      <c r="N460" s="40"/>
      <c r="O460" s="40"/>
    </row>
    <row r="461" spans="1:15" ht="12.75">
      <c r="A461" s="22">
        <v>39</v>
      </c>
      <c r="B461" s="23" t="s">
        <v>116</v>
      </c>
      <c r="C461" s="24"/>
      <c r="D461" s="24"/>
      <c r="E461" s="24"/>
      <c r="F461" s="24"/>
      <c r="G461" s="21"/>
      <c r="H461" s="25"/>
      <c r="I461" s="24"/>
      <c r="J461" s="24"/>
      <c r="K461" s="24"/>
      <c r="L461" s="159"/>
      <c r="M461" s="265"/>
      <c r="N461" s="40"/>
      <c r="O461" s="40"/>
    </row>
    <row r="462" spans="1:15" ht="12.75">
      <c r="A462" s="22">
        <v>40</v>
      </c>
      <c r="B462" s="23" t="s">
        <v>117</v>
      </c>
      <c r="C462" s="24">
        <v>20</v>
      </c>
      <c r="D462" s="24"/>
      <c r="E462" s="24"/>
      <c r="F462" s="24"/>
      <c r="G462" s="21"/>
      <c r="H462" s="25"/>
      <c r="I462" s="24">
        <v>20</v>
      </c>
      <c r="J462" s="24">
        <v>20</v>
      </c>
      <c r="K462" s="24">
        <v>20</v>
      </c>
      <c r="L462" s="159"/>
      <c r="M462" s="265"/>
      <c r="N462" s="40"/>
      <c r="O462" s="40"/>
    </row>
    <row r="463" spans="1:15" ht="12.75">
      <c r="A463" s="53">
        <v>42</v>
      </c>
      <c r="B463" s="69" t="s">
        <v>118</v>
      </c>
      <c r="C463" s="104"/>
      <c r="D463" s="77"/>
      <c r="E463" s="77"/>
      <c r="F463" s="77"/>
      <c r="G463" s="31"/>
      <c r="H463" s="43"/>
      <c r="I463" s="9"/>
      <c r="J463" s="9"/>
      <c r="K463" s="24"/>
      <c r="L463" s="159"/>
      <c r="M463" s="265"/>
      <c r="N463" s="40"/>
      <c r="O463" s="40"/>
    </row>
    <row r="464" spans="1:15" ht="12.75">
      <c r="A464" s="53">
        <v>51</v>
      </c>
      <c r="B464" s="69" t="s">
        <v>119</v>
      </c>
      <c r="C464" s="24"/>
      <c r="D464" s="70"/>
      <c r="E464" s="70"/>
      <c r="F464" s="70"/>
      <c r="G464" s="31"/>
      <c r="H464" s="25"/>
      <c r="I464" s="24"/>
      <c r="J464" s="24"/>
      <c r="K464" s="24"/>
      <c r="L464" s="159"/>
      <c r="M464" s="265"/>
      <c r="N464" s="40"/>
      <c r="O464" s="40"/>
    </row>
    <row r="465" spans="1:15" ht="12.75">
      <c r="A465" s="53">
        <v>52</v>
      </c>
      <c r="B465" s="69" t="s">
        <v>120</v>
      </c>
      <c r="C465" s="24">
        <v>10</v>
      </c>
      <c r="D465" s="70"/>
      <c r="E465" s="70"/>
      <c r="F465" s="70"/>
      <c r="G465" s="31"/>
      <c r="H465" s="25"/>
      <c r="I465" s="24">
        <v>10</v>
      </c>
      <c r="J465" s="24">
        <v>10</v>
      </c>
      <c r="K465" s="24">
        <v>10</v>
      </c>
      <c r="L465" s="159"/>
      <c r="M465" s="265"/>
      <c r="N465" s="28"/>
      <c r="O465" s="28"/>
    </row>
    <row r="466" spans="1:15" ht="14.25" customHeight="1" thickBot="1">
      <c r="A466" s="53">
        <v>54</v>
      </c>
      <c r="B466" s="69" t="s">
        <v>246</v>
      </c>
      <c r="C466" s="24">
        <v>5</v>
      </c>
      <c r="D466" s="170"/>
      <c r="E466" s="170"/>
      <c r="F466" s="170"/>
      <c r="G466" s="171"/>
      <c r="H466" s="172"/>
      <c r="I466" s="9">
        <v>5</v>
      </c>
      <c r="J466" s="9">
        <v>5</v>
      </c>
      <c r="K466" s="9">
        <v>5</v>
      </c>
      <c r="L466" s="44"/>
      <c r="M466" s="160"/>
      <c r="N466" s="28"/>
      <c r="O466" s="28"/>
    </row>
    <row r="467" spans="3:15" ht="17.25" customHeight="1">
      <c r="C467" s="27"/>
      <c r="D467" s="27"/>
      <c r="E467" s="27"/>
      <c r="F467" s="27"/>
      <c r="G467" s="28"/>
      <c r="H467" s="46"/>
      <c r="I467" s="177"/>
      <c r="J467" s="177"/>
      <c r="K467" s="177"/>
      <c r="L467" s="46"/>
      <c r="M467" s="46"/>
      <c r="N467" s="28"/>
      <c r="O467" s="28"/>
    </row>
    <row r="468" spans="3:15" ht="1.5" customHeight="1" hidden="1">
      <c r="C468" s="27"/>
      <c r="D468" s="27"/>
      <c r="E468" s="27"/>
      <c r="F468" s="27"/>
      <c r="G468" s="28"/>
      <c r="H468" s="46"/>
      <c r="I468" s="177"/>
      <c r="J468" s="177"/>
      <c r="K468" s="177"/>
      <c r="L468" s="144"/>
      <c r="M468" s="144"/>
      <c r="N468" s="28"/>
      <c r="O468" s="28"/>
    </row>
    <row r="469" spans="1:15" ht="25.5" customHeight="1">
      <c r="A469" s="56" t="s">
        <v>32</v>
      </c>
      <c r="B469" s="56"/>
      <c r="C469" s="32"/>
      <c r="D469" s="32"/>
      <c r="E469" s="32"/>
      <c r="F469" s="32"/>
      <c r="H469" s="47"/>
      <c r="I469" s="179"/>
      <c r="J469" s="179"/>
      <c r="K469" s="179"/>
      <c r="L469" s="145" t="s">
        <v>121</v>
      </c>
      <c r="M469" s="145"/>
      <c r="N469" s="34"/>
      <c r="O469" s="34"/>
    </row>
    <row r="470" spans="1:15" ht="51">
      <c r="A470" s="1" t="s">
        <v>34</v>
      </c>
      <c r="B470" s="1" t="s">
        <v>3</v>
      </c>
      <c r="C470" s="2" t="s">
        <v>7</v>
      </c>
      <c r="D470" s="2"/>
      <c r="E470" s="2"/>
      <c r="F470" s="2"/>
      <c r="G470" s="54"/>
      <c r="H470" s="45"/>
      <c r="I470" s="176" t="s">
        <v>8</v>
      </c>
      <c r="J470" s="176" t="s">
        <v>9</v>
      </c>
      <c r="K470" s="176" t="s">
        <v>10</v>
      </c>
      <c r="L470" s="143" t="s">
        <v>11</v>
      </c>
      <c r="M470" s="267"/>
      <c r="N470" s="62"/>
      <c r="O470" s="62"/>
    </row>
    <row r="471" spans="1:15" ht="12.75">
      <c r="A471" s="17">
        <v>634</v>
      </c>
      <c r="B471" s="17" t="s">
        <v>122</v>
      </c>
      <c r="C471" s="163">
        <f>SUM(C472:C483)</f>
        <v>4393</v>
      </c>
      <c r="D471" s="129"/>
      <c r="E471" s="129"/>
      <c r="F471" s="129"/>
      <c r="G471" s="136"/>
      <c r="H471" s="137"/>
      <c r="I471" s="129">
        <f>SUM(I472:I483)</f>
        <v>4696</v>
      </c>
      <c r="J471" s="129">
        <f>SUM(J472:J483)</f>
        <v>4856</v>
      </c>
      <c r="K471" s="129">
        <f>SUM(K472:K483)</f>
        <v>5141</v>
      </c>
      <c r="L471" s="158"/>
      <c r="M471" s="271"/>
      <c r="N471" s="40"/>
      <c r="O471" s="40"/>
    </row>
    <row r="472" spans="1:15" ht="12.75">
      <c r="A472" s="26">
        <v>1</v>
      </c>
      <c r="B472" s="23" t="s">
        <v>247</v>
      </c>
      <c r="C472" s="9">
        <v>1800</v>
      </c>
      <c r="D472" s="9"/>
      <c r="E472" s="9"/>
      <c r="F472" s="9"/>
      <c r="G472" s="21"/>
      <c r="H472" s="43"/>
      <c r="I472" s="9">
        <v>1900</v>
      </c>
      <c r="J472" s="9">
        <v>2000</v>
      </c>
      <c r="K472" s="9">
        <v>2100</v>
      </c>
      <c r="L472" s="44"/>
      <c r="M472" s="160"/>
      <c r="N472" s="40"/>
      <c r="O472" s="40"/>
    </row>
    <row r="473" spans="1:15" ht="12.75">
      <c r="A473" s="26">
        <v>2</v>
      </c>
      <c r="B473" s="23" t="s">
        <v>123</v>
      </c>
      <c r="C473" s="24">
        <v>120</v>
      </c>
      <c r="D473" s="24"/>
      <c r="E473" s="24"/>
      <c r="F473" s="24"/>
      <c r="G473" s="21"/>
      <c r="H473" s="25"/>
      <c r="I473" s="24">
        <v>120</v>
      </c>
      <c r="J473" s="24">
        <v>130</v>
      </c>
      <c r="K473" s="24">
        <v>150</v>
      </c>
      <c r="L473" s="159"/>
      <c r="M473" s="265"/>
      <c r="N473" s="40"/>
      <c r="O473" s="40"/>
    </row>
    <row r="474" spans="1:15" ht="12.75">
      <c r="A474" s="26">
        <v>3</v>
      </c>
      <c r="B474" s="23" t="s">
        <v>248</v>
      </c>
      <c r="C474" s="24">
        <v>1425</v>
      </c>
      <c r="D474" s="24"/>
      <c r="E474" s="24"/>
      <c r="F474" s="24"/>
      <c r="G474" s="21"/>
      <c r="H474" s="25"/>
      <c r="I474" s="24">
        <v>1550</v>
      </c>
      <c r="J474" s="24">
        <v>1600</v>
      </c>
      <c r="K474" s="24">
        <v>1700</v>
      </c>
      <c r="L474" s="159" t="s">
        <v>124</v>
      </c>
      <c r="M474" s="265"/>
      <c r="N474" s="40"/>
      <c r="O474" s="40"/>
    </row>
    <row r="475" spans="1:15" ht="12.75">
      <c r="A475" s="26">
        <v>4</v>
      </c>
      <c r="B475" s="23" t="s">
        <v>125</v>
      </c>
      <c r="C475" s="24">
        <v>150</v>
      </c>
      <c r="D475" s="24"/>
      <c r="E475" s="24"/>
      <c r="F475" s="24"/>
      <c r="G475" s="21"/>
      <c r="H475" s="25"/>
      <c r="I475" s="24">
        <v>150</v>
      </c>
      <c r="J475" s="24">
        <v>100</v>
      </c>
      <c r="K475" s="24">
        <v>150</v>
      </c>
      <c r="L475" s="159"/>
      <c r="M475" s="265"/>
      <c r="N475" s="40"/>
      <c r="O475" s="40"/>
    </row>
    <row r="476" spans="1:15" ht="12.75">
      <c r="A476" s="26">
        <v>5</v>
      </c>
      <c r="B476" s="23" t="s">
        <v>126</v>
      </c>
      <c r="C476" s="24">
        <v>20</v>
      </c>
      <c r="D476" s="24"/>
      <c r="E476" s="24"/>
      <c r="F476" s="24"/>
      <c r="G476" s="21"/>
      <c r="H476" s="25"/>
      <c r="I476" s="24">
        <v>20</v>
      </c>
      <c r="J476" s="24">
        <v>15</v>
      </c>
      <c r="K476" s="24">
        <v>20</v>
      </c>
      <c r="L476" s="159"/>
      <c r="M476" s="265"/>
      <c r="N476" s="40"/>
      <c r="O476" s="40"/>
    </row>
    <row r="477" spans="1:15" ht="12.75">
      <c r="A477" s="26">
        <v>6</v>
      </c>
      <c r="B477" s="23" t="s">
        <v>127</v>
      </c>
      <c r="C477" s="24">
        <v>5</v>
      </c>
      <c r="D477" s="24"/>
      <c r="E477" s="24"/>
      <c r="F477" s="24"/>
      <c r="G477" s="21"/>
      <c r="H477" s="25"/>
      <c r="I477" s="24">
        <v>5</v>
      </c>
      <c r="J477" s="24">
        <v>5</v>
      </c>
      <c r="K477" s="24">
        <v>5</v>
      </c>
      <c r="L477" s="159"/>
      <c r="M477" s="265"/>
      <c r="N477" s="40"/>
      <c r="O477" s="40"/>
    </row>
    <row r="478" spans="1:15" ht="12.75">
      <c r="A478" s="26">
        <v>8</v>
      </c>
      <c r="B478" s="23" t="s">
        <v>128</v>
      </c>
      <c r="C478" s="24">
        <v>85</v>
      </c>
      <c r="D478" s="24"/>
      <c r="E478" s="24"/>
      <c r="F478" s="24"/>
      <c r="G478" s="21"/>
      <c r="H478" s="25"/>
      <c r="I478" s="24">
        <v>95</v>
      </c>
      <c r="J478" s="24">
        <v>95</v>
      </c>
      <c r="K478" s="24">
        <v>95</v>
      </c>
      <c r="L478" s="159"/>
      <c r="M478" s="265"/>
      <c r="N478" s="40"/>
      <c r="O478" s="40"/>
    </row>
    <row r="479" spans="1:15" ht="12.75">
      <c r="A479" s="26">
        <v>9</v>
      </c>
      <c r="B479" s="23" t="s">
        <v>129</v>
      </c>
      <c r="C479" s="9">
        <v>750</v>
      </c>
      <c r="D479" s="24"/>
      <c r="E479" s="24"/>
      <c r="F479" s="24"/>
      <c r="G479" s="21"/>
      <c r="H479" s="25"/>
      <c r="I479" s="24">
        <v>750</v>
      </c>
      <c r="J479" s="24">
        <v>800</v>
      </c>
      <c r="K479" s="24">
        <v>800</v>
      </c>
      <c r="L479" s="159"/>
      <c r="M479" s="265"/>
      <c r="N479" s="40"/>
      <c r="O479" s="40"/>
    </row>
    <row r="480" spans="1:15" ht="12.75">
      <c r="A480" s="22">
        <v>10</v>
      </c>
      <c r="B480" s="23" t="s">
        <v>130</v>
      </c>
      <c r="C480" s="24">
        <v>10</v>
      </c>
      <c r="D480" s="9"/>
      <c r="E480" s="9"/>
      <c r="F480" s="9"/>
      <c r="G480" s="21"/>
      <c r="H480" s="43"/>
      <c r="I480" s="9">
        <v>10</v>
      </c>
      <c r="J480" s="9">
        <v>10</v>
      </c>
      <c r="K480" s="9">
        <v>10</v>
      </c>
      <c r="L480" s="44"/>
      <c r="M480" s="160"/>
      <c r="N480" s="40"/>
      <c r="O480" s="40"/>
    </row>
    <row r="481" spans="1:15" ht="12.75">
      <c r="A481" s="22">
        <v>12</v>
      </c>
      <c r="B481" s="23" t="s">
        <v>131</v>
      </c>
      <c r="C481" s="24">
        <v>22</v>
      </c>
      <c r="D481" s="24"/>
      <c r="E481" s="24"/>
      <c r="F481" s="24"/>
      <c r="G481" s="21"/>
      <c r="H481" s="25"/>
      <c r="I481" s="24">
        <v>25</v>
      </c>
      <c r="J481" s="24">
        <v>30</v>
      </c>
      <c r="K481" s="24">
        <v>40</v>
      </c>
      <c r="L481" s="159" t="s">
        <v>132</v>
      </c>
      <c r="M481" s="265"/>
      <c r="N481" s="40"/>
      <c r="O481" s="40"/>
    </row>
    <row r="482" spans="1:15" ht="12.75">
      <c r="A482" s="22">
        <v>13</v>
      </c>
      <c r="B482" s="23" t="s">
        <v>133</v>
      </c>
      <c r="C482" s="24">
        <v>6</v>
      </c>
      <c r="D482" s="24"/>
      <c r="E482" s="24"/>
      <c r="F482" s="24"/>
      <c r="G482" s="21"/>
      <c r="H482" s="25"/>
      <c r="I482" s="24">
        <v>6</v>
      </c>
      <c r="J482" s="24">
        <v>6</v>
      </c>
      <c r="K482" s="24">
        <v>6</v>
      </c>
      <c r="L482" s="159"/>
      <c r="M482" s="265"/>
      <c r="N482" s="40"/>
      <c r="O482" s="40"/>
    </row>
    <row r="483" spans="1:15" ht="12.75">
      <c r="A483" s="22">
        <v>14</v>
      </c>
      <c r="B483" s="23" t="s">
        <v>134</v>
      </c>
      <c r="C483" s="24"/>
      <c r="D483" s="24"/>
      <c r="E483" s="24"/>
      <c r="F483" s="24"/>
      <c r="G483" s="21"/>
      <c r="H483" s="25"/>
      <c r="I483" s="24">
        <v>65</v>
      </c>
      <c r="J483" s="24">
        <v>65</v>
      </c>
      <c r="K483" s="24">
        <v>65</v>
      </c>
      <c r="L483" s="159"/>
      <c r="M483" s="265"/>
      <c r="N483" s="40"/>
      <c r="O483" s="40"/>
    </row>
    <row r="484" spans="1:15" ht="12.75">
      <c r="A484" s="17">
        <v>635</v>
      </c>
      <c r="B484" s="17" t="s">
        <v>135</v>
      </c>
      <c r="C484" s="163">
        <f>SUM(C485:C502)</f>
        <v>959</v>
      </c>
      <c r="D484" s="129"/>
      <c r="E484" s="129"/>
      <c r="F484" s="129"/>
      <c r="G484" s="136"/>
      <c r="H484" s="137"/>
      <c r="I484" s="129">
        <f>SUM(I485:I502)</f>
        <v>1784</v>
      </c>
      <c r="J484" s="129">
        <f>SUM(J485:J502)</f>
        <v>2224</v>
      </c>
      <c r="K484" s="129">
        <f>SUM(K485:K502)</f>
        <v>2534</v>
      </c>
      <c r="L484" s="158"/>
      <c r="M484" s="271"/>
      <c r="N484" s="40"/>
      <c r="O484" s="40"/>
    </row>
    <row r="485" spans="1:15" ht="12.75">
      <c r="A485" s="26">
        <v>1</v>
      </c>
      <c r="B485" s="23" t="s">
        <v>136</v>
      </c>
      <c r="C485" s="24">
        <v>200</v>
      </c>
      <c r="D485" s="24"/>
      <c r="E485" s="24"/>
      <c r="F485" s="24"/>
      <c r="G485" s="21"/>
      <c r="H485" s="25"/>
      <c r="I485" s="24">
        <v>300</v>
      </c>
      <c r="J485" s="24">
        <v>350</v>
      </c>
      <c r="K485" s="24">
        <v>350</v>
      </c>
      <c r="L485" s="159"/>
      <c r="M485" s="265"/>
      <c r="N485" s="40"/>
      <c r="O485" s="40"/>
    </row>
    <row r="486" spans="1:15" ht="12.75">
      <c r="A486" s="22">
        <v>10</v>
      </c>
      <c r="B486" s="23" t="s">
        <v>137</v>
      </c>
      <c r="C486" s="24"/>
      <c r="D486" s="24"/>
      <c r="E486" s="24"/>
      <c r="F486" s="24"/>
      <c r="G486" s="21"/>
      <c r="H486" s="25"/>
      <c r="I486" s="24">
        <v>0</v>
      </c>
      <c r="J486" s="24">
        <v>0</v>
      </c>
      <c r="K486" s="24">
        <v>50</v>
      </c>
      <c r="L486" s="159"/>
      <c r="M486" s="265"/>
      <c r="N486" s="40"/>
      <c r="O486" s="40"/>
    </row>
    <row r="487" spans="1:15" ht="12.75">
      <c r="A487" s="22">
        <v>24</v>
      </c>
      <c r="B487" s="23" t="s">
        <v>138</v>
      </c>
      <c r="C487" s="24">
        <v>300</v>
      </c>
      <c r="D487" s="24"/>
      <c r="E487" s="24"/>
      <c r="F487" s="24"/>
      <c r="G487" s="21"/>
      <c r="H487" s="25"/>
      <c r="I487" s="24">
        <v>400</v>
      </c>
      <c r="J487" s="24">
        <v>450</v>
      </c>
      <c r="K487" s="24">
        <v>450</v>
      </c>
      <c r="L487" s="159"/>
      <c r="M487" s="265"/>
      <c r="N487" s="40"/>
      <c r="O487" s="40"/>
    </row>
    <row r="488" spans="1:15" ht="12.75">
      <c r="A488" s="22">
        <v>25</v>
      </c>
      <c r="B488" s="23" t="s">
        <v>139</v>
      </c>
      <c r="C488" s="24">
        <v>10</v>
      </c>
      <c r="D488" s="24"/>
      <c r="E488" s="24"/>
      <c r="F488" s="24"/>
      <c r="G488" s="21"/>
      <c r="H488" s="25"/>
      <c r="I488" s="24">
        <v>10</v>
      </c>
      <c r="J488" s="24">
        <v>10</v>
      </c>
      <c r="K488" s="24">
        <v>10</v>
      </c>
      <c r="L488" s="159"/>
      <c r="M488" s="265"/>
      <c r="N488" s="40"/>
      <c r="O488" s="40"/>
    </row>
    <row r="489" spans="1:15" ht="12.75">
      <c r="A489" s="22">
        <v>26</v>
      </c>
      <c r="B489" s="23" t="s">
        <v>140</v>
      </c>
      <c r="C489" s="24">
        <v>190</v>
      </c>
      <c r="D489" s="24"/>
      <c r="E489" s="24"/>
      <c r="F489" s="24"/>
      <c r="G489" s="21"/>
      <c r="H489" s="25"/>
      <c r="I489" s="24">
        <v>250</v>
      </c>
      <c r="J489" s="24">
        <v>200</v>
      </c>
      <c r="K489" s="24">
        <v>250</v>
      </c>
      <c r="L489" s="159"/>
      <c r="M489" s="265"/>
      <c r="N489" s="40"/>
      <c r="O489" s="40"/>
    </row>
    <row r="490" spans="1:15" ht="12.75">
      <c r="A490" s="22">
        <v>28</v>
      </c>
      <c r="B490" s="23" t="s">
        <v>141</v>
      </c>
      <c r="C490" s="24">
        <v>10</v>
      </c>
      <c r="D490" s="24"/>
      <c r="E490" s="24"/>
      <c r="F490" s="24"/>
      <c r="G490" s="21"/>
      <c r="H490" s="25"/>
      <c r="I490" s="24">
        <v>10</v>
      </c>
      <c r="J490" s="24">
        <v>10</v>
      </c>
      <c r="K490" s="24">
        <v>10</v>
      </c>
      <c r="L490" s="159"/>
      <c r="M490" s="265"/>
      <c r="N490" s="40"/>
      <c r="O490" s="40"/>
    </row>
    <row r="491" spans="1:15" ht="12.75">
      <c r="A491" s="22">
        <v>29</v>
      </c>
      <c r="B491" s="23" t="s">
        <v>142</v>
      </c>
      <c r="C491" s="24">
        <v>20</v>
      </c>
      <c r="D491" s="24"/>
      <c r="E491" s="24"/>
      <c r="F491" s="24"/>
      <c r="G491" s="21"/>
      <c r="H491" s="25"/>
      <c r="I491" s="24">
        <v>20</v>
      </c>
      <c r="J491" s="24">
        <v>20</v>
      </c>
      <c r="K491" s="24">
        <v>20</v>
      </c>
      <c r="L491" s="159"/>
      <c r="M491" s="265"/>
      <c r="N491" s="40"/>
      <c r="O491" s="40"/>
    </row>
    <row r="492" spans="1:15" ht="12.75">
      <c r="A492" s="22">
        <v>30</v>
      </c>
      <c r="B492" s="23" t="s">
        <v>143</v>
      </c>
      <c r="C492" s="24">
        <v>4</v>
      </c>
      <c r="D492" s="24"/>
      <c r="E492" s="24"/>
      <c r="F492" s="24"/>
      <c r="G492" s="21"/>
      <c r="H492" s="25"/>
      <c r="I492" s="24">
        <v>4</v>
      </c>
      <c r="J492" s="24">
        <v>4</v>
      </c>
      <c r="K492" s="24">
        <v>4</v>
      </c>
      <c r="L492" s="159"/>
      <c r="M492" s="265"/>
      <c r="N492" s="40"/>
      <c r="O492" s="40"/>
    </row>
    <row r="493" spans="1:15" ht="12.75">
      <c r="A493" s="22">
        <v>31</v>
      </c>
      <c r="B493" s="23" t="s">
        <v>144</v>
      </c>
      <c r="C493" s="24">
        <v>40</v>
      </c>
      <c r="D493" s="24"/>
      <c r="E493" s="24"/>
      <c r="F493" s="24"/>
      <c r="G493" s="21"/>
      <c r="H493" s="25"/>
      <c r="I493" s="24">
        <v>40</v>
      </c>
      <c r="J493" s="24">
        <v>40</v>
      </c>
      <c r="K493" s="24">
        <v>40</v>
      </c>
      <c r="L493" s="159"/>
      <c r="M493" s="265"/>
      <c r="N493" s="40"/>
      <c r="O493" s="40"/>
    </row>
    <row r="494" spans="1:15" ht="12.75">
      <c r="A494" s="22">
        <v>36</v>
      </c>
      <c r="B494" s="23" t="s">
        <v>145</v>
      </c>
      <c r="C494" s="24"/>
      <c r="D494" s="24"/>
      <c r="E494" s="24"/>
      <c r="F494" s="24"/>
      <c r="G494" s="21"/>
      <c r="H494" s="25"/>
      <c r="I494" s="24"/>
      <c r="J494" s="24"/>
      <c r="K494" s="24"/>
      <c r="L494" s="159"/>
      <c r="M494" s="265"/>
      <c r="N494" s="40"/>
      <c r="O494" s="40"/>
    </row>
    <row r="495" spans="1:15" ht="12.75">
      <c r="A495" s="22">
        <v>37</v>
      </c>
      <c r="B495" s="23" t="s">
        <v>146</v>
      </c>
      <c r="C495" s="24">
        <v>15</v>
      </c>
      <c r="D495" s="24"/>
      <c r="E495" s="24"/>
      <c r="F495" s="24"/>
      <c r="G495" s="21"/>
      <c r="H495" s="25"/>
      <c r="I495" s="24">
        <v>15</v>
      </c>
      <c r="J495" s="24">
        <v>15</v>
      </c>
      <c r="K495" s="24">
        <v>15</v>
      </c>
      <c r="L495" s="159"/>
      <c r="M495" s="265"/>
      <c r="N495" s="40"/>
      <c r="O495" s="40"/>
    </row>
    <row r="496" spans="1:15" ht="12.75">
      <c r="A496" s="22">
        <v>38</v>
      </c>
      <c r="B496" s="23" t="s">
        <v>147</v>
      </c>
      <c r="C496" s="24">
        <v>5</v>
      </c>
      <c r="D496" s="24"/>
      <c r="E496" s="24"/>
      <c r="F496" s="24"/>
      <c r="G496" s="21"/>
      <c r="H496" s="25"/>
      <c r="I496" s="24">
        <v>10</v>
      </c>
      <c r="J496" s="24">
        <v>10</v>
      </c>
      <c r="K496" s="24">
        <v>10</v>
      </c>
      <c r="L496" s="159"/>
      <c r="M496" s="265"/>
      <c r="N496" s="40"/>
      <c r="O496" s="40"/>
    </row>
    <row r="497" spans="1:15" ht="12.75">
      <c r="A497" s="22">
        <v>39</v>
      </c>
      <c r="B497" s="23" t="s">
        <v>148</v>
      </c>
      <c r="C497" s="24">
        <v>10</v>
      </c>
      <c r="D497" s="24"/>
      <c r="E497" s="24"/>
      <c r="F497" s="24"/>
      <c r="G497" s="21"/>
      <c r="H497" s="25"/>
      <c r="I497" s="24">
        <v>10</v>
      </c>
      <c r="J497" s="24">
        <v>10</v>
      </c>
      <c r="K497" s="24">
        <v>10</v>
      </c>
      <c r="L497" s="159"/>
      <c r="M497" s="265"/>
      <c r="N497" s="40"/>
      <c r="O497" s="40"/>
    </row>
    <row r="498" spans="1:15" ht="12.75">
      <c r="A498" s="22">
        <v>40</v>
      </c>
      <c r="B498" s="23" t="s">
        <v>250</v>
      </c>
      <c r="C498" s="24">
        <v>15</v>
      </c>
      <c r="D498" s="24"/>
      <c r="E498" s="24"/>
      <c r="F498" s="24"/>
      <c r="G498" s="21"/>
      <c r="H498" s="25"/>
      <c r="I498" s="24">
        <v>15</v>
      </c>
      <c r="J498" s="24">
        <v>0</v>
      </c>
      <c r="K498" s="24">
        <v>15</v>
      </c>
      <c r="L498" s="159"/>
      <c r="M498" s="265"/>
      <c r="N498" s="40"/>
      <c r="O498" s="40"/>
    </row>
    <row r="499" spans="1:15" ht="12.75">
      <c r="A499" s="22">
        <v>43</v>
      </c>
      <c r="B499" s="23" t="s">
        <v>249</v>
      </c>
      <c r="C499" s="24">
        <v>140</v>
      </c>
      <c r="D499" s="24"/>
      <c r="E499" s="24"/>
      <c r="F499" s="24"/>
      <c r="G499" s="21"/>
      <c r="H499" s="25"/>
      <c r="I499" s="24">
        <v>200</v>
      </c>
      <c r="J499" s="24">
        <v>500</v>
      </c>
      <c r="K499" s="24">
        <v>600</v>
      </c>
      <c r="L499" s="159"/>
      <c r="M499" s="265"/>
      <c r="N499" s="40"/>
      <c r="O499" s="40"/>
    </row>
    <row r="500" spans="1:15" ht="12.75">
      <c r="A500" s="22">
        <v>44</v>
      </c>
      <c r="B500" s="23" t="s">
        <v>149</v>
      </c>
      <c r="C500" s="24"/>
      <c r="D500" s="24"/>
      <c r="E500" s="24"/>
      <c r="F500" s="24"/>
      <c r="G500" s="21"/>
      <c r="H500" s="25"/>
      <c r="I500" s="24">
        <v>500</v>
      </c>
      <c r="J500" s="24">
        <v>600</v>
      </c>
      <c r="K500" s="24">
        <v>700</v>
      </c>
      <c r="L500" s="159"/>
      <c r="M500" s="265"/>
      <c r="N500" s="40"/>
      <c r="O500" s="40"/>
    </row>
    <row r="501" spans="1:15" ht="12" customHeight="1">
      <c r="A501" s="22">
        <v>45</v>
      </c>
      <c r="B501" s="23" t="s">
        <v>150</v>
      </c>
      <c r="C501" s="24"/>
      <c r="D501" s="24"/>
      <c r="E501" s="24"/>
      <c r="F501" s="24"/>
      <c r="G501" s="21"/>
      <c r="H501" s="25"/>
      <c r="I501" s="24"/>
      <c r="J501" s="78"/>
      <c r="K501" s="24"/>
      <c r="L501" s="159"/>
      <c r="M501" s="265"/>
      <c r="N501" s="40"/>
      <c r="O501" s="40"/>
    </row>
    <row r="502" spans="1:15" ht="12.75">
      <c r="A502" s="22">
        <v>53</v>
      </c>
      <c r="B502" s="23" t="s">
        <v>151</v>
      </c>
      <c r="C502" s="73"/>
      <c r="D502" s="174"/>
      <c r="E502" s="174"/>
      <c r="F502" s="174"/>
      <c r="G502" s="175"/>
      <c r="H502" s="72"/>
      <c r="I502" s="73">
        <v>0</v>
      </c>
      <c r="J502" s="174">
        <v>5</v>
      </c>
      <c r="K502" s="24">
        <v>0</v>
      </c>
      <c r="L502" s="159"/>
      <c r="M502" s="265"/>
      <c r="N502" s="28"/>
      <c r="O502" s="28"/>
    </row>
    <row r="503" spans="3:15" ht="12.75">
      <c r="C503" s="27"/>
      <c r="D503" s="27"/>
      <c r="E503" s="27"/>
      <c r="F503" s="27"/>
      <c r="G503" s="28"/>
      <c r="H503" s="46"/>
      <c r="I503" s="177"/>
      <c r="J503" s="177"/>
      <c r="K503" s="177"/>
      <c r="L503" s="46"/>
      <c r="M503" s="46"/>
      <c r="N503" s="28"/>
      <c r="O503" s="28"/>
    </row>
    <row r="504" spans="3:15" ht="6.75" customHeight="1">
      <c r="C504" s="27"/>
      <c r="D504" s="27"/>
      <c r="E504" s="27"/>
      <c r="F504" s="27"/>
      <c r="G504" s="28"/>
      <c r="H504" s="46"/>
      <c r="I504" s="177"/>
      <c r="J504" s="177"/>
      <c r="K504" s="177"/>
      <c r="L504" s="46"/>
      <c r="M504" s="46"/>
      <c r="N504" s="28"/>
      <c r="O504" s="28"/>
    </row>
    <row r="505" spans="1:15" ht="12.75">
      <c r="A505" s="56" t="s">
        <v>32</v>
      </c>
      <c r="B505" s="56"/>
      <c r="C505" s="27"/>
      <c r="D505" s="27"/>
      <c r="E505" s="27"/>
      <c r="F505" s="27"/>
      <c r="H505" s="46"/>
      <c r="I505" s="177"/>
      <c r="J505" s="177"/>
      <c r="K505" s="177"/>
      <c r="L505" s="144" t="s">
        <v>152</v>
      </c>
      <c r="M505" s="144"/>
      <c r="N505" s="62"/>
      <c r="O505" s="62"/>
    </row>
    <row r="506" spans="1:15" ht="51">
      <c r="A506" s="1" t="s">
        <v>34</v>
      </c>
      <c r="B506" s="1" t="s">
        <v>3</v>
      </c>
      <c r="C506" s="2" t="s">
        <v>7</v>
      </c>
      <c r="D506" s="2"/>
      <c r="E506" s="2"/>
      <c r="F506" s="2"/>
      <c r="G506" s="54"/>
      <c r="H506" s="45"/>
      <c r="I506" s="176" t="s">
        <v>8</v>
      </c>
      <c r="J506" s="176" t="s">
        <v>9</v>
      </c>
      <c r="K506" s="176" t="s">
        <v>10</v>
      </c>
      <c r="L506" s="143" t="s">
        <v>11</v>
      </c>
      <c r="M506" s="267"/>
      <c r="N506" s="40"/>
      <c r="O506" s="40"/>
    </row>
    <row r="507" spans="1:15" ht="12.75">
      <c r="A507" s="17">
        <v>636</v>
      </c>
      <c r="B507" s="17" t="s">
        <v>153</v>
      </c>
      <c r="C507" s="163">
        <f>SUM(C508:C512)</f>
        <v>135</v>
      </c>
      <c r="D507" s="129"/>
      <c r="E507" s="129"/>
      <c r="F507" s="129"/>
      <c r="G507" s="136"/>
      <c r="H507" s="137"/>
      <c r="I507" s="129">
        <f>SUM(I508:I512)</f>
        <v>145</v>
      </c>
      <c r="J507" s="129">
        <f>SUM(J508:J512)</f>
        <v>145</v>
      </c>
      <c r="K507" s="129">
        <f>SUM(K508:K512)</f>
        <v>125</v>
      </c>
      <c r="L507" s="147"/>
      <c r="M507" s="272"/>
      <c r="N507" s="40"/>
      <c r="O507" s="40"/>
    </row>
    <row r="508" spans="1:15" ht="12.75">
      <c r="A508" s="26">
        <v>1</v>
      </c>
      <c r="B508" s="23" t="s">
        <v>136</v>
      </c>
      <c r="C508" s="24"/>
      <c r="D508" s="24"/>
      <c r="E508" s="24"/>
      <c r="F508" s="24"/>
      <c r="G508" s="21"/>
      <c r="H508" s="25"/>
      <c r="I508" s="24"/>
      <c r="J508" s="24"/>
      <c r="K508" s="24"/>
      <c r="L508" s="159"/>
      <c r="M508" s="265"/>
      <c r="N508" s="40"/>
      <c r="O508" s="40"/>
    </row>
    <row r="509" spans="1:15" ht="12.75">
      <c r="A509" s="26">
        <v>2</v>
      </c>
      <c r="B509" s="23" t="s">
        <v>154</v>
      </c>
      <c r="C509" s="24"/>
      <c r="D509" s="24"/>
      <c r="E509" s="24"/>
      <c r="F509" s="24"/>
      <c r="G509" s="21"/>
      <c r="H509" s="25"/>
      <c r="I509" s="24"/>
      <c r="J509" s="24"/>
      <c r="K509" s="24"/>
      <c r="L509" s="159"/>
      <c r="M509" s="265"/>
      <c r="N509" s="40"/>
      <c r="O509" s="40"/>
    </row>
    <row r="510" spans="1:15" ht="12.75">
      <c r="A510" s="26">
        <v>7</v>
      </c>
      <c r="B510" s="23" t="s">
        <v>155</v>
      </c>
      <c r="C510" s="24">
        <v>50</v>
      </c>
      <c r="D510" s="24"/>
      <c r="E510" s="24"/>
      <c r="F510" s="24"/>
      <c r="G510" s="21"/>
      <c r="H510" s="25"/>
      <c r="I510" s="24">
        <v>50</v>
      </c>
      <c r="J510" s="24">
        <v>50</v>
      </c>
      <c r="K510" s="24">
        <v>30</v>
      </c>
      <c r="L510" s="159"/>
      <c r="M510" s="265"/>
      <c r="N510" s="40"/>
      <c r="O510" s="40"/>
    </row>
    <row r="511" spans="1:15" ht="12.75">
      <c r="A511" s="22">
        <v>13</v>
      </c>
      <c r="B511" s="23" t="s">
        <v>156</v>
      </c>
      <c r="C511" s="24">
        <v>5</v>
      </c>
      <c r="D511" s="24"/>
      <c r="E511" s="24"/>
      <c r="F511" s="24"/>
      <c r="G511" s="21"/>
      <c r="H511" s="25"/>
      <c r="I511" s="24">
        <v>5</v>
      </c>
      <c r="J511" s="24">
        <v>5</v>
      </c>
      <c r="K511" s="24">
        <v>5</v>
      </c>
      <c r="L511" s="159"/>
      <c r="M511" s="265"/>
      <c r="N511" s="40"/>
      <c r="O511" s="40"/>
    </row>
    <row r="512" spans="1:15" ht="12.75">
      <c r="A512" s="22">
        <v>17</v>
      </c>
      <c r="B512" s="23" t="s">
        <v>157</v>
      </c>
      <c r="C512" s="24">
        <v>80</v>
      </c>
      <c r="D512" s="24"/>
      <c r="E512" s="24"/>
      <c r="F512" s="24"/>
      <c r="G512" s="21"/>
      <c r="H512" s="25"/>
      <c r="I512" s="24">
        <v>90</v>
      </c>
      <c r="J512" s="24">
        <v>90</v>
      </c>
      <c r="K512" s="24">
        <v>90</v>
      </c>
      <c r="L512" s="159"/>
      <c r="M512" s="265"/>
      <c r="N512" s="40"/>
      <c r="O512" s="40"/>
    </row>
    <row r="513" spans="1:15" ht="12.75">
      <c r="A513" s="17">
        <v>637</v>
      </c>
      <c r="B513" s="17" t="s">
        <v>158</v>
      </c>
      <c r="C513" s="163">
        <f>SUM(C514:C534)</f>
        <v>2385</v>
      </c>
      <c r="D513" s="129"/>
      <c r="E513" s="129"/>
      <c r="F513" s="129"/>
      <c r="G513" s="136"/>
      <c r="H513" s="137"/>
      <c r="I513" s="129">
        <f>SUM(I514:I534)</f>
        <v>3245</v>
      </c>
      <c r="J513" s="129">
        <f>SUM(J514:J534)</f>
        <v>3288</v>
      </c>
      <c r="K513" s="129">
        <f>SUM(K514:K534)</f>
        <v>3451</v>
      </c>
      <c r="L513" s="158"/>
      <c r="M513" s="271"/>
      <c r="N513" s="40"/>
      <c r="O513" s="40"/>
    </row>
    <row r="514" spans="1:15" ht="12.75">
      <c r="A514" s="26">
        <v>1</v>
      </c>
      <c r="B514" s="23" t="s">
        <v>159</v>
      </c>
      <c r="C514" s="9">
        <v>200</v>
      </c>
      <c r="D514" s="9"/>
      <c r="E514" s="9"/>
      <c r="F514" s="9"/>
      <c r="G514" s="21"/>
      <c r="H514" s="43"/>
      <c r="I514" s="9">
        <v>680</v>
      </c>
      <c r="J514" s="9">
        <v>695</v>
      </c>
      <c r="K514" s="9">
        <v>725</v>
      </c>
      <c r="L514" s="44"/>
      <c r="M514" s="160"/>
      <c r="N514" s="40"/>
      <c r="O514" s="40"/>
    </row>
    <row r="515" spans="1:15" ht="12.75">
      <c r="A515" s="26">
        <v>2</v>
      </c>
      <c r="B515" s="23" t="s">
        <v>160</v>
      </c>
      <c r="C515" s="9"/>
      <c r="D515" s="9"/>
      <c r="E515" s="9"/>
      <c r="F515" s="9"/>
      <c r="G515" s="21"/>
      <c r="H515" s="43"/>
      <c r="I515" s="9"/>
      <c r="J515" s="9"/>
      <c r="K515" s="9"/>
      <c r="L515" s="44"/>
      <c r="M515" s="160"/>
      <c r="N515" s="40"/>
      <c r="O515" s="40"/>
    </row>
    <row r="516" spans="1:15" ht="12.75">
      <c r="A516" s="26">
        <v>3</v>
      </c>
      <c r="B516" s="23" t="s">
        <v>161</v>
      </c>
      <c r="C516" s="9">
        <v>539</v>
      </c>
      <c r="D516" s="9"/>
      <c r="E516" s="9"/>
      <c r="F516" s="9"/>
      <c r="G516" s="21"/>
      <c r="H516" s="43"/>
      <c r="I516" s="9">
        <v>650</v>
      </c>
      <c r="J516" s="9">
        <v>650</v>
      </c>
      <c r="K516" s="9">
        <v>650</v>
      </c>
      <c r="L516" s="44"/>
      <c r="M516" s="160"/>
      <c r="N516" s="40"/>
      <c r="O516" s="40"/>
    </row>
    <row r="517" spans="1:15" ht="12.75">
      <c r="A517" s="26">
        <v>4</v>
      </c>
      <c r="B517" s="23" t="s">
        <v>162</v>
      </c>
      <c r="C517" s="9"/>
      <c r="D517" s="9"/>
      <c r="E517" s="9"/>
      <c r="F517" s="9"/>
      <c r="G517" s="21"/>
      <c r="H517" s="43"/>
      <c r="I517" s="9"/>
      <c r="J517" s="9"/>
      <c r="K517" s="9"/>
      <c r="L517" s="44"/>
      <c r="M517" s="160"/>
      <c r="N517" s="40"/>
      <c r="O517" s="40"/>
    </row>
    <row r="518" spans="1:15" ht="12.75">
      <c r="A518" s="26">
        <v>7</v>
      </c>
      <c r="B518" s="23" t="s">
        <v>163</v>
      </c>
      <c r="C518" s="24">
        <v>30</v>
      </c>
      <c r="D518" s="24"/>
      <c r="E518" s="24"/>
      <c r="F518" s="24"/>
      <c r="G518" s="21"/>
      <c r="H518" s="25"/>
      <c r="I518" s="24">
        <v>30</v>
      </c>
      <c r="J518" s="24">
        <v>30</v>
      </c>
      <c r="K518" s="24">
        <v>30</v>
      </c>
      <c r="L518" s="159"/>
      <c r="M518" s="265"/>
      <c r="N518" s="40"/>
      <c r="O518" s="40"/>
    </row>
    <row r="519" spans="1:15" ht="12.75">
      <c r="A519" s="26">
        <v>9</v>
      </c>
      <c r="B519" s="23" t="s">
        <v>164</v>
      </c>
      <c r="C519" s="24">
        <v>50</v>
      </c>
      <c r="D519" s="24"/>
      <c r="E519" s="24"/>
      <c r="F519" s="24"/>
      <c r="G519" s="21"/>
      <c r="H519" s="25"/>
      <c r="I519" s="24">
        <v>50</v>
      </c>
      <c r="J519" s="24">
        <v>50</v>
      </c>
      <c r="K519" s="24">
        <v>50</v>
      </c>
      <c r="L519" s="159"/>
      <c r="M519" s="265"/>
      <c r="N519" s="40"/>
      <c r="O519" s="40"/>
    </row>
    <row r="520" spans="1:15" ht="12.75">
      <c r="A520" s="22">
        <v>10</v>
      </c>
      <c r="B520" s="23" t="s">
        <v>165</v>
      </c>
      <c r="C520" s="24">
        <v>120</v>
      </c>
      <c r="D520" s="24"/>
      <c r="E520" s="24"/>
      <c r="F520" s="24"/>
      <c r="G520" s="21"/>
      <c r="H520" s="25"/>
      <c r="I520" s="24">
        <v>100</v>
      </c>
      <c r="J520" s="24">
        <v>100</v>
      </c>
      <c r="K520" s="24">
        <v>100</v>
      </c>
      <c r="L520" s="159"/>
      <c r="M520" s="265"/>
      <c r="N520" s="40"/>
      <c r="O520" s="40"/>
    </row>
    <row r="521" spans="1:15" ht="12.75">
      <c r="A521" s="22">
        <v>21</v>
      </c>
      <c r="B521" s="23" t="s">
        <v>166</v>
      </c>
      <c r="C521" s="24">
        <v>20</v>
      </c>
      <c r="D521" s="24"/>
      <c r="E521" s="24"/>
      <c r="F521" s="24"/>
      <c r="G521" s="21"/>
      <c r="H521" s="25"/>
      <c r="I521" s="24">
        <v>20</v>
      </c>
      <c r="J521" s="24">
        <v>20</v>
      </c>
      <c r="K521" s="24">
        <v>30</v>
      </c>
      <c r="L521" s="159"/>
      <c r="M521" s="265"/>
      <c r="N521" s="40"/>
      <c r="O521" s="40"/>
    </row>
    <row r="522" spans="1:15" ht="12.75">
      <c r="A522" s="22">
        <v>24</v>
      </c>
      <c r="B522" s="23" t="s">
        <v>167</v>
      </c>
      <c r="C522" s="24">
        <v>190</v>
      </c>
      <c r="D522" s="24"/>
      <c r="E522" s="24"/>
      <c r="F522" s="24"/>
      <c r="G522" s="21"/>
      <c r="H522" s="25"/>
      <c r="I522" s="24">
        <v>200</v>
      </c>
      <c r="J522" s="24">
        <v>200</v>
      </c>
      <c r="K522" s="24">
        <v>220</v>
      </c>
      <c r="L522" s="159"/>
      <c r="M522" s="265"/>
      <c r="N522" s="40"/>
      <c r="O522" s="40"/>
    </row>
    <row r="523" spans="1:15" ht="12.75">
      <c r="A523" s="22">
        <v>25</v>
      </c>
      <c r="B523" s="23" t="s">
        <v>168</v>
      </c>
      <c r="C523" s="24">
        <v>41</v>
      </c>
      <c r="D523" s="24"/>
      <c r="E523" s="24"/>
      <c r="F523" s="24"/>
      <c r="G523" s="21"/>
      <c r="H523" s="25"/>
      <c r="I523" s="24">
        <v>50</v>
      </c>
      <c r="J523" s="24">
        <v>60</v>
      </c>
      <c r="K523" s="24">
        <v>80</v>
      </c>
      <c r="L523" s="159"/>
      <c r="M523" s="265"/>
      <c r="N523" s="40"/>
      <c r="O523" s="40"/>
    </row>
    <row r="524" spans="1:15" ht="12.75">
      <c r="A524" s="22">
        <v>29</v>
      </c>
      <c r="B524" s="23" t="s">
        <v>169</v>
      </c>
      <c r="C524" s="9">
        <v>776</v>
      </c>
      <c r="D524" s="9"/>
      <c r="E524" s="9"/>
      <c r="F524" s="9"/>
      <c r="G524" s="21"/>
      <c r="H524" s="43"/>
      <c r="I524" s="9">
        <v>824</v>
      </c>
      <c r="J524" s="9">
        <v>842</v>
      </c>
      <c r="K524" s="9">
        <v>877</v>
      </c>
      <c r="L524" s="44"/>
      <c r="M524" s="160"/>
      <c r="N524" s="40"/>
      <c r="O524" s="40"/>
    </row>
    <row r="525" spans="1:15" ht="12.75">
      <c r="A525" s="22">
        <v>31</v>
      </c>
      <c r="B525" s="23" t="s">
        <v>170</v>
      </c>
      <c r="C525" s="9">
        <v>124</v>
      </c>
      <c r="D525" s="9"/>
      <c r="E525" s="9"/>
      <c r="F525" s="9"/>
      <c r="G525" s="21"/>
      <c r="H525" s="43"/>
      <c r="I525" s="9">
        <v>154</v>
      </c>
      <c r="J525" s="9">
        <v>154</v>
      </c>
      <c r="K525" s="9">
        <v>202</v>
      </c>
      <c r="L525" s="44" t="s">
        <v>171</v>
      </c>
      <c r="M525" s="160"/>
      <c r="N525" s="40"/>
      <c r="O525" s="40"/>
    </row>
    <row r="526" spans="1:15" ht="12.75">
      <c r="A526" s="22">
        <v>34</v>
      </c>
      <c r="B526" s="23" t="s">
        <v>172</v>
      </c>
      <c r="C526" s="9"/>
      <c r="D526" s="9"/>
      <c r="E526" s="9"/>
      <c r="F526" s="9"/>
      <c r="G526" s="21"/>
      <c r="H526" s="43"/>
      <c r="I526" s="9"/>
      <c r="J526" s="9"/>
      <c r="K526" s="9"/>
      <c r="L526" s="44"/>
      <c r="M526" s="160"/>
      <c r="N526" s="40"/>
      <c r="O526" s="40"/>
    </row>
    <row r="527" spans="1:15" ht="12.75">
      <c r="A527" s="22">
        <v>41</v>
      </c>
      <c r="B527" s="23" t="s">
        <v>173</v>
      </c>
      <c r="C527" s="9"/>
      <c r="D527" s="9"/>
      <c r="E527" s="9"/>
      <c r="F527" s="9"/>
      <c r="G527" s="21"/>
      <c r="H527" s="43"/>
      <c r="I527" s="9"/>
      <c r="J527" s="9"/>
      <c r="K527" s="9"/>
      <c r="L527" s="44"/>
      <c r="M527" s="160"/>
      <c r="N527" s="40"/>
      <c r="O527" s="40"/>
    </row>
    <row r="528" spans="1:15" ht="12.75">
      <c r="A528" s="22">
        <v>43</v>
      </c>
      <c r="B528" s="23" t="s">
        <v>174</v>
      </c>
      <c r="C528" s="9"/>
      <c r="D528" s="9"/>
      <c r="E528" s="9"/>
      <c r="F528" s="9"/>
      <c r="G528" s="21"/>
      <c r="H528" s="43"/>
      <c r="I528" s="9"/>
      <c r="J528" s="9"/>
      <c r="K528" s="9"/>
      <c r="L528" s="44"/>
      <c r="M528" s="160"/>
      <c r="N528" s="40"/>
      <c r="O528" s="40"/>
    </row>
    <row r="529" spans="1:15" ht="12.75">
      <c r="A529" s="22">
        <v>44</v>
      </c>
      <c r="B529" s="23" t="s">
        <v>175</v>
      </c>
      <c r="C529" s="9">
        <v>17</v>
      </c>
      <c r="D529" s="9"/>
      <c r="E529" s="9"/>
      <c r="F529" s="9"/>
      <c r="G529" s="21"/>
      <c r="H529" s="43"/>
      <c r="I529" s="9">
        <v>17</v>
      </c>
      <c r="J529" s="9">
        <v>17</v>
      </c>
      <c r="K529" s="9">
        <v>17</v>
      </c>
      <c r="L529" s="44"/>
      <c r="M529" s="160"/>
      <c r="N529" s="40"/>
      <c r="O529" s="40"/>
    </row>
    <row r="530" spans="1:15" ht="12.75">
      <c r="A530" s="22">
        <v>46</v>
      </c>
      <c r="B530" s="23" t="s">
        <v>176</v>
      </c>
      <c r="C530" s="9"/>
      <c r="D530" s="9"/>
      <c r="E530" s="9"/>
      <c r="F530" s="9"/>
      <c r="G530" s="21"/>
      <c r="H530" s="43"/>
      <c r="I530" s="9"/>
      <c r="J530" s="9"/>
      <c r="K530" s="9"/>
      <c r="L530" s="44"/>
      <c r="M530" s="160"/>
      <c r="N530" s="40"/>
      <c r="O530" s="40"/>
    </row>
    <row r="531" spans="1:15" ht="12.75">
      <c r="A531" s="22">
        <v>47</v>
      </c>
      <c r="B531" s="23" t="s">
        <v>177</v>
      </c>
      <c r="C531" s="9">
        <v>170</v>
      </c>
      <c r="D531" s="9"/>
      <c r="E531" s="9"/>
      <c r="F531" s="9"/>
      <c r="G531" s="21"/>
      <c r="H531" s="43"/>
      <c r="I531" s="9">
        <v>250</v>
      </c>
      <c r="J531" s="9">
        <v>250</v>
      </c>
      <c r="K531" s="9">
        <v>250</v>
      </c>
      <c r="L531" s="44"/>
      <c r="M531" s="160"/>
      <c r="N531" s="40"/>
      <c r="O531" s="40"/>
    </row>
    <row r="532" spans="1:15" ht="12.75">
      <c r="A532" s="22">
        <v>53</v>
      </c>
      <c r="B532" s="23" t="s">
        <v>178</v>
      </c>
      <c r="C532" s="9">
        <v>96</v>
      </c>
      <c r="D532" s="9"/>
      <c r="E532" s="9"/>
      <c r="F532" s="9"/>
      <c r="G532" s="21"/>
      <c r="H532" s="43"/>
      <c r="I532" s="9">
        <v>100</v>
      </c>
      <c r="J532" s="9">
        <v>100</v>
      </c>
      <c r="K532" s="9">
        <v>100</v>
      </c>
      <c r="L532" s="44"/>
      <c r="M532" s="160"/>
      <c r="N532" s="40"/>
      <c r="O532" s="40"/>
    </row>
    <row r="533" spans="1:15" ht="12.75">
      <c r="A533" s="22">
        <v>54</v>
      </c>
      <c r="B533" s="23" t="s">
        <v>179</v>
      </c>
      <c r="C533" s="9">
        <v>12</v>
      </c>
      <c r="D533" s="9"/>
      <c r="E533" s="9"/>
      <c r="F533" s="9"/>
      <c r="G533" s="21"/>
      <c r="H533" s="43"/>
      <c r="I533" s="9"/>
      <c r="J533" s="9"/>
      <c r="K533" s="9"/>
      <c r="L533" s="44"/>
      <c r="M533" s="160"/>
      <c r="N533" s="40"/>
      <c r="O533" s="40"/>
    </row>
    <row r="534" spans="1:15" ht="12.75">
      <c r="A534" s="22">
        <v>55</v>
      </c>
      <c r="B534" s="23" t="s">
        <v>180</v>
      </c>
      <c r="C534" s="9">
        <v>0</v>
      </c>
      <c r="D534" s="9"/>
      <c r="E534" s="9"/>
      <c r="F534" s="9"/>
      <c r="G534" s="21"/>
      <c r="H534" s="43"/>
      <c r="I534" s="9">
        <v>120</v>
      </c>
      <c r="J534" s="9">
        <v>120</v>
      </c>
      <c r="K534" s="9">
        <v>120</v>
      </c>
      <c r="L534" s="44"/>
      <c r="M534" s="160"/>
      <c r="N534" s="40"/>
      <c r="O534" s="40"/>
    </row>
    <row r="535" spans="1:15" ht="24.75" customHeight="1">
      <c r="A535" s="17">
        <v>648</v>
      </c>
      <c r="B535" s="17" t="s">
        <v>181</v>
      </c>
      <c r="C535" s="129">
        <v>20</v>
      </c>
      <c r="D535" s="129"/>
      <c r="E535" s="129"/>
      <c r="F535" s="129"/>
      <c r="G535" s="136"/>
      <c r="H535" s="137"/>
      <c r="I535" s="129">
        <v>30</v>
      </c>
      <c r="J535" s="129">
        <v>30</v>
      </c>
      <c r="K535" s="129">
        <v>30</v>
      </c>
      <c r="L535" s="151"/>
      <c r="M535" s="268"/>
      <c r="N535" s="40"/>
      <c r="O535" s="40"/>
    </row>
    <row r="536" spans="1:15" ht="18.75" customHeight="1">
      <c r="A536" s="26">
        <v>3</v>
      </c>
      <c r="B536" s="23" t="s">
        <v>182</v>
      </c>
      <c r="C536" s="9">
        <v>30</v>
      </c>
      <c r="D536" s="9"/>
      <c r="E536" s="9"/>
      <c r="F536" s="9"/>
      <c r="G536" s="21"/>
      <c r="H536" s="43"/>
      <c r="I536" s="9">
        <v>30</v>
      </c>
      <c r="J536" s="9">
        <v>30</v>
      </c>
      <c r="K536" s="9">
        <v>30</v>
      </c>
      <c r="L536" s="44"/>
      <c r="M536" s="160"/>
      <c r="N536" s="40"/>
      <c r="O536" s="40"/>
    </row>
    <row r="537" spans="1:15" ht="29.25" customHeight="1">
      <c r="A537" s="75"/>
      <c r="B537" s="36"/>
      <c r="C537" s="78"/>
      <c r="D537" s="78"/>
      <c r="E537" s="78"/>
      <c r="F537" s="78"/>
      <c r="G537" s="40"/>
      <c r="H537" s="90"/>
      <c r="I537" s="180"/>
      <c r="J537" s="180"/>
      <c r="K537" s="180"/>
      <c r="L537" s="90"/>
      <c r="M537" s="90"/>
      <c r="N537" s="28"/>
      <c r="O537" s="28"/>
    </row>
    <row r="538" spans="1:15" ht="12.75">
      <c r="A538" s="56" t="s">
        <v>32</v>
      </c>
      <c r="B538" s="56"/>
      <c r="C538" s="27"/>
      <c r="D538" s="27"/>
      <c r="E538" s="27"/>
      <c r="F538" s="27"/>
      <c r="H538" s="46"/>
      <c r="I538" s="177"/>
      <c r="J538" s="177"/>
      <c r="K538" s="177"/>
      <c r="L538" s="144" t="s">
        <v>152</v>
      </c>
      <c r="M538" s="144"/>
      <c r="N538" s="28"/>
      <c r="O538" s="28"/>
    </row>
    <row r="539" spans="1:15" ht="51">
      <c r="A539" s="1" t="s">
        <v>34</v>
      </c>
      <c r="B539" s="1" t="s">
        <v>3</v>
      </c>
      <c r="C539" s="2" t="s">
        <v>7</v>
      </c>
      <c r="D539" s="2"/>
      <c r="E539" s="2"/>
      <c r="F539" s="2"/>
      <c r="G539" s="54"/>
      <c r="H539" s="45"/>
      <c r="I539" s="176" t="s">
        <v>8</v>
      </c>
      <c r="J539" s="176" t="s">
        <v>9</v>
      </c>
      <c r="K539" s="176" t="s">
        <v>10</v>
      </c>
      <c r="L539" s="143" t="s">
        <v>11</v>
      </c>
      <c r="M539" s="267"/>
      <c r="N539" s="101"/>
      <c r="O539" s="101"/>
    </row>
    <row r="540" spans="1:15" ht="12.75">
      <c r="A540" s="17">
        <v>710</v>
      </c>
      <c r="B540" s="17" t="s">
        <v>183</v>
      </c>
      <c r="C540" s="163">
        <f>SUM(C542,C546,C549,C555,C559,C572,C574,C579,C584)</f>
        <v>10000</v>
      </c>
      <c r="D540" s="129"/>
      <c r="E540" s="129"/>
      <c r="F540" s="129"/>
      <c r="G540" s="136"/>
      <c r="H540" s="137"/>
      <c r="I540" s="129">
        <f>SUM(I542,I546,I549,I555,I559:I560,I559:I560,I559,I572,I574,I579,I584)</f>
        <v>14060</v>
      </c>
      <c r="J540" s="129">
        <f>SUM(J542,J546,J549,J555,J559,J572,J574,J579,J584)</f>
        <v>14700</v>
      </c>
      <c r="K540" s="129">
        <f>SUM(K542,K546,K549,K555,K559,K572,K574,K579,K584)</f>
        <v>3800</v>
      </c>
      <c r="L540" s="158"/>
      <c r="M540" s="271"/>
      <c r="N540" s="40"/>
      <c r="O540" s="40"/>
    </row>
    <row r="541" spans="1:15" ht="12.75">
      <c r="A541" s="22"/>
      <c r="B541" s="23"/>
      <c r="C541" s="9"/>
      <c r="D541" s="9"/>
      <c r="E541" s="9"/>
      <c r="F541" s="9"/>
      <c r="G541" s="21"/>
      <c r="H541" s="43"/>
      <c r="I541" s="9"/>
      <c r="J541" s="9"/>
      <c r="K541" s="9"/>
      <c r="L541" s="44"/>
      <c r="M541" s="160"/>
      <c r="N541" s="40"/>
      <c r="O541" s="40"/>
    </row>
    <row r="542" spans="1:15" ht="12.75">
      <c r="A542" s="17">
        <v>711</v>
      </c>
      <c r="B542" s="17" t="s">
        <v>184</v>
      </c>
      <c r="C542" s="163">
        <f>SUM(C543:C545)</f>
        <v>0</v>
      </c>
      <c r="D542" s="129"/>
      <c r="E542" s="129"/>
      <c r="F542" s="129"/>
      <c r="G542" s="136"/>
      <c r="H542" s="137"/>
      <c r="I542" s="129">
        <f>SUM(I543:I545)</f>
        <v>800</v>
      </c>
      <c r="J542" s="129">
        <f>SUM(J543:J545)</f>
        <v>900</v>
      </c>
      <c r="K542" s="129">
        <f>SUM(K543:K545)</f>
        <v>1000</v>
      </c>
      <c r="L542" s="158"/>
      <c r="M542" s="271"/>
      <c r="N542" s="40"/>
      <c r="O542" s="40"/>
    </row>
    <row r="543" spans="1:15" ht="12.75">
      <c r="A543" s="26">
        <v>1</v>
      </c>
      <c r="B543" s="23" t="s">
        <v>185</v>
      </c>
      <c r="C543" s="9"/>
      <c r="D543" s="9"/>
      <c r="E543" s="9"/>
      <c r="F543" s="9"/>
      <c r="G543" s="21"/>
      <c r="H543" s="43"/>
      <c r="I543" s="9"/>
      <c r="J543" s="9"/>
      <c r="K543" s="9"/>
      <c r="L543" s="44"/>
      <c r="M543" s="160"/>
      <c r="N543" s="40"/>
      <c r="O543" s="40"/>
    </row>
    <row r="544" spans="1:15" ht="12.75">
      <c r="A544" s="26">
        <v>3</v>
      </c>
      <c r="B544" s="23" t="s">
        <v>186</v>
      </c>
      <c r="C544" s="9">
        <v>0</v>
      </c>
      <c r="D544" s="9"/>
      <c r="E544" s="9"/>
      <c r="F544" s="9"/>
      <c r="G544" s="21"/>
      <c r="H544" s="43"/>
      <c r="I544" s="9">
        <v>500</v>
      </c>
      <c r="J544" s="9">
        <v>500</v>
      </c>
      <c r="K544" s="9">
        <v>500</v>
      </c>
      <c r="L544" s="44"/>
      <c r="M544" s="160"/>
      <c r="N544" s="40"/>
      <c r="O544" s="40"/>
    </row>
    <row r="545" spans="1:15" ht="12.75">
      <c r="A545" s="26">
        <v>4</v>
      </c>
      <c r="B545" s="23" t="s">
        <v>187</v>
      </c>
      <c r="C545" s="9"/>
      <c r="D545" s="9"/>
      <c r="E545" s="9"/>
      <c r="F545" s="9"/>
      <c r="G545" s="21"/>
      <c r="H545" s="43"/>
      <c r="I545" s="9">
        <v>300</v>
      </c>
      <c r="J545" s="9">
        <v>400</v>
      </c>
      <c r="K545" s="9">
        <v>500</v>
      </c>
      <c r="L545" s="44"/>
      <c r="M545" s="160"/>
      <c r="N545" s="40"/>
      <c r="O545" s="40"/>
    </row>
    <row r="546" spans="1:15" ht="12.75">
      <c r="A546" s="17">
        <v>712</v>
      </c>
      <c r="B546" s="17" t="s">
        <v>188</v>
      </c>
      <c r="C546" s="141"/>
      <c r="D546" s="141"/>
      <c r="E546" s="141"/>
      <c r="F546" s="141"/>
      <c r="G546" s="136"/>
      <c r="H546" s="131"/>
      <c r="I546" s="141"/>
      <c r="J546" s="141"/>
      <c r="K546" s="141"/>
      <c r="L546" s="151"/>
      <c r="M546" s="268"/>
      <c r="N546" s="40"/>
      <c r="O546" s="40"/>
    </row>
    <row r="547" spans="1:15" ht="12.75">
      <c r="A547" s="26">
        <v>1</v>
      </c>
      <c r="B547" s="23" t="s">
        <v>136</v>
      </c>
      <c r="C547" s="9"/>
      <c r="D547" s="9"/>
      <c r="E547" s="9"/>
      <c r="F547" s="9"/>
      <c r="G547" s="21"/>
      <c r="H547" s="43"/>
      <c r="I547" s="9"/>
      <c r="J547" s="9"/>
      <c r="K547" s="9"/>
      <c r="L547" s="44"/>
      <c r="M547" s="160"/>
      <c r="N547" s="40"/>
      <c r="O547" s="40"/>
    </row>
    <row r="548" spans="1:15" ht="12.75">
      <c r="A548" s="22"/>
      <c r="B548" s="23"/>
      <c r="C548" s="9"/>
      <c r="D548" s="9"/>
      <c r="E548" s="9"/>
      <c r="F548" s="9"/>
      <c r="G548" s="21"/>
      <c r="H548" s="43"/>
      <c r="I548" s="9"/>
      <c r="J548" s="9"/>
      <c r="K548" s="9"/>
      <c r="L548" s="44"/>
      <c r="M548" s="160"/>
      <c r="N548" s="40"/>
      <c r="O548" s="40"/>
    </row>
    <row r="549" spans="1:15" ht="25.5">
      <c r="A549" s="17">
        <v>713</v>
      </c>
      <c r="B549" s="134" t="s">
        <v>189</v>
      </c>
      <c r="C549" s="163">
        <f>SUM(C550:C553)</f>
        <v>0</v>
      </c>
      <c r="D549" s="129"/>
      <c r="E549" s="129"/>
      <c r="F549" s="129"/>
      <c r="G549" s="136"/>
      <c r="H549" s="137"/>
      <c r="I549" s="129">
        <f>SUM(I550:I554)</f>
        <v>500</v>
      </c>
      <c r="J549" s="129">
        <f>SUM(J550:J554)</f>
        <v>900</v>
      </c>
      <c r="K549" s="129">
        <f>SUM(K550:K554)</f>
        <v>700</v>
      </c>
      <c r="L549" s="158"/>
      <c r="M549" s="271"/>
      <c r="N549" s="40"/>
      <c r="O549" s="40"/>
    </row>
    <row r="550" spans="1:15" ht="12.75">
      <c r="A550" s="26">
        <v>1</v>
      </c>
      <c r="B550" s="23" t="s">
        <v>20</v>
      </c>
      <c r="C550" s="24"/>
      <c r="D550" s="9"/>
      <c r="E550" s="9"/>
      <c r="F550" s="9"/>
      <c r="G550" s="21"/>
      <c r="H550" s="43"/>
      <c r="I550" s="9"/>
      <c r="J550" s="9">
        <v>300</v>
      </c>
      <c r="K550" s="9"/>
      <c r="L550" s="44" t="s">
        <v>190</v>
      </c>
      <c r="M550" s="160"/>
      <c r="N550" s="40"/>
      <c r="O550" s="40"/>
    </row>
    <row r="551" spans="1:15" ht="12.75">
      <c r="A551" s="26">
        <v>2</v>
      </c>
      <c r="B551" s="23" t="s">
        <v>138</v>
      </c>
      <c r="C551" s="9">
        <v>0</v>
      </c>
      <c r="D551" s="9"/>
      <c r="E551" s="9"/>
      <c r="F551" s="9"/>
      <c r="G551" s="21"/>
      <c r="H551" s="43"/>
      <c r="I551" s="9">
        <v>500</v>
      </c>
      <c r="J551" s="9">
        <v>600</v>
      </c>
      <c r="K551" s="9">
        <v>700</v>
      </c>
      <c r="L551" s="44"/>
      <c r="M551" s="160"/>
      <c r="N551" s="40"/>
      <c r="O551" s="40"/>
    </row>
    <row r="552" spans="1:15" ht="12.75">
      <c r="A552" s="26">
        <v>3</v>
      </c>
      <c r="B552" s="23" t="s">
        <v>191</v>
      </c>
      <c r="C552" s="9"/>
      <c r="D552" s="9"/>
      <c r="E552" s="9"/>
      <c r="F552" s="9"/>
      <c r="G552" s="21"/>
      <c r="H552" s="43"/>
      <c r="I552" s="9"/>
      <c r="J552" s="9"/>
      <c r="K552" s="9"/>
      <c r="L552" s="44"/>
      <c r="M552" s="160"/>
      <c r="N552" s="40"/>
      <c r="O552" s="40"/>
    </row>
    <row r="553" spans="1:15" ht="12.75">
      <c r="A553" s="26">
        <v>4</v>
      </c>
      <c r="B553" s="23" t="s">
        <v>192</v>
      </c>
      <c r="C553" s="63"/>
      <c r="D553" s="63"/>
      <c r="E553" s="63"/>
      <c r="F553" s="63"/>
      <c r="G553" s="21"/>
      <c r="H553" s="44"/>
      <c r="I553" s="63"/>
      <c r="J553" s="63"/>
      <c r="K553" s="63"/>
      <c r="L553" s="44"/>
      <c r="M553" s="160"/>
      <c r="N553" s="40"/>
      <c r="O553" s="40"/>
    </row>
    <row r="554" spans="1:15" ht="12.75">
      <c r="A554" s="26"/>
      <c r="B554" s="23"/>
      <c r="C554" s="9"/>
      <c r="D554" s="9"/>
      <c r="E554" s="9"/>
      <c r="F554" s="9"/>
      <c r="G554" s="21"/>
      <c r="H554" s="43"/>
      <c r="I554" s="9"/>
      <c r="J554" s="9"/>
      <c r="K554" s="9"/>
      <c r="L554" s="44"/>
      <c r="M554" s="160"/>
      <c r="N554" s="40"/>
      <c r="O554" s="40"/>
    </row>
    <row r="555" spans="1:15" ht="12.75">
      <c r="A555" s="17">
        <v>714</v>
      </c>
      <c r="B555" s="17" t="s">
        <v>193</v>
      </c>
      <c r="C555" s="163">
        <f>SUM(C556:C558)</f>
        <v>0</v>
      </c>
      <c r="D555" s="129"/>
      <c r="E555" s="129"/>
      <c r="F555" s="129"/>
      <c r="G555" s="136"/>
      <c r="H555" s="137"/>
      <c r="I555" s="129">
        <f>SUM(I556:I558)</f>
        <v>1000</v>
      </c>
      <c r="J555" s="129">
        <f>SUM(J556:J558)</f>
        <v>0</v>
      </c>
      <c r="K555" s="129">
        <f>SUM(K556:K558)</f>
        <v>1000</v>
      </c>
      <c r="L555" s="158"/>
      <c r="M555" s="271"/>
      <c r="N555" s="40"/>
      <c r="O555" s="40"/>
    </row>
    <row r="556" spans="1:15" ht="12.75">
      <c r="A556" s="26">
        <v>1</v>
      </c>
      <c r="B556" s="23" t="s">
        <v>194</v>
      </c>
      <c r="C556" s="9">
        <v>0</v>
      </c>
      <c r="D556" s="9"/>
      <c r="E556" s="9"/>
      <c r="F556" s="9"/>
      <c r="G556" s="21"/>
      <c r="H556" s="43"/>
      <c r="I556" s="9">
        <v>1000</v>
      </c>
      <c r="J556" s="9"/>
      <c r="K556" s="9">
        <v>1000</v>
      </c>
      <c r="L556" s="44" t="s">
        <v>195</v>
      </c>
      <c r="M556" s="160"/>
      <c r="N556" s="40"/>
      <c r="O556" s="40"/>
    </row>
    <row r="557" spans="1:15" ht="12.75">
      <c r="A557" s="26">
        <v>11</v>
      </c>
      <c r="B557" s="23" t="s">
        <v>196</v>
      </c>
      <c r="C557" s="9"/>
      <c r="D557" s="9"/>
      <c r="E557" s="9"/>
      <c r="F557" s="9"/>
      <c r="G557" s="21"/>
      <c r="H557" s="43"/>
      <c r="I557" s="9"/>
      <c r="J557" s="9"/>
      <c r="K557" s="9"/>
      <c r="L557" s="44"/>
      <c r="M557" s="160"/>
      <c r="N557" s="40"/>
      <c r="O557" s="40"/>
    </row>
    <row r="558" spans="1:15" ht="12.75">
      <c r="A558" s="26"/>
      <c r="B558" s="23"/>
      <c r="C558" s="9"/>
      <c r="D558" s="9"/>
      <c r="E558" s="9"/>
      <c r="F558" s="9"/>
      <c r="G558" s="21"/>
      <c r="H558" s="43"/>
      <c r="I558" s="9"/>
      <c r="J558" s="9"/>
      <c r="K558" s="9"/>
      <c r="L558" s="44"/>
      <c r="M558" s="160"/>
      <c r="N558" s="40"/>
      <c r="O558" s="40"/>
    </row>
    <row r="559" spans="1:15" ht="12.75">
      <c r="A559" s="17">
        <v>715</v>
      </c>
      <c r="B559" s="17" t="s">
        <v>197</v>
      </c>
      <c r="C559" s="163">
        <f>SUM(C560:C569)</f>
        <v>0</v>
      </c>
      <c r="D559" s="129"/>
      <c r="E559" s="129"/>
      <c r="F559" s="129"/>
      <c r="G559" s="136"/>
      <c r="H559" s="137"/>
      <c r="I559" s="129">
        <f>SUM(I560:I568)</f>
        <v>0</v>
      </c>
      <c r="J559" s="129">
        <f>SUM(J560:J567)</f>
        <v>0</v>
      </c>
      <c r="K559" s="129">
        <f>SUM(K560:K568)</f>
        <v>0</v>
      </c>
      <c r="L559" s="158"/>
      <c r="M559" s="271"/>
      <c r="N559" s="40"/>
      <c r="O559" s="40"/>
    </row>
    <row r="560" spans="1:15" ht="12.75">
      <c r="A560" s="26">
        <v>1</v>
      </c>
      <c r="B560" s="23" t="s">
        <v>198</v>
      </c>
      <c r="C560" s="9"/>
      <c r="D560" s="9"/>
      <c r="E560" s="9"/>
      <c r="F560" s="9"/>
      <c r="G560" s="21"/>
      <c r="H560" s="43"/>
      <c r="I560" s="9"/>
      <c r="J560" s="9"/>
      <c r="K560" s="9"/>
      <c r="L560" s="44"/>
      <c r="M560" s="160"/>
      <c r="N560" s="40"/>
      <c r="O560" s="40"/>
    </row>
    <row r="561" spans="1:15" ht="12.75">
      <c r="A561" s="26">
        <v>2</v>
      </c>
      <c r="B561" s="23" t="s">
        <v>199</v>
      </c>
      <c r="C561" s="9"/>
      <c r="D561" s="9"/>
      <c r="E561" s="9"/>
      <c r="F561" s="9"/>
      <c r="G561" s="21"/>
      <c r="H561" s="43"/>
      <c r="I561" s="9"/>
      <c r="J561" s="9"/>
      <c r="K561" s="9"/>
      <c r="L561" s="44" t="s">
        <v>200</v>
      </c>
      <c r="M561" s="160"/>
      <c r="N561" s="40"/>
      <c r="O561" s="40"/>
    </row>
    <row r="562" spans="1:15" ht="12.75">
      <c r="A562" s="26">
        <v>3</v>
      </c>
      <c r="B562" s="23" t="s">
        <v>201</v>
      </c>
      <c r="C562" s="9"/>
      <c r="D562" s="9"/>
      <c r="E562" s="9"/>
      <c r="F562" s="9"/>
      <c r="G562" s="21"/>
      <c r="H562" s="43"/>
      <c r="I562" s="9"/>
      <c r="J562" s="9"/>
      <c r="K562" s="9"/>
      <c r="L562" s="44"/>
      <c r="M562" s="160"/>
      <c r="N562" s="40"/>
      <c r="O562" s="40"/>
    </row>
    <row r="563" spans="1:15" ht="12.75">
      <c r="A563" s="26">
        <v>5</v>
      </c>
      <c r="B563" s="23" t="s">
        <v>202</v>
      </c>
      <c r="C563" s="9"/>
      <c r="D563" s="9"/>
      <c r="E563" s="9"/>
      <c r="F563" s="9"/>
      <c r="G563" s="21"/>
      <c r="H563" s="43"/>
      <c r="I563" s="9"/>
      <c r="J563" s="9"/>
      <c r="K563" s="9"/>
      <c r="L563" s="44"/>
      <c r="M563" s="160"/>
      <c r="N563" s="40"/>
      <c r="O563" s="40"/>
    </row>
    <row r="564" spans="1:15" ht="12.75">
      <c r="A564" s="26">
        <v>8</v>
      </c>
      <c r="B564" s="23" t="s">
        <v>203</v>
      </c>
      <c r="C564" s="9"/>
      <c r="D564" s="9"/>
      <c r="E564" s="9"/>
      <c r="F564" s="9"/>
      <c r="G564" s="21"/>
      <c r="H564" s="43"/>
      <c r="I564" s="9"/>
      <c r="J564" s="9"/>
      <c r="K564" s="9"/>
      <c r="L564" s="44"/>
      <c r="M564" s="160"/>
      <c r="N564" s="40"/>
      <c r="O564" s="40"/>
    </row>
    <row r="565" spans="1:15" ht="12.75">
      <c r="A565" s="26">
        <v>9</v>
      </c>
      <c r="B565" s="23" t="s">
        <v>204</v>
      </c>
      <c r="C565" s="9"/>
      <c r="D565" s="9"/>
      <c r="E565" s="9"/>
      <c r="F565" s="9"/>
      <c r="G565" s="21"/>
      <c r="H565" s="43"/>
      <c r="I565" s="9"/>
      <c r="J565" s="9"/>
      <c r="K565" s="9"/>
      <c r="L565" s="44"/>
      <c r="M565" s="160"/>
      <c r="N565" s="40"/>
      <c r="O565" s="40"/>
    </row>
    <row r="566" spans="1:15" ht="12.75">
      <c r="A566" s="22">
        <v>10</v>
      </c>
      <c r="B566" s="23" t="s">
        <v>205</v>
      </c>
      <c r="C566" s="9"/>
      <c r="D566" s="9"/>
      <c r="E566" s="9"/>
      <c r="F566" s="9"/>
      <c r="G566" s="21"/>
      <c r="H566" s="43"/>
      <c r="I566" s="9"/>
      <c r="J566" s="9"/>
      <c r="K566" s="9"/>
      <c r="L566" s="44"/>
      <c r="M566" s="160"/>
      <c r="N566" s="40"/>
      <c r="O566" s="40"/>
    </row>
    <row r="567" spans="1:15" ht="12.75">
      <c r="A567" s="22">
        <v>11</v>
      </c>
      <c r="B567" s="23" t="s">
        <v>137</v>
      </c>
      <c r="C567" s="9"/>
      <c r="D567" s="9"/>
      <c r="E567" s="9"/>
      <c r="F567" s="9"/>
      <c r="G567" s="21"/>
      <c r="H567" s="43"/>
      <c r="I567" s="9"/>
      <c r="J567" s="9"/>
      <c r="K567" s="9"/>
      <c r="L567" s="44"/>
      <c r="M567" s="160"/>
      <c r="N567" s="40"/>
      <c r="O567" s="40"/>
    </row>
    <row r="568" spans="1:15" ht="12.75">
      <c r="A568" s="22"/>
      <c r="B568" s="23"/>
      <c r="C568" s="63"/>
      <c r="D568" s="63"/>
      <c r="E568" s="63"/>
      <c r="F568" s="63"/>
      <c r="G568" s="21"/>
      <c r="H568" s="44"/>
      <c r="I568" s="63"/>
      <c r="J568" s="63"/>
      <c r="K568" s="63"/>
      <c r="L568" s="44"/>
      <c r="M568" s="160"/>
      <c r="N568" s="40"/>
      <c r="O568" s="40"/>
    </row>
    <row r="569" spans="1:15" ht="34.5" customHeight="1">
      <c r="A569" s="22"/>
      <c r="B569" s="23"/>
      <c r="C569" s="9"/>
      <c r="D569" s="9"/>
      <c r="E569" s="9"/>
      <c r="F569" s="9"/>
      <c r="G569" s="21"/>
      <c r="H569" s="43"/>
      <c r="I569" s="9"/>
      <c r="J569" s="9"/>
      <c r="K569" s="9"/>
      <c r="L569" s="44"/>
      <c r="M569" s="160"/>
      <c r="N569" s="40"/>
      <c r="O569" s="40"/>
    </row>
    <row r="570" spans="1:15" ht="25.5" customHeight="1">
      <c r="A570" s="56" t="s">
        <v>32</v>
      </c>
      <c r="B570" s="56"/>
      <c r="C570" s="114"/>
      <c r="D570" s="27"/>
      <c r="E570" s="27"/>
      <c r="F570" s="27"/>
      <c r="H570" s="46"/>
      <c r="I570" s="177"/>
      <c r="J570" s="177"/>
      <c r="K570" s="177"/>
      <c r="L570" s="144" t="s">
        <v>206</v>
      </c>
      <c r="M570" s="144"/>
      <c r="N570" s="40"/>
      <c r="O570" s="40"/>
    </row>
    <row r="571" spans="1:15" ht="37.5" customHeight="1">
      <c r="A571" s="1" t="s">
        <v>34</v>
      </c>
      <c r="B571" s="1" t="s">
        <v>3</v>
      </c>
      <c r="C571" s="115" t="s">
        <v>7</v>
      </c>
      <c r="D571" s="2"/>
      <c r="E571" s="2"/>
      <c r="F571" s="2"/>
      <c r="G571" s="54"/>
      <c r="H571" s="45"/>
      <c r="I571" s="176" t="s">
        <v>8</v>
      </c>
      <c r="J571" s="176" t="s">
        <v>9</v>
      </c>
      <c r="K571" s="176" t="s">
        <v>10</v>
      </c>
      <c r="L571" s="143" t="s">
        <v>11</v>
      </c>
      <c r="M571" s="267"/>
      <c r="N571" s="40"/>
      <c r="O571" s="40"/>
    </row>
    <row r="572" spans="1:15" ht="38.25" customHeight="1">
      <c r="A572" s="17">
        <v>716</v>
      </c>
      <c r="B572" s="17" t="s">
        <v>207</v>
      </c>
      <c r="C572" s="129">
        <v>0</v>
      </c>
      <c r="D572" s="129"/>
      <c r="E572" s="129"/>
      <c r="F572" s="129"/>
      <c r="G572" s="136"/>
      <c r="H572" s="137"/>
      <c r="I572" s="129"/>
      <c r="J572" s="129"/>
      <c r="K572" s="129"/>
      <c r="L572" s="158"/>
      <c r="M572" s="271"/>
      <c r="N572" s="28"/>
      <c r="O572" s="28"/>
    </row>
    <row r="573" spans="1:15" ht="12.75">
      <c r="A573" s="22"/>
      <c r="B573" s="23"/>
      <c r="C573" s="9"/>
      <c r="D573" s="9"/>
      <c r="E573" s="9"/>
      <c r="F573" s="9"/>
      <c r="G573" s="21"/>
      <c r="H573" s="43"/>
      <c r="I573" s="9"/>
      <c r="J573" s="9"/>
      <c r="K573" s="9"/>
      <c r="L573" s="44"/>
      <c r="M573" s="160"/>
      <c r="N573" s="28"/>
      <c r="O573" s="28"/>
    </row>
    <row r="574" spans="1:15" ht="12.75">
      <c r="A574" s="17">
        <v>717</v>
      </c>
      <c r="B574" s="17" t="s">
        <v>208</v>
      </c>
      <c r="C574" s="163">
        <f>SUM(C575:C577)</f>
        <v>10000</v>
      </c>
      <c r="D574" s="129"/>
      <c r="E574" s="129"/>
      <c r="F574" s="129"/>
      <c r="G574" s="136"/>
      <c r="H574" s="137"/>
      <c r="I574" s="129">
        <f>SUM(I575:I578)</f>
        <v>11060</v>
      </c>
      <c r="J574" s="129">
        <f>SUM(J575:J578)</f>
        <v>12000</v>
      </c>
      <c r="K574" s="129">
        <f>SUM(K575:K578)</f>
        <v>0</v>
      </c>
      <c r="L574" s="158"/>
      <c r="M574" s="271"/>
      <c r="N574" s="28"/>
      <c r="O574" s="28"/>
    </row>
    <row r="575" spans="1:15" ht="12.75">
      <c r="A575" s="26">
        <v>1</v>
      </c>
      <c r="B575" s="23" t="s">
        <v>209</v>
      </c>
      <c r="C575" s="9">
        <v>10000</v>
      </c>
      <c r="D575" s="9"/>
      <c r="E575" s="9"/>
      <c r="F575" s="9"/>
      <c r="G575" s="21"/>
      <c r="H575" s="43"/>
      <c r="I575" s="9">
        <v>11000</v>
      </c>
      <c r="J575" s="9">
        <v>12000</v>
      </c>
      <c r="K575" s="9">
        <v>0</v>
      </c>
      <c r="L575" s="44"/>
      <c r="M575" s="160"/>
      <c r="N575" s="101"/>
      <c r="O575" s="101"/>
    </row>
    <row r="576" spans="1:15" ht="12.75">
      <c r="A576" s="26">
        <v>2</v>
      </c>
      <c r="B576" s="23" t="s">
        <v>210</v>
      </c>
      <c r="C576" s="9">
        <v>0</v>
      </c>
      <c r="D576" s="9"/>
      <c r="E576" s="9"/>
      <c r="F576" s="9"/>
      <c r="G576" s="21"/>
      <c r="H576" s="43"/>
      <c r="I576" s="9">
        <v>60</v>
      </c>
      <c r="J576" s="9"/>
      <c r="K576" s="9"/>
      <c r="L576" s="44"/>
      <c r="M576" s="160"/>
      <c r="N576" s="40"/>
      <c r="O576" s="40"/>
    </row>
    <row r="577" spans="1:15" ht="12.75">
      <c r="A577" s="26">
        <v>3</v>
      </c>
      <c r="B577" s="23" t="s">
        <v>211</v>
      </c>
      <c r="C577" s="9"/>
      <c r="D577" s="9"/>
      <c r="E577" s="9"/>
      <c r="F577" s="9"/>
      <c r="G577" s="21"/>
      <c r="H577" s="43"/>
      <c r="I577" s="9"/>
      <c r="J577" s="9"/>
      <c r="K577" s="9"/>
      <c r="L577" s="44"/>
      <c r="M577" s="160"/>
      <c r="N577" s="40"/>
      <c r="O577" s="40"/>
    </row>
    <row r="578" spans="1:15" ht="12.75">
      <c r="A578" s="22"/>
      <c r="B578" s="23"/>
      <c r="C578" s="9"/>
      <c r="D578" s="9"/>
      <c r="E578" s="9"/>
      <c r="F578" s="9"/>
      <c r="G578" s="21"/>
      <c r="H578" s="43"/>
      <c r="I578" s="9"/>
      <c r="J578" s="9"/>
      <c r="K578" s="9"/>
      <c r="L578" s="44"/>
      <c r="M578" s="160"/>
      <c r="N578" s="40"/>
      <c r="O578" s="40"/>
    </row>
    <row r="579" spans="1:15" ht="12.75">
      <c r="A579" s="17">
        <v>718</v>
      </c>
      <c r="B579" s="17" t="s">
        <v>212</v>
      </c>
      <c r="C579" s="163">
        <f>SUM(C580:C582)</f>
        <v>0</v>
      </c>
      <c r="D579" s="129"/>
      <c r="E579" s="129"/>
      <c r="F579" s="129"/>
      <c r="G579" s="136"/>
      <c r="H579" s="137"/>
      <c r="I579" s="129">
        <f>SUM(I580:I583)</f>
        <v>400</v>
      </c>
      <c r="J579" s="129">
        <f>SUM(J580:J583)</f>
        <v>500</v>
      </c>
      <c r="K579" s="129">
        <f>SUM(K580:K583)</f>
        <v>600</v>
      </c>
      <c r="L579" s="158"/>
      <c r="M579" s="271"/>
      <c r="N579" s="40"/>
      <c r="O579" s="40"/>
    </row>
    <row r="580" spans="1:15" ht="12.75">
      <c r="A580" s="26">
        <v>1</v>
      </c>
      <c r="B580" s="23" t="s">
        <v>213</v>
      </c>
      <c r="C580" s="9"/>
      <c r="D580" s="9"/>
      <c r="E580" s="9"/>
      <c r="F580" s="9"/>
      <c r="G580" s="21"/>
      <c r="H580" s="43"/>
      <c r="I580" s="9"/>
      <c r="J580" s="9"/>
      <c r="K580" s="9"/>
      <c r="L580" s="44"/>
      <c r="M580" s="160"/>
      <c r="N580" s="40"/>
      <c r="O580" s="40"/>
    </row>
    <row r="581" spans="1:15" ht="12.75">
      <c r="A581" s="26">
        <v>2</v>
      </c>
      <c r="B581" s="23" t="s">
        <v>214</v>
      </c>
      <c r="C581" s="9"/>
      <c r="D581" s="9"/>
      <c r="E581" s="9"/>
      <c r="F581" s="9"/>
      <c r="G581" s="21"/>
      <c r="H581" s="43"/>
      <c r="I581" s="9"/>
      <c r="J581" s="9"/>
      <c r="K581" s="9"/>
      <c r="L581" s="44"/>
      <c r="M581" s="160"/>
      <c r="N581" s="40"/>
      <c r="O581" s="40"/>
    </row>
    <row r="582" spans="1:15" ht="12.75">
      <c r="A582" s="26">
        <v>3</v>
      </c>
      <c r="B582" s="23" t="s">
        <v>138</v>
      </c>
      <c r="C582" s="9">
        <v>0</v>
      </c>
      <c r="D582" s="9"/>
      <c r="E582" s="9"/>
      <c r="F582" s="9"/>
      <c r="G582" s="21"/>
      <c r="H582" s="43"/>
      <c r="I582" s="9">
        <v>400</v>
      </c>
      <c r="J582" s="9">
        <v>500</v>
      </c>
      <c r="K582" s="9">
        <v>600</v>
      </c>
      <c r="L582" s="44" t="s">
        <v>215</v>
      </c>
      <c r="M582" s="160"/>
      <c r="N582" s="40"/>
      <c r="O582" s="40"/>
    </row>
    <row r="583" spans="1:15" ht="12.75">
      <c r="A583" s="22"/>
      <c r="B583" s="23"/>
      <c r="C583" s="9"/>
      <c r="D583" s="9"/>
      <c r="E583" s="9"/>
      <c r="F583" s="9"/>
      <c r="G583" s="21"/>
      <c r="H583" s="43"/>
      <c r="I583" s="9"/>
      <c r="J583" s="9"/>
      <c r="K583" s="9"/>
      <c r="L583" s="44"/>
      <c r="M583" s="160"/>
      <c r="N583" s="40"/>
      <c r="O583" s="40"/>
    </row>
    <row r="584" spans="1:15" ht="12.75">
      <c r="A584" s="17">
        <v>719</v>
      </c>
      <c r="B584" s="17" t="s">
        <v>216</v>
      </c>
      <c r="C584" s="163">
        <f>SUM(C585:C587)</f>
        <v>0</v>
      </c>
      <c r="D584" s="135"/>
      <c r="E584" s="129"/>
      <c r="F584" s="129"/>
      <c r="G584" s="136"/>
      <c r="H584" s="137">
        <v>250</v>
      </c>
      <c r="I584" s="129">
        <f>SUM(I585:I588)</f>
        <v>300</v>
      </c>
      <c r="J584" s="129">
        <f>SUM(J585:J588)</f>
        <v>400</v>
      </c>
      <c r="K584" s="129">
        <f>SUM(K585:K587)</f>
        <v>500</v>
      </c>
      <c r="L584" s="158"/>
      <c r="M584" s="271"/>
      <c r="N584" s="40"/>
      <c r="O584" s="40"/>
    </row>
    <row r="585" spans="1:15" ht="12.75">
      <c r="A585" s="26">
        <v>1</v>
      </c>
      <c r="B585" s="23" t="s">
        <v>217</v>
      </c>
      <c r="C585" s="9"/>
      <c r="D585" s="82"/>
      <c r="E585" s="9"/>
      <c r="F585" s="9"/>
      <c r="G585" s="21"/>
      <c r="H585" s="43"/>
      <c r="I585" s="9"/>
      <c r="J585" s="9"/>
      <c r="K585" s="9"/>
      <c r="L585" s="44"/>
      <c r="M585" s="160"/>
      <c r="N585" s="40"/>
      <c r="O585" s="40"/>
    </row>
    <row r="586" spans="1:15" ht="12.75">
      <c r="A586" s="22">
        <v>53</v>
      </c>
      <c r="B586" s="23" t="s">
        <v>218</v>
      </c>
      <c r="C586" s="9">
        <v>0</v>
      </c>
      <c r="D586" s="82"/>
      <c r="E586" s="9"/>
      <c r="F586" s="9"/>
      <c r="G586" s="21"/>
      <c r="H586" s="43"/>
      <c r="I586" s="9">
        <v>300</v>
      </c>
      <c r="J586" s="9">
        <v>400</v>
      </c>
      <c r="K586" s="9">
        <v>500</v>
      </c>
      <c r="L586" s="44"/>
      <c r="M586" s="160"/>
      <c r="N586" s="40"/>
      <c r="O586" s="40"/>
    </row>
    <row r="587" spans="1:15" ht="12.75">
      <c r="A587" s="22"/>
      <c r="B587" s="23"/>
      <c r="C587" s="9"/>
      <c r="D587" s="82"/>
      <c r="E587" s="9"/>
      <c r="F587" s="9"/>
      <c r="G587" s="21"/>
      <c r="H587" s="43"/>
      <c r="I587" s="9"/>
      <c r="J587" s="9"/>
      <c r="K587" s="9"/>
      <c r="L587" s="44"/>
      <c r="M587" s="160"/>
      <c r="N587" s="40"/>
      <c r="O587" s="40"/>
    </row>
    <row r="588" spans="1:15" ht="12.75">
      <c r="A588" s="22"/>
      <c r="B588" s="23"/>
      <c r="C588" s="9"/>
      <c r="D588" s="82"/>
      <c r="E588" s="9"/>
      <c r="F588" s="9"/>
      <c r="G588" s="21"/>
      <c r="H588" s="43"/>
      <c r="I588" s="9"/>
      <c r="J588" s="9"/>
      <c r="K588" s="9"/>
      <c r="L588" s="44"/>
      <c r="M588" s="160"/>
      <c r="N588" s="40"/>
      <c r="O588" s="40"/>
    </row>
    <row r="589" spans="1:15" ht="12.75">
      <c r="A589" s="22"/>
      <c r="B589" s="17" t="s">
        <v>219</v>
      </c>
      <c r="C589" s="163">
        <f>SUM(C535,C513,C507,C484,C471,C433,C411,C398,C379,C362)</f>
        <v>100394</v>
      </c>
      <c r="D589" s="135"/>
      <c r="E589" s="129"/>
      <c r="F589" s="129"/>
      <c r="G589" s="136"/>
      <c r="H589" s="137">
        <f>SUM(H513,H491,H484,H462,H448,H410,H388,H374:H375,H374,H356,H340)</f>
        <v>0</v>
      </c>
      <c r="I589" s="129">
        <f>SUM(I535,I513,I507,I484,I471,I433,I411,I398,I379,I362)</f>
        <v>112860</v>
      </c>
      <c r="J589" s="129">
        <f>SUM(J535,J513,J507,J484,J471,J433,J411,J398,J379,J362)</f>
        <v>116248</v>
      </c>
      <c r="K589" s="129">
        <f>SUM(K535,K513,K507,K484,K471,K433,K411,K398,K379,K362)</f>
        <v>122397</v>
      </c>
      <c r="L589" s="158"/>
      <c r="M589" s="271"/>
      <c r="N589" s="40"/>
      <c r="O589" s="40"/>
    </row>
    <row r="590" spans="1:15" ht="12.75">
      <c r="A590" s="22"/>
      <c r="B590" s="22"/>
      <c r="C590" s="129"/>
      <c r="D590" s="135"/>
      <c r="E590" s="129"/>
      <c r="F590" s="129"/>
      <c r="G590" s="136"/>
      <c r="H590" s="137"/>
      <c r="I590" s="129"/>
      <c r="J590" s="129"/>
      <c r="K590" s="129"/>
      <c r="L590" s="158"/>
      <c r="M590" s="271"/>
      <c r="N590" s="40"/>
      <c r="O590" s="40"/>
    </row>
    <row r="591" spans="1:15" ht="12.75">
      <c r="A591" s="22"/>
      <c r="B591" s="17" t="s">
        <v>220</v>
      </c>
      <c r="C591" s="163">
        <f>SUM(C584,C579,C574,C572,C559,C555,C549,C546,C542)</f>
        <v>10000</v>
      </c>
      <c r="D591" s="135"/>
      <c r="E591" s="129"/>
      <c r="F591" s="129"/>
      <c r="G591" s="136"/>
      <c r="H591" s="137">
        <v>10000</v>
      </c>
      <c r="I591" s="129">
        <f>SUM(I584,I579,I574,I559,I555,I549,I546,I542)</f>
        <v>14060</v>
      </c>
      <c r="J591" s="129">
        <f>SUM(J584,J579,J574,J572,J559,J555,J549,J546,J542)</f>
        <v>14700</v>
      </c>
      <c r="K591" s="129">
        <f>SUM(K584,K579,K574,K572,K559,K555,K549,K546,K542)</f>
        <v>3800</v>
      </c>
      <c r="L591" s="158"/>
      <c r="M591" s="271"/>
      <c r="N591" s="40"/>
      <c r="O591" s="40"/>
    </row>
    <row r="592" spans="1:15" ht="12.75">
      <c r="A592" s="22"/>
      <c r="B592" s="22"/>
      <c r="C592" s="129"/>
      <c r="D592" s="135"/>
      <c r="E592" s="129"/>
      <c r="F592" s="129"/>
      <c r="G592" s="136"/>
      <c r="H592" s="137"/>
      <c r="I592" s="129"/>
      <c r="J592" s="129"/>
      <c r="K592" s="129"/>
      <c r="L592" s="158"/>
      <c r="M592" s="271"/>
      <c r="N592" s="40"/>
      <c r="O592" s="40"/>
    </row>
    <row r="593" spans="1:15" ht="12.75">
      <c r="A593" s="22"/>
      <c r="B593" s="17" t="s">
        <v>221</v>
      </c>
      <c r="C593" s="129">
        <f>SUM(C589,C591)</f>
        <v>110394</v>
      </c>
      <c r="D593" s="135"/>
      <c r="E593" s="129"/>
      <c r="F593" s="129"/>
      <c r="G593" s="136"/>
      <c r="H593" s="137">
        <v>101605</v>
      </c>
      <c r="I593" s="129">
        <f>SUM(I589,I591)</f>
        <v>126920</v>
      </c>
      <c r="J593" s="129">
        <f>SUM(J589,J591)</f>
        <v>130948</v>
      </c>
      <c r="K593" s="129">
        <f>SUM(K589,K591)</f>
        <v>126197</v>
      </c>
      <c r="L593" s="158"/>
      <c r="M593" s="271"/>
      <c r="N593" s="40"/>
      <c r="O593" s="40"/>
    </row>
    <row r="594" spans="1:15" ht="12.75">
      <c r="A594" s="22"/>
      <c r="B594" s="22"/>
      <c r="C594" s="129"/>
      <c r="D594" s="135"/>
      <c r="E594" s="129"/>
      <c r="F594" s="129"/>
      <c r="G594" s="136"/>
      <c r="H594" s="137"/>
      <c r="I594" s="129"/>
      <c r="J594" s="129"/>
      <c r="K594" s="129"/>
      <c r="L594" s="158"/>
      <c r="M594" s="271"/>
      <c r="N594" s="40"/>
      <c r="O594" s="40"/>
    </row>
    <row r="595" spans="1:15" ht="12.75">
      <c r="A595" s="22"/>
      <c r="B595" s="17" t="s">
        <v>222</v>
      </c>
      <c r="C595" s="129">
        <v>200</v>
      </c>
      <c r="D595" s="135"/>
      <c r="E595" s="129"/>
      <c r="F595" s="129"/>
      <c r="G595" s="136"/>
      <c r="H595" s="137"/>
      <c r="I595" s="129">
        <v>200</v>
      </c>
      <c r="J595" s="129">
        <v>200</v>
      </c>
      <c r="K595" s="129">
        <v>200</v>
      </c>
      <c r="L595" s="158"/>
      <c r="M595" s="271"/>
      <c r="N595" s="40"/>
      <c r="O595" s="40"/>
    </row>
    <row r="596" spans="1:15" ht="12.75">
      <c r="A596" s="23"/>
      <c r="B596" s="23"/>
      <c r="C596" s="9"/>
      <c r="D596" s="83"/>
      <c r="E596" s="43"/>
      <c r="F596" s="43"/>
      <c r="G596" s="21"/>
      <c r="H596" s="43"/>
      <c r="I596" s="9"/>
      <c r="J596" s="9"/>
      <c r="K596" s="9"/>
      <c r="L596" s="44"/>
      <c r="M596" s="160"/>
      <c r="N596" s="40"/>
      <c r="O596" s="40"/>
    </row>
    <row r="597" spans="1:15" ht="12.75">
      <c r="A597" s="23"/>
      <c r="B597" s="23"/>
      <c r="C597" s="63"/>
      <c r="D597" s="84"/>
      <c r="E597" s="44"/>
      <c r="F597" s="44"/>
      <c r="G597" s="21"/>
      <c r="H597" s="44"/>
      <c r="I597" s="63"/>
      <c r="J597" s="63"/>
      <c r="K597" s="63"/>
      <c r="L597" s="44"/>
      <c r="M597" s="160"/>
      <c r="N597" s="40"/>
      <c r="O597" s="40"/>
    </row>
    <row r="598" spans="1:15" ht="12.75">
      <c r="A598" s="23"/>
      <c r="B598" s="23"/>
      <c r="C598" s="9"/>
      <c r="D598" s="83"/>
      <c r="E598" s="43"/>
      <c r="F598" s="43"/>
      <c r="G598" s="21"/>
      <c r="H598" s="43"/>
      <c r="I598" s="9"/>
      <c r="J598" s="9"/>
      <c r="K598" s="9"/>
      <c r="L598" s="44"/>
      <c r="M598" s="160"/>
      <c r="N598" s="40"/>
      <c r="O598" s="40"/>
    </row>
    <row r="599" spans="1:15" ht="12.75">
      <c r="A599" s="23"/>
      <c r="B599" s="23"/>
      <c r="C599" s="9"/>
      <c r="D599" s="83"/>
      <c r="E599" s="43"/>
      <c r="F599" s="43"/>
      <c r="G599" s="21"/>
      <c r="H599" s="43"/>
      <c r="I599" s="9"/>
      <c r="J599" s="9"/>
      <c r="K599" s="9"/>
      <c r="L599" s="44"/>
      <c r="M599" s="160"/>
      <c r="N599" s="40"/>
      <c r="O599" s="40"/>
    </row>
    <row r="600" spans="1:15" ht="12.75">
      <c r="A600" s="23"/>
      <c r="B600" s="23"/>
      <c r="C600" s="9"/>
      <c r="D600" s="83"/>
      <c r="E600" s="43"/>
      <c r="F600" s="43"/>
      <c r="G600" s="21"/>
      <c r="H600" s="43"/>
      <c r="I600" s="9"/>
      <c r="J600" s="9"/>
      <c r="K600" s="9"/>
      <c r="L600" s="44"/>
      <c r="M600" s="160"/>
      <c r="N600" s="40"/>
      <c r="O600" s="40"/>
    </row>
    <row r="601" spans="1:15" ht="12.75">
      <c r="A601" s="192"/>
      <c r="B601" s="23"/>
      <c r="C601" s="9"/>
      <c r="D601" s="9"/>
      <c r="E601" s="9"/>
      <c r="F601" s="9"/>
      <c r="G601" s="21"/>
      <c r="H601" s="43"/>
      <c r="I601" s="9"/>
      <c r="J601" s="9"/>
      <c r="K601" s="9"/>
      <c r="L601" s="44"/>
      <c r="M601" s="160"/>
      <c r="N601" s="40"/>
      <c r="O601" s="40"/>
    </row>
    <row r="602" spans="3:15" ht="12.75">
      <c r="C602" s="27"/>
      <c r="D602" s="27"/>
      <c r="E602" s="27"/>
      <c r="F602" s="27"/>
      <c r="G602" s="28"/>
      <c r="H602" s="46"/>
      <c r="I602" s="177"/>
      <c r="J602" s="177"/>
      <c r="K602" s="177"/>
      <c r="L602" s="46"/>
      <c r="M602" s="46"/>
      <c r="N602" s="40"/>
      <c r="O602" s="40"/>
    </row>
    <row r="603" spans="3:15" ht="12.75">
      <c r="C603" s="27" t="s">
        <v>223</v>
      </c>
      <c r="D603" s="27"/>
      <c r="E603" s="27"/>
      <c r="F603" s="27"/>
      <c r="G603" s="28"/>
      <c r="H603" s="46"/>
      <c r="I603" s="177"/>
      <c r="J603" s="177"/>
      <c r="K603" s="177"/>
      <c r="L603" s="46"/>
      <c r="M603" s="46"/>
      <c r="N603" s="40"/>
      <c r="O603" s="40"/>
    </row>
    <row r="604" spans="3:15" ht="12.75">
      <c r="C604" s="27"/>
      <c r="D604" s="27"/>
      <c r="E604" s="27"/>
      <c r="F604" s="27"/>
      <c r="G604" s="28"/>
      <c r="H604" s="46"/>
      <c r="I604" s="177"/>
      <c r="J604" s="177"/>
      <c r="K604" s="177"/>
      <c r="L604" s="46"/>
      <c r="M604" s="46"/>
      <c r="N604" s="40"/>
      <c r="O604" s="40"/>
    </row>
    <row r="605" spans="1:15" ht="12.75">
      <c r="A605" s="51" t="s">
        <v>224</v>
      </c>
      <c r="B605" s="51"/>
      <c r="C605" s="166"/>
      <c r="D605" s="52"/>
      <c r="E605" s="52"/>
      <c r="F605" s="52"/>
      <c r="G605" s="52"/>
      <c r="H605" s="52"/>
      <c r="I605" s="166"/>
      <c r="J605" s="166"/>
      <c r="K605" s="166"/>
      <c r="L605" s="149"/>
      <c r="M605" s="149"/>
      <c r="N605" s="40"/>
      <c r="O605" s="40"/>
    </row>
    <row r="606" spans="1:15" ht="36" customHeight="1">
      <c r="A606" s="51"/>
      <c r="B606" s="51"/>
      <c r="C606" s="166"/>
      <c r="D606" s="52"/>
      <c r="E606" s="52"/>
      <c r="F606" s="52"/>
      <c r="G606" s="52" t="s">
        <v>1</v>
      </c>
      <c r="H606" s="52"/>
      <c r="I606" s="166"/>
      <c r="J606" s="166"/>
      <c r="K606" s="166"/>
      <c r="L606" s="150"/>
      <c r="M606" s="150"/>
      <c r="N606" s="28"/>
      <c r="O606" s="28"/>
    </row>
    <row r="607" spans="1:15" ht="18">
      <c r="A607" s="52"/>
      <c r="B607" s="59"/>
      <c r="C607" s="167"/>
      <c r="D607" s="59"/>
      <c r="E607" s="59"/>
      <c r="F607" s="59"/>
      <c r="G607" s="60"/>
      <c r="H607" s="52"/>
      <c r="I607" s="166"/>
      <c r="J607" s="166"/>
      <c r="K607" s="166"/>
      <c r="L607" s="150"/>
      <c r="M607" s="150"/>
      <c r="N607" s="28"/>
      <c r="O607" s="28"/>
    </row>
    <row r="608" spans="1:15" ht="51">
      <c r="A608" s="1" t="s">
        <v>34</v>
      </c>
      <c r="B608" s="1" t="s">
        <v>3</v>
      </c>
      <c r="C608" s="2" t="s">
        <v>7</v>
      </c>
      <c r="D608" s="2"/>
      <c r="E608" s="2"/>
      <c r="F608" s="2"/>
      <c r="G608" s="54"/>
      <c r="H608" s="42"/>
      <c r="I608" s="176" t="s">
        <v>8</v>
      </c>
      <c r="J608" s="176" t="s">
        <v>9</v>
      </c>
      <c r="K608" s="176" t="s">
        <v>10</v>
      </c>
      <c r="L608" s="162" t="s">
        <v>11</v>
      </c>
      <c r="M608" s="273"/>
      <c r="N608" s="28"/>
      <c r="O608" s="28"/>
    </row>
    <row r="609" spans="1:15" ht="12.75">
      <c r="A609" s="4">
        <v>610</v>
      </c>
      <c r="B609" s="5" t="s">
        <v>225</v>
      </c>
      <c r="C609" s="129">
        <v>55422</v>
      </c>
      <c r="D609" s="6"/>
      <c r="E609" s="6"/>
      <c r="F609" s="6"/>
      <c r="G609" s="7"/>
      <c r="H609" s="43"/>
      <c r="I609" s="6">
        <v>61053</v>
      </c>
      <c r="J609" s="6">
        <v>62352</v>
      </c>
      <c r="K609" s="6">
        <v>64950</v>
      </c>
      <c r="L609" s="44"/>
      <c r="M609" s="160"/>
      <c r="N609" s="28"/>
      <c r="O609" s="28"/>
    </row>
    <row r="610" spans="1:15" ht="12.75">
      <c r="A610" s="4">
        <v>620</v>
      </c>
      <c r="B610" s="5" t="s">
        <v>226</v>
      </c>
      <c r="C610" s="129">
        <v>21060</v>
      </c>
      <c r="D610" s="6"/>
      <c r="E610" s="6"/>
      <c r="F610" s="6"/>
      <c r="G610" s="7"/>
      <c r="H610" s="43"/>
      <c r="I610" s="6">
        <v>23200</v>
      </c>
      <c r="J610" s="6">
        <v>23694</v>
      </c>
      <c r="K610" s="6">
        <v>24681</v>
      </c>
      <c r="L610" s="44"/>
      <c r="M610" s="160"/>
      <c r="N610" s="101"/>
      <c r="O610" s="101"/>
    </row>
    <row r="611" spans="1:15" ht="12.75">
      <c r="A611" s="4">
        <v>631</v>
      </c>
      <c r="B611" s="5" t="s">
        <v>227</v>
      </c>
      <c r="C611" s="129">
        <v>5937</v>
      </c>
      <c r="D611" s="9"/>
      <c r="E611" s="9"/>
      <c r="F611" s="9"/>
      <c r="G611" s="7"/>
      <c r="H611" s="43"/>
      <c r="I611" s="6">
        <f>SUM(I612:I613)</f>
        <v>7400</v>
      </c>
      <c r="J611" s="6">
        <f>SUM(J612:J613)</f>
        <v>7900</v>
      </c>
      <c r="K611" s="6">
        <f>SUM(K612:K613)</f>
        <v>8100</v>
      </c>
      <c r="L611" s="44"/>
      <c r="M611" s="160"/>
      <c r="N611" s="40"/>
      <c r="O611" s="40"/>
    </row>
    <row r="612" spans="1:15" ht="12.75">
      <c r="A612" s="4"/>
      <c r="B612" s="124" t="s">
        <v>228</v>
      </c>
      <c r="C612" s="141">
        <v>5237</v>
      </c>
      <c r="D612" s="9"/>
      <c r="E612" s="9"/>
      <c r="F612" s="9"/>
      <c r="G612" s="7"/>
      <c r="H612" s="43"/>
      <c r="I612" s="9">
        <v>6200</v>
      </c>
      <c r="J612" s="9">
        <v>6700</v>
      </c>
      <c r="K612" s="9">
        <v>6900</v>
      </c>
      <c r="L612" s="44"/>
      <c r="M612" s="160"/>
      <c r="N612" s="40"/>
      <c r="O612" s="40"/>
    </row>
    <row r="613" spans="1:15" ht="12.75">
      <c r="A613" s="4"/>
      <c r="B613" s="124" t="s">
        <v>229</v>
      </c>
      <c r="C613" s="141">
        <v>700</v>
      </c>
      <c r="D613" s="9"/>
      <c r="E613" s="9"/>
      <c r="F613" s="9"/>
      <c r="G613" s="7"/>
      <c r="H613" s="43"/>
      <c r="I613" s="9">
        <v>1200</v>
      </c>
      <c r="J613" s="9">
        <v>1200</v>
      </c>
      <c r="K613" s="9">
        <v>1200</v>
      </c>
      <c r="L613" s="44"/>
      <c r="M613" s="160"/>
      <c r="N613" s="40"/>
      <c r="O613" s="40"/>
    </row>
    <row r="614" spans="1:15" ht="12.75">
      <c r="A614" s="4">
        <v>632</v>
      </c>
      <c r="B614" s="5" t="s">
        <v>230</v>
      </c>
      <c r="C614" s="129">
        <v>3720</v>
      </c>
      <c r="D614" s="9"/>
      <c r="E614" s="9"/>
      <c r="F614" s="9"/>
      <c r="G614" s="7"/>
      <c r="H614" s="43"/>
      <c r="I614" s="6">
        <v>4220</v>
      </c>
      <c r="J614" s="6">
        <v>4290</v>
      </c>
      <c r="K614" s="6">
        <v>4550</v>
      </c>
      <c r="L614" s="50"/>
      <c r="M614" s="266"/>
      <c r="N614" s="40"/>
      <c r="O614" s="40"/>
    </row>
    <row r="615" spans="1:15" ht="12.75">
      <c r="A615" s="4">
        <v>633</v>
      </c>
      <c r="B615" s="5" t="s">
        <v>231</v>
      </c>
      <c r="C615" s="129">
        <v>6363</v>
      </c>
      <c r="D615" s="9"/>
      <c r="E615" s="9"/>
      <c r="F615" s="9"/>
      <c r="G615" s="7"/>
      <c r="H615" s="43"/>
      <c r="I615" s="6">
        <v>7087</v>
      </c>
      <c r="J615" s="6">
        <v>7469</v>
      </c>
      <c r="K615" s="6">
        <v>8835</v>
      </c>
      <c r="L615" s="44"/>
      <c r="M615" s="160"/>
      <c r="N615" s="40"/>
      <c r="O615" s="40"/>
    </row>
    <row r="616" spans="1:15" ht="12.75">
      <c r="A616" s="4">
        <v>634</v>
      </c>
      <c r="B616" s="5" t="s">
        <v>232</v>
      </c>
      <c r="C616" s="129">
        <v>4393</v>
      </c>
      <c r="D616" s="9"/>
      <c r="E616" s="9"/>
      <c r="F616" s="9"/>
      <c r="G616" s="7"/>
      <c r="H616" s="43"/>
      <c r="I616" s="6">
        <v>4696</v>
      </c>
      <c r="J616" s="6">
        <v>4856</v>
      </c>
      <c r="K616" s="6">
        <v>5141</v>
      </c>
      <c r="L616" s="44"/>
      <c r="M616" s="160"/>
      <c r="N616" s="40"/>
      <c r="O616" s="40"/>
    </row>
    <row r="617" spans="1:15" ht="12.75">
      <c r="A617" s="123">
        <v>635</v>
      </c>
      <c r="B617" s="5" t="s">
        <v>233</v>
      </c>
      <c r="C617" s="129">
        <v>959</v>
      </c>
      <c r="D617" s="9"/>
      <c r="E617" s="9"/>
      <c r="F617" s="9"/>
      <c r="G617" s="7"/>
      <c r="H617" s="43"/>
      <c r="I617" s="6">
        <v>1784</v>
      </c>
      <c r="J617" s="6">
        <v>2224</v>
      </c>
      <c r="K617" s="6">
        <v>2534</v>
      </c>
      <c r="L617" s="44"/>
      <c r="M617" s="160"/>
      <c r="N617" s="40"/>
      <c r="O617" s="40"/>
    </row>
    <row r="618" spans="1:15" ht="12.75">
      <c r="A618" s="123">
        <v>636</v>
      </c>
      <c r="B618" s="5" t="s">
        <v>234</v>
      </c>
      <c r="C618" s="129">
        <v>135</v>
      </c>
      <c r="D618" s="9"/>
      <c r="E618" s="9"/>
      <c r="F618" s="9"/>
      <c r="G618" s="7"/>
      <c r="H618" s="43"/>
      <c r="I618" s="6">
        <v>145</v>
      </c>
      <c r="J618" s="6">
        <v>145</v>
      </c>
      <c r="K618" s="6">
        <v>125</v>
      </c>
      <c r="L618" s="44"/>
      <c r="M618" s="160"/>
      <c r="N618" s="40"/>
      <c r="O618" s="40"/>
    </row>
    <row r="619" spans="1:15" ht="12.75">
      <c r="A619" s="123">
        <v>637</v>
      </c>
      <c r="B619" s="5" t="s">
        <v>235</v>
      </c>
      <c r="C619" s="129">
        <v>2385</v>
      </c>
      <c r="D619" s="6"/>
      <c r="E619" s="6"/>
      <c r="F619" s="6"/>
      <c r="G619" s="55"/>
      <c r="H619" s="43"/>
      <c r="I619" s="6">
        <v>3245</v>
      </c>
      <c r="J619" s="6">
        <v>3288</v>
      </c>
      <c r="K619" s="6">
        <v>3451</v>
      </c>
      <c r="L619" s="44"/>
      <c r="M619" s="160"/>
      <c r="N619" s="40"/>
      <c r="O619" s="40"/>
    </row>
    <row r="620" spans="1:15" ht="12.75">
      <c r="A620" s="12">
        <v>648</v>
      </c>
      <c r="B620" s="13" t="s">
        <v>236</v>
      </c>
      <c r="C620" s="129">
        <v>20</v>
      </c>
      <c r="D620" s="6"/>
      <c r="E620" s="6"/>
      <c r="F620" s="6"/>
      <c r="G620" s="7"/>
      <c r="H620" s="43"/>
      <c r="I620" s="6">
        <v>30</v>
      </c>
      <c r="J620" s="6">
        <v>30</v>
      </c>
      <c r="K620" s="6">
        <v>30</v>
      </c>
      <c r="L620" s="44"/>
      <c r="M620" s="160"/>
      <c r="N620" s="40"/>
      <c r="O620" s="40"/>
    </row>
    <row r="621" spans="1:15" ht="12.75">
      <c r="A621" s="4"/>
      <c r="B621" s="5"/>
      <c r="C621" s="129"/>
      <c r="D621" s="6"/>
      <c r="E621" s="6"/>
      <c r="F621" s="6"/>
      <c r="G621" s="7"/>
      <c r="H621" s="43"/>
      <c r="I621" s="9"/>
      <c r="J621" s="9"/>
      <c r="K621" s="9"/>
      <c r="L621" s="44"/>
      <c r="M621" s="160"/>
      <c r="N621" s="40"/>
      <c r="O621" s="40"/>
    </row>
    <row r="622" spans="1:15" ht="12.75">
      <c r="A622" s="4">
        <v>700</v>
      </c>
      <c r="B622" s="5" t="s">
        <v>237</v>
      </c>
      <c r="C622" s="129">
        <f>SUM(C591)</f>
        <v>10000</v>
      </c>
      <c r="D622" s="9"/>
      <c r="E622" s="9"/>
      <c r="F622" s="9"/>
      <c r="G622" s="55"/>
      <c r="H622" s="44"/>
      <c r="I622" s="6">
        <v>14060</v>
      </c>
      <c r="J622" s="6">
        <v>14700</v>
      </c>
      <c r="K622" s="6">
        <v>3800</v>
      </c>
      <c r="L622" s="44"/>
      <c r="M622" s="160"/>
      <c r="N622" s="40"/>
      <c r="O622" s="40"/>
    </row>
    <row r="623" spans="1:15" ht="12.75">
      <c r="A623" s="11"/>
      <c r="B623" s="7"/>
      <c r="C623" s="141"/>
      <c r="D623" s="9"/>
      <c r="E623" s="9"/>
      <c r="F623" s="9"/>
      <c r="G623" s="7"/>
      <c r="H623" s="43"/>
      <c r="I623" s="9"/>
      <c r="J623" s="9"/>
      <c r="K623" s="9"/>
      <c r="L623" s="44"/>
      <c r="M623" s="160"/>
      <c r="N623" s="36"/>
      <c r="O623" s="36"/>
    </row>
    <row r="624" spans="1:15" ht="12.75">
      <c r="A624" s="123">
        <v>600</v>
      </c>
      <c r="B624" s="5" t="s">
        <v>238</v>
      </c>
      <c r="C624" s="129">
        <f>SUM(C609:C611,C614:C620)</f>
        <v>100394</v>
      </c>
      <c r="D624" s="9"/>
      <c r="E624" s="9"/>
      <c r="F624" s="9"/>
      <c r="G624" s="7"/>
      <c r="H624" s="43"/>
      <c r="I624" s="6">
        <f>SUM(I609:I611,I614:I620)</f>
        <v>112860</v>
      </c>
      <c r="J624" s="6">
        <f>SUM(J609:J611,J614:J620)</f>
        <v>116248</v>
      </c>
      <c r="K624" s="6">
        <f>SUM(K609:K611,K614:K620)</f>
        <v>122397</v>
      </c>
      <c r="L624" s="44"/>
      <c r="M624" s="160"/>
      <c r="N624" s="36"/>
      <c r="O624" s="36"/>
    </row>
    <row r="625" spans="1:15" ht="12.75">
      <c r="A625" s="11"/>
      <c r="B625" s="7" t="s">
        <v>239</v>
      </c>
      <c r="C625" s="141">
        <f>SUM(C611,C614:C619)</f>
        <v>23892</v>
      </c>
      <c r="D625" s="9"/>
      <c r="E625" s="9"/>
      <c r="F625" s="9"/>
      <c r="G625" s="7"/>
      <c r="H625" s="43"/>
      <c r="I625" s="9">
        <f>SUM(I612:I619)</f>
        <v>28577</v>
      </c>
      <c r="J625" s="9">
        <f>SUM(J612:J619)</f>
        <v>30172</v>
      </c>
      <c r="K625" s="9">
        <f>SUM(K612:K619)</f>
        <v>32736</v>
      </c>
      <c r="L625" s="44"/>
      <c r="M625" s="160"/>
      <c r="N625" s="36"/>
      <c r="O625" s="36"/>
    </row>
    <row r="626" spans="1:15" ht="12.75">
      <c r="A626" s="11"/>
      <c r="B626" s="7"/>
      <c r="C626" s="141"/>
      <c r="D626" s="9"/>
      <c r="E626" s="9"/>
      <c r="F626" s="9"/>
      <c r="G626" s="55"/>
      <c r="H626" s="43"/>
      <c r="I626" s="9"/>
      <c r="J626" s="9"/>
      <c r="K626" s="9"/>
      <c r="L626" s="44"/>
      <c r="M626" s="160"/>
      <c r="N626" s="36"/>
      <c r="O626" s="36"/>
    </row>
    <row r="627" spans="1:15" ht="12.75">
      <c r="A627" s="11"/>
      <c r="B627" s="5" t="s">
        <v>240</v>
      </c>
      <c r="C627" s="129">
        <f>SUM(C593)</f>
        <v>110394</v>
      </c>
      <c r="D627" s="9"/>
      <c r="E627" s="9"/>
      <c r="F627" s="9"/>
      <c r="G627" s="7"/>
      <c r="H627" s="43"/>
      <c r="I627" s="6">
        <f>SUM(I622,I624)</f>
        <v>126920</v>
      </c>
      <c r="J627" s="6">
        <f>SUM(J622,J624)</f>
        <v>130948</v>
      </c>
      <c r="K627" s="6">
        <f>SUM(K622,K624)</f>
        <v>126197</v>
      </c>
      <c r="L627" s="44"/>
      <c r="M627" s="160"/>
      <c r="N627" s="36"/>
      <c r="O627" s="36"/>
    </row>
    <row r="628" spans="1:15" ht="12.75">
      <c r="A628" s="8"/>
      <c r="B628" s="7"/>
      <c r="C628" s="141"/>
      <c r="D628" s="9"/>
      <c r="E628" s="9"/>
      <c r="F628" s="9"/>
      <c r="G628" s="7"/>
      <c r="H628" s="43"/>
      <c r="I628" s="9"/>
      <c r="J628" s="9"/>
      <c r="K628" s="9"/>
      <c r="L628" s="44"/>
      <c r="M628" s="160"/>
      <c r="N628" s="36"/>
      <c r="O628" s="36"/>
    </row>
    <row r="629" spans="1:15" ht="12.75">
      <c r="A629" s="8"/>
      <c r="B629" s="5" t="s">
        <v>241</v>
      </c>
      <c r="C629" s="129">
        <v>200</v>
      </c>
      <c r="D629" s="6"/>
      <c r="E629" s="6"/>
      <c r="F629" s="6"/>
      <c r="G629" s="7"/>
      <c r="H629" s="43"/>
      <c r="I629" s="6">
        <v>200</v>
      </c>
      <c r="J629" s="6">
        <v>200</v>
      </c>
      <c r="K629" s="6">
        <v>200</v>
      </c>
      <c r="L629" s="44"/>
      <c r="M629" s="160"/>
      <c r="N629" s="36"/>
      <c r="O629" s="36"/>
    </row>
    <row r="630" spans="1:15" ht="12.75">
      <c r="A630" s="7"/>
      <c r="B630" s="7"/>
      <c r="C630" s="193"/>
      <c r="D630" s="9"/>
      <c r="E630" s="9"/>
      <c r="F630" s="9"/>
      <c r="G630" s="7"/>
      <c r="H630" s="43"/>
      <c r="I630" s="9"/>
      <c r="J630" s="9"/>
      <c r="K630" s="9"/>
      <c r="L630" s="44"/>
      <c r="M630" s="160"/>
      <c r="N630" s="36"/>
      <c r="O630" s="36"/>
    </row>
    <row r="631" spans="1:15" ht="12.75">
      <c r="A631" s="7"/>
      <c r="B631" s="7"/>
      <c r="C631" s="193"/>
      <c r="D631" s="9"/>
      <c r="E631" s="9"/>
      <c r="F631" s="9"/>
      <c r="G631" s="7"/>
      <c r="H631" s="43"/>
      <c r="I631" s="9"/>
      <c r="J631" s="9"/>
      <c r="K631" s="9"/>
      <c r="L631" s="44"/>
      <c r="M631" s="160"/>
      <c r="N631" s="36"/>
      <c r="O631" s="36"/>
    </row>
    <row r="632" spans="1:15" ht="12.75">
      <c r="A632" s="23"/>
      <c r="B632" s="23"/>
      <c r="C632" s="9"/>
      <c r="D632" s="83"/>
      <c r="E632" s="43"/>
      <c r="F632" s="43"/>
      <c r="G632" s="21"/>
      <c r="H632" s="43"/>
      <c r="I632" s="9"/>
      <c r="J632" s="9"/>
      <c r="K632" s="9"/>
      <c r="L632" s="44"/>
      <c r="M632" s="160"/>
      <c r="N632" s="36"/>
      <c r="O632" s="36"/>
    </row>
    <row r="633" spans="1:15" ht="12.75">
      <c r="A633" s="23"/>
      <c r="B633" s="23"/>
      <c r="C633" s="9"/>
      <c r="D633" s="83"/>
      <c r="E633" s="43"/>
      <c r="F633" s="43"/>
      <c r="G633" s="21"/>
      <c r="H633" s="43"/>
      <c r="I633" s="9"/>
      <c r="J633" s="9"/>
      <c r="K633" s="9"/>
      <c r="L633" s="44"/>
      <c r="M633" s="160"/>
      <c r="N633" s="36"/>
      <c r="O633" s="36"/>
    </row>
    <row r="634" spans="1:15" ht="12.75">
      <c r="A634" s="23"/>
      <c r="B634" s="23"/>
      <c r="C634" s="9"/>
      <c r="D634" s="83"/>
      <c r="E634" s="43"/>
      <c r="F634" s="43"/>
      <c r="G634" s="21"/>
      <c r="H634" s="43"/>
      <c r="I634" s="9"/>
      <c r="J634" s="9"/>
      <c r="K634" s="9"/>
      <c r="L634" s="44"/>
      <c r="M634" s="160"/>
      <c r="N634" s="36"/>
      <c r="O634" s="36"/>
    </row>
    <row r="635" spans="1:15" ht="24" customHeight="1">
      <c r="A635" s="23"/>
      <c r="B635" s="23"/>
      <c r="C635" s="9" t="s">
        <v>242</v>
      </c>
      <c r="D635" s="83"/>
      <c r="E635" s="43"/>
      <c r="F635" s="43"/>
      <c r="G635" s="23"/>
      <c r="H635" s="43"/>
      <c r="I635" s="9"/>
      <c r="J635" s="9"/>
      <c r="K635" s="9"/>
      <c r="L635" s="44"/>
      <c r="M635" s="160"/>
      <c r="N635" s="36"/>
      <c r="O635" s="36"/>
    </row>
    <row r="636" spans="1:15" ht="12.75" hidden="1">
      <c r="A636" s="23"/>
      <c r="B636" s="23"/>
      <c r="C636" s="43"/>
      <c r="D636" s="83"/>
      <c r="E636" s="43"/>
      <c r="F636" s="43"/>
      <c r="G636" s="21"/>
      <c r="H636" s="43"/>
      <c r="I636" s="43"/>
      <c r="J636" s="43"/>
      <c r="K636" s="43"/>
      <c r="L636" s="43"/>
      <c r="M636" s="87"/>
      <c r="N636" s="36"/>
      <c r="O636" s="36"/>
    </row>
    <row r="637" spans="1:15" ht="1.5" customHeight="1" hidden="1">
      <c r="A637" s="23"/>
      <c r="B637" s="23"/>
      <c r="C637" s="43"/>
      <c r="D637" s="83"/>
      <c r="E637" s="43"/>
      <c r="F637" s="43"/>
      <c r="G637" s="23"/>
      <c r="H637" s="43"/>
      <c r="I637" s="43"/>
      <c r="J637" s="43"/>
      <c r="K637" s="43"/>
      <c r="L637" s="43"/>
      <c r="M637" s="87"/>
      <c r="N637" s="36"/>
      <c r="O637" s="36"/>
    </row>
    <row r="638" spans="1:15" ht="12.75" hidden="1">
      <c r="A638" s="23"/>
      <c r="B638" s="23"/>
      <c r="C638" s="43"/>
      <c r="D638" s="83"/>
      <c r="E638" s="43"/>
      <c r="F638" s="43"/>
      <c r="G638" s="23"/>
      <c r="H638" s="43"/>
      <c r="I638" s="43"/>
      <c r="J638" s="43"/>
      <c r="K638" s="43"/>
      <c r="L638" s="43"/>
      <c r="M638" s="87"/>
      <c r="N638" s="36"/>
      <c r="O638" s="36"/>
    </row>
    <row r="639" spans="1:15" ht="12.75" hidden="1">
      <c r="A639" s="23"/>
      <c r="B639" s="23"/>
      <c r="C639" s="43"/>
      <c r="D639" s="83"/>
      <c r="E639" s="43"/>
      <c r="F639" s="43"/>
      <c r="G639" s="23"/>
      <c r="H639" s="43"/>
      <c r="I639" s="43"/>
      <c r="J639" s="43"/>
      <c r="K639" s="43"/>
      <c r="L639" s="43"/>
      <c r="M639" s="87"/>
      <c r="N639" s="36"/>
      <c r="O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6" spans="14:15" ht="12.75">
      <c r="N646" s="190"/>
      <c r="O646" s="191"/>
    </row>
    <row r="647" spans="14:15" ht="12.75">
      <c r="N647" s="36"/>
      <c r="O647" s="36"/>
    </row>
    <row r="648" spans="14:15" ht="12.75">
      <c r="N648" s="36"/>
      <c r="O648" s="36"/>
    </row>
    <row r="649" spans="14:15" ht="12.75">
      <c r="N649" s="36"/>
      <c r="O649" s="36"/>
    </row>
    <row r="650" spans="14:15" ht="12.75">
      <c r="N650" s="36"/>
      <c r="O650" s="36"/>
    </row>
    <row r="651" spans="14:15" ht="12.75">
      <c r="N651" s="36"/>
      <c r="O651" s="36"/>
    </row>
    <row r="652" spans="14:15" ht="12.75">
      <c r="N652" s="36"/>
      <c r="O652" s="36"/>
    </row>
    <row r="653" spans="14:15" ht="12.75">
      <c r="N653" s="36"/>
      <c r="O653" s="36"/>
    </row>
    <row r="654" spans="14:15" ht="12.75">
      <c r="N654" s="36"/>
      <c r="O654" s="36"/>
    </row>
    <row r="655" spans="14:15" ht="12.75">
      <c r="N655" s="36"/>
      <c r="O655" s="36"/>
    </row>
    <row r="656" spans="14:15" ht="12.75">
      <c r="N656" s="36"/>
      <c r="O656" s="36"/>
    </row>
    <row r="657" spans="14:15" ht="12.75">
      <c r="N657" s="36"/>
      <c r="O657" s="36"/>
    </row>
    <row r="658" spans="14:15" ht="12.75">
      <c r="N658" s="36"/>
      <c r="O658" s="36"/>
    </row>
    <row r="659" spans="14:15" ht="12.75">
      <c r="N659" s="36"/>
      <c r="O659" s="36"/>
    </row>
    <row r="660" spans="14:15" ht="12.75">
      <c r="N660" s="36"/>
      <c r="O660" s="36"/>
    </row>
    <row r="661" spans="14:15" ht="12.75">
      <c r="N661" s="36"/>
      <c r="O661" s="36"/>
    </row>
    <row r="662" spans="14:15" ht="12.75">
      <c r="N662" s="36"/>
      <c r="O662" s="36"/>
    </row>
    <row r="663" spans="14:15" ht="12.75">
      <c r="N663" s="36"/>
      <c r="O663" s="36"/>
    </row>
    <row r="664" spans="14:15" ht="12.75">
      <c r="N664" s="36"/>
      <c r="O664" s="36"/>
    </row>
    <row r="665" spans="14:15" ht="12.75">
      <c r="N665" s="36"/>
      <c r="O665" s="36"/>
    </row>
    <row r="666" spans="14:15" ht="12.75">
      <c r="N666" s="36"/>
      <c r="O666" s="36"/>
    </row>
    <row r="667" spans="14:15" ht="12.75">
      <c r="N667" s="36"/>
      <c r="O667" s="36"/>
    </row>
    <row r="668" spans="14:15" ht="12.75">
      <c r="N668" s="36"/>
      <c r="O668" s="36"/>
    </row>
    <row r="669" spans="14:15" ht="12.75">
      <c r="N669" s="36"/>
      <c r="O669" s="36"/>
    </row>
    <row r="670" spans="14:15" ht="12.75">
      <c r="N670" s="36"/>
      <c r="O670" s="36"/>
    </row>
    <row r="671" spans="14:15" ht="12.75">
      <c r="N671" s="36"/>
      <c r="O671" s="36"/>
    </row>
    <row r="672" spans="14:15" ht="12.75">
      <c r="N672" s="36"/>
      <c r="O672" s="36"/>
    </row>
    <row r="673" spans="14:15" ht="12.75">
      <c r="N673" s="36"/>
      <c r="O673" s="36"/>
    </row>
    <row r="674" spans="14:15" ht="12.75">
      <c r="N674" s="36"/>
      <c r="O674" s="36"/>
    </row>
    <row r="675" spans="14:15" ht="12.75">
      <c r="N675" s="36"/>
      <c r="O675" s="36"/>
    </row>
    <row r="676" spans="14:15" ht="12.75">
      <c r="N676" s="36"/>
      <c r="O676" s="36"/>
    </row>
    <row r="680" ht="2.25" customHeight="1"/>
    <row r="681" spans="14:15" ht="12.75">
      <c r="N681" s="41"/>
      <c r="O681" s="41"/>
    </row>
    <row r="682" spans="14:15" ht="12.75">
      <c r="N682" s="36"/>
      <c r="O682" s="36"/>
    </row>
    <row r="683" spans="14:15" ht="12.75">
      <c r="N683" s="36"/>
      <c r="O683" s="36"/>
    </row>
    <row r="684" spans="14:15" ht="12.75">
      <c r="N684" s="36"/>
      <c r="O684" s="36"/>
    </row>
    <row r="685" spans="14:15" ht="12.75">
      <c r="N685" s="36"/>
      <c r="O685" s="36"/>
    </row>
    <row r="686" spans="14:15" ht="12.75">
      <c r="N686" s="36"/>
      <c r="O686" s="36"/>
    </row>
    <row r="687" spans="14:15" ht="12.75">
      <c r="N687" s="36"/>
      <c r="O687" s="36"/>
    </row>
    <row r="688" spans="14:15" ht="12.75">
      <c r="N688" s="36"/>
      <c r="O688" s="36"/>
    </row>
    <row r="689" spans="14:15" ht="12.75">
      <c r="N689" s="36"/>
      <c r="O689" s="36"/>
    </row>
    <row r="690" spans="14:15" ht="12.75">
      <c r="N690" s="36"/>
      <c r="O690" s="36"/>
    </row>
    <row r="691" spans="14:15" ht="12.75">
      <c r="N691" s="36"/>
      <c r="O691" s="36"/>
    </row>
    <row r="692" spans="14:15" ht="12.75">
      <c r="N692" s="36"/>
      <c r="O692" s="36"/>
    </row>
    <row r="693" spans="14:15" ht="12.75">
      <c r="N693" s="36"/>
      <c r="O693" s="36"/>
    </row>
    <row r="694" spans="14:15" ht="12.75">
      <c r="N694" s="36"/>
      <c r="O694" s="36"/>
    </row>
    <row r="695" spans="14:15" ht="12.75">
      <c r="N695" s="36"/>
      <c r="O695" s="36"/>
    </row>
    <row r="696" spans="14:15" ht="12.75">
      <c r="N696" s="36"/>
      <c r="O696" s="36"/>
    </row>
    <row r="697" spans="14:15" ht="12.75">
      <c r="N697" s="36"/>
      <c r="O697" s="36"/>
    </row>
    <row r="698" spans="14:15" ht="12.75">
      <c r="N698" s="36"/>
      <c r="O698" s="36"/>
    </row>
    <row r="699" spans="14:15" ht="12.75">
      <c r="N699" s="36"/>
      <c r="O699" s="36"/>
    </row>
    <row r="700" spans="14:15" ht="12.75">
      <c r="N700" s="36"/>
      <c r="O700" s="36"/>
    </row>
    <row r="701" spans="14:15" ht="12.75">
      <c r="N701" s="36"/>
      <c r="O701" s="36"/>
    </row>
    <row r="702" spans="14:15" ht="12.75">
      <c r="N702" s="36"/>
      <c r="O702" s="36"/>
    </row>
    <row r="703" spans="14:15" ht="12.75">
      <c r="N703" s="36"/>
      <c r="O703" s="36"/>
    </row>
    <row r="704" spans="14:15" ht="12.75">
      <c r="N704" s="36"/>
      <c r="O704" s="36"/>
    </row>
    <row r="705" spans="14:15" ht="12.75">
      <c r="N705" s="36"/>
      <c r="O705" s="36"/>
    </row>
    <row r="706" spans="14:15" ht="12.75">
      <c r="N706" s="36"/>
      <c r="O706" s="36"/>
    </row>
    <row r="707" spans="14:15" ht="12.75">
      <c r="N707" s="36"/>
      <c r="O707" s="36"/>
    </row>
    <row r="708" spans="14:15" ht="12.75">
      <c r="N708" s="36"/>
      <c r="O708" s="36"/>
    </row>
    <row r="709" spans="14:15" ht="12.75">
      <c r="N709" s="36"/>
      <c r="O709" s="36"/>
    </row>
    <row r="710" spans="14:15" ht="12.75">
      <c r="N710" s="36"/>
      <c r="O710" s="36"/>
    </row>
    <row r="711" spans="14:15" ht="12.75">
      <c r="N711" s="36"/>
      <c r="O711" s="36"/>
    </row>
    <row r="715" ht="51.75" customHeight="1"/>
    <row r="716" spans="14:15" ht="12.75">
      <c r="N716" s="41"/>
      <c r="O716" s="41"/>
    </row>
    <row r="717" spans="14:15" ht="12.75">
      <c r="N717" s="36"/>
      <c r="O717" s="36"/>
    </row>
    <row r="718" spans="14:15" ht="12.75">
      <c r="N718" s="36"/>
      <c r="O718" s="36"/>
    </row>
    <row r="719" spans="14:15" ht="12.75">
      <c r="N719" s="36"/>
      <c r="O719" s="36"/>
    </row>
    <row r="720" spans="14:15" ht="12.75">
      <c r="N720" s="36"/>
      <c r="O720" s="36"/>
    </row>
    <row r="721" spans="14:15" ht="12.75">
      <c r="N721" s="36"/>
      <c r="O721" s="36"/>
    </row>
    <row r="722" spans="14:15" ht="12.75">
      <c r="N722" s="36"/>
      <c r="O722" s="36"/>
    </row>
    <row r="723" spans="14:15" ht="12.75">
      <c r="N723" s="36"/>
      <c r="O723" s="36"/>
    </row>
    <row r="724" spans="14:15" ht="12.75">
      <c r="N724" s="36"/>
      <c r="O724" s="36"/>
    </row>
    <row r="725" spans="14:15" ht="12.75">
      <c r="N725" s="36"/>
      <c r="O725" s="36"/>
    </row>
    <row r="726" spans="14:15" ht="12.75">
      <c r="N726" s="36"/>
      <c r="O726" s="36"/>
    </row>
    <row r="727" spans="14:15" ht="12.75">
      <c r="N727" s="36"/>
      <c r="O727" s="36"/>
    </row>
    <row r="728" spans="14:15" ht="12.75">
      <c r="N728" s="36"/>
      <c r="O728" s="36"/>
    </row>
    <row r="729" spans="14:15" ht="12.75">
      <c r="N729" s="36"/>
      <c r="O729" s="36"/>
    </row>
    <row r="730" spans="14:15" ht="12.75">
      <c r="N730" s="36"/>
      <c r="O730" s="36"/>
    </row>
    <row r="731" spans="14:15" ht="12.75">
      <c r="N731" s="36"/>
      <c r="O731" s="36"/>
    </row>
    <row r="732" spans="14:15" ht="12.75">
      <c r="N732" s="36"/>
      <c r="O732" s="36"/>
    </row>
    <row r="733" spans="14:15" ht="12.75">
      <c r="N733" s="36"/>
      <c r="O733" s="36"/>
    </row>
    <row r="734" spans="14:15" ht="12.75">
      <c r="N734" s="36"/>
      <c r="O734" s="36"/>
    </row>
    <row r="735" spans="14:15" ht="12.75">
      <c r="N735" s="36"/>
      <c r="O735" s="36"/>
    </row>
    <row r="736" spans="14:15" ht="12.75">
      <c r="N736" s="36"/>
      <c r="O736" s="36"/>
    </row>
    <row r="737" spans="14:15" ht="12.75">
      <c r="N737" s="36"/>
      <c r="O737" s="36"/>
    </row>
    <row r="738" spans="14:15" ht="12.75">
      <c r="N738" s="36"/>
      <c r="O738" s="36"/>
    </row>
    <row r="739" spans="14:15" ht="12.75">
      <c r="N739" s="36"/>
      <c r="O739" s="36"/>
    </row>
    <row r="740" spans="14:15" ht="12.75">
      <c r="N740" s="36"/>
      <c r="O740" s="36"/>
    </row>
    <row r="741" spans="14:15" ht="12.75">
      <c r="N741" s="36"/>
      <c r="O741" s="36"/>
    </row>
    <row r="742" spans="14:15" ht="12.75">
      <c r="N742" s="36"/>
      <c r="O742" s="36"/>
    </row>
    <row r="743" spans="14:15" ht="12.75">
      <c r="N743" s="36"/>
      <c r="O743" s="36"/>
    </row>
    <row r="744" spans="14:15" ht="12.75">
      <c r="N744" s="36"/>
      <c r="O744" s="36"/>
    </row>
    <row r="745" spans="14:15" ht="12.75">
      <c r="N745" s="36"/>
      <c r="O745" s="36"/>
    </row>
    <row r="746" spans="14:15" ht="12.75">
      <c r="N746" s="36"/>
      <c r="O746" s="36"/>
    </row>
    <row r="747" spans="14:15" ht="12.75">
      <c r="N747" s="36"/>
      <c r="O747" s="36"/>
    </row>
    <row r="750" ht="51" customHeight="1"/>
    <row r="751" spans="14:15" ht="12.75">
      <c r="N751" s="41"/>
      <c r="O751" s="41"/>
    </row>
    <row r="752" spans="14:15" ht="12.75">
      <c r="N752" s="36"/>
      <c r="O752" s="36"/>
    </row>
    <row r="753" spans="14:15" ht="12.75">
      <c r="N753" s="36"/>
      <c r="O753" s="36"/>
    </row>
    <row r="754" spans="14:15" ht="12.75">
      <c r="N754" s="36"/>
      <c r="O754" s="36"/>
    </row>
    <row r="755" spans="14:15" ht="12.75">
      <c r="N755" s="36"/>
      <c r="O755" s="36"/>
    </row>
    <row r="756" spans="14:15" ht="12.75">
      <c r="N756" s="36"/>
      <c r="O756" s="36"/>
    </row>
    <row r="757" spans="14:15" ht="12.75">
      <c r="N757" s="36"/>
      <c r="O757" s="36"/>
    </row>
    <row r="758" spans="14:15" ht="12.75">
      <c r="N758" s="36"/>
      <c r="O758" s="36"/>
    </row>
    <row r="759" spans="14:15" ht="12.75">
      <c r="N759" s="36"/>
      <c r="O759" s="36"/>
    </row>
    <row r="760" spans="14:15" ht="12.75">
      <c r="N760" s="36"/>
      <c r="O760" s="36"/>
    </row>
    <row r="761" spans="14:15" ht="12.75">
      <c r="N761" s="36"/>
      <c r="O761" s="36"/>
    </row>
    <row r="762" spans="14:15" ht="12.75">
      <c r="N762" s="36"/>
      <c r="O762" s="36"/>
    </row>
    <row r="763" spans="14:15" ht="12.75">
      <c r="N763" s="36"/>
      <c r="O763" s="36"/>
    </row>
    <row r="764" spans="14:15" ht="12.75">
      <c r="N764" s="36"/>
      <c r="O764" s="36"/>
    </row>
    <row r="765" spans="14:15" ht="12.75">
      <c r="N765" s="36"/>
      <c r="O765" s="36"/>
    </row>
    <row r="766" spans="14:15" ht="12.75">
      <c r="N766" s="36"/>
      <c r="O766" s="36"/>
    </row>
    <row r="767" spans="14:15" ht="12.75">
      <c r="N767" s="36"/>
      <c r="O767" s="36"/>
    </row>
    <row r="768" spans="14:15" ht="12.75">
      <c r="N768" s="36"/>
      <c r="O768" s="36"/>
    </row>
    <row r="769" spans="14:15" ht="12.75">
      <c r="N769" s="36"/>
      <c r="O769" s="36"/>
    </row>
    <row r="770" spans="14:15" ht="12.75">
      <c r="N770" s="36"/>
      <c r="O770" s="36"/>
    </row>
    <row r="771" spans="14:15" ht="12.75">
      <c r="N771" s="36"/>
      <c r="O771" s="36"/>
    </row>
    <row r="772" spans="14:15" ht="12.75">
      <c r="N772" s="36"/>
      <c r="O772" s="36"/>
    </row>
    <row r="773" spans="14:15" ht="12.75">
      <c r="N773" s="36"/>
      <c r="O773" s="36"/>
    </row>
    <row r="774" spans="14:15" ht="12.75">
      <c r="N774" s="36"/>
      <c r="O774" s="36"/>
    </row>
    <row r="775" spans="14:15" ht="12.75">
      <c r="N775" s="36"/>
      <c r="O775" s="36"/>
    </row>
    <row r="776" spans="14:15" ht="12.75">
      <c r="N776" s="36"/>
      <c r="O776" s="36"/>
    </row>
    <row r="777" spans="14:15" ht="12.75">
      <c r="N777" s="36"/>
      <c r="O777" s="36"/>
    </row>
    <row r="778" spans="14:15" ht="12.75">
      <c r="N778" s="36"/>
      <c r="O778" s="36"/>
    </row>
    <row r="779" spans="14:15" ht="12.75">
      <c r="N779" s="36"/>
      <c r="O779" s="36"/>
    </row>
    <row r="780" spans="14:15" ht="12.75">
      <c r="N780" s="36"/>
      <c r="O780" s="36"/>
    </row>
    <row r="781" spans="14:15" ht="12.75">
      <c r="N781" s="36"/>
      <c r="O781" s="36"/>
    </row>
    <row r="782" spans="14:15" ht="12.75">
      <c r="N782" s="36"/>
      <c r="O782" s="36"/>
    </row>
    <row r="783" spans="14:15" ht="12.75">
      <c r="N783" s="36"/>
      <c r="O783" s="36"/>
    </row>
    <row r="785" ht="52.5" customHeight="1"/>
    <row r="786" spans="14:15" ht="12.75">
      <c r="N786" s="41"/>
      <c r="O786" s="41"/>
    </row>
    <row r="787" spans="14:15" ht="12.75">
      <c r="N787" s="36"/>
      <c r="O787" s="36"/>
    </row>
    <row r="788" spans="14:15" ht="12.75">
      <c r="N788" s="36"/>
      <c r="O788" s="36"/>
    </row>
    <row r="789" spans="14:15" ht="12.75">
      <c r="N789" s="36"/>
      <c r="O789" s="36"/>
    </row>
    <row r="790" spans="14:15" ht="12.75">
      <c r="N790" s="36"/>
      <c r="O790" s="36"/>
    </row>
    <row r="791" spans="14:15" ht="12.75">
      <c r="N791" s="36"/>
      <c r="O791" s="36"/>
    </row>
    <row r="792" spans="14:15" ht="12.75">
      <c r="N792" s="36"/>
      <c r="O792" s="36"/>
    </row>
    <row r="793" spans="14:15" ht="12.75">
      <c r="N793" s="36"/>
      <c r="O793" s="36"/>
    </row>
    <row r="794" spans="14:15" ht="12.75">
      <c r="N794" s="36"/>
      <c r="O794" s="36"/>
    </row>
    <row r="795" spans="14:15" ht="12.75">
      <c r="N795" s="36"/>
      <c r="O795" s="36"/>
    </row>
    <row r="796" spans="14:15" ht="12.75">
      <c r="N796" s="36"/>
      <c r="O796" s="36"/>
    </row>
    <row r="797" spans="14:15" ht="12.75">
      <c r="N797" s="36"/>
      <c r="O797" s="36"/>
    </row>
    <row r="798" spans="14:15" ht="12.75">
      <c r="N798" s="36"/>
      <c r="O798" s="36"/>
    </row>
    <row r="799" spans="14:15" ht="12.75">
      <c r="N799" s="36"/>
      <c r="O799" s="36"/>
    </row>
    <row r="800" spans="14:15" ht="12.75">
      <c r="N800" s="36"/>
      <c r="O800" s="36"/>
    </row>
    <row r="801" spans="14:15" ht="12.75">
      <c r="N801" s="36"/>
      <c r="O801" s="36"/>
    </row>
    <row r="802" spans="14:15" ht="12.75">
      <c r="N802" s="36"/>
      <c r="O802" s="36"/>
    </row>
    <row r="803" spans="14:15" ht="12.75">
      <c r="N803" s="36"/>
      <c r="O803" s="36"/>
    </row>
    <row r="804" spans="14:15" ht="12.75">
      <c r="N804" s="36"/>
      <c r="O804" s="36"/>
    </row>
    <row r="805" spans="14:15" ht="12.75">
      <c r="N805" s="36"/>
      <c r="O805" s="36"/>
    </row>
    <row r="806" spans="14:15" ht="12.75">
      <c r="N806" s="36"/>
      <c r="O806" s="36"/>
    </row>
    <row r="807" spans="14:15" ht="12.75">
      <c r="N807" s="36"/>
      <c r="O807" s="36"/>
    </row>
    <row r="808" spans="14:15" ht="12.75">
      <c r="N808" s="36"/>
      <c r="O808" s="36"/>
    </row>
    <row r="809" spans="14:15" ht="12.75">
      <c r="N809" s="36"/>
      <c r="O809" s="36"/>
    </row>
    <row r="810" spans="14:15" ht="12.75">
      <c r="N810" s="36"/>
      <c r="O810" s="36"/>
    </row>
    <row r="811" spans="14:15" ht="12.75">
      <c r="N811" s="36"/>
      <c r="O811" s="36"/>
    </row>
    <row r="812" spans="14:15" ht="12.75">
      <c r="N812" s="36"/>
      <c r="O812" s="36"/>
    </row>
    <row r="813" spans="14:15" ht="12.75">
      <c r="N813" s="36"/>
      <c r="O813" s="36"/>
    </row>
    <row r="814" spans="14:15" ht="12.75">
      <c r="N814" s="36"/>
      <c r="O814" s="36"/>
    </row>
    <row r="815" spans="14:15" ht="12.75">
      <c r="N815" s="36"/>
      <c r="O815" s="36"/>
    </row>
    <row r="816" spans="14:15" ht="12.75">
      <c r="N816" s="36"/>
      <c r="O816" s="36"/>
    </row>
    <row r="817" spans="14:15" ht="12.75">
      <c r="N817" s="36"/>
      <c r="O817" s="36"/>
    </row>
    <row r="818" spans="14:15" ht="12.75">
      <c r="N818" s="36"/>
      <c r="O818" s="36"/>
    </row>
    <row r="822" spans="14:15" ht="12.75">
      <c r="N822" s="41"/>
      <c r="O822" s="41"/>
    </row>
    <row r="823" spans="14:15" ht="12.75">
      <c r="N823" s="36"/>
      <c r="O823" s="36"/>
    </row>
    <row r="824" spans="14:15" ht="12.75">
      <c r="N824" s="36"/>
      <c r="O824" s="36"/>
    </row>
    <row r="825" spans="14:15" ht="12.75">
      <c r="N825" s="36"/>
      <c r="O825" s="36"/>
    </row>
    <row r="826" spans="14:15" ht="12.75">
      <c r="N826" s="36"/>
      <c r="O826" s="36"/>
    </row>
    <row r="827" spans="14:15" ht="12.75">
      <c r="N827" s="36"/>
      <c r="O827" s="36"/>
    </row>
    <row r="828" spans="14:15" ht="12.75">
      <c r="N828" s="36"/>
      <c r="O828" s="36"/>
    </row>
    <row r="829" spans="14:15" ht="12.75">
      <c r="N829" s="36"/>
      <c r="O829" s="36"/>
    </row>
    <row r="830" spans="14:15" ht="12.75">
      <c r="N830" s="36"/>
      <c r="O830" s="36"/>
    </row>
    <row r="831" spans="14:15" ht="12.75">
      <c r="N831" s="36"/>
      <c r="O831" s="36"/>
    </row>
    <row r="832" spans="14:15" ht="12.75">
      <c r="N832" s="36"/>
      <c r="O832" s="36"/>
    </row>
    <row r="833" spans="14:15" ht="12.75">
      <c r="N833" s="36"/>
      <c r="O833" s="36"/>
    </row>
    <row r="834" spans="14:15" ht="12.75">
      <c r="N834" s="36"/>
      <c r="O834" s="36"/>
    </row>
    <row r="835" spans="14:15" ht="12.75">
      <c r="N835" s="36"/>
      <c r="O835" s="36"/>
    </row>
    <row r="836" spans="14:15" ht="12.75">
      <c r="N836" s="36"/>
      <c r="O836" s="36"/>
    </row>
    <row r="837" spans="14:15" ht="12.75">
      <c r="N837" s="36"/>
      <c r="O837" s="36"/>
    </row>
    <row r="838" spans="14:15" ht="12.75">
      <c r="N838" s="36"/>
      <c r="O838" s="36"/>
    </row>
    <row r="839" spans="14:15" ht="12.75">
      <c r="N839" s="36"/>
      <c r="O839" s="36"/>
    </row>
    <row r="840" spans="14:15" ht="12.75">
      <c r="N840" s="36"/>
      <c r="O840" s="36"/>
    </row>
    <row r="841" spans="14:15" ht="12.75">
      <c r="N841" s="36"/>
      <c r="O841" s="36"/>
    </row>
    <row r="842" spans="14:15" ht="12.75">
      <c r="N842" s="36"/>
      <c r="O842" s="36"/>
    </row>
    <row r="843" spans="14:15" ht="12.75">
      <c r="N843" s="36"/>
      <c r="O843" s="36"/>
    </row>
    <row r="844" spans="14:15" ht="12.75">
      <c r="N844" s="36"/>
      <c r="O844" s="36"/>
    </row>
    <row r="845" spans="14:15" ht="12.75">
      <c r="N845" s="36"/>
      <c r="O845" s="36"/>
    </row>
    <row r="846" spans="14:15" ht="12.75">
      <c r="N846" s="36"/>
      <c r="O846" s="36"/>
    </row>
    <row r="847" spans="14:15" ht="12.75">
      <c r="N847" s="36"/>
      <c r="O847" s="36"/>
    </row>
    <row r="848" spans="14:15" ht="12.75">
      <c r="N848" s="36"/>
      <c r="O848" s="36"/>
    </row>
    <row r="849" spans="14:15" ht="12.75">
      <c r="N849" s="36"/>
      <c r="O849" s="36"/>
    </row>
    <row r="850" spans="14:15" ht="12.75">
      <c r="N850" s="36"/>
      <c r="O850" s="36"/>
    </row>
    <row r="851" spans="14:15" ht="12.75">
      <c r="N851" s="36"/>
      <c r="O851" s="36"/>
    </row>
    <row r="852" spans="14:15" ht="12.75">
      <c r="N852" s="36"/>
      <c r="O852" s="36"/>
    </row>
    <row r="856" ht="52.5" customHeight="1"/>
    <row r="857" spans="14:15" ht="12.75">
      <c r="N857" s="41"/>
      <c r="O857" s="41"/>
    </row>
    <row r="858" spans="14:15" ht="12.75">
      <c r="N858" s="36"/>
      <c r="O858" s="36"/>
    </row>
    <row r="859" spans="14:15" ht="12.75">
      <c r="N859" s="36"/>
      <c r="O859" s="36"/>
    </row>
    <row r="860" spans="14:15" ht="12.75">
      <c r="N860" s="36"/>
      <c r="O860" s="36"/>
    </row>
    <row r="861" spans="14:15" ht="12.75">
      <c r="N861" s="36"/>
      <c r="O861" s="36"/>
    </row>
    <row r="862" spans="14:15" ht="12.75">
      <c r="N862" s="36"/>
      <c r="O862" s="36"/>
    </row>
    <row r="863" spans="14:15" ht="12.75">
      <c r="N863" s="36"/>
      <c r="O863" s="36"/>
    </row>
    <row r="864" spans="14:15" ht="12.75">
      <c r="N864" s="36"/>
      <c r="O864" s="36"/>
    </row>
    <row r="865" spans="14:15" ht="12.75">
      <c r="N865" s="36"/>
      <c r="O865" s="36"/>
    </row>
    <row r="866" spans="14:15" ht="12.75">
      <c r="N866" s="36"/>
      <c r="O866" s="36"/>
    </row>
    <row r="867" spans="14:15" ht="12.75">
      <c r="N867" s="36"/>
      <c r="O867" s="36"/>
    </row>
    <row r="868" spans="14:15" ht="12.75">
      <c r="N868" s="36"/>
      <c r="O868" s="36"/>
    </row>
    <row r="869" spans="14:15" ht="12.75">
      <c r="N869" s="36"/>
      <c r="O869" s="36"/>
    </row>
    <row r="870" spans="14:15" ht="12.75">
      <c r="N870" s="36"/>
      <c r="O870" s="36"/>
    </row>
    <row r="871" spans="14:15" ht="12.75">
      <c r="N871" s="36"/>
      <c r="O871" s="36"/>
    </row>
    <row r="872" spans="14:15" ht="12.75">
      <c r="N872" s="36"/>
      <c r="O872" s="36"/>
    </row>
    <row r="873" spans="14:15" ht="12.75">
      <c r="N873" s="36"/>
      <c r="O873" s="36"/>
    </row>
    <row r="874" spans="14:15" ht="12.75">
      <c r="N874" s="36"/>
      <c r="O874" s="36"/>
    </row>
    <row r="875" spans="14:15" ht="12.75">
      <c r="N875" s="36"/>
      <c r="O875" s="36"/>
    </row>
    <row r="876" spans="14:15" ht="12.75">
      <c r="N876" s="36"/>
      <c r="O876" s="36"/>
    </row>
    <row r="877" spans="14:15" ht="12.75">
      <c r="N877" s="36"/>
      <c r="O877" s="36"/>
    </row>
    <row r="878" spans="14:15" ht="12.75">
      <c r="N878" s="36"/>
      <c r="O878" s="36"/>
    </row>
    <row r="879" spans="14:15" ht="12.75">
      <c r="N879" s="36"/>
      <c r="O879" s="36"/>
    </row>
    <row r="880" spans="14:15" ht="12.75">
      <c r="N880" s="36"/>
      <c r="O880" s="36"/>
    </row>
    <row r="881" spans="14:15" ht="12.75">
      <c r="N881" s="36"/>
      <c r="O881" s="36"/>
    </row>
    <row r="882" spans="14:15" ht="12.75">
      <c r="N882" s="36"/>
      <c r="O882" s="36"/>
    </row>
    <row r="883" spans="14:15" ht="12.75">
      <c r="N883" s="36"/>
      <c r="O883" s="36"/>
    </row>
    <row r="884" spans="14:15" ht="12.75">
      <c r="N884" s="36"/>
      <c r="O884" s="36"/>
    </row>
    <row r="885" spans="14:15" ht="12.75">
      <c r="N885" s="36"/>
      <c r="O885" s="36"/>
    </row>
    <row r="886" spans="14:15" ht="12.75">
      <c r="N886" s="36"/>
      <c r="O886" s="36"/>
    </row>
    <row r="887" spans="14:15" ht="12.75">
      <c r="N887" s="36"/>
      <c r="O887" s="36"/>
    </row>
    <row r="888" spans="14:15" ht="12.75">
      <c r="N888" s="36"/>
      <c r="O888" s="36"/>
    </row>
    <row r="966" ht="50.25" customHeight="1"/>
    <row r="1001" ht="51.75" customHeight="1"/>
    <row r="1036" ht="52.5" customHeight="1"/>
    <row r="1107" ht="51" customHeight="1"/>
    <row r="1126" ht="12" customHeight="1"/>
    <row r="1127" ht="257.25" customHeight="1" hidden="1"/>
    <row r="1128" ht="185.25" customHeight="1"/>
    <row r="1129" ht="27" customHeight="1"/>
    <row r="1162" ht="39.75" customHeight="1"/>
    <row r="1163" ht="12.75" customHeight="1" hidden="1"/>
    <row r="1164" ht="12.75" customHeight="1" hidden="1"/>
    <row r="1198" ht="46.5" customHeight="1"/>
    <row r="1233" ht="63.75" customHeight="1"/>
    <row r="1267" ht="45" customHeight="1"/>
    <row r="1338" ht="57" customHeight="1"/>
  </sheetData>
  <printOptions/>
  <pageMargins left="0.75" right="0.75" top="1" bottom="1" header="0.4921259845" footer="0.4921259845"/>
  <pageSetup horizontalDpi="600" verticalDpi="600" orientation="portrait" paperSize="9" scale="84" r:id="rId1"/>
  <headerFooter alignWithMargins="0">
    <oddHeader>&amp;C&amp;A</oddHeader>
    <oddFooter>&amp;CStrana &amp;P</oddFooter>
  </headerFooter>
  <rowBreaks count="7" manualBreakCount="7">
    <brk id="37" max="255" man="1"/>
    <brk id="75" max="255" man="1"/>
    <brk id="121" max="255" man="1"/>
    <brk id="159" max="255" man="1"/>
    <brk id="198" max="255" man="1"/>
    <brk id="233" max="255" man="1"/>
    <brk id="291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E19" sqref="E19"/>
    </sheetView>
  </sheetViews>
  <sheetFormatPr defaultColWidth="9.00390625" defaultRowHeight="12.75"/>
  <cols>
    <col min="1" max="1" width="7.75390625" style="0" customWidth="1"/>
    <col min="2" max="2" width="20.875" style="0" customWidth="1"/>
    <col min="3" max="3" width="9.375" style="0" customWidth="1"/>
    <col min="4" max="4" width="10.875" style="0" customWidth="1"/>
    <col min="5" max="5" width="11.75390625" style="0" customWidth="1"/>
    <col min="6" max="6" width="9.25390625" style="0" customWidth="1"/>
    <col min="7" max="7" width="7.00390625" style="0" customWidth="1"/>
    <col min="8" max="8" width="12.00390625" style="0" customWidth="1"/>
    <col min="9" max="9" width="11.875" style="0" customWidth="1"/>
    <col min="10" max="10" width="11.75390625" style="0" customWidth="1"/>
  </cols>
  <sheetData>
    <row r="2" spans="1:10" ht="12.75">
      <c r="A2" s="597" t="s">
        <v>443</v>
      </c>
      <c r="B2" s="597"/>
      <c r="C2" s="597"/>
      <c r="D2" s="598"/>
      <c r="E2" s="598"/>
      <c r="F2" s="598"/>
      <c r="J2" s="28"/>
    </row>
    <row r="3" spans="1:6" ht="12.75">
      <c r="A3" s="598"/>
      <c r="B3" s="598"/>
      <c r="C3" s="598"/>
      <c r="D3" s="598"/>
      <c r="E3" s="598"/>
      <c r="F3" s="598"/>
    </row>
    <row r="4" spans="1:8" ht="19.5">
      <c r="A4" s="598"/>
      <c r="B4" s="598"/>
      <c r="C4" s="599" t="s">
        <v>546</v>
      </c>
      <c r="D4" s="600"/>
      <c r="E4" s="600"/>
      <c r="F4" s="600"/>
      <c r="G4" s="600"/>
      <c r="H4" s="600"/>
    </row>
    <row r="6" spans="1:12" ht="13.5" thickBot="1">
      <c r="A6" s="725"/>
      <c r="B6" s="725"/>
      <c r="C6" s="725"/>
      <c r="D6" s="725"/>
      <c r="E6" s="725"/>
      <c r="F6" s="725"/>
      <c r="G6" s="725"/>
      <c r="H6" s="725"/>
      <c r="I6" s="725"/>
      <c r="J6" s="726" t="s">
        <v>531</v>
      </c>
      <c r="K6" s="725"/>
      <c r="L6" s="725"/>
    </row>
    <row r="7" spans="1:12" ht="14.25" thickTop="1">
      <c r="A7" s="744"/>
      <c r="B7" s="745"/>
      <c r="C7" s="753" t="s">
        <v>445</v>
      </c>
      <c r="D7" s="794" t="s">
        <v>446</v>
      </c>
      <c r="E7" s="753" t="s">
        <v>447</v>
      </c>
      <c r="F7" s="797" t="s">
        <v>448</v>
      </c>
      <c r="G7" s="746"/>
      <c r="H7" s="747"/>
      <c r="I7" s="748"/>
      <c r="J7" s="749"/>
      <c r="K7" s="748"/>
      <c r="L7" s="750"/>
    </row>
    <row r="8" spans="1:12" ht="13.5">
      <c r="A8" s="751" t="s">
        <v>444</v>
      </c>
      <c r="B8" s="752" t="s">
        <v>449</v>
      </c>
      <c r="C8" s="753" t="s">
        <v>450</v>
      </c>
      <c r="D8" s="794" t="s">
        <v>450</v>
      </c>
      <c r="E8" s="753" t="s">
        <v>547</v>
      </c>
      <c r="F8" s="797" t="s">
        <v>451</v>
      </c>
      <c r="G8" s="798" t="s">
        <v>452</v>
      </c>
      <c r="H8" s="794" t="s">
        <v>453</v>
      </c>
      <c r="I8" s="795" t="s">
        <v>454</v>
      </c>
      <c r="J8" s="793" t="s">
        <v>454</v>
      </c>
      <c r="K8" s="793" t="s">
        <v>454</v>
      </c>
      <c r="L8" s="796" t="s">
        <v>455</v>
      </c>
    </row>
    <row r="9" spans="1:12" ht="13.5">
      <c r="A9" s="754"/>
      <c r="B9" s="755"/>
      <c r="C9" s="756"/>
      <c r="D9" s="757"/>
      <c r="E9" s="756"/>
      <c r="F9" s="797" t="s">
        <v>456</v>
      </c>
      <c r="G9" s="799" t="s">
        <v>533</v>
      </c>
      <c r="H9" s="794" t="s">
        <v>457</v>
      </c>
      <c r="I9" s="753" t="s">
        <v>458</v>
      </c>
      <c r="J9" s="793" t="s">
        <v>529</v>
      </c>
      <c r="K9" s="793" t="s">
        <v>530</v>
      </c>
      <c r="L9" s="796" t="s">
        <v>459</v>
      </c>
    </row>
    <row r="10" spans="1:12" ht="15" thickBot="1">
      <c r="A10" s="758"/>
      <c r="B10" s="759"/>
      <c r="C10" s="760"/>
      <c r="D10" s="761"/>
      <c r="E10" s="762"/>
      <c r="F10" s="763"/>
      <c r="G10" s="800"/>
      <c r="H10" s="764"/>
      <c r="I10" s="765" t="s">
        <v>276</v>
      </c>
      <c r="J10" s="766"/>
      <c r="K10" s="767"/>
      <c r="L10" s="768"/>
    </row>
    <row r="11" spans="1:12" ht="13.5" thickTop="1">
      <c r="A11" s="740"/>
      <c r="B11" s="741"/>
      <c r="C11" s="709"/>
      <c r="D11" s="709"/>
      <c r="E11" s="709"/>
      <c r="F11" s="709"/>
      <c r="G11" s="731"/>
      <c r="H11" s="728"/>
      <c r="I11" s="601"/>
      <c r="J11" s="601"/>
      <c r="K11" s="708"/>
      <c r="L11" s="742"/>
    </row>
    <row r="12" spans="1:12" ht="13.5">
      <c r="A12" s="777">
        <v>610</v>
      </c>
      <c r="B12" s="778" t="s">
        <v>460</v>
      </c>
      <c r="C12" s="770">
        <v>109311</v>
      </c>
      <c r="D12" s="771">
        <v>109311</v>
      </c>
      <c r="E12" s="771">
        <v>12655.1</v>
      </c>
      <c r="F12" s="772">
        <f>E12/D12</f>
        <v>0.11577151430322657</v>
      </c>
      <c r="G12" s="773"/>
      <c r="H12" s="774"/>
      <c r="I12" s="743"/>
      <c r="J12" s="743"/>
      <c r="K12" s="775"/>
      <c r="L12" s="776"/>
    </row>
    <row r="13" spans="1:12" ht="13.5">
      <c r="A13" s="737">
        <v>620</v>
      </c>
      <c r="B13" s="733" t="s">
        <v>461</v>
      </c>
      <c r="C13" s="713">
        <v>37680</v>
      </c>
      <c r="D13" s="714">
        <v>37680</v>
      </c>
      <c r="E13" s="714">
        <v>4136.3</v>
      </c>
      <c r="F13" s="715">
        <f aca="true" t="shared" si="0" ref="F13:F28">E13/D13</f>
        <v>0.10977441613588111</v>
      </c>
      <c r="G13" s="732"/>
      <c r="H13" s="729"/>
      <c r="I13" s="716"/>
      <c r="J13" s="716"/>
      <c r="K13" s="717"/>
      <c r="L13" s="727"/>
    </row>
    <row r="14" spans="1:12" ht="13.5">
      <c r="A14" s="737">
        <v>631</v>
      </c>
      <c r="B14" s="718" t="s">
        <v>462</v>
      </c>
      <c r="C14" s="713">
        <v>5200</v>
      </c>
      <c r="D14" s="714">
        <v>5200</v>
      </c>
      <c r="E14" s="714">
        <v>372.1</v>
      </c>
      <c r="F14" s="715">
        <f t="shared" si="0"/>
        <v>0.07155769230769231</v>
      </c>
      <c r="G14" s="732"/>
      <c r="H14" s="729">
        <v>53.7</v>
      </c>
      <c r="I14" s="716">
        <v>16.4</v>
      </c>
      <c r="J14" s="716">
        <v>6.1</v>
      </c>
      <c r="K14" s="719">
        <v>4</v>
      </c>
      <c r="L14" s="727"/>
    </row>
    <row r="15" spans="1:12" ht="13.5">
      <c r="A15" s="737">
        <v>632</v>
      </c>
      <c r="B15" s="733" t="s">
        <v>463</v>
      </c>
      <c r="C15" s="713">
        <v>4540</v>
      </c>
      <c r="D15" s="714">
        <v>4280</v>
      </c>
      <c r="E15" s="714">
        <v>754.6</v>
      </c>
      <c r="F15" s="715">
        <f t="shared" si="0"/>
        <v>0.17630841121495328</v>
      </c>
      <c r="G15" s="732"/>
      <c r="H15" s="729">
        <v>68.2</v>
      </c>
      <c r="I15" s="716">
        <v>78.9</v>
      </c>
      <c r="J15" s="716">
        <v>2.2</v>
      </c>
      <c r="K15" s="719">
        <v>0.7</v>
      </c>
      <c r="L15" s="727">
        <v>68.2</v>
      </c>
    </row>
    <row r="16" spans="1:12" ht="13.5">
      <c r="A16" s="737">
        <v>633</v>
      </c>
      <c r="B16" s="718" t="s">
        <v>88</v>
      </c>
      <c r="C16" s="713">
        <v>8104</v>
      </c>
      <c r="D16" s="714">
        <v>8104</v>
      </c>
      <c r="E16" s="714">
        <v>256.7</v>
      </c>
      <c r="F16" s="715">
        <f t="shared" si="0"/>
        <v>0.031675715695952615</v>
      </c>
      <c r="G16" s="732"/>
      <c r="H16" s="729">
        <v>14.2</v>
      </c>
      <c r="I16" s="716">
        <v>34.7</v>
      </c>
      <c r="J16" s="716">
        <v>3.2</v>
      </c>
      <c r="K16" s="719">
        <v>17.9</v>
      </c>
      <c r="L16" s="727"/>
    </row>
    <row r="17" spans="1:12" ht="13.5">
      <c r="A17" s="737">
        <v>634</v>
      </c>
      <c r="B17" s="733" t="s">
        <v>122</v>
      </c>
      <c r="C17" s="713">
        <v>4342</v>
      </c>
      <c r="D17" s="714">
        <v>4342</v>
      </c>
      <c r="E17" s="714">
        <v>126.3</v>
      </c>
      <c r="F17" s="715">
        <f t="shared" si="0"/>
        <v>0.0290879778903731</v>
      </c>
      <c r="G17" s="732"/>
      <c r="H17" s="729">
        <v>11.7</v>
      </c>
      <c r="I17" s="716">
        <v>7.5</v>
      </c>
      <c r="J17" s="716"/>
      <c r="K17" s="719">
        <v>3</v>
      </c>
      <c r="L17" s="727">
        <v>1.5</v>
      </c>
    </row>
    <row r="18" spans="1:12" ht="13.5">
      <c r="A18" s="737">
        <v>635</v>
      </c>
      <c r="B18" s="718" t="s">
        <v>464</v>
      </c>
      <c r="C18" s="713">
        <v>2833</v>
      </c>
      <c r="D18" s="714">
        <v>2833</v>
      </c>
      <c r="E18" s="714">
        <v>24</v>
      </c>
      <c r="F18" s="715">
        <f t="shared" si="0"/>
        <v>0.008471584892340275</v>
      </c>
      <c r="G18" s="732"/>
      <c r="H18" s="729">
        <v>0.7</v>
      </c>
      <c r="I18" s="716">
        <v>14</v>
      </c>
      <c r="J18" s="716"/>
      <c r="K18" s="719"/>
      <c r="L18" s="727">
        <v>1.2</v>
      </c>
    </row>
    <row r="19" spans="1:12" ht="13.5">
      <c r="A19" s="737">
        <v>636</v>
      </c>
      <c r="B19" s="733" t="s">
        <v>153</v>
      </c>
      <c r="C19" s="713">
        <v>332</v>
      </c>
      <c r="D19" s="714">
        <v>332</v>
      </c>
      <c r="E19" s="714">
        <v>115.8</v>
      </c>
      <c r="F19" s="715">
        <f t="shared" si="0"/>
        <v>0.34879518072289156</v>
      </c>
      <c r="G19" s="732"/>
      <c r="H19" s="729"/>
      <c r="I19" s="716"/>
      <c r="J19" s="716"/>
      <c r="K19" s="719"/>
      <c r="L19" s="727"/>
    </row>
    <row r="20" spans="1:12" ht="13.5">
      <c r="A20" s="737">
        <v>637</v>
      </c>
      <c r="B20" s="718" t="s">
        <v>335</v>
      </c>
      <c r="C20" s="713">
        <v>8244</v>
      </c>
      <c r="D20" s="714">
        <v>8268</v>
      </c>
      <c r="E20" s="714">
        <v>1922.8</v>
      </c>
      <c r="F20" s="715">
        <f t="shared" si="0"/>
        <v>0.23255926463473633</v>
      </c>
      <c r="G20" s="732"/>
      <c r="H20" s="729">
        <v>146.6</v>
      </c>
      <c r="I20" s="716">
        <v>73.1</v>
      </c>
      <c r="J20" s="716">
        <v>20.3</v>
      </c>
      <c r="K20" s="719">
        <v>140.8</v>
      </c>
      <c r="L20" s="727">
        <v>7.1</v>
      </c>
    </row>
    <row r="21" spans="1:12" ht="13.5">
      <c r="A21" s="737">
        <v>640</v>
      </c>
      <c r="B21" s="733" t="s">
        <v>465</v>
      </c>
      <c r="C21" s="713">
        <v>352</v>
      </c>
      <c r="D21" s="714">
        <v>612</v>
      </c>
      <c r="E21" s="714">
        <v>126.5</v>
      </c>
      <c r="F21" s="715">
        <f t="shared" si="0"/>
        <v>0.20669934640522875</v>
      </c>
      <c r="G21" s="732"/>
      <c r="H21" s="729"/>
      <c r="I21" s="716"/>
      <c r="J21" s="716"/>
      <c r="K21" s="719"/>
      <c r="L21" s="727"/>
    </row>
    <row r="22" spans="1:12" ht="13.5">
      <c r="A22" s="738"/>
      <c r="B22" s="718"/>
      <c r="C22" s="710"/>
      <c r="D22" s="711"/>
      <c r="E22" s="711"/>
      <c r="F22" s="712"/>
      <c r="G22" s="732"/>
      <c r="H22" s="729"/>
      <c r="I22" s="716"/>
      <c r="J22" s="716"/>
      <c r="K22" s="719"/>
      <c r="L22" s="727"/>
    </row>
    <row r="23" spans="1:12" ht="13.5">
      <c r="A23" s="777">
        <v>600</v>
      </c>
      <c r="B23" s="778" t="s">
        <v>466</v>
      </c>
      <c r="C23" s="770">
        <f>SUM(C12:C22)</f>
        <v>180938</v>
      </c>
      <c r="D23" s="771">
        <f>SUM(D12:D21)</f>
        <v>180962</v>
      </c>
      <c r="E23" s="771">
        <f>SUM(E12:E21)</f>
        <v>20490.199999999997</v>
      </c>
      <c r="F23" s="772">
        <f t="shared" si="0"/>
        <v>0.11322929675843546</v>
      </c>
      <c r="G23" s="773"/>
      <c r="H23" s="779">
        <f>SUM(H12:H21)</f>
        <v>295.09999999999997</v>
      </c>
      <c r="I23" s="780">
        <f>SUM(I12:I21)</f>
        <v>224.6</v>
      </c>
      <c r="J23" s="780">
        <f>SUM(J12:J21)</f>
        <v>31.8</v>
      </c>
      <c r="K23" s="780">
        <f>SUM(K12:K21)</f>
        <v>166.4</v>
      </c>
      <c r="L23" s="781">
        <f>SUM(L12:L21)</f>
        <v>78</v>
      </c>
    </row>
    <row r="24" spans="1:12" ht="13.5">
      <c r="A24" s="737"/>
      <c r="B24" s="735" t="s">
        <v>467</v>
      </c>
      <c r="C24" s="713">
        <f>SUM(C14:C20)</f>
        <v>33595</v>
      </c>
      <c r="D24" s="714">
        <f>SUM(D14:D20)</f>
        <v>33359</v>
      </c>
      <c r="E24" s="714">
        <f>SUM(E14:E20)</f>
        <v>3572.3</v>
      </c>
      <c r="F24" s="715">
        <f t="shared" si="0"/>
        <v>0.10708654336161157</v>
      </c>
      <c r="G24" s="732"/>
      <c r="H24" s="730"/>
      <c r="I24" s="720"/>
      <c r="J24" s="720"/>
      <c r="K24" s="719"/>
      <c r="L24" s="727"/>
    </row>
    <row r="25" spans="1:12" ht="13.5">
      <c r="A25" s="737"/>
      <c r="B25" s="733"/>
      <c r="C25" s="710"/>
      <c r="D25" s="711"/>
      <c r="E25" s="711"/>
      <c r="F25" s="712"/>
      <c r="G25" s="732"/>
      <c r="H25" s="729"/>
      <c r="I25" s="716"/>
      <c r="J25" s="716"/>
      <c r="K25" s="719"/>
      <c r="L25" s="727"/>
    </row>
    <row r="26" spans="1:12" ht="13.5">
      <c r="A26" s="777">
        <v>700</v>
      </c>
      <c r="B26" s="782" t="s">
        <v>468</v>
      </c>
      <c r="C26" s="770">
        <v>500</v>
      </c>
      <c r="D26" s="771">
        <v>10649</v>
      </c>
      <c r="E26" s="771">
        <v>0</v>
      </c>
      <c r="F26" s="772">
        <f t="shared" si="0"/>
        <v>0</v>
      </c>
      <c r="G26" s="773"/>
      <c r="H26" s="779"/>
      <c r="I26" s="780"/>
      <c r="J26" s="780"/>
      <c r="K26" s="743"/>
      <c r="L26" s="776"/>
    </row>
    <row r="27" spans="1:12" ht="13.5">
      <c r="A27" s="739"/>
      <c r="B27" s="736"/>
      <c r="C27" s="710"/>
      <c r="D27" s="711"/>
      <c r="E27" s="711"/>
      <c r="F27" s="712"/>
      <c r="G27" s="732"/>
      <c r="H27" s="730"/>
      <c r="I27" s="720"/>
      <c r="J27" s="720"/>
      <c r="K27" s="719"/>
      <c r="L27" s="727"/>
    </row>
    <row r="28" spans="1:12" ht="13.5">
      <c r="A28" s="769"/>
      <c r="B28" s="782" t="s">
        <v>469</v>
      </c>
      <c r="C28" s="770">
        <f>SUM(C23,C26)</f>
        <v>181438</v>
      </c>
      <c r="D28" s="771">
        <f>SUM(D23,D26)</f>
        <v>191611</v>
      </c>
      <c r="E28" s="771">
        <f>SUM(E23,E26)</f>
        <v>20490.199999999997</v>
      </c>
      <c r="F28" s="772">
        <f t="shared" si="0"/>
        <v>0.10693644936877318</v>
      </c>
      <c r="G28" s="773"/>
      <c r="H28" s="779"/>
      <c r="I28" s="780"/>
      <c r="J28" s="780"/>
      <c r="K28" s="743"/>
      <c r="L28" s="776"/>
    </row>
    <row r="29" spans="1:12" ht="13.5">
      <c r="A29" s="737"/>
      <c r="B29" s="734"/>
      <c r="C29" s="710"/>
      <c r="D29" s="711"/>
      <c r="E29" s="711"/>
      <c r="F29" s="712"/>
      <c r="G29" s="732"/>
      <c r="H29" s="730"/>
      <c r="I29" s="720"/>
      <c r="J29" s="720"/>
      <c r="K29" s="719"/>
      <c r="L29" s="727"/>
    </row>
    <row r="30" spans="1:13" ht="14.25" thickBot="1">
      <c r="A30" s="783"/>
      <c r="B30" s="784" t="s">
        <v>470</v>
      </c>
      <c r="C30" s="785">
        <v>325</v>
      </c>
      <c r="D30" s="786">
        <v>325</v>
      </c>
      <c r="E30" s="786">
        <v>180.5</v>
      </c>
      <c r="F30" s="787">
        <f>E30/D30</f>
        <v>0.5553846153846154</v>
      </c>
      <c r="G30" s="788"/>
      <c r="H30" s="789"/>
      <c r="I30" s="790"/>
      <c r="J30" s="790"/>
      <c r="K30" s="791"/>
      <c r="L30" s="792"/>
      <c r="M30" s="604"/>
    </row>
    <row r="31" spans="1:12" ht="14.25" thickTop="1">
      <c r="A31" s="721"/>
      <c r="B31" s="722"/>
      <c r="C31" s="723"/>
      <c r="D31" s="723"/>
      <c r="E31" s="723"/>
      <c r="F31" s="723"/>
      <c r="G31" s="723"/>
      <c r="H31" s="723"/>
      <c r="I31" s="724"/>
      <c r="J31" s="722"/>
      <c r="K31" s="723"/>
      <c r="L31" s="723"/>
    </row>
    <row r="32" spans="1:12" ht="13.5">
      <c r="A32" s="722"/>
      <c r="B32" s="723"/>
      <c r="C32" s="723"/>
      <c r="D32" s="723"/>
      <c r="E32" s="723"/>
      <c r="F32" s="723"/>
      <c r="G32" s="723"/>
      <c r="H32" s="724"/>
      <c r="I32" s="722"/>
      <c r="J32" s="722"/>
      <c r="K32" s="723"/>
      <c r="L32" s="723"/>
    </row>
    <row r="33" spans="2:10" ht="12.75">
      <c r="B33" s="605"/>
      <c r="C33" s="603"/>
      <c r="D33" s="603"/>
      <c r="E33" s="603"/>
      <c r="F33" s="603"/>
      <c r="G33" s="603"/>
      <c r="H33" s="603"/>
      <c r="I33" s="603"/>
      <c r="J33" s="603"/>
    </row>
    <row r="34" ht="12.75">
      <c r="B34" s="605"/>
    </row>
    <row r="35" ht="12.75">
      <c r="B35" s="605"/>
    </row>
  </sheetData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K29" sqref="K29"/>
    </sheetView>
  </sheetViews>
  <sheetFormatPr defaultColWidth="9.00390625" defaultRowHeight="12.75"/>
  <cols>
    <col min="1" max="1" width="7.75390625" style="0" customWidth="1"/>
    <col min="2" max="2" width="25.25390625" style="0" customWidth="1"/>
    <col min="3" max="3" width="12.375" style="0" customWidth="1"/>
    <col min="4" max="4" width="12.625" style="0" customWidth="1"/>
    <col min="5" max="5" width="11.75390625" style="0" customWidth="1"/>
    <col min="6" max="6" width="9.25390625" style="0" customWidth="1"/>
  </cols>
  <sheetData>
    <row r="2" spans="1:6" ht="12.75">
      <c r="A2" s="597" t="s">
        <v>443</v>
      </c>
      <c r="B2" s="597"/>
      <c r="C2" s="597"/>
      <c r="D2" s="598"/>
      <c r="E2" s="598"/>
      <c r="F2" s="598"/>
    </row>
    <row r="3" spans="1:6" ht="12.75">
      <c r="A3" s="598"/>
      <c r="B3" s="598"/>
      <c r="C3" s="598"/>
      <c r="D3" s="598"/>
      <c r="E3" s="598"/>
      <c r="F3" s="598"/>
    </row>
    <row r="4" spans="1:5" ht="19.5">
      <c r="A4" s="599" t="s">
        <v>540</v>
      </c>
      <c r="B4" s="600"/>
      <c r="C4" s="600"/>
      <c r="D4" s="600"/>
      <c r="E4" s="600"/>
    </row>
    <row r="5" spans="2:4" ht="19.5">
      <c r="B5" s="805" t="s">
        <v>539</v>
      </c>
      <c r="C5" s="805"/>
      <c r="D5" s="806"/>
    </row>
    <row r="6" spans="1:6" ht="13.5" thickBot="1">
      <c r="A6" s="725"/>
      <c r="B6" s="725"/>
      <c r="C6" s="725"/>
      <c r="D6" s="725"/>
      <c r="E6" s="725"/>
      <c r="F6" s="854" t="s">
        <v>245</v>
      </c>
    </row>
    <row r="7" spans="1:6" ht="16.5" thickTop="1">
      <c r="A7" s="807"/>
      <c r="B7" s="808"/>
      <c r="C7" s="809" t="s">
        <v>447</v>
      </c>
      <c r="D7" s="809" t="s">
        <v>447</v>
      </c>
      <c r="E7" s="809" t="s">
        <v>447</v>
      </c>
      <c r="F7" s="855"/>
    </row>
    <row r="8" spans="1:6" ht="15.75">
      <c r="A8" s="810" t="s">
        <v>444</v>
      </c>
      <c r="B8" s="811" t="s">
        <v>449</v>
      </c>
      <c r="C8" s="809" t="s">
        <v>534</v>
      </c>
      <c r="D8" s="809" t="s">
        <v>535</v>
      </c>
      <c r="E8" s="809" t="s">
        <v>532</v>
      </c>
      <c r="F8" s="856"/>
    </row>
    <row r="9" spans="1:6" ht="15.75">
      <c r="A9" s="812"/>
      <c r="B9" s="813"/>
      <c r="C9" s="814"/>
      <c r="D9" s="815"/>
      <c r="E9" s="814"/>
      <c r="F9" s="856"/>
    </row>
    <row r="10" spans="1:6" ht="20.25" thickBot="1">
      <c r="A10" s="816"/>
      <c r="B10" s="817"/>
      <c r="C10" s="818"/>
      <c r="D10" s="819"/>
      <c r="E10" s="820"/>
      <c r="F10" s="857"/>
    </row>
    <row r="11" spans="1:6" ht="15.75" thickTop="1">
      <c r="A11" s="821"/>
      <c r="B11" s="822"/>
      <c r="C11" s="823"/>
      <c r="D11" s="823"/>
      <c r="E11" s="823"/>
      <c r="F11" s="858"/>
    </row>
    <row r="12" spans="1:6" ht="15.75">
      <c r="A12" s="824"/>
      <c r="B12" s="825"/>
      <c r="C12" s="826"/>
      <c r="D12" s="827"/>
      <c r="E12" s="827"/>
      <c r="F12" s="859"/>
    </row>
    <row r="13" spans="1:6" ht="15.75">
      <c r="A13" s="828">
        <v>631</v>
      </c>
      <c r="B13" s="829" t="s">
        <v>462</v>
      </c>
      <c r="C13" s="830"/>
      <c r="D13" s="831"/>
      <c r="E13" s="831"/>
      <c r="F13" s="860"/>
    </row>
    <row r="14" spans="1:6" ht="15.75">
      <c r="A14" s="828">
        <v>632</v>
      </c>
      <c r="B14" s="832" t="s">
        <v>463</v>
      </c>
      <c r="C14" s="833">
        <v>300.5</v>
      </c>
      <c r="D14" s="833">
        <v>352.9</v>
      </c>
      <c r="E14" s="834">
        <v>255.9</v>
      </c>
      <c r="F14" s="861"/>
    </row>
    <row r="15" spans="1:6" ht="15.75">
      <c r="A15" s="828">
        <v>633</v>
      </c>
      <c r="B15" s="829" t="s">
        <v>88</v>
      </c>
      <c r="C15" s="833">
        <v>54.4</v>
      </c>
      <c r="D15" s="833">
        <v>43.2</v>
      </c>
      <c r="E15" s="834">
        <v>39.7</v>
      </c>
      <c r="F15" s="861"/>
    </row>
    <row r="16" spans="1:6" ht="15.75">
      <c r="A16" s="828">
        <v>634</v>
      </c>
      <c r="B16" s="832" t="s">
        <v>122</v>
      </c>
      <c r="C16" s="833">
        <v>30.2</v>
      </c>
      <c r="D16" s="833">
        <v>24.9</v>
      </c>
      <c r="E16" s="834">
        <v>32.3</v>
      </c>
      <c r="F16" s="861"/>
    </row>
    <row r="17" spans="1:6" ht="15.75">
      <c r="A17" s="828">
        <v>635</v>
      </c>
      <c r="B17" s="829" t="s">
        <v>464</v>
      </c>
      <c r="C17" s="833">
        <v>10.2</v>
      </c>
      <c r="D17" s="833">
        <v>12.2</v>
      </c>
      <c r="E17" s="834">
        <v>13.6</v>
      </c>
      <c r="F17" s="861"/>
    </row>
    <row r="18" spans="1:6" ht="15.75">
      <c r="A18" s="828">
        <v>636</v>
      </c>
      <c r="B18" s="832" t="s">
        <v>153</v>
      </c>
      <c r="C18" s="833"/>
      <c r="D18" s="833"/>
      <c r="E18" s="834"/>
      <c r="F18" s="861"/>
    </row>
    <row r="19" spans="1:6" ht="15.75">
      <c r="A19" s="828">
        <v>637</v>
      </c>
      <c r="B19" s="829" t="s">
        <v>335</v>
      </c>
      <c r="C19" s="833">
        <v>90.2</v>
      </c>
      <c r="D19" s="833">
        <v>62.4</v>
      </c>
      <c r="E19" s="834">
        <v>48.3</v>
      </c>
      <c r="F19" s="861"/>
    </row>
    <row r="20" spans="1:6" ht="15.75">
      <c r="A20" s="828"/>
      <c r="B20" s="832"/>
      <c r="C20" s="833"/>
      <c r="D20" s="833"/>
      <c r="E20" s="833"/>
      <c r="F20" s="860"/>
    </row>
    <row r="21" spans="1:6" ht="15.75">
      <c r="A21" s="835"/>
      <c r="B21" s="829"/>
      <c r="C21" s="836"/>
      <c r="D21" s="836"/>
      <c r="E21" s="836"/>
      <c r="F21" s="862"/>
    </row>
    <row r="22" spans="1:6" ht="15.75">
      <c r="A22" s="824">
        <v>600</v>
      </c>
      <c r="B22" s="825" t="s">
        <v>466</v>
      </c>
      <c r="C22" s="837">
        <f>SUM(C12:C21)</f>
        <v>485.49999999999994</v>
      </c>
      <c r="D22" s="837">
        <f>SUM(D12:D20)</f>
        <v>495.5999999999999</v>
      </c>
      <c r="E22" s="837">
        <f>SUM(E12:E20)</f>
        <v>389.80000000000007</v>
      </c>
      <c r="F22" s="859"/>
    </row>
    <row r="23" spans="1:6" ht="15.75">
      <c r="A23" s="828"/>
      <c r="B23" s="838" t="s">
        <v>467</v>
      </c>
      <c r="C23" s="833">
        <f>SUM(C13:C19)</f>
        <v>485.49999999999994</v>
      </c>
      <c r="D23" s="833">
        <f>SUM(D13:D19)</f>
        <v>495.5999999999999</v>
      </c>
      <c r="E23" s="833">
        <f>SUM(E13:E19)</f>
        <v>389.80000000000007</v>
      </c>
      <c r="F23" s="860"/>
    </row>
    <row r="24" spans="1:6" ht="15.75">
      <c r="A24" s="828"/>
      <c r="B24" s="832"/>
      <c r="C24" s="839"/>
      <c r="D24" s="840"/>
      <c r="E24" s="840"/>
      <c r="F24" s="862"/>
    </row>
    <row r="25" spans="1:6" ht="15.75">
      <c r="A25" s="841"/>
      <c r="B25" s="842"/>
      <c r="C25" s="843"/>
      <c r="D25" s="843"/>
      <c r="E25" s="843"/>
      <c r="F25" s="863"/>
    </row>
    <row r="26" spans="1:6" ht="15.75">
      <c r="A26" s="844"/>
      <c r="B26" s="845" t="s">
        <v>536</v>
      </c>
      <c r="C26" s="846">
        <v>1266</v>
      </c>
      <c r="D26" s="847">
        <v>942</v>
      </c>
      <c r="E26" s="847">
        <v>478</v>
      </c>
      <c r="F26" s="863"/>
    </row>
    <row r="27" spans="1:6" ht="15">
      <c r="A27" s="848"/>
      <c r="B27" s="849" t="s">
        <v>538</v>
      </c>
      <c r="C27" s="850">
        <v>0.087</v>
      </c>
      <c r="D27" s="850">
        <v>0.065</v>
      </c>
      <c r="E27" s="850">
        <v>0.033</v>
      </c>
      <c r="F27" s="864"/>
    </row>
    <row r="28" spans="1:6" ht="15.75" thickBot="1">
      <c r="A28" s="848"/>
      <c r="B28" s="851"/>
      <c r="C28" s="852"/>
      <c r="D28" s="852"/>
      <c r="E28" s="852"/>
      <c r="F28" s="865"/>
    </row>
    <row r="29" spans="1:6" ht="14.25" thickBot="1" thickTop="1">
      <c r="A29" s="801"/>
      <c r="B29" s="802" t="s">
        <v>537</v>
      </c>
      <c r="C29" s="803"/>
      <c r="D29" s="803"/>
      <c r="E29" s="803"/>
      <c r="F29" s="804"/>
    </row>
    <row r="30" ht="13.5" thickTop="1"/>
    <row r="31" spans="1:2" ht="12.75">
      <c r="A31" s="853" t="s">
        <v>542</v>
      </c>
      <c r="B31" s="853"/>
    </row>
    <row r="32" spans="1:2" ht="12.75">
      <c r="A32" s="853" t="s">
        <v>541</v>
      </c>
      <c r="B32" s="853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&amp;L&amp;8Návrh rozpočtu 2005</oddFooter>
  </headerFooter>
  <rowBreaks count="8" manualBreakCount="8">
    <brk id="32" max="255" man="1"/>
    <brk id="70" max="255" man="1"/>
    <brk id="116" max="255" man="1"/>
    <brk id="155" max="255" man="1"/>
    <brk id="195" max="255" man="1"/>
    <brk id="229" max="255" man="1"/>
    <brk id="288" max="255" man="1"/>
    <brk id="322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B10">
      <selection activeCell="H19" sqref="H19"/>
    </sheetView>
  </sheetViews>
  <sheetFormatPr defaultColWidth="9.00390625" defaultRowHeight="12.75"/>
  <cols>
    <col min="1" max="1" width="7.75390625" style="0" customWidth="1"/>
    <col min="2" max="2" width="20.875" style="0" customWidth="1"/>
    <col min="3" max="3" width="9.375" style="0" customWidth="1"/>
    <col min="4" max="4" width="10.875" style="0" customWidth="1"/>
    <col min="5" max="5" width="11.75390625" style="0" customWidth="1"/>
    <col min="6" max="6" width="9.25390625" style="0" customWidth="1"/>
    <col min="7" max="7" width="7.00390625" style="0" customWidth="1"/>
    <col min="8" max="8" width="12.00390625" style="0" customWidth="1"/>
    <col min="9" max="9" width="11.875" style="0" customWidth="1"/>
    <col min="10" max="10" width="11.75390625" style="0" customWidth="1"/>
  </cols>
  <sheetData>
    <row r="2" spans="1:11" ht="12.75">
      <c r="A2" s="597" t="s">
        <v>443</v>
      </c>
      <c r="B2" s="597"/>
      <c r="C2" s="597"/>
      <c r="D2" s="598"/>
      <c r="E2" s="598"/>
      <c r="F2" s="598"/>
      <c r="J2" s="28"/>
      <c r="K2" t="s">
        <v>545</v>
      </c>
    </row>
    <row r="3" spans="1:6" ht="12.75">
      <c r="A3" s="598"/>
      <c r="B3" s="598"/>
      <c r="C3" s="598"/>
      <c r="D3" s="598"/>
      <c r="E3" s="598"/>
      <c r="F3" s="598"/>
    </row>
    <row r="4" spans="1:8" ht="19.5">
      <c r="A4" s="598"/>
      <c r="B4" s="598"/>
      <c r="C4" s="599" t="s">
        <v>544</v>
      </c>
      <c r="D4" s="600"/>
      <c r="E4" s="600"/>
      <c r="F4" s="600"/>
      <c r="G4" s="600"/>
      <c r="H4" s="600"/>
    </row>
    <row r="6" spans="1:12" ht="13.5" thickBot="1">
      <c r="A6" s="725"/>
      <c r="B6" s="725"/>
      <c r="C6" s="725"/>
      <c r="D6" s="725"/>
      <c r="E6" s="725"/>
      <c r="F6" s="725"/>
      <c r="G6" s="725"/>
      <c r="H6" s="725"/>
      <c r="I6" s="725"/>
      <c r="J6" s="726" t="s">
        <v>531</v>
      </c>
      <c r="K6" s="725"/>
      <c r="L6" s="725"/>
    </row>
    <row r="7" spans="1:12" ht="14.25" thickTop="1">
      <c r="A7" s="744"/>
      <c r="B7" s="745"/>
      <c r="C7" s="753" t="s">
        <v>445</v>
      </c>
      <c r="D7" s="794" t="s">
        <v>446</v>
      </c>
      <c r="E7" s="753" t="s">
        <v>447</v>
      </c>
      <c r="F7" s="797" t="s">
        <v>448</v>
      </c>
      <c r="G7" s="746"/>
      <c r="H7" s="747"/>
      <c r="I7" s="748"/>
      <c r="J7" s="749"/>
      <c r="K7" s="748"/>
      <c r="L7" s="750"/>
    </row>
    <row r="8" spans="1:12" ht="13.5">
      <c r="A8" s="751" t="s">
        <v>444</v>
      </c>
      <c r="B8" s="752" t="s">
        <v>449</v>
      </c>
      <c r="C8" s="753" t="s">
        <v>450</v>
      </c>
      <c r="D8" s="794" t="s">
        <v>450</v>
      </c>
      <c r="E8" s="753" t="s">
        <v>543</v>
      </c>
      <c r="F8" s="797" t="s">
        <v>451</v>
      </c>
      <c r="G8" s="798" t="s">
        <v>452</v>
      </c>
      <c r="H8" s="794" t="s">
        <v>453</v>
      </c>
      <c r="I8" s="753" t="s">
        <v>454</v>
      </c>
      <c r="J8" s="793" t="s">
        <v>454</v>
      </c>
      <c r="K8" s="793" t="s">
        <v>454</v>
      </c>
      <c r="L8" s="796" t="s">
        <v>455</v>
      </c>
    </row>
    <row r="9" spans="1:12" ht="13.5">
      <c r="A9" s="754"/>
      <c r="B9" s="755"/>
      <c r="C9" s="756"/>
      <c r="D9" s="757"/>
      <c r="E9" s="756"/>
      <c r="F9" s="797" t="s">
        <v>456</v>
      </c>
      <c r="G9" s="799" t="s">
        <v>533</v>
      </c>
      <c r="H9" s="794" t="s">
        <v>457</v>
      </c>
      <c r="I9" s="753" t="s">
        <v>458</v>
      </c>
      <c r="J9" s="793" t="s">
        <v>529</v>
      </c>
      <c r="K9" s="793" t="s">
        <v>530</v>
      </c>
      <c r="L9" s="796" t="s">
        <v>459</v>
      </c>
    </row>
    <row r="10" spans="1:12" ht="15" thickBot="1">
      <c r="A10" s="758"/>
      <c r="B10" s="759"/>
      <c r="C10" s="760"/>
      <c r="D10" s="761"/>
      <c r="E10" s="762"/>
      <c r="F10" s="763"/>
      <c r="G10" s="800"/>
      <c r="H10" s="764"/>
      <c r="I10" s="765" t="s">
        <v>276</v>
      </c>
      <c r="J10" s="766"/>
      <c r="K10" s="767"/>
      <c r="L10" s="768"/>
    </row>
    <row r="11" spans="1:12" ht="13.5" thickTop="1">
      <c r="A11" s="740"/>
      <c r="B11" s="741"/>
      <c r="C11" s="709"/>
      <c r="D11" s="709"/>
      <c r="E11" s="709"/>
      <c r="F11" s="709"/>
      <c r="G11" s="731"/>
      <c r="H11" s="728"/>
      <c r="I11" s="601"/>
      <c r="J11" s="601"/>
      <c r="K11" s="708"/>
      <c r="L11" s="742"/>
    </row>
    <row r="12" spans="1:12" ht="13.5">
      <c r="A12" s="777">
        <v>610</v>
      </c>
      <c r="B12" s="778" t="s">
        <v>460</v>
      </c>
      <c r="C12" s="770">
        <v>90233</v>
      </c>
      <c r="D12" s="771">
        <v>88898.232</v>
      </c>
      <c r="E12" s="771">
        <v>88898.232</v>
      </c>
      <c r="F12" s="772">
        <f>E12/D12</f>
        <v>1</v>
      </c>
      <c r="G12" s="773"/>
      <c r="H12" s="774"/>
      <c r="I12" s="743"/>
      <c r="J12" s="743"/>
      <c r="K12" s="775"/>
      <c r="L12" s="776"/>
    </row>
    <row r="13" spans="1:12" ht="13.5">
      <c r="A13" s="737">
        <v>620</v>
      </c>
      <c r="B13" s="733" t="s">
        <v>461</v>
      </c>
      <c r="C13" s="713">
        <v>31053</v>
      </c>
      <c r="D13" s="714">
        <v>27602.702</v>
      </c>
      <c r="E13" s="714">
        <v>27602.702</v>
      </c>
      <c r="F13" s="715">
        <f aca="true" t="shared" si="0" ref="F13:F28">E13/D13</f>
        <v>1</v>
      </c>
      <c r="G13" s="732"/>
      <c r="H13" s="729"/>
      <c r="I13" s="716"/>
      <c r="J13" s="716"/>
      <c r="K13" s="717"/>
      <c r="L13" s="727"/>
    </row>
    <row r="14" spans="1:12" ht="13.5">
      <c r="A14" s="737">
        <v>631</v>
      </c>
      <c r="B14" s="718" t="s">
        <v>462</v>
      </c>
      <c r="C14" s="713">
        <v>9134</v>
      </c>
      <c r="D14" s="714">
        <v>3725.498</v>
      </c>
      <c r="E14" s="714">
        <v>3725.295</v>
      </c>
      <c r="F14" s="715">
        <f t="shared" si="0"/>
        <v>0.9999455106404567</v>
      </c>
      <c r="G14" s="732"/>
      <c r="H14" s="729">
        <v>381.7</v>
      </c>
      <c r="I14" s="716">
        <v>273.9</v>
      </c>
      <c r="J14" s="716">
        <v>50.2</v>
      </c>
      <c r="K14" s="717">
        <v>48.9</v>
      </c>
      <c r="L14" s="727"/>
    </row>
    <row r="15" spans="1:12" ht="13.5">
      <c r="A15" s="737">
        <v>632</v>
      </c>
      <c r="B15" s="733" t="s">
        <v>463</v>
      </c>
      <c r="C15" s="713">
        <v>5429</v>
      </c>
      <c r="D15" s="714">
        <v>3808.462</v>
      </c>
      <c r="E15" s="714">
        <v>3792.486</v>
      </c>
      <c r="F15" s="715">
        <f t="shared" si="0"/>
        <v>0.995805130785078</v>
      </c>
      <c r="G15" s="732"/>
      <c r="H15" s="729">
        <v>344.5</v>
      </c>
      <c r="I15" s="716">
        <v>468.1</v>
      </c>
      <c r="J15" s="716">
        <v>5.2</v>
      </c>
      <c r="K15" s="719">
        <v>3</v>
      </c>
      <c r="L15" s="727">
        <v>255.8</v>
      </c>
    </row>
    <row r="16" spans="1:12" ht="13.5">
      <c r="A16" s="737">
        <v>633</v>
      </c>
      <c r="B16" s="718" t="s">
        <v>88</v>
      </c>
      <c r="C16" s="713">
        <v>7210</v>
      </c>
      <c r="D16" s="714">
        <v>7268.476</v>
      </c>
      <c r="E16" s="714">
        <v>7268.267</v>
      </c>
      <c r="F16" s="715">
        <f t="shared" si="0"/>
        <v>0.9999712456916691</v>
      </c>
      <c r="G16" s="732"/>
      <c r="H16" s="729">
        <v>349.8</v>
      </c>
      <c r="I16" s="716">
        <v>230.7</v>
      </c>
      <c r="J16" s="716">
        <v>146.8</v>
      </c>
      <c r="K16" s="719">
        <v>649.9</v>
      </c>
      <c r="L16" s="727">
        <v>39.7</v>
      </c>
    </row>
    <row r="17" spans="1:12" ht="13.5">
      <c r="A17" s="737">
        <v>634</v>
      </c>
      <c r="B17" s="733" t="s">
        <v>122</v>
      </c>
      <c r="C17" s="713">
        <v>4932</v>
      </c>
      <c r="D17" s="714">
        <v>4309.459</v>
      </c>
      <c r="E17" s="714">
        <v>4303.02</v>
      </c>
      <c r="F17" s="715">
        <f t="shared" si="0"/>
        <v>0.998505844933204</v>
      </c>
      <c r="G17" s="732"/>
      <c r="H17" s="729">
        <v>323.9</v>
      </c>
      <c r="I17" s="716">
        <v>267.5</v>
      </c>
      <c r="J17" s="716"/>
      <c r="K17" s="719">
        <v>27.3</v>
      </c>
      <c r="L17" s="727">
        <v>32.3</v>
      </c>
    </row>
    <row r="18" spans="1:12" ht="13.5">
      <c r="A18" s="737">
        <v>635</v>
      </c>
      <c r="B18" s="718" t="s">
        <v>464</v>
      </c>
      <c r="C18" s="713">
        <v>1636</v>
      </c>
      <c r="D18" s="714">
        <v>3473.815</v>
      </c>
      <c r="E18" s="714">
        <v>3473.814</v>
      </c>
      <c r="F18" s="715">
        <f t="shared" si="0"/>
        <v>0.9999997121320507</v>
      </c>
      <c r="G18" s="732"/>
      <c r="H18" s="729">
        <v>384.8</v>
      </c>
      <c r="I18" s="716">
        <v>581</v>
      </c>
      <c r="J18" s="716"/>
      <c r="K18" s="719">
        <v>151.2</v>
      </c>
      <c r="L18" s="727">
        <v>13.7</v>
      </c>
    </row>
    <row r="19" spans="1:12" ht="13.5">
      <c r="A19" s="737">
        <v>636</v>
      </c>
      <c r="B19" s="733" t="s">
        <v>153</v>
      </c>
      <c r="C19" s="713">
        <v>1544</v>
      </c>
      <c r="D19" s="714">
        <v>569.831</v>
      </c>
      <c r="E19" s="714">
        <v>569.831</v>
      </c>
      <c r="F19" s="715">
        <f t="shared" si="0"/>
        <v>1</v>
      </c>
      <c r="G19" s="732"/>
      <c r="H19" s="729"/>
      <c r="I19" s="716"/>
      <c r="J19" s="716"/>
      <c r="K19" s="719"/>
      <c r="L19" s="727"/>
    </row>
    <row r="20" spans="1:12" ht="13.5">
      <c r="A20" s="737">
        <v>637</v>
      </c>
      <c r="B20" s="718" t="s">
        <v>335</v>
      </c>
      <c r="C20" s="713">
        <v>10502</v>
      </c>
      <c r="D20" s="714">
        <v>6137.912</v>
      </c>
      <c r="E20" s="714">
        <v>6137.908</v>
      </c>
      <c r="F20" s="715">
        <f t="shared" si="0"/>
        <v>0.9999993483125857</v>
      </c>
      <c r="G20" s="732"/>
      <c r="H20" s="729">
        <v>239.4</v>
      </c>
      <c r="I20" s="716">
        <v>203.8</v>
      </c>
      <c r="J20" s="716">
        <v>67.4</v>
      </c>
      <c r="K20" s="719">
        <v>189</v>
      </c>
      <c r="L20" s="727">
        <v>48.3</v>
      </c>
    </row>
    <row r="21" spans="1:12" ht="13.5">
      <c r="A21" s="737">
        <v>640</v>
      </c>
      <c r="B21" s="733" t="s">
        <v>465</v>
      </c>
      <c r="C21" s="713">
        <v>354</v>
      </c>
      <c r="D21" s="714">
        <v>521</v>
      </c>
      <c r="E21" s="714">
        <v>453.865</v>
      </c>
      <c r="F21" s="715">
        <f t="shared" si="0"/>
        <v>0.8711420345489443</v>
      </c>
      <c r="G21" s="732"/>
      <c r="H21" s="729"/>
      <c r="I21" s="716"/>
      <c r="J21" s="716"/>
      <c r="K21" s="719"/>
      <c r="L21" s="727"/>
    </row>
    <row r="22" spans="1:12" ht="13.5">
      <c r="A22" s="738"/>
      <c r="B22" s="718"/>
      <c r="C22" s="710"/>
      <c r="D22" s="711"/>
      <c r="E22" s="711"/>
      <c r="F22" s="712"/>
      <c r="G22" s="732"/>
      <c r="H22" s="729"/>
      <c r="I22" s="716"/>
      <c r="J22" s="716"/>
      <c r="K22" s="719"/>
      <c r="L22" s="727"/>
    </row>
    <row r="23" spans="1:12" ht="13.5">
      <c r="A23" s="777">
        <v>600</v>
      </c>
      <c r="B23" s="778" t="s">
        <v>466</v>
      </c>
      <c r="C23" s="770">
        <f>SUM(C12:C22)</f>
        <v>162027</v>
      </c>
      <c r="D23" s="771">
        <f>SUM(D12:D21)</f>
        <v>146315.38700000005</v>
      </c>
      <c r="E23" s="771">
        <f>SUM(E12:E21)</f>
        <v>146225.42</v>
      </c>
      <c r="F23" s="772">
        <f t="shared" si="0"/>
        <v>0.9993851159345255</v>
      </c>
      <c r="G23" s="773"/>
      <c r="H23" s="779">
        <f>SUM(H12:H21)</f>
        <v>2024.1000000000001</v>
      </c>
      <c r="I23" s="780">
        <f>SUM(I12:I21)</f>
        <v>2025</v>
      </c>
      <c r="J23" s="780">
        <f>SUM(J12:J21)</f>
        <v>269.6</v>
      </c>
      <c r="K23" s="780">
        <f>SUM(K12:K21)</f>
        <v>1069.3</v>
      </c>
      <c r="L23" s="781">
        <f>SUM(L12:L21)</f>
        <v>389.8</v>
      </c>
    </row>
    <row r="24" spans="1:12" ht="13.5">
      <c r="A24" s="737"/>
      <c r="B24" s="735" t="s">
        <v>467</v>
      </c>
      <c r="C24" s="713">
        <f>SUM(C14:C20)</f>
        <v>40387</v>
      </c>
      <c r="D24" s="714">
        <f>SUM(D14:D20)</f>
        <v>29293.452999999998</v>
      </c>
      <c r="E24" s="714">
        <f>SUM(E14:E20)</f>
        <v>29270.620999999996</v>
      </c>
      <c r="F24" s="715">
        <f t="shared" si="0"/>
        <v>0.9992205766933655</v>
      </c>
      <c r="G24" s="732"/>
      <c r="H24" s="730"/>
      <c r="I24" s="720"/>
      <c r="J24" s="720"/>
      <c r="K24" s="719"/>
      <c r="L24" s="727"/>
    </row>
    <row r="25" spans="1:12" ht="13.5">
      <c r="A25" s="737"/>
      <c r="B25" s="733"/>
      <c r="C25" s="710"/>
      <c r="D25" s="711"/>
      <c r="E25" s="711"/>
      <c r="F25" s="712"/>
      <c r="G25" s="732"/>
      <c r="H25" s="729"/>
      <c r="I25" s="716"/>
      <c r="J25" s="716"/>
      <c r="K25" s="719"/>
      <c r="L25" s="727"/>
    </row>
    <row r="26" spans="1:12" ht="13.5">
      <c r="A26" s="777">
        <v>700</v>
      </c>
      <c r="B26" s="782" t="s">
        <v>468</v>
      </c>
      <c r="C26" s="770">
        <v>16412</v>
      </c>
      <c r="D26" s="771">
        <v>28123.801</v>
      </c>
      <c r="E26" s="771">
        <v>28108.7</v>
      </c>
      <c r="F26" s="772">
        <f t="shared" si="0"/>
        <v>0.9994630526648941</v>
      </c>
      <c r="G26" s="773"/>
      <c r="H26" s="779"/>
      <c r="I26" s="780"/>
      <c r="J26" s="780"/>
      <c r="K26" s="743"/>
      <c r="L26" s="776"/>
    </row>
    <row r="27" spans="1:12" ht="13.5">
      <c r="A27" s="739"/>
      <c r="B27" s="736"/>
      <c r="C27" s="710"/>
      <c r="D27" s="711"/>
      <c r="E27" s="711"/>
      <c r="F27" s="712"/>
      <c r="G27" s="732"/>
      <c r="H27" s="730"/>
      <c r="I27" s="720"/>
      <c r="J27" s="720"/>
      <c r="K27" s="719"/>
      <c r="L27" s="727"/>
    </row>
    <row r="28" spans="1:12" ht="13.5">
      <c r="A28" s="769"/>
      <c r="B28" s="782" t="s">
        <v>469</v>
      </c>
      <c r="C28" s="770">
        <f>SUM(C23,C26)</f>
        <v>178439</v>
      </c>
      <c r="D28" s="771">
        <f>SUM(D23,D26)</f>
        <v>174439.18800000005</v>
      </c>
      <c r="E28" s="771">
        <f>SUM(E23,E26)</f>
        <v>174334.12000000002</v>
      </c>
      <c r="F28" s="772">
        <f t="shared" si="0"/>
        <v>0.9993976812136959</v>
      </c>
      <c r="G28" s="773"/>
      <c r="H28" s="779"/>
      <c r="I28" s="780"/>
      <c r="J28" s="780"/>
      <c r="K28" s="743"/>
      <c r="L28" s="776"/>
    </row>
    <row r="29" spans="1:12" ht="13.5">
      <c r="A29" s="737"/>
      <c r="B29" s="734"/>
      <c r="C29" s="710"/>
      <c r="D29" s="711"/>
      <c r="E29" s="711"/>
      <c r="F29" s="712"/>
      <c r="G29" s="732"/>
      <c r="H29" s="730"/>
      <c r="I29" s="720"/>
      <c r="J29" s="720"/>
      <c r="K29" s="719"/>
      <c r="L29" s="727"/>
    </row>
    <row r="30" spans="1:13" ht="14.25" thickBot="1">
      <c r="A30" s="783"/>
      <c r="B30" s="784" t="s">
        <v>470</v>
      </c>
      <c r="C30" s="785">
        <v>310</v>
      </c>
      <c r="D30" s="786">
        <v>310</v>
      </c>
      <c r="E30" s="786">
        <v>283.2</v>
      </c>
      <c r="F30" s="787">
        <f>E30/D30</f>
        <v>0.9135483870967741</v>
      </c>
      <c r="G30" s="788"/>
      <c r="H30" s="789"/>
      <c r="I30" s="790"/>
      <c r="J30" s="790"/>
      <c r="K30" s="791"/>
      <c r="L30" s="792"/>
      <c r="M30" s="604"/>
    </row>
    <row r="31" spans="1:12" ht="14.25" thickTop="1">
      <c r="A31" s="721"/>
      <c r="B31" s="722"/>
      <c r="C31" s="723"/>
      <c r="D31" s="723"/>
      <c r="E31" s="723"/>
      <c r="F31" s="723"/>
      <c r="G31" s="723"/>
      <c r="H31" s="723"/>
      <c r="I31" s="724"/>
      <c r="J31" s="722"/>
      <c r="K31" s="723"/>
      <c r="L31" s="723"/>
    </row>
    <row r="32" spans="1:12" ht="13.5">
      <c r="A32" s="722"/>
      <c r="B32" s="723"/>
      <c r="C32" s="723"/>
      <c r="D32" s="723"/>
      <c r="E32" s="723"/>
      <c r="F32" s="723"/>
      <c r="G32" s="723"/>
      <c r="H32" s="724"/>
      <c r="I32" s="722"/>
      <c r="J32" s="722"/>
      <c r="K32" s="723"/>
      <c r="L32" s="723"/>
    </row>
    <row r="33" spans="2:10" ht="12.75">
      <c r="B33" s="605"/>
      <c r="C33" s="603"/>
      <c r="D33" s="603"/>
      <c r="E33" s="603"/>
      <c r="F33" s="603"/>
      <c r="G33" s="603"/>
      <c r="H33" s="603"/>
      <c r="I33" s="603"/>
      <c r="J33" s="603"/>
    </row>
    <row r="34" ht="12.75">
      <c r="B34" s="605"/>
    </row>
    <row r="35" ht="12.75">
      <c r="B35" s="605"/>
    </row>
  </sheetData>
  <printOptions/>
  <pageMargins left="0.75" right="0.75" top="1" bottom="1" header="0.4921259845" footer="0.4921259845"/>
  <pageSetup horizontalDpi="600" verticalDpi="600" orientation="landscape" paperSize="9" scale="89" r:id="rId1"/>
  <rowBreaks count="4" manualBreakCount="4">
    <brk id="38" max="255" man="1"/>
    <brk id="76" max="255" man="1"/>
    <brk id="122" max="255" man="1"/>
    <brk id="2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292"/>
  <sheetViews>
    <sheetView workbookViewId="0" topLeftCell="A239">
      <selection activeCell="L268" sqref="L268"/>
    </sheetView>
  </sheetViews>
  <sheetFormatPr defaultColWidth="9.00390625" defaultRowHeight="12.75"/>
  <cols>
    <col min="1" max="1" width="8.125" style="0" customWidth="1"/>
    <col min="2" max="2" width="36.875" style="0" customWidth="1"/>
    <col min="3" max="3" width="11.75390625" style="0" hidden="1" customWidth="1"/>
    <col min="4" max="6" width="11.00390625" style="0" hidden="1" customWidth="1"/>
    <col min="7" max="7" width="13.875" style="0" hidden="1" customWidth="1"/>
    <col min="8" max="8" width="13.375" style="0" hidden="1" customWidth="1"/>
    <col min="9" max="9" width="10.875" style="0" customWidth="1"/>
    <col min="10" max="10" width="11.875" style="0" customWidth="1"/>
    <col min="11" max="11" width="8.125" style="0" hidden="1" customWidth="1"/>
    <col min="12" max="13" width="13.125" style="0" customWidth="1"/>
  </cols>
  <sheetData>
    <row r="1" spans="1:13" ht="12.75">
      <c r="A1" s="51" t="s">
        <v>496</v>
      </c>
      <c r="B1" s="51"/>
      <c r="C1" s="52"/>
      <c r="D1" s="52"/>
      <c r="E1" s="52"/>
      <c r="F1" s="52"/>
      <c r="G1" s="52"/>
      <c r="H1" s="52"/>
      <c r="I1" s="52"/>
      <c r="J1" s="118"/>
      <c r="K1" s="52"/>
      <c r="L1" s="52"/>
      <c r="M1" s="52"/>
    </row>
    <row r="2" spans="1:13" s="79" customFormat="1" ht="6" customHeight="1">
      <c r="A2" s="51"/>
      <c r="B2" s="51"/>
      <c r="C2" s="52"/>
      <c r="D2" s="52"/>
      <c r="E2" s="52"/>
      <c r="F2" s="52"/>
      <c r="G2" s="52" t="s">
        <v>1</v>
      </c>
      <c r="H2" s="52"/>
      <c r="I2" s="52"/>
      <c r="J2" s="118"/>
      <c r="K2" s="52"/>
      <c r="L2" s="88"/>
      <c r="M2" s="88"/>
    </row>
    <row r="3" spans="1:13" s="76" customFormat="1" ht="14.25" customHeight="1">
      <c r="A3" s="52"/>
      <c r="B3" s="59"/>
      <c r="C3" s="59"/>
      <c r="D3" s="59"/>
      <c r="E3" s="59"/>
      <c r="F3" s="59"/>
      <c r="G3" s="60"/>
      <c r="H3" s="52"/>
      <c r="I3" s="52"/>
      <c r="J3" s="118"/>
      <c r="K3" s="52"/>
      <c r="L3" s="88"/>
      <c r="M3" s="88"/>
    </row>
    <row r="4" spans="1:13" ht="36.75" customHeight="1">
      <c r="A4" s="202" t="s">
        <v>2</v>
      </c>
      <c r="B4" s="207" t="s">
        <v>3</v>
      </c>
      <c r="C4" s="203" t="s">
        <v>270</v>
      </c>
      <c r="D4" s="203"/>
      <c r="E4" s="203"/>
      <c r="F4" s="203"/>
      <c r="G4" s="219"/>
      <c r="H4" s="220"/>
      <c r="I4" s="206" t="s">
        <v>508</v>
      </c>
      <c r="J4" s="632" t="s">
        <v>509</v>
      </c>
      <c r="K4" s="221" t="s">
        <v>269</v>
      </c>
      <c r="L4" s="207" t="s">
        <v>515</v>
      </c>
      <c r="M4" s="207" t="s">
        <v>494</v>
      </c>
    </row>
    <row r="5" spans="1:13" ht="12" customHeight="1">
      <c r="A5" s="309">
        <v>210</v>
      </c>
      <c r="B5" s="222" t="s">
        <v>293</v>
      </c>
      <c r="C5" s="213">
        <f>SUM(C6,C13)</f>
        <v>0</v>
      </c>
      <c r="D5" s="213"/>
      <c r="E5" s="213"/>
      <c r="F5" s="213"/>
      <c r="G5" s="223"/>
      <c r="H5" s="224"/>
      <c r="I5" s="213">
        <f>SUM(I6)</f>
        <v>70</v>
      </c>
      <c r="J5" s="212">
        <f>SUM(J6)</f>
        <v>70</v>
      </c>
      <c r="K5" s="216"/>
      <c r="L5" s="300">
        <f>SUM(L6)</f>
        <v>19.6</v>
      </c>
      <c r="M5" s="565">
        <f>L5/J5</f>
        <v>0.28</v>
      </c>
    </row>
    <row r="6" spans="1:13" ht="12" customHeight="1">
      <c r="A6" s="365" t="s">
        <v>294</v>
      </c>
      <c r="B6" s="347" t="s">
        <v>310</v>
      </c>
      <c r="C6" s="242"/>
      <c r="D6" s="242"/>
      <c r="E6" s="242"/>
      <c r="F6" s="242"/>
      <c r="G6" s="347"/>
      <c r="H6" s="356"/>
      <c r="I6" s="196">
        <v>70</v>
      </c>
      <c r="J6" s="195">
        <v>70</v>
      </c>
      <c r="K6" s="164"/>
      <c r="L6" s="366">
        <v>19.6</v>
      </c>
      <c r="M6" s="568">
        <f>L6/J6</f>
        <v>0.28</v>
      </c>
    </row>
    <row r="7" spans="1:13" ht="12" customHeight="1">
      <c r="A7" s="309">
        <v>220</v>
      </c>
      <c r="B7" s="222" t="s">
        <v>503</v>
      </c>
      <c r="C7" s="217">
        <f>SUM(C9)</f>
        <v>0</v>
      </c>
      <c r="D7" s="216"/>
      <c r="E7" s="217">
        <f>SUM(E9)</f>
        <v>0</v>
      </c>
      <c r="F7" s="213"/>
      <c r="G7" s="223"/>
      <c r="H7" s="224"/>
      <c r="I7" s="217">
        <f>SUM(I9)</f>
        <v>61</v>
      </c>
      <c r="J7" s="300">
        <f>SUM(J8:J9)</f>
        <v>61</v>
      </c>
      <c r="K7" s="216"/>
      <c r="L7" s="300">
        <f>SUM(L8:L9)</f>
        <v>14.8</v>
      </c>
      <c r="M7" s="565">
        <f>L7/J7</f>
        <v>0.24262295081967214</v>
      </c>
    </row>
    <row r="8" spans="1:13" ht="12" customHeight="1">
      <c r="A8" s="369">
        <v>222003</v>
      </c>
      <c r="B8" s="194" t="s">
        <v>504</v>
      </c>
      <c r="C8" s="317"/>
      <c r="D8" s="193"/>
      <c r="E8" s="317"/>
      <c r="F8" s="316"/>
      <c r="G8" s="383"/>
      <c r="H8" s="286"/>
      <c r="I8" s="317"/>
      <c r="J8" s="374"/>
      <c r="K8" s="193"/>
      <c r="L8" s="195"/>
      <c r="M8" s="535"/>
    </row>
    <row r="9" spans="1:14" ht="12" customHeight="1">
      <c r="A9" s="365">
        <v>223</v>
      </c>
      <c r="B9" s="244" t="s">
        <v>258</v>
      </c>
      <c r="C9" s="164">
        <f>SUM(C11:C15)</f>
        <v>0</v>
      </c>
      <c r="D9" s="164"/>
      <c r="E9" s="164">
        <f>SUM(E11:E15)</f>
        <v>0</v>
      </c>
      <c r="F9" s="164"/>
      <c r="G9" s="244"/>
      <c r="H9" s="367"/>
      <c r="I9" s="317">
        <f>SUM(I10:I12)</f>
        <v>61</v>
      </c>
      <c r="J9" s="374">
        <f>SUM(J10:J12)</f>
        <v>61</v>
      </c>
      <c r="K9" s="317"/>
      <c r="L9" s="374">
        <f>SUM(L10)</f>
        <v>14.8</v>
      </c>
      <c r="M9" s="535">
        <f>L9/J9</f>
        <v>0.24262295081967214</v>
      </c>
      <c r="N9" s="35"/>
    </row>
    <row r="10" spans="1:13" ht="12.75" customHeight="1">
      <c r="A10" s="313">
        <v>1</v>
      </c>
      <c r="B10" s="347" t="s">
        <v>311</v>
      </c>
      <c r="C10" s="9"/>
      <c r="D10" s="9"/>
      <c r="E10" s="9"/>
      <c r="F10" s="6"/>
      <c r="G10" s="7"/>
      <c r="H10" s="43"/>
      <c r="I10" s="193">
        <v>61</v>
      </c>
      <c r="J10" s="513">
        <v>61</v>
      </c>
      <c r="K10" s="9"/>
      <c r="L10" s="104">
        <v>14.8</v>
      </c>
      <c r="M10" s="567">
        <f>L10/J10</f>
        <v>0.24262295081967214</v>
      </c>
    </row>
    <row r="11" spans="1:13" ht="12.75" customHeight="1">
      <c r="A11" s="243">
        <v>8</v>
      </c>
      <c r="B11" s="7" t="s">
        <v>373</v>
      </c>
      <c r="C11" s="9"/>
      <c r="D11" s="9"/>
      <c r="E11" s="9"/>
      <c r="F11" s="9"/>
      <c r="G11" s="7"/>
      <c r="H11" s="43"/>
      <c r="I11" s="193"/>
      <c r="J11" s="513"/>
      <c r="K11" s="9"/>
      <c r="L11" s="104"/>
      <c r="M11" s="567"/>
    </row>
    <row r="12" spans="1:13" ht="12.75">
      <c r="A12" s="243">
        <v>9</v>
      </c>
      <c r="B12" s="7" t="s">
        <v>374</v>
      </c>
      <c r="C12" s="9"/>
      <c r="D12" s="9"/>
      <c r="E12" s="9"/>
      <c r="F12" s="9"/>
      <c r="G12" s="7"/>
      <c r="H12" s="43"/>
      <c r="I12" s="193"/>
      <c r="J12" s="513"/>
      <c r="K12" s="9"/>
      <c r="L12" s="104"/>
      <c r="M12" s="567"/>
    </row>
    <row r="13" spans="1:13" ht="12.75">
      <c r="A13" s="243">
        <v>11</v>
      </c>
      <c r="B13" s="7" t="s">
        <v>255</v>
      </c>
      <c r="C13" s="9"/>
      <c r="D13" s="9"/>
      <c r="E13" s="9"/>
      <c r="F13" s="9"/>
      <c r="G13" s="7"/>
      <c r="H13" s="43"/>
      <c r="I13" s="193"/>
      <c r="J13" s="513"/>
      <c r="K13" s="9"/>
      <c r="L13" s="104"/>
      <c r="M13" s="567"/>
    </row>
    <row r="14" spans="1:13" ht="12.75">
      <c r="A14" s="368">
        <v>230</v>
      </c>
      <c r="B14" s="320" t="s">
        <v>257</v>
      </c>
      <c r="C14" s="217"/>
      <c r="D14" s="217"/>
      <c r="E14" s="217"/>
      <c r="F14" s="217"/>
      <c r="G14" s="320"/>
      <c r="H14" s="321"/>
      <c r="I14" s="217">
        <f>SUM(I15:I16)</f>
        <v>0</v>
      </c>
      <c r="J14" s="300">
        <f>SUM(J15:J16)</f>
        <v>0</v>
      </c>
      <c r="K14" s="217"/>
      <c r="L14" s="300">
        <f>SUM(L15:L16)</f>
        <v>0</v>
      </c>
      <c r="M14" s="565"/>
    </row>
    <row r="15" spans="1:13" ht="12.75">
      <c r="A15" s="369">
        <v>231</v>
      </c>
      <c r="B15" s="347" t="s">
        <v>304</v>
      </c>
      <c r="C15" s="242"/>
      <c r="D15" s="242"/>
      <c r="E15" s="242"/>
      <c r="F15" s="242"/>
      <c r="G15" s="347"/>
      <c r="H15" s="356"/>
      <c r="I15" s="196"/>
      <c r="J15" s="195"/>
      <c r="K15" s="196"/>
      <c r="L15" s="195"/>
      <c r="M15" s="568"/>
    </row>
    <row r="16" spans="1:16" ht="12.75">
      <c r="A16" s="369">
        <v>233</v>
      </c>
      <c r="B16" s="347" t="s">
        <v>394</v>
      </c>
      <c r="C16" s="242"/>
      <c r="D16" s="242"/>
      <c r="E16" s="242"/>
      <c r="F16" s="242"/>
      <c r="G16" s="347"/>
      <c r="H16" s="356"/>
      <c r="I16" s="196"/>
      <c r="J16" s="195"/>
      <c r="K16" s="196"/>
      <c r="L16" s="195"/>
      <c r="M16" s="568"/>
      <c r="N16" s="35"/>
      <c r="O16" s="35"/>
      <c r="P16" s="35"/>
    </row>
    <row r="17" spans="1:13" ht="12.75">
      <c r="A17" s="310">
        <v>240</v>
      </c>
      <c r="B17" s="320" t="s">
        <v>505</v>
      </c>
      <c r="C17" s="217"/>
      <c r="D17" s="217"/>
      <c r="E17" s="217"/>
      <c r="F17" s="217"/>
      <c r="G17" s="320"/>
      <c r="H17" s="321"/>
      <c r="I17" s="217">
        <f>I18</f>
        <v>0</v>
      </c>
      <c r="J17" s="300">
        <f>J18</f>
        <v>0</v>
      </c>
      <c r="K17" s="217"/>
      <c r="L17" s="300">
        <f>SUM(L18)</f>
        <v>0</v>
      </c>
      <c r="M17" s="565"/>
    </row>
    <row r="18" spans="1:13" ht="12.75">
      <c r="A18" s="365">
        <v>243</v>
      </c>
      <c r="B18" s="7" t="s">
        <v>296</v>
      </c>
      <c r="C18" s="9"/>
      <c r="D18" s="9"/>
      <c r="E18" s="9"/>
      <c r="F18" s="9"/>
      <c r="G18" s="7"/>
      <c r="H18" s="43"/>
      <c r="I18" s="193"/>
      <c r="J18" s="513"/>
      <c r="K18" s="9"/>
      <c r="L18" s="104"/>
      <c r="M18" s="567"/>
    </row>
    <row r="19" spans="1:13" ht="12.75">
      <c r="A19" s="310">
        <v>290</v>
      </c>
      <c r="B19" s="320" t="s">
        <v>253</v>
      </c>
      <c r="C19" s="217"/>
      <c r="D19" s="217"/>
      <c r="E19" s="217"/>
      <c r="F19" s="217"/>
      <c r="G19" s="320"/>
      <c r="H19" s="321"/>
      <c r="I19" s="217">
        <f>SUM(I20,I24)</f>
        <v>179</v>
      </c>
      <c r="J19" s="300">
        <f>SUM(J20,J24)</f>
        <v>179</v>
      </c>
      <c r="K19" s="217"/>
      <c r="L19" s="300">
        <f>SUM(L25:L28)</f>
        <v>111.1</v>
      </c>
      <c r="M19" s="565">
        <f>L19/J19</f>
        <v>0.6206703910614525</v>
      </c>
    </row>
    <row r="20" spans="1:13" ht="12.75">
      <c r="A20" s="365">
        <v>291</v>
      </c>
      <c r="B20" s="244" t="s">
        <v>297</v>
      </c>
      <c r="C20" s="164"/>
      <c r="D20" s="164"/>
      <c r="E20" s="164"/>
      <c r="F20" s="164"/>
      <c r="G20" s="244"/>
      <c r="H20" s="367"/>
      <c r="I20" s="317">
        <f>SUM(I21:I23)</f>
        <v>0</v>
      </c>
      <c r="J20" s="374">
        <f>SUM(J21:J23)</f>
        <v>0</v>
      </c>
      <c r="K20" s="317"/>
      <c r="L20" s="374">
        <f>SUM(L21:L23)</f>
        <v>0</v>
      </c>
      <c r="M20" s="535"/>
    </row>
    <row r="21" spans="1:16" ht="12.75">
      <c r="A21" s="318">
        <v>2</v>
      </c>
      <c r="B21" s="7" t="s">
        <v>306</v>
      </c>
      <c r="C21" s="9"/>
      <c r="D21" s="9"/>
      <c r="E21" s="9"/>
      <c r="F21" s="9"/>
      <c r="G21" s="7"/>
      <c r="H21" s="43"/>
      <c r="I21" s="196"/>
      <c r="J21" s="195"/>
      <c r="K21" s="317"/>
      <c r="L21" s="374"/>
      <c r="M21" s="535"/>
      <c r="N21" s="35"/>
      <c r="O21" s="35"/>
      <c r="P21" s="35"/>
    </row>
    <row r="22" spans="1:30" ht="12.75">
      <c r="A22" s="318">
        <v>4</v>
      </c>
      <c r="B22" s="7" t="s">
        <v>506</v>
      </c>
      <c r="C22" s="63"/>
      <c r="D22" s="63"/>
      <c r="E22" s="63"/>
      <c r="F22" s="9"/>
      <c r="G22" s="55"/>
      <c r="H22" s="44"/>
      <c r="I22" s="196"/>
      <c r="J22" s="195"/>
      <c r="K22" s="242"/>
      <c r="L22" s="366"/>
      <c r="M22" s="566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t="12.75">
      <c r="A23" s="318">
        <v>5</v>
      </c>
      <c r="B23" s="7" t="s">
        <v>507</v>
      </c>
      <c r="C23" s="9"/>
      <c r="D23" s="9"/>
      <c r="E23" s="9"/>
      <c r="F23" s="9"/>
      <c r="G23" s="7"/>
      <c r="H23" s="43"/>
      <c r="I23" s="196"/>
      <c r="J23" s="195"/>
      <c r="K23" s="242"/>
      <c r="L23" s="366"/>
      <c r="M23" s="566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13" ht="12.75">
      <c r="A24" s="309">
        <v>292</v>
      </c>
      <c r="B24" s="373" t="s">
        <v>25</v>
      </c>
      <c r="C24" s="372">
        <f>SUM(C25:C29)</f>
        <v>0</v>
      </c>
      <c r="D24" s="317"/>
      <c r="E24" s="372">
        <f>SUM(E25:E29)</f>
        <v>0</v>
      </c>
      <c r="F24" s="317"/>
      <c r="G24" s="375"/>
      <c r="H24" s="376"/>
      <c r="I24" s="317">
        <f>SUM(I25:I28)</f>
        <v>179</v>
      </c>
      <c r="J24" s="374">
        <f>SUM(J25:J28)</f>
        <v>179</v>
      </c>
      <c r="K24" s="317"/>
      <c r="L24" s="374">
        <f>SUM(L25:L28)</f>
        <v>111.1</v>
      </c>
      <c r="M24" s="535">
        <f>L24/J24</f>
        <v>0.6206703910614525</v>
      </c>
    </row>
    <row r="25" spans="1:13" ht="12.75">
      <c r="A25" s="243">
        <v>6</v>
      </c>
      <c r="B25" s="7" t="s">
        <v>27</v>
      </c>
      <c r="C25" s="9"/>
      <c r="D25" s="9"/>
      <c r="E25" s="9"/>
      <c r="F25" s="9"/>
      <c r="G25" s="55"/>
      <c r="H25" s="43"/>
      <c r="I25" s="196">
        <v>70</v>
      </c>
      <c r="J25" s="195">
        <v>70</v>
      </c>
      <c r="K25" s="242"/>
      <c r="L25" s="366">
        <v>6.8</v>
      </c>
      <c r="M25" s="566"/>
    </row>
    <row r="26" spans="1:13" ht="12.75">
      <c r="A26" s="243">
        <v>12</v>
      </c>
      <c r="B26" s="7" t="s">
        <v>26</v>
      </c>
      <c r="C26" s="9"/>
      <c r="D26" s="9"/>
      <c r="E26" s="9"/>
      <c r="F26" s="9"/>
      <c r="G26" s="7"/>
      <c r="H26" s="43"/>
      <c r="I26" s="196">
        <v>49</v>
      </c>
      <c r="J26" s="195">
        <v>49</v>
      </c>
      <c r="K26" s="242"/>
      <c r="L26" s="366">
        <v>40.8</v>
      </c>
      <c r="M26" s="566">
        <f>L26/J26</f>
        <v>0.8326530612244898</v>
      </c>
    </row>
    <row r="27" spans="1:13" ht="12.75">
      <c r="A27" s="243">
        <v>17</v>
      </c>
      <c r="B27" s="7" t="s">
        <v>260</v>
      </c>
      <c r="C27" s="9"/>
      <c r="D27" s="9"/>
      <c r="E27" s="9"/>
      <c r="F27" s="9"/>
      <c r="G27" s="7"/>
      <c r="H27" s="43"/>
      <c r="I27" s="196"/>
      <c r="J27" s="195"/>
      <c r="K27" s="242"/>
      <c r="L27" s="366">
        <v>21.3</v>
      </c>
      <c r="M27" s="566"/>
    </row>
    <row r="28" spans="1:13" ht="12.75">
      <c r="A28" s="243">
        <v>27</v>
      </c>
      <c r="B28" s="7" t="s">
        <v>396</v>
      </c>
      <c r="C28" s="9"/>
      <c r="D28" s="9"/>
      <c r="E28" s="9"/>
      <c r="F28" s="9"/>
      <c r="G28" s="7"/>
      <c r="H28" s="43"/>
      <c r="I28" s="196">
        <v>60</v>
      </c>
      <c r="J28" s="195">
        <v>60</v>
      </c>
      <c r="K28" s="242"/>
      <c r="L28" s="366">
        <v>42.2</v>
      </c>
      <c r="M28" s="566"/>
    </row>
    <row r="29" spans="1:13" ht="12.75">
      <c r="A29" s="663"/>
      <c r="B29" s="320"/>
      <c r="C29" s="217"/>
      <c r="D29" s="217"/>
      <c r="E29" s="217"/>
      <c r="F29" s="217"/>
      <c r="G29" s="320"/>
      <c r="H29" s="321"/>
      <c r="I29" s="217"/>
      <c r="J29" s="300"/>
      <c r="K29" s="217"/>
      <c r="L29" s="300"/>
      <c r="M29" s="587"/>
    </row>
    <row r="30" spans="1:13" ht="12.75" customHeight="1">
      <c r="A30" s="662"/>
      <c r="B30" s="222"/>
      <c r="C30" s="216"/>
      <c r="D30" s="216"/>
      <c r="E30" s="216"/>
      <c r="F30" s="216"/>
      <c r="G30" s="223"/>
      <c r="H30" s="224"/>
      <c r="I30" s="241"/>
      <c r="J30" s="553"/>
      <c r="K30" s="241"/>
      <c r="L30" s="212"/>
      <c r="M30" s="587"/>
    </row>
    <row r="31" spans="1:13" ht="12.75" customHeight="1">
      <c r="A31" s="664"/>
      <c r="B31" s="384"/>
      <c r="C31" s="193"/>
      <c r="D31" s="193"/>
      <c r="E31" s="193"/>
      <c r="F31" s="193"/>
      <c r="G31" s="383"/>
      <c r="H31" s="286"/>
      <c r="I31" s="196"/>
      <c r="J31" s="195"/>
      <c r="K31" s="196"/>
      <c r="L31" s="314"/>
      <c r="M31" s="568"/>
    </row>
    <row r="32" spans="1:13" ht="15.75" customHeight="1">
      <c r="A32" s="243"/>
      <c r="B32" s="222" t="s">
        <v>30</v>
      </c>
      <c r="C32" s="9"/>
      <c r="D32" s="9"/>
      <c r="E32" s="9"/>
      <c r="F32" s="9"/>
      <c r="G32" s="7"/>
      <c r="H32" s="43"/>
      <c r="I32" s="217">
        <f>I19+I17+I14+I7+I5</f>
        <v>310</v>
      </c>
      <c r="J32" s="300">
        <f>SUM(J19,J17,J14,J7,J5)</f>
        <v>310</v>
      </c>
      <c r="K32" s="241"/>
      <c r="L32" s="300">
        <f>SUM(L19,L17,L14,L7,L5)</f>
        <v>145.5</v>
      </c>
      <c r="M32" s="587">
        <f>L32/J32</f>
        <v>0.4693548387096774</v>
      </c>
    </row>
    <row r="33" spans="1:13" ht="18" customHeight="1">
      <c r="A33" s="223"/>
      <c r="B33" s="222"/>
      <c r="C33" s="213">
        <f>SUM(C1,C9,C15,C17,C19,C24)</f>
        <v>0</v>
      </c>
      <c r="D33" s="213"/>
      <c r="E33" s="213">
        <f>SUM(E1,E9,E15,E17,E19,E24)</f>
        <v>0</v>
      </c>
      <c r="F33" s="213"/>
      <c r="G33" s="223"/>
      <c r="H33" s="224"/>
      <c r="I33" s="217"/>
      <c r="J33" s="300"/>
      <c r="K33" s="217"/>
      <c r="L33" s="300"/>
      <c r="M33" s="587"/>
    </row>
    <row r="34" spans="1:13" ht="18" customHeight="1">
      <c r="A34" s="383"/>
      <c r="B34" s="384"/>
      <c r="C34" s="316"/>
      <c r="D34" s="316"/>
      <c r="E34" s="316"/>
      <c r="F34" s="316"/>
      <c r="G34" s="383"/>
      <c r="H34" s="286"/>
      <c r="I34" s="316"/>
      <c r="J34" s="314"/>
      <c r="K34" s="316"/>
      <c r="L34" s="314"/>
      <c r="M34" s="536"/>
    </row>
    <row r="35" spans="1:13" ht="2.25" customHeight="1" hidden="1">
      <c r="A35" s="243"/>
      <c r="B35" s="7"/>
      <c r="C35" s="9"/>
      <c r="D35" s="9"/>
      <c r="E35" s="9"/>
      <c r="F35" s="9"/>
      <c r="G35" s="7"/>
      <c r="H35" s="43"/>
      <c r="I35" s="216"/>
      <c r="J35" s="245"/>
      <c r="K35" s="9"/>
      <c r="L35" s="104"/>
      <c r="M35" s="567"/>
    </row>
    <row r="36" spans="1:13" ht="12.75" hidden="1">
      <c r="A36" s="223"/>
      <c r="B36" s="222" t="s">
        <v>30</v>
      </c>
      <c r="C36" s="213" t="e">
        <f>SUM(C4,C12,C18,C20,C22,#REF!)</f>
        <v>#REF!</v>
      </c>
      <c r="D36" s="213"/>
      <c r="E36" s="213" t="e">
        <f>SUM(E4,E12,E18,E20,E22,#REF!)</f>
        <v>#REF!</v>
      </c>
      <c r="F36" s="213"/>
      <c r="G36" s="223"/>
      <c r="H36" s="224"/>
      <c r="I36" s="213" t="e">
        <f>SUM(I4,I12,I18,I20,I22,#REF!)</f>
        <v>#REF!</v>
      </c>
      <c r="J36" s="212" t="e">
        <f>SUM(J4,J12,J18,J20,J22,#REF!)</f>
        <v>#REF!</v>
      </c>
      <c r="K36" s="213"/>
      <c r="L36" s="212"/>
      <c r="M36" s="570"/>
    </row>
    <row r="37" spans="1:13" ht="19.5" customHeight="1">
      <c r="A37" s="122" t="s">
        <v>32</v>
      </c>
      <c r="B37" s="122" t="s">
        <v>261</v>
      </c>
      <c r="I37" s="27"/>
      <c r="J37" s="114"/>
      <c r="K37" s="27"/>
      <c r="L37" s="114" t="s">
        <v>33</v>
      </c>
      <c r="M37" s="571"/>
    </row>
    <row r="38" spans="3:13" ht="1.5" customHeight="1" hidden="1">
      <c r="C38" s="27"/>
      <c r="D38" s="27"/>
      <c r="E38" s="27"/>
      <c r="F38" s="27"/>
      <c r="H38" s="14"/>
      <c r="I38" s="27"/>
      <c r="J38" s="114"/>
      <c r="K38" s="27"/>
      <c r="L38" s="169"/>
      <c r="M38" s="572"/>
    </row>
    <row r="39" spans="3:13" ht="12.75" customHeight="1" hidden="1">
      <c r="C39" s="27"/>
      <c r="D39" s="27"/>
      <c r="E39" s="27"/>
      <c r="F39" s="27"/>
      <c r="H39" s="14"/>
      <c r="I39" s="27"/>
      <c r="J39" s="114"/>
      <c r="K39" s="27"/>
      <c r="L39" s="107"/>
      <c r="M39" s="572"/>
    </row>
    <row r="40" spans="3:13" ht="7.5" customHeight="1" hidden="1">
      <c r="C40" s="27"/>
      <c r="D40" s="27"/>
      <c r="E40" s="27"/>
      <c r="F40" s="27"/>
      <c r="H40" s="14"/>
      <c r="I40" s="27"/>
      <c r="J40" s="114"/>
      <c r="K40" s="27"/>
      <c r="L40" s="107"/>
      <c r="M40" s="572"/>
    </row>
    <row r="41" spans="1:13" ht="51">
      <c r="A41" s="202" t="s">
        <v>34</v>
      </c>
      <c r="B41" s="207" t="s">
        <v>3</v>
      </c>
      <c r="C41" s="203" t="s">
        <v>270</v>
      </c>
      <c r="D41" s="203"/>
      <c r="E41" s="203"/>
      <c r="F41" s="203"/>
      <c r="G41" s="219"/>
      <c r="H41" s="220"/>
      <c r="I41" s="206" t="s">
        <v>508</v>
      </c>
      <c r="J41" s="632" t="s">
        <v>509</v>
      </c>
      <c r="K41" s="221" t="s">
        <v>269</v>
      </c>
      <c r="L41" s="207" t="s">
        <v>515</v>
      </c>
      <c r="M41" s="207" t="s">
        <v>494</v>
      </c>
    </row>
    <row r="42" spans="1:13" ht="17.25" customHeight="1">
      <c r="A42" s="309">
        <v>610</v>
      </c>
      <c r="B42" s="208" t="s">
        <v>35</v>
      </c>
      <c r="C42" s="210">
        <f>SUM(C44:C45,C54:C55)</f>
        <v>0</v>
      </c>
      <c r="D42" s="209"/>
      <c r="E42" s="209"/>
      <c r="F42" s="209"/>
      <c r="G42" s="211"/>
      <c r="H42" s="212"/>
      <c r="I42" s="213">
        <f>SUM(I44:I48)</f>
        <v>90233</v>
      </c>
      <c r="J42" s="679">
        <f>SUM(J44:J50)</f>
        <v>90583.232</v>
      </c>
      <c r="K42" s="213"/>
      <c r="L42" s="300">
        <f>SUM(L44:L48)</f>
        <v>31709.6</v>
      </c>
      <c r="M42" s="565">
        <f>L42/J42</f>
        <v>0.3500603732046125</v>
      </c>
    </row>
    <row r="43" spans="1:13" ht="0.75" customHeight="1">
      <c r="A43" s="253"/>
      <c r="B43" s="254"/>
      <c r="C43" s="257"/>
      <c r="D43" s="258"/>
      <c r="E43" s="258"/>
      <c r="F43" s="258"/>
      <c r="G43" s="259"/>
      <c r="H43" s="258"/>
      <c r="I43" s="260"/>
      <c r="J43" s="684"/>
      <c r="K43" s="260"/>
      <c r="L43" s="261"/>
      <c r="M43" s="573"/>
    </row>
    <row r="44" spans="1:13" ht="25.5">
      <c r="A44" s="215">
        <v>611</v>
      </c>
      <c r="B44" s="246" t="s">
        <v>280</v>
      </c>
      <c r="C44" s="239"/>
      <c r="D44" s="103"/>
      <c r="E44" s="103"/>
      <c r="F44" s="103"/>
      <c r="G44" s="121"/>
      <c r="H44" s="104"/>
      <c r="I44" s="533">
        <v>65870</v>
      </c>
      <c r="J44" s="685">
        <v>63216.48</v>
      </c>
      <c r="K44" s="9"/>
      <c r="L44" s="443">
        <v>22335.7</v>
      </c>
      <c r="M44" s="596">
        <f>L44/J44</f>
        <v>0.35332084291944127</v>
      </c>
    </row>
    <row r="45" spans="1:13" ht="12.75" customHeight="1">
      <c r="A45" s="208">
        <v>612</v>
      </c>
      <c r="B45" s="18" t="s">
        <v>370</v>
      </c>
      <c r="C45" s="213"/>
      <c r="D45" s="103"/>
      <c r="E45" s="103"/>
      <c r="F45" s="103"/>
      <c r="G45" s="121"/>
      <c r="H45" s="104"/>
      <c r="I45" s="316">
        <v>22558</v>
      </c>
      <c r="J45" s="683">
        <v>22558</v>
      </c>
      <c r="K45" s="9"/>
      <c r="L45" s="366">
        <v>5861.5</v>
      </c>
      <c r="M45" s="566">
        <f>L45/J45</f>
        <v>0.25984129798741024</v>
      </c>
    </row>
    <row r="46" spans="1:13" ht="10.5" customHeight="1">
      <c r="A46" s="215">
        <v>613</v>
      </c>
      <c r="B46" s="246" t="s">
        <v>281</v>
      </c>
      <c r="C46" s="239"/>
      <c r="D46" s="103"/>
      <c r="E46" s="103"/>
      <c r="F46" s="103"/>
      <c r="G46" s="121"/>
      <c r="H46" s="104"/>
      <c r="I46" s="534">
        <v>10</v>
      </c>
      <c r="J46" s="686">
        <v>10</v>
      </c>
      <c r="K46" s="9"/>
      <c r="L46" s="366">
        <v>0.3</v>
      </c>
      <c r="M46" s="566">
        <f>L46/J46</f>
        <v>0.03</v>
      </c>
    </row>
    <row r="47" spans="1:13" ht="12.75" customHeight="1">
      <c r="A47" s="208">
        <v>614</v>
      </c>
      <c r="B47" s="18" t="s">
        <v>47</v>
      </c>
      <c r="C47" s="217"/>
      <c r="D47" s="108"/>
      <c r="E47" s="108"/>
      <c r="F47" s="108"/>
      <c r="G47" s="121"/>
      <c r="H47" s="113"/>
      <c r="I47" s="317">
        <v>250</v>
      </c>
      <c r="J47" s="687">
        <v>3120</v>
      </c>
      <c r="K47" s="9"/>
      <c r="L47" s="366">
        <v>2854.8</v>
      </c>
      <c r="M47" s="566">
        <f>L47/J47</f>
        <v>0.915</v>
      </c>
    </row>
    <row r="48" spans="1:13" ht="12.75" customHeight="1">
      <c r="A48" s="348">
        <v>615</v>
      </c>
      <c r="B48" s="349" t="s">
        <v>282</v>
      </c>
      <c r="C48" s="217"/>
      <c r="D48" s="352"/>
      <c r="E48" s="352"/>
      <c r="F48" s="352"/>
      <c r="G48" s="353"/>
      <c r="H48" s="352"/>
      <c r="I48" s="317">
        <v>1545</v>
      </c>
      <c r="J48" s="687">
        <v>1678.752</v>
      </c>
      <c r="K48" s="9"/>
      <c r="L48" s="366">
        <v>657.3</v>
      </c>
      <c r="M48" s="566">
        <f>L48/J48</f>
        <v>0.39154085892377194</v>
      </c>
    </row>
    <row r="49" spans="1:13" ht="12.75" customHeight="1">
      <c r="A49" s="348">
        <v>616</v>
      </c>
      <c r="B49" s="349" t="s">
        <v>313</v>
      </c>
      <c r="C49" s="217"/>
      <c r="D49" s="352"/>
      <c r="E49" s="352"/>
      <c r="F49" s="352"/>
      <c r="G49" s="353"/>
      <c r="H49" s="352"/>
      <c r="I49" s="317"/>
      <c r="J49" s="607"/>
      <c r="K49" s="9"/>
      <c r="L49" s="113"/>
      <c r="M49" s="569"/>
    </row>
    <row r="50" spans="1:13" ht="12.75" customHeight="1">
      <c r="A50" s="247"/>
      <c r="B50" s="23"/>
      <c r="C50" s="216"/>
      <c r="D50" s="104"/>
      <c r="E50" s="104"/>
      <c r="F50" s="104"/>
      <c r="G50" s="121"/>
      <c r="H50" s="104"/>
      <c r="I50" s="193"/>
      <c r="J50" s="513"/>
      <c r="K50" s="9"/>
      <c r="L50" s="113"/>
      <c r="M50" s="569"/>
    </row>
    <row r="51" spans="1:13" ht="12.75" customHeight="1">
      <c r="A51" s="247"/>
      <c r="B51" s="23"/>
      <c r="C51" s="216"/>
      <c r="D51" s="104"/>
      <c r="E51" s="104"/>
      <c r="F51" s="104"/>
      <c r="G51" s="121"/>
      <c r="H51" s="104"/>
      <c r="I51" s="193"/>
      <c r="J51" s="513"/>
      <c r="K51" s="9"/>
      <c r="L51" s="113"/>
      <c r="M51" s="569"/>
    </row>
    <row r="52" spans="1:13" ht="12.75" customHeight="1">
      <c r="A52" s="247"/>
      <c r="B52" s="23"/>
      <c r="C52" s="216"/>
      <c r="D52" s="104"/>
      <c r="E52" s="104"/>
      <c r="F52" s="104"/>
      <c r="G52" s="121"/>
      <c r="H52" s="104"/>
      <c r="I52" s="193"/>
      <c r="J52" s="513"/>
      <c r="K52" s="9"/>
      <c r="L52" s="113"/>
      <c r="M52" s="569"/>
    </row>
    <row r="53" spans="1:13" ht="12.75" customHeight="1">
      <c r="A53" s="247"/>
      <c r="B53" s="23"/>
      <c r="C53" s="216"/>
      <c r="D53" s="104"/>
      <c r="E53" s="104"/>
      <c r="F53" s="104"/>
      <c r="G53" s="121"/>
      <c r="H53" s="104"/>
      <c r="I53" s="193"/>
      <c r="J53" s="513"/>
      <c r="K53" s="9"/>
      <c r="L53" s="113"/>
      <c r="M53" s="569"/>
    </row>
    <row r="54" spans="1:13" ht="12.75">
      <c r="A54" s="215"/>
      <c r="B54" s="246"/>
      <c r="C54" s="239"/>
      <c r="D54" s="103"/>
      <c r="E54" s="103"/>
      <c r="F54" s="103"/>
      <c r="G54" s="121"/>
      <c r="H54" s="104"/>
      <c r="I54" s="534"/>
      <c r="J54" s="634"/>
      <c r="K54" s="9"/>
      <c r="L54" s="113"/>
      <c r="M54" s="569"/>
    </row>
    <row r="55" spans="1:13" ht="10.5" customHeight="1">
      <c r="A55" s="208"/>
      <c r="B55" s="18"/>
      <c r="C55" s="217"/>
      <c r="D55" s="108"/>
      <c r="E55" s="108"/>
      <c r="F55" s="108"/>
      <c r="G55" s="121"/>
      <c r="H55" s="113"/>
      <c r="I55" s="317"/>
      <c r="J55" s="374"/>
      <c r="K55" s="63"/>
      <c r="L55" s="113"/>
      <c r="M55" s="569"/>
    </row>
    <row r="56" spans="1:13" ht="12.75" customHeight="1">
      <c r="A56" s="247"/>
      <c r="B56" s="23"/>
      <c r="C56" s="216"/>
      <c r="D56" s="104"/>
      <c r="E56" s="104"/>
      <c r="F56" s="104"/>
      <c r="G56" s="121"/>
      <c r="H56" s="104"/>
      <c r="I56" s="193"/>
      <c r="J56" s="513"/>
      <c r="K56" s="9"/>
      <c r="L56" s="113"/>
      <c r="M56" s="569"/>
    </row>
    <row r="57" spans="1:13" ht="12.75" customHeight="1">
      <c r="A57" s="247"/>
      <c r="B57" s="23"/>
      <c r="C57" s="216"/>
      <c r="D57" s="104"/>
      <c r="E57" s="104"/>
      <c r="F57" s="104"/>
      <c r="G57" s="121"/>
      <c r="H57" s="104"/>
      <c r="I57" s="193"/>
      <c r="J57" s="513"/>
      <c r="K57" s="9"/>
      <c r="L57" s="113"/>
      <c r="M57" s="569"/>
    </row>
    <row r="58" spans="1:13" ht="12.75" customHeight="1">
      <c r="A58" s="247"/>
      <c r="B58" s="23"/>
      <c r="C58" s="216"/>
      <c r="D58" s="104"/>
      <c r="E58" s="104"/>
      <c r="F58" s="104"/>
      <c r="G58" s="121"/>
      <c r="H58" s="104"/>
      <c r="I58" s="193"/>
      <c r="J58" s="513"/>
      <c r="K58" s="9"/>
      <c r="L58" s="113"/>
      <c r="M58" s="569"/>
    </row>
    <row r="59" spans="1:13" ht="12.75" customHeight="1">
      <c r="A59" s="247"/>
      <c r="B59" s="23"/>
      <c r="C59" s="216"/>
      <c r="D59" s="104"/>
      <c r="E59" s="104"/>
      <c r="F59" s="104"/>
      <c r="G59" s="121"/>
      <c r="H59" s="104"/>
      <c r="I59" s="193"/>
      <c r="J59" s="513"/>
      <c r="K59" s="9"/>
      <c r="L59" s="113"/>
      <c r="M59" s="569"/>
    </row>
    <row r="60" spans="1:13" ht="12.75" customHeight="1">
      <c r="A60" s="348"/>
      <c r="B60" s="349"/>
      <c r="C60" s="217"/>
      <c r="D60" s="352"/>
      <c r="E60" s="352"/>
      <c r="F60" s="352"/>
      <c r="G60" s="353"/>
      <c r="H60" s="352"/>
      <c r="I60" s="317"/>
      <c r="J60" s="374"/>
      <c r="K60" s="9"/>
      <c r="L60" s="113"/>
      <c r="M60" s="569"/>
    </row>
    <row r="61" spans="1:13" ht="12.75" customHeight="1">
      <c r="A61" s="348"/>
      <c r="B61" s="349"/>
      <c r="C61" s="217"/>
      <c r="D61" s="352"/>
      <c r="E61" s="352"/>
      <c r="F61" s="352"/>
      <c r="G61" s="353"/>
      <c r="H61" s="352"/>
      <c r="I61" s="317"/>
      <c r="J61" s="374"/>
      <c r="K61" s="9"/>
      <c r="L61" s="113"/>
      <c r="M61" s="569"/>
    </row>
    <row r="62" spans="1:13" ht="25.5" customHeight="1">
      <c r="A62" s="311">
        <v>620</v>
      </c>
      <c r="B62" s="218" t="s">
        <v>371</v>
      </c>
      <c r="C62" s="213">
        <f>SUM(C63:C66,C70)</f>
        <v>0</v>
      </c>
      <c r="D62" s="212"/>
      <c r="E62" s="212"/>
      <c r="F62" s="212"/>
      <c r="G62" s="211"/>
      <c r="H62" s="212"/>
      <c r="I62" s="213">
        <f>SUM(I63:I66)</f>
        <v>31053</v>
      </c>
      <c r="J62" s="212">
        <f>SUM(J67:J73,J63:J65)</f>
        <v>30973</v>
      </c>
      <c r="K62" s="213"/>
      <c r="L62" s="300">
        <f>SUM(L63:L66,L73)</f>
        <v>10119.2</v>
      </c>
      <c r="M62" s="565">
        <f>L62/J62</f>
        <v>0.32671036063668357</v>
      </c>
    </row>
    <row r="63" spans="1:13" ht="12.75" customHeight="1">
      <c r="A63" s="208">
        <v>621</v>
      </c>
      <c r="B63" s="18" t="s">
        <v>53</v>
      </c>
      <c r="C63" s="213"/>
      <c r="D63" s="103"/>
      <c r="E63" s="103"/>
      <c r="F63" s="103"/>
      <c r="G63" s="121"/>
      <c r="H63" s="104"/>
      <c r="I63" s="316">
        <v>1796</v>
      </c>
      <c r="J63" s="316">
        <v>1796</v>
      </c>
      <c r="K63" s="9"/>
      <c r="L63" s="352">
        <v>561.8</v>
      </c>
      <c r="M63" s="594">
        <f>L63/J63</f>
        <v>0.31280623608017816</v>
      </c>
    </row>
    <row r="64" spans="1:13" ht="12.75" customHeight="1">
      <c r="A64" s="208">
        <v>622</v>
      </c>
      <c r="B64" s="18" t="s">
        <v>54</v>
      </c>
      <c r="C64" s="213"/>
      <c r="D64" s="103"/>
      <c r="E64" s="103"/>
      <c r="F64" s="103"/>
      <c r="G64" s="121"/>
      <c r="H64" s="104"/>
      <c r="I64" s="316">
        <v>6591</v>
      </c>
      <c r="J64" s="316">
        <v>6511</v>
      </c>
      <c r="K64" s="9"/>
      <c r="L64" s="352">
        <v>2234.8</v>
      </c>
      <c r="M64" s="594">
        <f aca="true" t="shared" si="0" ref="M64:M72">L64/J64</f>
        <v>0.3432345261864537</v>
      </c>
    </row>
    <row r="65" spans="1:13" ht="12.75" customHeight="1">
      <c r="A65" s="208">
        <v>623</v>
      </c>
      <c r="B65" s="18" t="s">
        <v>55</v>
      </c>
      <c r="C65" s="213"/>
      <c r="D65" s="103"/>
      <c r="E65" s="103"/>
      <c r="F65" s="103"/>
      <c r="G65" s="121"/>
      <c r="H65" s="104"/>
      <c r="I65" s="316">
        <v>599</v>
      </c>
      <c r="J65" s="316">
        <v>599</v>
      </c>
      <c r="K65" s="9"/>
      <c r="L65" s="352">
        <v>187.2</v>
      </c>
      <c r="M65" s="594">
        <f t="shared" si="0"/>
        <v>0.31252086811352253</v>
      </c>
    </row>
    <row r="66" spans="1:13" ht="12.75" customHeight="1">
      <c r="A66" s="208">
        <v>625</v>
      </c>
      <c r="B66" s="18" t="s">
        <v>56</v>
      </c>
      <c r="C66" s="213">
        <f>SUM(C67:C68)</f>
        <v>0</v>
      </c>
      <c r="D66" s="103"/>
      <c r="E66" s="103"/>
      <c r="F66" s="103"/>
      <c r="G66" s="121"/>
      <c r="H66" s="104"/>
      <c r="I66" s="316">
        <f>SUM(I67:I73)</f>
        <v>22067</v>
      </c>
      <c r="J66" s="316">
        <f>SUM(J67:J73)</f>
        <v>22067</v>
      </c>
      <c r="K66" s="9"/>
      <c r="L66" s="352">
        <f>SUM(L67:L72)</f>
        <v>7135.400000000001</v>
      </c>
      <c r="M66" s="594">
        <f t="shared" si="0"/>
        <v>0.323351611002855</v>
      </c>
    </row>
    <row r="67" spans="1:13" ht="12.75" customHeight="1">
      <c r="A67" s="247">
        <v>1</v>
      </c>
      <c r="B67" s="23" t="s">
        <v>57</v>
      </c>
      <c r="C67" s="216"/>
      <c r="D67" s="104"/>
      <c r="E67" s="104"/>
      <c r="F67" s="104"/>
      <c r="G67" s="121"/>
      <c r="H67" s="104"/>
      <c r="I67" s="193">
        <v>1262</v>
      </c>
      <c r="J67" s="193">
        <v>1262</v>
      </c>
      <c r="K67" s="9"/>
      <c r="L67" s="366">
        <v>340.8</v>
      </c>
      <c r="M67" s="566">
        <f t="shared" si="0"/>
        <v>0.2700475435816165</v>
      </c>
    </row>
    <row r="68" spans="1:13" ht="12.75" customHeight="1">
      <c r="A68" s="247">
        <v>2</v>
      </c>
      <c r="B68" s="23" t="s">
        <v>355</v>
      </c>
      <c r="C68" s="216"/>
      <c r="D68" s="104"/>
      <c r="E68" s="104"/>
      <c r="F68" s="104"/>
      <c r="G68" s="121"/>
      <c r="H68" s="104"/>
      <c r="I68" s="193">
        <v>12344</v>
      </c>
      <c r="J68" s="193">
        <v>12344</v>
      </c>
      <c r="K68" s="9"/>
      <c r="L68" s="366">
        <v>4187.8</v>
      </c>
      <c r="M68" s="566">
        <f t="shared" si="0"/>
        <v>0.33925793907971485</v>
      </c>
    </row>
    <row r="69" spans="1:13" ht="12.75" customHeight="1">
      <c r="A69" s="247">
        <v>3</v>
      </c>
      <c r="B69" s="23" t="s">
        <v>359</v>
      </c>
      <c r="C69" s="216"/>
      <c r="D69" s="104"/>
      <c r="E69" s="104"/>
      <c r="F69" s="104"/>
      <c r="G69" s="121"/>
      <c r="H69" s="104"/>
      <c r="I69" s="193">
        <v>721</v>
      </c>
      <c r="J69" s="193">
        <v>721</v>
      </c>
      <c r="K69" s="9"/>
      <c r="L69" s="366">
        <v>248.6</v>
      </c>
      <c r="M69" s="566">
        <f t="shared" si="0"/>
        <v>0.34479889042995837</v>
      </c>
    </row>
    <row r="70" spans="1:13" ht="12.75" customHeight="1">
      <c r="A70" s="400">
        <v>4</v>
      </c>
      <c r="B70" s="354" t="s">
        <v>358</v>
      </c>
      <c r="C70" s="241"/>
      <c r="D70" s="366"/>
      <c r="E70" s="366"/>
      <c r="F70" s="366"/>
      <c r="G70" s="121"/>
      <c r="H70" s="366"/>
      <c r="I70" s="196">
        <v>2651</v>
      </c>
      <c r="J70" s="196">
        <v>2651</v>
      </c>
      <c r="K70" s="9"/>
      <c r="L70" s="366">
        <v>705.2</v>
      </c>
      <c r="M70" s="566">
        <f t="shared" si="0"/>
        <v>0.26601282534892495</v>
      </c>
    </row>
    <row r="71" spans="1:13" ht="12.75" customHeight="1">
      <c r="A71" s="400">
        <v>5</v>
      </c>
      <c r="B71" s="354" t="s">
        <v>356</v>
      </c>
      <c r="C71" s="241"/>
      <c r="D71" s="366"/>
      <c r="E71" s="366"/>
      <c r="F71" s="366"/>
      <c r="G71" s="121"/>
      <c r="H71" s="366"/>
      <c r="I71" s="196">
        <v>901</v>
      </c>
      <c r="J71" s="196">
        <v>901</v>
      </c>
      <c r="K71" s="9"/>
      <c r="L71" s="366">
        <v>231.7</v>
      </c>
      <c r="M71" s="566">
        <f t="shared" si="0"/>
        <v>0.2571587125416204</v>
      </c>
    </row>
    <row r="72" spans="1:13" ht="12.75" customHeight="1">
      <c r="A72" s="400">
        <v>7</v>
      </c>
      <c r="B72" s="354" t="s">
        <v>357</v>
      </c>
      <c r="C72" s="241"/>
      <c r="D72" s="366"/>
      <c r="E72" s="366"/>
      <c r="F72" s="366"/>
      <c r="G72" s="121"/>
      <c r="H72" s="366"/>
      <c r="I72" s="196">
        <v>4188</v>
      </c>
      <c r="J72" s="196">
        <v>4188</v>
      </c>
      <c r="K72" s="9"/>
      <c r="L72" s="366">
        <v>1421.3</v>
      </c>
      <c r="M72" s="566">
        <f t="shared" si="0"/>
        <v>0.33937440305635147</v>
      </c>
    </row>
    <row r="73" spans="1:13" ht="19.5" customHeight="1">
      <c r="A73" s="400"/>
      <c r="B73" s="354"/>
      <c r="C73" s="213"/>
      <c r="D73" s="103"/>
      <c r="E73" s="103"/>
      <c r="F73" s="103"/>
      <c r="G73" s="121"/>
      <c r="H73" s="104"/>
      <c r="I73" s="196"/>
      <c r="J73" s="195"/>
      <c r="K73" s="9"/>
      <c r="L73" s="617"/>
      <c r="M73" s="569" t="s">
        <v>496</v>
      </c>
    </row>
    <row r="74" spans="1:13" ht="24" customHeight="1">
      <c r="A74" s="278"/>
      <c r="B74" s="36"/>
      <c r="C74" s="277"/>
      <c r="D74" s="58"/>
      <c r="E74" s="58"/>
      <c r="F74" s="58"/>
      <c r="G74" s="40"/>
      <c r="H74" s="87"/>
      <c r="I74" s="58"/>
      <c r="J74" s="512"/>
      <c r="K74" s="58"/>
      <c r="L74" s="264"/>
      <c r="M74" s="574"/>
    </row>
    <row r="75" spans="1:13" ht="12.75" hidden="1">
      <c r="A75" s="278"/>
      <c r="B75" s="36"/>
      <c r="C75" s="277"/>
      <c r="D75" s="58"/>
      <c r="E75" s="58"/>
      <c r="F75" s="58"/>
      <c r="G75" s="40"/>
      <c r="H75" s="87"/>
      <c r="I75" s="58"/>
      <c r="J75" s="512"/>
      <c r="K75" s="58"/>
      <c r="L75" s="264"/>
      <c r="M75" s="574"/>
    </row>
    <row r="76" spans="1:13" ht="3" customHeight="1" hidden="1">
      <c r="A76" s="279"/>
      <c r="B76" s="274"/>
      <c r="C76" s="277"/>
      <c r="D76" s="58"/>
      <c r="E76" s="58"/>
      <c r="F76" s="58"/>
      <c r="G76" s="40"/>
      <c r="H76" s="87"/>
      <c r="I76" s="58"/>
      <c r="J76" s="512"/>
      <c r="K76" s="58"/>
      <c r="L76" s="264"/>
      <c r="M76" s="574"/>
    </row>
    <row r="77" spans="1:13" ht="12.75" hidden="1">
      <c r="A77" s="75"/>
      <c r="B77" s="36"/>
      <c r="C77" s="277"/>
      <c r="D77" s="58"/>
      <c r="E77" s="58"/>
      <c r="F77" s="58"/>
      <c r="G77" s="40"/>
      <c r="H77" s="87"/>
      <c r="I77" s="58"/>
      <c r="J77" s="512"/>
      <c r="K77" s="58"/>
      <c r="L77" s="264"/>
      <c r="M77" s="574"/>
    </row>
    <row r="78" spans="1:13" ht="12.75" hidden="1">
      <c r="A78" s="75"/>
      <c r="B78" s="36"/>
      <c r="C78" s="58"/>
      <c r="D78" s="58"/>
      <c r="E78" s="58"/>
      <c r="F78" s="58"/>
      <c r="G78" s="40"/>
      <c r="H78" s="87"/>
      <c r="I78" s="58"/>
      <c r="J78" s="512"/>
      <c r="K78" s="58"/>
      <c r="L78" s="264"/>
      <c r="M78" s="574"/>
    </row>
    <row r="79" spans="3:13" ht="12.75" hidden="1">
      <c r="C79" s="27"/>
      <c r="D79" s="27"/>
      <c r="E79" s="27"/>
      <c r="F79" s="27"/>
      <c r="G79" s="28"/>
      <c r="H79" s="46"/>
      <c r="I79" s="177"/>
      <c r="J79" s="509"/>
      <c r="K79" s="177"/>
      <c r="L79" s="542"/>
      <c r="M79" s="575"/>
    </row>
    <row r="80" spans="3:13" ht="12.75" hidden="1">
      <c r="C80" s="27" t="s">
        <v>60</v>
      </c>
      <c r="D80" s="27"/>
      <c r="E80" s="27"/>
      <c r="F80" s="27"/>
      <c r="G80" s="28"/>
      <c r="H80" s="46"/>
      <c r="I80" s="177"/>
      <c r="J80" s="509"/>
      <c r="K80" s="177"/>
      <c r="L80" s="542"/>
      <c r="M80" s="575"/>
    </row>
    <row r="81" spans="3:13" ht="4.5" customHeight="1" hidden="1">
      <c r="C81" s="27"/>
      <c r="D81" s="27"/>
      <c r="E81" s="27"/>
      <c r="F81" s="27"/>
      <c r="G81" s="28"/>
      <c r="H81" s="46"/>
      <c r="I81" s="177"/>
      <c r="J81" s="509"/>
      <c r="K81" s="177"/>
      <c r="L81" s="542"/>
      <c r="M81" s="575"/>
    </row>
    <row r="82" spans="3:13" ht="12.75" hidden="1">
      <c r="C82" s="27"/>
      <c r="D82" s="27"/>
      <c r="E82" s="27"/>
      <c r="F82" s="27"/>
      <c r="G82" s="28"/>
      <c r="H82" s="46"/>
      <c r="I82" s="177"/>
      <c r="J82" s="509"/>
      <c r="K82" s="177"/>
      <c r="L82" s="542"/>
      <c r="M82" s="575"/>
    </row>
    <row r="83" spans="1:13" ht="12.75">
      <c r="A83" s="56" t="s">
        <v>32</v>
      </c>
      <c r="B83" s="56"/>
      <c r="C83" s="27"/>
      <c r="D83" s="27"/>
      <c r="E83" s="27"/>
      <c r="F83" s="27"/>
      <c r="G83" t="s">
        <v>61</v>
      </c>
      <c r="H83" s="46"/>
      <c r="I83" s="177"/>
      <c r="J83" s="509"/>
      <c r="K83" s="177"/>
      <c r="L83" s="543" t="s">
        <v>62</v>
      </c>
      <c r="M83" s="575"/>
    </row>
    <row r="84" spans="1:13" ht="51">
      <c r="A84" s="202" t="s">
        <v>34</v>
      </c>
      <c r="B84" s="207" t="s">
        <v>3</v>
      </c>
      <c r="C84" s="203" t="s">
        <v>270</v>
      </c>
      <c r="D84" s="203"/>
      <c r="E84" s="203"/>
      <c r="F84" s="203"/>
      <c r="G84" s="219"/>
      <c r="H84" s="220"/>
      <c r="I84" s="206" t="s">
        <v>508</v>
      </c>
      <c r="J84" s="632" t="s">
        <v>509</v>
      </c>
      <c r="K84" s="221" t="s">
        <v>269</v>
      </c>
      <c r="L84" s="207" t="s">
        <v>515</v>
      </c>
      <c r="M84" s="207" t="s">
        <v>494</v>
      </c>
    </row>
    <row r="85" spans="1:13" ht="12.75">
      <c r="A85" s="208">
        <v>631</v>
      </c>
      <c r="B85" s="208" t="s">
        <v>284</v>
      </c>
      <c r="C85" s="210">
        <f>SUM(C86,C91)</f>
        <v>6</v>
      </c>
      <c r="D85" s="229"/>
      <c r="E85" s="213"/>
      <c r="F85" s="213"/>
      <c r="G85" s="230"/>
      <c r="H85" s="231"/>
      <c r="I85" s="210">
        <f>SUM(I86:I88)</f>
        <v>9134</v>
      </c>
      <c r="J85" s="209">
        <f>SUM(J86:J88)</f>
        <v>9104</v>
      </c>
      <c r="K85" s="213"/>
      <c r="L85" s="544">
        <f>SUM(L86:L88)</f>
        <v>1420.8</v>
      </c>
      <c r="M85" s="576">
        <f>L85/J85</f>
        <v>0.15606326889279437</v>
      </c>
    </row>
    <row r="86" spans="1:13" ht="12.75">
      <c r="A86" s="247">
        <v>1</v>
      </c>
      <c r="B86" s="23" t="s">
        <v>285</v>
      </c>
      <c r="C86" s="333"/>
      <c r="D86" s="302"/>
      <c r="E86" s="242"/>
      <c r="F86" s="242"/>
      <c r="G86" s="21"/>
      <c r="H86" s="356"/>
      <c r="I86" s="332">
        <v>6634</v>
      </c>
      <c r="J86" s="332">
        <v>6634</v>
      </c>
      <c r="K86" s="6"/>
      <c r="L86" s="545">
        <v>917.8</v>
      </c>
      <c r="M86" s="577">
        <f>L86/J86</f>
        <v>0.13834790473319264</v>
      </c>
    </row>
    <row r="87" spans="1:13" ht="12.75">
      <c r="A87" s="247">
        <v>2</v>
      </c>
      <c r="B87" s="354" t="s">
        <v>286</v>
      </c>
      <c r="C87" s="333"/>
      <c r="D87" s="302"/>
      <c r="E87" s="242"/>
      <c r="F87" s="242"/>
      <c r="G87" s="21"/>
      <c r="H87" s="356"/>
      <c r="I87" s="332">
        <v>2500</v>
      </c>
      <c r="J87" s="332">
        <v>2470</v>
      </c>
      <c r="K87" s="9"/>
      <c r="L87" s="545">
        <v>503</v>
      </c>
      <c r="M87" s="577">
        <f>L87/J87</f>
        <v>0.20364372469635628</v>
      </c>
    </row>
    <row r="88" spans="1:13" ht="12.75">
      <c r="A88" s="247">
        <v>3</v>
      </c>
      <c r="B88" s="23" t="s">
        <v>287</v>
      </c>
      <c r="C88" s="216"/>
      <c r="D88" s="82"/>
      <c r="E88" s="9"/>
      <c r="F88" s="9"/>
      <c r="G88" s="21"/>
      <c r="H88" s="43"/>
      <c r="I88" s="193"/>
      <c r="J88" s="513"/>
      <c r="K88" s="9"/>
      <c r="L88" s="545"/>
      <c r="M88" s="578"/>
    </row>
    <row r="89" spans="1:13" ht="12.75">
      <c r="A89" s="247"/>
      <c r="B89" s="23"/>
      <c r="C89" s="216"/>
      <c r="D89" s="82"/>
      <c r="E89" s="9"/>
      <c r="F89" s="9"/>
      <c r="G89" s="21"/>
      <c r="H89" s="43"/>
      <c r="I89" s="193"/>
      <c r="J89" s="513"/>
      <c r="K89" s="9"/>
      <c r="L89" s="545"/>
      <c r="M89" s="577"/>
    </row>
    <row r="90" spans="1:13" ht="12.75">
      <c r="A90" s="247"/>
      <c r="B90" s="23"/>
      <c r="C90" s="216"/>
      <c r="D90" s="82"/>
      <c r="E90" s="9"/>
      <c r="F90" s="9"/>
      <c r="G90" s="21"/>
      <c r="H90" s="43"/>
      <c r="I90" s="193"/>
      <c r="J90" s="513"/>
      <c r="K90" s="9"/>
      <c r="L90" s="545"/>
      <c r="M90" s="577"/>
    </row>
    <row r="91" spans="1:13" ht="12.75">
      <c r="A91" s="208">
        <v>632</v>
      </c>
      <c r="B91" s="208" t="s">
        <v>75</v>
      </c>
      <c r="C91" s="210">
        <f>SUM(C92:C105)</f>
        <v>6</v>
      </c>
      <c r="D91" s="233"/>
      <c r="E91" s="234"/>
      <c r="F91" s="234"/>
      <c r="G91" s="230"/>
      <c r="H91" s="235"/>
      <c r="I91" s="217">
        <f>SUM(I92:I94)</f>
        <v>5429</v>
      </c>
      <c r="J91" s="300">
        <f>SUM(J92:J94)</f>
        <v>5429</v>
      </c>
      <c r="K91" s="217"/>
      <c r="L91" s="544">
        <f>SUM(L92:L94)</f>
        <v>1844.6</v>
      </c>
      <c r="M91" s="576">
        <f>L91/J91</f>
        <v>0.3397679130594953</v>
      </c>
    </row>
    <row r="92" spans="1:14" ht="12.75">
      <c r="A92" s="247">
        <v>1</v>
      </c>
      <c r="B92" s="23" t="s">
        <v>314</v>
      </c>
      <c r="C92" s="232"/>
      <c r="D92" s="86"/>
      <c r="E92" s="24"/>
      <c r="F92" s="24"/>
      <c r="G92" s="21"/>
      <c r="H92" s="25"/>
      <c r="I92" s="361">
        <v>2975</v>
      </c>
      <c r="J92" s="361">
        <v>3203</v>
      </c>
      <c r="K92" s="24"/>
      <c r="L92" s="546">
        <v>1338.6</v>
      </c>
      <c r="M92" s="579">
        <f>L92/J92</f>
        <v>0.41792069934436465</v>
      </c>
      <c r="N92">
        <v>180</v>
      </c>
    </row>
    <row r="93" spans="1:13" ht="12.75">
      <c r="A93" s="247">
        <v>2</v>
      </c>
      <c r="B93" s="23" t="s">
        <v>79</v>
      </c>
      <c r="C93" s="232"/>
      <c r="D93" s="86"/>
      <c r="E93" s="24"/>
      <c r="F93" s="24"/>
      <c r="G93" s="21"/>
      <c r="H93" s="25"/>
      <c r="I93" s="361">
        <v>337</v>
      </c>
      <c r="J93" s="361">
        <v>357</v>
      </c>
      <c r="K93" s="24"/>
      <c r="L93" s="546">
        <v>46.7</v>
      </c>
      <c r="M93" s="579">
        <f>L93/J93</f>
        <v>0.130812324929972</v>
      </c>
    </row>
    <row r="94" spans="1:14" ht="12.75">
      <c r="A94" s="247">
        <v>3</v>
      </c>
      <c r="B94" s="23" t="s">
        <v>315</v>
      </c>
      <c r="C94" s="232"/>
      <c r="D94" s="86"/>
      <c r="E94" s="24"/>
      <c r="F94" s="24"/>
      <c r="G94" s="21"/>
      <c r="H94" s="25"/>
      <c r="I94" s="361">
        <v>2117</v>
      </c>
      <c r="J94" s="361">
        <v>1869</v>
      </c>
      <c r="K94" s="24"/>
      <c r="L94" s="546">
        <v>459.3</v>
      </c>
      <c r="M94" s="579">
        <f>L94/J94</f>
        <v>0.24574638844301766</v>
      </c>
      <c r="N94">
        <v>1.4</v>
      </c>
    </row>
    <row r="95" spans="1:13" ht="12.75">
      <c r="A95" s="247"/>
      <c r="B95" s="23"/>
      <c r="C95" s="232"/>
      <c r="D95" s="86"/>
      <c r="E95" s="24"/>
      <c r="F95" s="24"/>
      <c r="G95" s="21"/>
      <c r="H95" s="25"/>
      <c r="I95" s="361"/>
      <c r="J95" s="362"/>
      <c r="K95" s="24"/>
      <c r="L95" s="546"/>
      <c r="M95" s="579"/>
    </row>
    <row r="96" spans="1:13" ht="12.75">
      <c r="A96" s="247"/>
      <c r="B96" s="23"/>
      <c r="C96" s="216"/>
      <c r="D96" s="82"/>
      <c r="E96" s="9"/>
      <c r="F96" s="9"/>
      <c r="G96" s="21"/>
      <c r="H96" s="43"/>
      <c r="I96" s="193"/>
      <c r="J96" s="513"/>
      <c r="K96" s="9"/>
      <c r="L96" s="545"/>
      <c r="M96" s="577"/>
    </row>
    <row r="97" spans="1:13" ht="12.75">
      <c r="A97" s="208">
        <v>633</v>
      </c>
      <c r="B97" s="208" t="s">
        <v>88</v>
      </c>
      <c r="C97" s="210">
        <f>SUM(C98:C136)</f>
        <v>6</v>
      </c>
      <c r="D97" s="213"/>
      <c r="E97" s="213"/>
      <c r="F97" s="213"/>
      <c r="G97" s="230"/>
      <c r="H97" s="231"/>
      <c r="I97" s="213">
        <f>SUM(I98:I110)</f>
        <v>7210</v>
      </c>
      <c r="J97" s="679">
        <f>SUM(J98:J109)</f>
        <v>7585.018</v>
      </c>
      <c r="K97" s="213"/>
      <c r="L97" s="544">
        <f>SUM(L98:L110)</f>
        <v>968.6</v>
      </c>
      <c r="M97" s="576">
        <f>L97/J97</f>
        <v>0.12769910368043952</v>
      </c>
    </row>
    <row r="98" spans="1:14" ht="12.75">
      <c r="A98" s="247">
        <v>1</v>
      </c>
      <c r="B98" s="23" t="s">
        <v>316</v>
      </c>
      <c r="C98" s="216"/>
      <c r="D98" s="9"/>
      <c r="E98" s="9"/>
      <c r="F98" s="9"/>
      <c r="G98" s="21"/>
      <c r="H98" s="43"/>
      <c r="I98" s="193">
        <v>1955</v>
      </c>
      <c r="J98" s="680">
        <v>2680.196</v>
      </c>
      <c r="K98" s="9"/>
      <c r="L98" s="545">
        <v>39.1</v>
      </c>
      <c r="M98" s="577">
        <f>L98/J98</f>
        <v>0.01458848531973035</v>
      </c>
      <c r="N98">
        <v>50.6</v>
      </c>
    </row>
    <row r="99" spans="1:13" ht="12.75">
      <c r="A99" s="247">
        <v>2</v>
      </c>
      <c r="B99" s="23" t="s">
        <v>90</v>
      </c>
      <c r="C99" s="232"/>
      <c r="D99" s="24"/>
      <c r="E99" s="24"/>
      <c r="F99" s="24"/>
      <c r="G99" s="21"/>
      <c r="H99" s="25"/>
      <c r="I99" s="361">
        <v>650</v>
      </c>
      <c r="J99" s="681">
        <v>299.822</v>
      </c>
      <c r="K99" s="24"/>
      <c r="L99" s="546">
        <v>15.5</v>
      </c>
      <c r="M99" s="577">
        <f aca="true" t="shared" si="1" ref="M99:M109">L99/J99</f>
        <v>0.05169734042198371</v>
      </c>
    </row>
    <row r="100" spans="1:13" ht="12.75">
      <c r="A100" s="247">
        <v>3</v>
      </c>
      <c r="B100" s="23" t="s">
        <v>262</v>
      </c>
      <c r="C100" s="232"/>
      <c r="D100" s="24"/>
      <c r="E100" s="24"/>
      <c r="F100" s="24"/>
      <c r="G100" s="21"/>
      <c r="H100" s="25"/>
      <c r="I100" s="361">
        <v>110</v>
      </c>
      <c r="J100" s="361">
        <v>110</v>
      </c>
      <c r="K100" s="24"/>
      <c r="L100" s="546">
        <v>5.1</v>
      </c>
      <c r="M100" s="577">
        <f t="shared" si="1"/>
        <v>0.046363636363636364</v>
      </c>
    </row>
    <row r="101" spans="1:13" ht="12.75">
      <c r="A101" s="247">
        <v>4</v>
      </c>
      <c r="B101" s="23" t="s">
        <v>317</v>
      </c>
      <c r="C101" s="232"/>
      <c r="D101" s="24"/>
      <c r="E101" s="24"/>
      <c r="F101" s="24"/>
      <c r="G101" s="21"/>
      <c r="H101" s="25"/>
      <c r="I101" s="361">
        <v>130</v>
      </c>
      <c r="J101" s="361">
        <v>130</v>
      </c>
      <c r="K101" s="24"/>
      <c r="L101" s="546">
        <v>24.9</v>
      </c>
      <c r="M101" s="577">
        <f t="shared" si="1"/>
        <v>0.19153846153846152</v>
      </c>
    </row>
    <row r="102" spans="1:13" ht="12.75">
      <c r="A102" s="247">
        <v>5</v>
      </c>
      <c r="B102" s="23" t="s">
        <v>318</v>
      </c>
      <c r="C102" s="232"/>
      <c r="D102" s="24"/>
      <c r="E102" s="24"/>
      <c r="F102" s="24"/>
      <c r="G102" s="21"/>
      <c r="H102" s="25"/>
      <c r="I102" s="361">
        <v>30</v>
      </c>
      <c r="J102" s="361">
        <v>30</v>
      </c>
      <c r="K102" s="24"/>
      <c r="L102" s="546"/>
      <c r="M102" s="577"/>
    </row>
    <row r="103" spans="1:14" ht="12.75">
      <c r="A103" s="247">
        <v>6</v>
      </c>
      <c r="B103" s="23" t="s">
        <v>319</v>
      </c>
      <c r="C103" s="232"/>
      <c r="D103" s="24"/>
      <c r="E103" s="24"/>
      <c r="F103" s="24"/>
      <c r="G103" s="21"/>
      <c r="H103" s="25"/>
      <c r="I103" s="361">
        <v>2600</v>
      </c>
      <c r="J103" s="361">
        <v>2600</v>
      </c>
      <c r="K103" s="24"/>
      <c r="L103" s="546">
        <v>563.7</v>
      </c>
      <c r="M103" s="577">
        <f t="shared" si="1"/>
        <v>0.2168076923076923</v>
      </c>
      <c r="N103">
        <v>13.3</v>
      </c>
    </row>
    <row r="104" spans="1:13" ht="12.75">
      <c r="A104" s="247">
        <v>7</v>
      </c>
      <c r="B104" s="23" t="s">
        <v>320</v>
      </c>
      <c r="C104" s="216"/>
      <c r="D104" s="9"/>
      <c r="E104" s="9"/>
      <c r="F104" s="9"/>
      <c r="G104" s="21"/>
      <c r="H104" s="43"/>
      <c r="I104" s="193">
        <v>13</v>
      </c>
      <c r="J104" s="193">
        <v>13</v>
      </c>
      <c r="K104" s="24"/>
      <c r="L104" s="546"/>
      <c r="M104" s="577"/>
    </row>
    <row r="105" spans="1:13" ht="12.75">
      <c r="A105" s="247">
        <v>9</v>
      </c>
      <c r="B105" s="23" t="s">
        <v>321</v>
      </c>
      <c r="C105" s="232"/>
      <c r="D105" s="24"/>
      <c r="E105" s="24"/>
      <c r="F105" s="24"/>
      <c r="G105" s="21"/>
      <c r="H105" s="25"/>
      <c r="I105" s="361">
        <v>450</v>
      </c>
      <c r="J105" s="361">
        <v>450</v>
      </c>
      <c r="K105" s="24"/>
      <c r="L105" s="546">
        <v>85.9</v>
      </c>
      <c r="M105" s="577">
        <f t="shared" si="1"/>
        <v>0.1908888888888889</v>
      </c>
    </row>
    <row r="106" spans="1:13" ht="12.75">
      <c r="A106" s="247">
        <v>10</v>
      </c>
      <c r="B106" s="23" t="s">
        <v>322</v>
      </c>
      <c r="C106" s="232"/>
      <c r="D106" s="24"/>
      <c r="E106" s="24"/>
      <c r="F106" s="24"/>
      <c r="G106" s="21"/>
      <c r="H106" s="25"/>
      <c r="I106" s="361">
        <v>30</v>
      </c>
      <c r="J106" s="361">
        <v>30</v>
      </c>
      <c r="K106" s="9"/>
      <c r="L106" s="545">
        <v>4.4</v>
      </c>
      <c r="M106" s="577">
        <f t="shared" si="1"/>
        <v>0.14666666666666667</v>
      </c>
    </row>
    <row r="107" spans="1:13" ht="12.75">
      <c r="A107" s="247">
        <v>13</v>
      </c>
      <c r="B107" s="23" t="s">
        <v>110</v>
      </c>
      <c r="C107" s="232"/>
      <c r="D107" s="24"/>
      <c r="E107" s="24"/>
      <c r="F107" s="24"/>
      <c r="G107" s="21"/>
      <c r="H107" s="25"/>
      <c r="I107" s="361">
        <v>432</v>
      </c>
      <c r="J107" s="361">
        <v>432</v>
      </c>
      <c r="K107" s="24"/>
      <c r="L107" s="546">
        <v>17.9</v>
      </c>
      <c r="M107" s="577">
        <f t="shared" si="1"/>
        <v>0.04143518518518518</v>
      </c>
    </row>
    <row r="108" spans="1:13" ht="12.75">
      <c r="A108" s="247">
        <v>15</v>
      </c>
      <c r="B108" s="23" t="s">
        <v>263</v>
      </c>
      <c r="C108" s="232"/>
      <c r="D108" s="24"/>
      <c r="E108" s="24"/>
      <c r="F108" s="24"/>
      <c r="G108" s="21"/>
      <c r="H108" s="25"/>
      <c r="I108" s="361">
        <v>10</v>
      </c>
      <c r="J108" s="361">
        <v>10</v>
      </c>
      <c r="K108" s="316"/>
      <c r="L108" s="613"/>
      <c r="M108" s="577">
        <f t="shared" si="1"/>
        <v>0</v>
      </c>
    </row>
    <row r="109" spans="1:14" ht="12.75">
      <c r="A109" s="250">
        <v>16</v>
      </c>
      <c r="B109" s="68" t="s">
        <v>323</v>
      </c>
      <c r="C109" s="236"/>
      <c r="D109" s="67"/>
      <c r="E109" s="67"/>
      <c r="F109" s="67"/>
      <c r="G109" s="66"/>
      <c r="H109" s="25"/>
      <c r="I109" s="361">
        <v>800</v>
      </c>
      <c r="J109" s="361">
        <v>800</v>
      </c>
      <c r="K109" s="9"/>
      <c r="L109" s="545">
        <v>212.1</v>
      </c>
      <c r="M109" s="577">
        <f t="shared" si="1"/>
        <v>0.265125</v>
      </c>
      <c r="N109">
        <v>4</v>
      </c>
    </row>
    <row r="110" spans="1:13" ht="12.75">
      <c r="A110" s="247">
        <v>200</v>
      </c>
      <c r="B110" s="37" t="s">
        <v>333</v>
      </c>
      <c r="C110" s="237"/>
      <c r="D110" s="73"/>
      <c r="E110" s="73"/>
      <c r="F110" s="73"/>
      <c r="G110" s="74"/>
      <c r="H110" s="30"/>
      <c r="I110" s="539"/>
      <c r="J110" s="539"/>
      <c r="K110" s="24"/>
      <c r="L110" s="546"/>
      <c r="M110" s="579"/>
    </row>
    <row r="111" spans="1:13" ht="12.75">
      <c r="A111" s="247"/>
      <c r="B111" s="37"/>
      <c r="C111" s="237"/>
      <c r="D111" s="73"/>
      <c r="E111" s="73"/>
      <c r="F111" s="73"/>
      <c r="G111" s="74"/>
      <c r="H111" s="30"/>
      <c r="I111" s="539"/>
      <c r="J111" s="635"/>
      <c r="K111" s="24"/>
      <c r="L111" s="546"/>
      <c r="M111" s="579"/>
    </row>
    <row r="112" spans="1:13" ht="12.75">
      <c r="A112" s="247"/>
      <c r="B112" s="192"/>
      <c r="C112" s="361"/>
      <c r="D112" s="361"/>
      <c r="E112" s="361"/>
      <c r="F112" s="361"/>
      <c r="G112" s="284"/>
      <c r="H112" s="666"/>
      <c r="I112" s="361"/>
      <c r="J112" s="362"/>
      <c r="K112" s="361"/>
      <c r="L112" s="550"/>
      <c r="M112" s="667"/>
    </row>
    <row r="113" spans="1:13" ht="12.75">
      <c r="A113" s="208">
        <v>634</v>
      </c>
      <c r="B113" s="208" t="s">
        <v>122</v>
      </c>
      <c r="C113" s="210">
        <f>SUM(C114:C126)</f>
        <v>3</v>
      </c>
      <c r="D113" s="213"/>
      <c r="E113" s="213"/>
      <c r="F113" s="213"/>
      <c r="G113" s="230"/>
      <c r="H113" s="231"/>
      <c r="I113" s="210">
        <f>SUM(I114:I120)</f>
        <v>4932</v>
      </c>
      <c r="J113" s="209">
        <f>SUM(J114:J119)</f>
        <v>4932</v>
      </c>
      <c r="K113" s="334"/>
      <c r="L113" s="547">
        <f>SUM(L114:L119)</f>
        <v>1365.6000000000001</v>
      </c>
      <c r="M113" s="580">
        <f aca="true" t="shared" si="2" ref="M113:M118">L113/J113</f>
        <v>0.27688564476885646</v>
      </c>
    </row>
    <row r="114" spans="1:13" ht="12.75">
      <c r="A114" s="247">
        <v>1</v>
      </c>
      <c r="B114" s="23" t="s">
        <v>324</v>
      </c>
      <c r="C114" s="216"/>
      <c r="D114" s="9"/>
      <c r="E114" s="9"/>
      <c r="F114" s="9"/>
      <c r="G114" s="21"/>
      <c r="H114" s="43"/>
      <c r="I114" s="193">
        <v>2100</v>
      </c>
      <c r="J114" s="193">
        <v>2100</v>
      </c>
      <c r="K114" s="24"/>
      <c r="L114" s="546">
        <v>545</v>
      </c>
      <c r="M114" s="579">
        <f t="shared" si="2"/>
        <v>0.25952380952380955</v>
      </c>
    </row>
    <row r="115" spans="1:13" ht="12.75">
      <c r="A115" s="247">
        <v>2</v>
      </c>
      <c r="B115" s="23" t="s">
        <v>248</v>
      </c>
      <c r="C115" s="232"/>
      <c r="D115" s="24"/>
      <c r="E115" s="24"/>
      <c r="F115" s="24"/>
      <c r="G115" s="21"/>
      <c r="H115" s="25"/>
      <c r="I115" s="361">
        <v>1362</v>
      </c>
      <c r="J115" s="361">
        <v>1362</v>
      </c>
      <c r="K115" s="24"/>
      <c r="L115" s="355">
        <v>497.4</v>
      </c>
      <c r="M115" s="579">
        <f t="shared" si="2"/>
        <v>0.3651982378854625</v>
      </c>
    </row>
    <row r="116" spans="1:13" ht="12.75">
      <c r="A116" s="247">
        <v>3</v>
      </c>
      <c r="B116" s="23" t="s">
        <v>325</v>
      </c>
      <c r="C116" s="232"/>
      <c r="D116" s="24"/>
      <c r="E116" s="24"/>
      <c r="F116" s="24"/>
      <c r="G116" s="21"/>
      <c r="H116" s="25"/>
      <c r="I116" s="361">
        <v>1360</v>
      </c>
      <c r="J116" s="361">
        <v>1360</v>
      </c>
      <c r="K116" s="341"/>
      <c r="L116" s="355">
        <v>314.2</v>
      </c>
      <c r="M116" s="579">
        <f t="shared" si="2"/>
        <v>0.23102941176470587</v>
      </c>
    </row>
    <row r="117" spans="1:13" ht="12.75">
      <c r="A117" s="247">
        <v>4</v>
      </c>
      <c r="B117" s="23" t="s">
        <v>326</v>
      </c>
      <c r="C117" s="232"/>
      <c r="D117" s="24"/>
      <c r="E117" s="24"/>
      <c r="F117" s="24"/>
      <c r="G117" s="21"/>
      <c r="H117" s="25"/>
      <c r="I117" s="361">
        <v>60</v>
      </c>
      <c r="J117" s="361">
        <v>60</v>
      </c>
      <c r="K117" s="341"/>
      <c r="L117" s="355">
        <v>7.8</v>
      </c>
      <c r="M117" s="579">
        <f t="shared" si="2"/>
        <v>0.13</v>
      </c>
    </row>
    <row r="118" spans="1:13" ht="12.75">
      <c r="A118" s="247">
        <v>5</v>
      </c>
      <c r="B118" s="23" t="s">
        <v>327</v>
      </c>
      <c r="C118" s="232"/>
      <c r="D118" s="24"/>
      <c r="E118" s="24"/>
      <c r="F118" s="24"/>
      <c r="G118" s="21"/>
      <c r="H118" s="25"/>
      <c r="I118" s="361">
        <v>40</v>
      </c>
      <c r="J118" s="361">
        <v>40</v>
      </c>
      <c r="K118" s="341"/>
      <c r="L118" s="355">
        <v>1.2</v>
      </c>
      <c r="M118" s="579">
        <f t="shared" si="2"/>
        <v>0.03</v>
      </c>
    </row>
    <row r="119" spans="1:13" ht="12.75">
      <c r="A119" s="247">
        <v>6</v>
      </c>
      <c r="B119" s="23" t="s">
        <v>328</v>
      </c>
      <c r="C119" s="232"/>
      <c r="D119" s="24"/>
      <c r="E119" s="24"/>
      <c r="F119" s="24"/>
      <c r="G119" s="21"/>
      <c r="H119" s="25"/>
      <c r="I119" s="361">
        <v>10</v>
      </c>
      <c r="J119" s="361">
        <v>10</v>
      </c>
      <c r="K119" s="341"/>
      <c r="L119" s="355"/>
      <c r="M119" s="579">
        <f>L119/J119</f>
        <v>0</v>
      </c>
    </row>
    <row r="120" spans="1:13" ht="15" customHeight="1">
      <c r="A120" s="641"/>
      <c r="B120" s="642"/>
      <c r="C120" s="643"/>
      <c r="D120" s="644"/>
      <c r="E120" s="644"/>
      <c r="F120" s="644"/>
      <c r="G120" s="645"/>
      <c r="H120" s="646"/>
      <c r="I120" s="647"/>
      <c r="J120" s="648"/>
      <c r="K120" s="649"/>
      <c r="L120" s="650"/>
      <c r="M120" s="651"/>
    </row>
    <row r="121" spans="3:13" ht="29.25" customHeight="1" hidden="1">
      <c r="C121" s="27" t="s">
        <v>86</v>
      </c>
      <c r="D121" s="27"/>
      <c r="E121" s="27"/>
      <c r="F121" s="27"/>
      <c r="G121" s="28"/>
      <c r="H121" s="46"/>
      <c r="I121" s="177"/>
      <c r="J121" s="509"/>
      <c r="K121" s="177"/>
      <c r="L121" s="548"/>
      <c r="M121" s="581"/>
    </row>
    <row r="122" spans="3:13" ht="9" customHeight="1">
      <c r="C122" s="27"/>
      <c r="D122" s="27"/>
      <c r="E122" s="27"/>
      <c r="F122" s="27"/>
      <c r="G122" s="28"/>
      <c r="H122" s="46"/>
      <c r="I122" s="177"/>
      <c r="J122" s="509"/>
      <c r="K122" s="177"/>
      <c r="L122" s="509"/>
      <c r="M122" s="582"/>
    </row>
    <row r="123" spans="1:13" ht="12.75">
      <c r="A123" s="56" t="s">
        <v>32</v>
      </c>
      <c r="B123" s="56"/>
      <c r="C123" s="27"/>
      <c r="D123" s="27"/>
      <c r="E123" s="27"/>
      <c r="F123" s="27"/>
      <c r="H123" s="46"/>
      <c r="I123" s="177"/>
      <c r="J123" s="509"/>
      <c r="K123" s="177"/>
      <c r="L123" s="549" t="s">
        <v>87</v>
      </c>
      <c r="M123" s="583"/>
    </row>
    <row r="124" spans="1:13" ht="51">
      <c r="A124" s="202" t="s">
        <v>34</v>
      </c>
      <c r="B124" s="207" t="s">
        <v>3</v>
      </c>
      <c r="C124" s="203" t="s">
        <v>270</v>
      </c>
      <c r="D124" s="203"/>
      <c r="E124" s="203"/>
      <c r="F124" s="203"/>
      <c r="G124" s="219"/>
      <c r="H124" s="220"/>
      <c r="I124" s="206" t="s">
        <v>508</v>
      </c>
      <c r="J124" s="632" t="s">
        <v>509</v>
      </c>
      <c r="K124" s="221" t="s">
        <v>269</v>
      </c>
      <c r="L124" s="207" t="s">
        <v>515</v>
      </c>
      <c r="M124" s="207" t="s">
        <v>494</v>
      </c>
    </row>
    <row r="125" spans="1:13" ht="12.75">
      <c r="A125" s="208">
        <v>635</v>
      </c>
      <c r="B125" s="208" t="s">
        <v>135</v>
      </c>
      <c r="C125" s="232">
        <v>3</v>
      </c>
      <c r="D125" s="24"/>
      <c r="E125" s="24"/>
      <c r="F125" s="24"/>
      <c r="G125" s="21"/>
      <c r="H125" s="25"/>
      <c r="I125" s="334">
        <f>SUM(I126:I133)</f>
        <v>1636</v>
      </c>
      <c r="J125" s="552">
        <f>SUM(J126:J133)</f>
        <v>1636</v>
      </c>
      <c r="K125" s="334"/>
      <c r="L125" s="547">
        <f>SUM(L126:L133)</f>
        <v>428.8</v>
      </c>
      <c r="M125" s="580">
        <f aca="true" t="shared" si="3" ref="M125:M131">L125/J125</f>
        <v>0.2621026894865526</v>
      </c>
    </row>
    <row r="126" spans="1:13" ht="11.25" customHeight="1">
      <c r="A126" s="247">
        <v>1</v>
      </c>
      <c r="B126" s="23" t="s">
        <v>329</v>
      </c>
      <c r="C126" s="232"/>
      <c r="D126" s="24"/>
      <c r="E126" s="24"/>
      <c r="F126" s="24"/>
      <c r="G126" s="21"/>
      <c r="H126" s="25"/>
      <c r="I126" s="361">
        <v>40</v>
      </c>
      <c r="J126" s="361">
        <v>40</v>
      </c>
      <c r="K126" s="24"/>
      <c r="L126" s="546">
        <v>13.6</v>
      </c>
      <c r="M126" s="579">
        <f t="shared" si="3"/>
        <v>0.33999999999999997</v>
      </c>
    </row>
    <row r="127" spans="1:13" ht="11.25" customHeight="1">
      <c r="A127" s="247">
        <v>2</v>
      </c>
      <c r="B127" s="23" t="s">
        <v>288</v>
      </c>
      <c r="C127" s="232"/>
      <c r="D127" s="24"/>
      <c r="E127" s="24"/>
      <c r="F127" s="24"/>
      <c r="G127" s="21"/>
      <c r="H127" s="25"/>
      <c r="I127" s="361">
        <v>556</v>
      </c>
      <c r="J127" s="361">
        <v>556</v>
      </c>
      <c r="K127" s="24"/>
      <c r="L127" s="546">
        <v>194.2</v>
      </c>
      <c r="M127" s="579">
        <f t="shared" si="3"/>
        <v>0.3492805755395683</v>
      </c>
    </row>
    <row r="128" spans="1:13" ht="11.25" customHeight="1">
      <c r="A128" s="247">
        <v>3</v>
      </c>
      <c r="B128" s="23" t="s">
        <v>264</v>
      </c>
      <c r="C128" s="232"/>
      <c r="D128" s="24"/>
      <c r="E128" s="24"/>
      <c r="F128" s="24"/>
      <c r="G128" s="21"/>
      <c r="H128" s="25"/>
      <c r="I128" s="361">
        <v>45</v>
      </c>
      <c r="J128" s="361">
        <v>45</v>
      </c>
      <c r="K128" s="24"/>
      <c r="L128" s="546">
        <v>3.3</v>
      </c>
      <c r="M128" s="579">
        <f t="shared" si="3"/>
        <v>0.07333333333333333</v>
      </c>
    </row>
    <row r="129" spans="1:13" ht="11.25" customHeight="1">
      <c r="A129" s="247">
        <v>4</v>
      </c>
      <c r="B129" s="23" t="s">
        <v>330</v>
      </c>
      <c r="C129" s="232"/>
      <c r="D129" s="24"/>
      <c r="E129" s="24"/>
      <c r="F129" s="24"/>
      <c r="G129" s="21"/>
      <c r="H129" s="25"/>
      <c r="I129" s="361">
        <v>250</v>
      </c>
      <c r="J129" s="361">
        <v>250</v>
      </c>
      <c r="K129" s="24"/>
      <c r="L129" s="546">
        <v>70.9</v>
      </c>
      <c r="M129" s="579">
        <f t="shared" si="3"/>
        <v>0.2836</v>
      </c>
    </row>
    <row r="130" spans="1:13" ht="11.25" customHeight="1">
      <c r="A130" s="247">
        <v>5</v>
      </c>
      <c r="B130" s="23" t="s">
        <v>331</v>
      </c>
      <c r="C130" s="232"/>
      <c r="D130" s="24"/>
      <c r="E130" s="24"/>
      <c r="F130" s="24"/>
      <c r="G130" s="21"/>
      <c r="H130" s="25"/>
      <c r="I130" s="361">
        <v>10</v>
      </c>
      <c r="J130" s="361">
        <v>10</v>
      </c>
      <c r="K130" s="24"/>
      <c r="L130" s="546"/>
      <c r="M130" s="579">
        <f t="shared" si="3"/>
        <v>0</v>
      </c>
    </row>
    <row r="131" spans="1:13" ht="11.25" customHeight="1">
      <c r="A131" s="247">
        <v>6</v>
      </c>
      <c r="B131" s="23" t="s">
        <v>332</v>
      </c>
      <c r="C131" s="232"/>
      <c r="D131" s="24"/>
      <c r="E131" s="24"/>
      <c r="F131" s="24"/>
      <c r="G131" s="21"/>
      <c r="H131" s="25"/>
      <c r="I131" s="361">
        <v>735</v>
      </c>
      <c r="J131" s="361">
        <v>735</v>
      </c>
      <c r="K131" s="9"/>
      <c r="L131" s="545">
        <v>146.8</v>
      </c>
      <c r="M131" s="579">
        <f t="shared" si="3"/>
        <v>0.1997278911564626</v>
      </c>
    </row>
    <row r="132" spans="1:13" ht="11.25" customHeight="1">
      <c r="A132" s="247">
        <v>7</v>
      </c>
      <c r="B132" s="23" t="s">
        <v>372</v>
      </c>
      <c r="C132" s="232"/>
      <c r="D132" s="24"/>
      <c r="E132" s="24"/>
      <c r="F132" s="24"/>
      <c r="G132" s="21"/>
      <c r="H132" s="25"/>
      <c r="I132" s="361"/>
      <c r="J132" s="361"/>
      <c r="K132" s="24"/>
      <c r="L132" s="546"/>
      <c r="M132" s="579"/>
    </row>
    <row r="133" spans="1:13" ht="11.25" customHeight="1">
      <c r="A133" s="247">
        <v>200</v>
      </c>
      <c r="B133" s="23" t="s">
        <v>119</v>
      </c>
      <c r="C133" s="232"/>
      <c r="D133" s="24"/>
      <c r="E133" s="24"/>
      <c r="F133" s="24"/>
      <c r="G133" s="21"/>
      <c r="H133" s="25"/>
      <c r="I133" s="361"/>
      <c r="J133" s="361"/>
      <c r="K133" s="24"/>
      <c r="L133" s="546"/>
      <c r="M133" s="579"/>
    </row>
    <row r="134" spans="1:13" ht="11.25" customHeight="1">
      <c r="A134" s="247"/>
      <c r="B134" s="23"/>
      <c r="C134" s="232"/>
      <c r="D134" s="24"/>
      <c r="E134" s="24"/>
      <c r="F134" s="24"/>
      <c r="G134" s="21"/>
      <c r="H134" s="25"/>
      <c r="I134" s="361"/>
      <c r="J134" s="362"/>
      <c r="K134" s="24"/>
      <c r="L134" s="546"/>
      <c r="M134" s="579"/>
    </row>
    <row r="135" spans="1:13" ht="11.25" customHeight="1">
      <c r="A135" s="208"/>
      <c r="B135" s="208" t="s">
        <v>514</v>
      </c>
      <c r="C135" s="210"/>
      <c r="D135" s="213"/>
      <c r="E135" s="213"/>
      <c r="F135" s="213"/>
      <c r="G135" s="230"/>
      <c r="H135" s="231"/>
      <c r="I135" s="210"/>
      <c r="J135" s="209"/>
      <c r="K135" s="334"/>
      <c r="L135" s="547"/>
      <c r="M135" s="580"/>
    </row>
    <row r="136" spans="1:13" ht="11.25" customHeight="1">
      <c r="A136" s="208">
        <v>636</v>
      </c>
      <c r="B136" s="208" t="s">
        <v>153</v>
      </c>
      <c r="C136" s="210">
        <f>SUM(C137:C142)</f>
        <v>0</v>
      </c>
      <c r="D136" s="213"/>
      <c r="E136" s="213"/>
      <c r="F136" s="213"/>
      <c r="G136" s="230"/>
      <c r="H136" s="231"/>
      <c r="I136" s="210">
        <f>SUM(I137:I138)</f>
        <v>1544</v>
      </c>
      <c r="J136" s="209">
        <f>SUM(J137:J138)</f>
        <v>1544</v>
      </c>
      <c r="K136" s="334"/>
      <c r="L136" s="547">
        <f>SUM(L137:L138)</f>
        <v>303.3</v>
      </c>
      <c r="M136" s="580">
        <f>L136/J136</f>
        <v>0.1964378238341969</v>
      </c>
    </row>
    <row r="137" spans="1:13" ht="11.25" customHeight="1">
      <c r="A137" s="247">
        <v>1</v>
      </c>
      <c r="B137" s="23" t="s">
        <v>332</v>
      </c>
      <c r="C137" s="238"/>
      <c r="D137" s="24"/>
      <c r="E137" s="24"/>
      <c r="F137" s="24"/>
      <c r="G137" s="21"/>
      <c r="H137" s="25"/>
      <c r="I137" s="285">
        <v>1542</v>
      </c>
      <c r="J137" s="285">
        <v>1542</v>
      </c>
      <c r="K137" s="24"/>
      <c r="L137" s="546">
        <v>302.7</v>
      </c>
      <c r="M137" s="579">
        <f>L137/J137</f>
        <v>0.1963035019455253</v>
      </c>
    </row>
    <row r="138" spans="1:13" ht="11.25" customHeight="1">
      <c r="A138" s="247">
        <v>2</v>
      </c>
      <c r="B138" s="23" t="s">
        <v>334</v>
      </c>
      <c r="C138" s="238"/>
      <c r="D138" s="24"/>
      <c r="E138" s="24"/>
      <c r="F138" s="24"/>
      <c r="G138" s="21"/>
      <c r="H138" s="25"/>
      <c r="I138" s="285">
        <v>2</v>
      </c>
      <c r="J138" s="285">
        <v>2</v>
      </c>
      <c r="K138" s="24"/>
      <c r="L138" s="546">
        <v>0.6</v>
      </c>
      <c r="M138" s="579">
        <f>L138/J138</f>
        <v>0.3</v>
      </c>
    </row>
    <row r="139" spans="1:13" ht="11.25" customHeight="1">
      <c r="A139" s="655"/>
      <c r="B139" s="669"/>
      <c r="C139" s="670"/>
      <c r="D139" s="615"/>
      <c r="E139" s="615"/>
      <c r="F139" s="615"/>
      <c r="G139" s="671"/>
      <c r="H139" s="672"/>
      <c r="I139" s="673"/>
      <c r="J139" s="674"/>
      <c r="K139" s="675"/>
      <c r="L139" s="676"/>
      <c r="M139" s="677"/>
    </row>
    <row r="140" spans="1:13" ht="11.25" customHeight="1">
      <c r="A140" s="208">
        <v>637</v>
      </c>
      <c r="B140" s="208" t="s">
        <v>335</v>
      </c>
      <c r="C140" s="239">
        <f>SUM(C142:C160)</f>
        <v>0</v>
      </c>
      <c r="D140" s="213"/>
      <c r="E140" s="213"/>
      <c r="F140" s="213"/>
      <c r="G140" s="230"/>
      <c r="H140" s="231"/>
      <c r="I140" s="239">
        <f>SUM(I141:I156)</f>
        <v>10502</v>
      </c>
      <c r="J140" s="636">
        <f>SUM(J141:J156)</f>
        <v>10502</v>
      </c>
      <c r="K140" s="334"/>
      <c r="L140" s="547">
        <f>SUM(L141:L156)</f>
        <v>2002.9999999999998</v>
      </c>
      <c r="M140" s="580">
        <f>L140/J140</f>
        <v>0.1907255760807465</v>
      </c>
    </row>
    <row r="141" spans="1:14" ht="11.25" customHeight="1">
      <c r="A141" s="247">
        <v>1</v>
      </c>
      <c r="B141" s="23" t="s">
        <v>289</v>
      </c>
      <c r="C141" s="238"/>
      <c r="D141" s="9"/>
      <c r="E141" s="9"/>
      <c r="F141" s="9"/>
      <c r="G141" s="21"/>
      <c r="H141" s="43"/>
      <c r="I141" s="285">
        <v>413</v>
      </c>
      <c r="J141" s="285">
        <v>413</v>
      </c>
      <c r="K141" s="24"/>
      <c r="L141" s="546">
        <v>101</v>
      </c>
      <c r="M141" s="579">
        <f>L141/J141</f>
        <v>0.24455205811138014</v>
      </c>
      <c r="N141">
        <v>10.6</v>
      </c>
    </row>
    <row r="142" spans="1:13" ht="11.25" customHeight="1">
      <c r="A142" s="247">
        <v>3</v>
      </c>
      <c r="B142" s="23" t="s">
        <v>336</v>
      </c>
      <c r="C142" s="238"/>
      <c r="D142" s="9"/>
      <c r="E142" s="9"/>
      <c r="F142" s="9"/>
      <c r="G142" s="21"/>
      <c r="H142" s="43"/>
      <c r="I142" s="285">
        <v>90</v>
      </c>
      <c r="J142" s="285">
        <v>90</v>
      </c>
      <c r="K142" s="24"/>
      <c r="L142" s="546">
        <v>11.7</v>
      </c>
      <c r="M142" s="579">
        <f>L142/J142</f>
        <v>0.13</v>
      </c>
    </row>
    <row r="143" spans="1:13" ht="11.25" customHeight="1">
      <c r="A143" s="247">
        <v>4</v>
      </c>
      <c r="B143" s="23" t="s">
        <v>337</v>
      </c>
      <c r="C143" s="238"/>
      <c r="D143" s="9"/>
      <c r="E143" s="9"/>
      <c r="F143" s="9"/>
      <c r="G143" s="21"/>
      <c r="H143" s="43"/>
      <c r="I143" s="285">
        <v>800</v>
      </c>
      <c r="J143" s="285">
        <v>799</v>
      </c>
      <c r="K143" s="24"/>
      <c r="L143" s="546">
        <v>149.8</v>
      </c>
      <c r="M143" s="579">
        <f>L143/J143</f>
        <v>0.1874843554443054</v>
      </c>
    </row>
    <row r="144" spans="1:14" ht="11.25" customHeight="1">
      <c r="A144" s="247">
        <v>5</v>
      </c>
      <c r="B144" s="23" t="s">
        <v>338</v>
      </c>
      <c r="C144" s="238"/>
      <c r="D144" s="24"/>
      <c r="E144" s="24"/>
      <c r="F144" s="24"/>
      <c r="G144" s="21"/>
      <c r="H144" s="25"/>
      <c r="I144" s="285">
        <v>5500</v>
      </c>
      <c r="J144" s="285">
        <v>5500</v>
      </c>
      <c r="K144" s="24"/>
      <c r="L144" s="546">
        <v>547.8</v>
      </c>
      <c r="M144" s="579">
        <f>L144/J144</f>
        <v>0.0996</v>
      </c>
      <c r="N144">
        <v>129.8</v>
      </c>
    </row>
    <row r="145" spans="1:13" ht="11.25" customHeight="1">
      <c r="A145" s="247">
        <v>9</v>
      </c>
      <c r="B145" s="23" t="s">
        <v>491</v>
      </c>
      <c r="C145" s="238"/>
      <c r="D145" s="24"/>
      <c r="E145" s="24"/>
      <c r="F145" s="24"/>
      <c r="G145" s="21"/>
      <c r="H145" s="25"/>
      <c r="I145" s="285"/>
      <c r="J145" s="285"/>
      <c r="K145" s="361"/>
      <c r="L145" s="550"/>
      <c r="M145" s="579"/>
    </row>
    <row r="146" spans="1:13" ht="11.25" customHeight="1">
      <c r="A146" s="247">
        <v>11</v>
      </c>
      <c r="B146" s="23" t="s">
        <v>339</v>
      </c>
      <c r="C146" s="238"/>
      <c r="D146" s="24"/>
      <c r="E146" s="24"/>
      <c r="F146" s="24"/>
      <c r="G146" s="21"/>
      <c r="H146" s="25"/>
      <c r="I146" s="285"/>
      <c r="J146" s="285"/>
      <c r="K146" s="24"/>
      <c r="L146" s="546"/>
      <c r="M146" s="579"/>
    </row>
    <row r="147" spans="1:13" ht="11.25" customHeight="1">
      <c r="A147" s="247">
        <v>12</v>
      </c>
      <c r="B147" s="23" t="s">
        <v>340</v>
      </c>
      <c r="C147" s="238"/>
      <c r="D147" s="24"/>
      <c r="E147" s="24"/>
      <c r="F147" s="24"/>
      <c r="G147" s="21"/>
      <c r="H147" s="25"/>
      <c r="I147" s="285">
        <v>200</v>
      </c>
      <c r="J147" s="285">
        <v>200</v>
      </c>
      <c r="K147" s="24"/>
      <c r="L147" s="546">
        <v>105.3</v>
      </c>
      <c r="M147" s="579">
        <f>L147/J147</f>
        <v>0.5265</v>
      </c>
    </row>
    <row r="148" spans="1:14" ht="11.25" customHeight="1">
      <c r="A148" s="247">
        <v>14</v>
      </c>
      <c r="B148" s="23" t="s">
        <v>111</v>
      </c>
      <c r="C148" s="238"/>
      <c r="D148" s="24"/>
      <c r="E148" s="24"/>
      <c r="F148" s="24"/>
      <c r="G148" s="21"/>
      <c r="H148" s="25"/>
      <c r="I148" s="285">
        <v>1790</v>
      </c>
      <c r="J148" s="285">
        <v>1790</v>
      </c>
      <c r="K148" s="24"/>
      <c r="L148" s="546">
        <v>3.2</v>
      </c>
      <c r="M148" s="579">
        <f>L148/J148</f>
        <v>0.001787709497206704</v>
      </c>
      <c r="N148">
        <v>138.8</v>
      </c>
    </row>
    <row r="149" spans="1:13" ht="11.25" customHeight="1">
      <c r="A149" s="247">
        <v>15</v>
      </c>
      <c r="B149" s="23" t="s">
        <v>167</v>
      </c>
      <c r="C149" s="238"/>
      <c r="D149" s="24"/>
      <c r="E149" s="24"/>
      <c r="F149" s="24"/>
      <c r="G149" s="21"/>
      <c r="H149" s="25"/>
      <c r="I149" s="285">
        <v>300</v>
      </c>
      <c r="J149" s="285">
        <v>300</v>
      </c>
      <c r="K149" s="24"/>
      <c r="L149" s="546">
        <v>136.3</v>
      </c>
      <c r="M149" s="579">
        <f>L149/J149</f>
        <v>0.45433333333333337</v>
      </c>
    </row>
    <row r="150" spans="1:13" ht="11.25" customHeight="1">
      <c r="A150" s="247">
        <v>16</v>
      </c>
      <c r="B150" s="23" t="s">
        <v>169</v>
      </c>
      <c r="C150" s="238"/>
      <c r="D150" s="24"/>
      <c r="E150" s="24"/>
      <c r="F150" s="24"/>
      <c r="G150" s="21"/>
      <c r="H150" s="25"/>
      <c r="I150" s="285">
        <v>959</v>
      </c>
      <c r="J150" s="285">
        <v>959</v>
      </c>
      <c r="K150" s="24"/>
      <c r="L150" s="546">
        <v>308.8</v>
      </c>
      <c r="M150" s="579">
        <f>L150/J150</f>
        <v>0.32200208550573517</v>
      </c>
    </row>
    <row r="151" spans="1:13" ht="11.25" customHeight="1">
      <c r="A151" s="247">
        <v>23</v>
      </c>
      <c r="B151" s="23" t="s">
        <v>341</v>
      </c>
      <c r="C151" s="238"/>
      <c r="D151" s="9"/>
      <c r="E151" s="9"/>
      <c r="F151" s="9"/>
      <c r="G151" s="21"/>
      <c r="H151" s="43"/>
      <c r="I151" s="285"/>
      <c r="J151" s="285">
        <v>1</v>
      </c>
      <c r="K151" s="24"/>
      <c r="L151" s="355">
        <v>0.1</v>
      </c>
      <c r="M151" s="579">
        <f>L151/J151</f>
        <v>0.1</v>
      </c>
    </row>
    <row r="152" spans="1:13" ht="11.25" customHeight="1">
      <c r="A152" s="247">
        <v>27</v>
      </c>
      <c r="B152" s="23" t="s">
        <v>416</v>
      </c>
      <c r="C152" s="238"/>
      <c r="D152" s="9"/>
      <c r="E152" s="9"/>
      <c r="F152" s="9"/>
      <c r="G152" s="21"/>
      <c r="H152" s="43"/>
      <c r="I152" s="285">
        <v>200</v>
      </c>
      <c r="J152" s="285">
        <v>200</v>
      </c>
      <c r="K152" s="24"/>
      <c r="L152" s="546"/>
      <c r="M152" s="579"/>
    </row>
    <row r="153" spans="1:13" ht="14.25" customHeight="1">
      <c r="A153" s="247">
        <v>29</v>
      </c>
      <c r="B153" s="23" t="s">
        <v>343</v>
      </c>
      <c r="C153" s="238"/>
      <c r="D153" s="9"/>
      <c r="E153" s="9"/>
      <c r="F153" s="9"/>
      <c r="G153" s="21"/>
      <c r="H153" s="43"/>
      <c r="I153" s="285"/>
      <c r="J153" s="285"/>
      <c r="K153" s="24"/>
      <c r="L153" s="546"/>
      <c r="M153" s="579"/>
    </row>
    <row r="154" spans="1:14" ht="14.25" customHeight="1">
      <c r="A154" s="247">
        <v>30</v>
      </c>
      <c r="B154" s="23" t="s">
        <v>344</v>
      </c>
      <c r="C154" s="238"/>
      <c r="D154" s="9"/>
      <c r="E154" s="9"/>
      <c r="F154" s="9"/>
      <c r="G154" s="21"/>
      <c r="H154" s="43"/>
      <c r="I154" s="285"/>
      <c r="J154" s="285"/>
      <c r="K154" s="24"/>
      <c r="L154" s="546">
        <v>573.8</v>
      </c>
      <c r="M154" s="579"/>
      <c r="N154">
        <v>-1.4</v>
      </c>
    </row>
    <row r="155" spans="1:13" ht="11.25" customHeight="1">
      <c r="A155" s="247">
        <v>32</v>
      </c>
      <c r="B155" s="23" t="s">
        <v>346</v>
      </c>
      <c r="C155" s="238"/>
      <c r="D155" s="9"/>
      <c r="E155" s="9"/>
      <c r="F155" s="9"/>
      <c r="G155" s="21"/>
      <c r="H155" s="43"/>
      <c r="I155" s="285"/>
      <c r="J155" s="285"/>
      <c r="K155" s="24"/>
      <c r="L155" s="546">
        <v>-15.6</v>
      </c>
      <c r="M155" s="579"/>
    </row>
    <row r="156" spans="1:13" ht="11.25" customHeight="1">
      <c r="A156" s="247">
        <v>35</v>
      </c>
      <c r="B156" s="23" t="s">
        <v>490</v>
      </c>
      <c r="C156" s="238"/>
      <c r="D156" s="9"/>
      <c r="E156" s="9"/>
      <c r="F156" s="9"/>
      <c r="G156" s="21"/>
      <c r="H156" s="43"/>
      <c r="I156" s="285">
        <v>250</v>
      </c>
      <c r="J156" s="285">
        <v>250</v>
      </c>
      <c r="K156" s="24"/>
      <c r="L156" s="546">
        <v>80.8</v>
      </c>
      <c r="M156" s="579">
        <f>L156/J156</f>
        <v>0.3232</v>
      </c>
    </row>
    <row r="157" spans="1:13" ht="19.5" customHeight="1">
      <c r="A157" s="348"/>
      <c r="B157" s="349"/>
      <c r="C157" s="297"/>
      <c r="D157" s="164"/>
      <c r="E157" s="164"/>
      <c r="F157" s="164"/>
      <c r="G157" s="611"/>
      <c r="H157" s="367"/>
      <c r="I157" s="533"/>
      <c r="J157" s="633"/>
      <c r="K157" s="351"/>
      <c r="L157" s="350"/>
      <c r="M157" s="612"/>
    </row>
    <row r="158" spans="1:13" ht="3" customHeight="1" hidden="1">
      <c r="A158" s="247">
        <v>32</v>
      </c>
      <c r="B158" s="23" t="s">
        <v>346</v>
      </c>
      <c r="C158" s="238"/>
      <c r="D158" s="9"/>
      <c r="E158" s="9"/>
      <c r="F158" s="9"/>
      <c r="G158" s="21"/>
      <c r="H158" s="43"/>
      <c r="I158" s="238"/>
      <c r="J158" s="637"/>
      <c r="K158" s="78"/>
      <c r="L158" s="542"/>
      <c r="M158" s="575"/>
    </row>
    <row r="159" spans="1:13" ht="12.75" hidden="1">
      <c r="A159" s="247">
        <v>200</v>
      </c>
      <c r="B159" s="23" t="s">
        <v>119</v>
      </c>
      <c r="C159" s="238"/>
      <c r="D159" s="9"/>
      <c r="E159" s="9"/>
      <c r="F159" s="9"/>
      <c r="G159" s="21"/>
      <c r="H159" s="43"/>
      <c r="I159" s="238"/>
      <c r="J159" s="637"/>
      <c r="K159" s="78"/>
      <c r="L159" s="542"/>
      <c r="M159" s="575"/>
    </row>
    <row r="160" spans="1:13" ht="12.75" hidden="1">
      <c r="A160" s="280"/>
      <c r="B160" s="36"/>
      <c r="C160" s="281"/>
      <c r="D160" s="58"/>
      <c r="E160" s="58"/>
      <c r="F160" s="58"/>
      <c r="G160" s="40"/>
      <c r="H160" s="87"/>
      <c r="I160" s="58"/>
      <c r="J160" s="512"/>
      <c r="K160" s="58"/>
      <c r="L160" s="264"/>
      <c r="M160" s="574"/>
    </row>
    <row r="161" spans="3:13" ht="4.5" customHeight="1" hidden="1">
      <c r="C161" s="27"/>
      <c r="D161" s="27"/>
      <c r="E161" s="27"/>
      <c r="F161" s="27"/>
      <c r="G161" s="28"/>
      <c r="H161" s="46"/>
      <c r="I161" s="177"/>
      <c r="J161" s="509"/>
      <c r="K161" s="177"/>
      <c r="L161" s="509"/>
      <c r="M161" s="582"/>
    </row>
    <row r="162" spans="3:13" ht="57.75" customHeight="1">
      <c r="C162" s="27"/>
      <c r="D162" s="27"/>
      <c r="E162" s="27"/>
      <c r="F162" s="27"/>
      <c r="G162" s="28"/>
      <c r="H162" s="46"/>
      <c r="I162" s="177"/>
      <c r="J162" s="509"/>
      <c r="K162" s="177"/>
      <c r="L162" s="549"/>
      <c r="M162" s="583"/>
    </row>
    <row r="163" spans="1:13" ht="39.75" customHeight="1">
      <c r="A163" s="56" t="s">
        <v>439</v>
      </c>
      <c r="B163" s="56"/>
      <c r="C163" s="32"/>
      <c r="D163" s="32"/>
      <c r="E163" s="32"/>
      <c r="F163" s="32"/>
      <c r="H163" s="47"/>
      <c r="I163" s="179"/>
      <c r="J163" s="638"/>
      <c r="K163" s="179"/>
      <c r="L163" s="551"/>
      <c r="M163" s="584"/>
    </row>
    <row r="164" spans="1:14" ht="51">
      <c r="A164" s="202" t="s">
        <v>34</v>
      </c>
      <c r="B164" s="207" t="s">
        <v>3</v>
      </c>
      <c r="C164" s="203" t="s">
        <v>270</v>
      </c>
      <c r="D164" s="203"/>
      <c r="E164" s="203"/>
      <c r="F164" s="203"/>
      <c r="G164" s="219"/>
      <c r="H164" s="220"/>
      <c r="I164" s="206" t="s">
        <v>508</v>
      </c>
      <c r="J164" s="632" t="s">
        <v>509</v>
      </c>
      <c r="K164" s="221" t="s">
        <v>269</v>
      </c>
      <c r="L164" s="207" t="s">
        <v>515</v>
      </c>
      <c r="M164" s="207" t="s">
        <v>494</v>
      </c>
      <c r="N164" s="630" t="s">
        <v>495</v>
      </c>
    </row>
    <row r="165" spans="1:13" ht="12.75">
      <c r="A165" s="208">
        <v>640</v>
      </c>
      <c r="B165" s="208" t="s">
        <v>181</v>
      </c>
      <c r="C165" s="239">
        <f>SUM(C166)</f>
        <v>0</v>
      </c>
      <c r="D165" s="213"/>
      <c r="E165" s="213"/>
      <c r="F165" s="213"/>
      <c r="G165" s="230"/>
      <c r="H165" s="231"/>
      <c r="I165" s="239">
        <f>SUM(I166:I170)</f>
        <v>354</v>
      </c>
      <c r="J165" s="636">
        <f>SUM(J166:J172)</f>
        <v>464</v>
      </c>
      <c r="K165" s="213"/>
      <c r="L165" s="300">
        <f>SUM(L166:L172)</f>
        <v>261.6</v>
      </c>
      <c r="M165" s="565">
        <f>L165/J165</f>
        <v>0.5637931034482759</v>
      </c>
    </row>
    <row r="166" spans="1:13" ht="11.25" customHeight="1">
      <c r="A166" s="389">
        <v>649003</v>
      </c>
      <c r="B166" s="23" t="s">
        <v>266</v>
      </c>
      <c r="C166" s="285"/>
      <c r="D166" s="193"/>
      <c r="E166" s="193"/>
      <c r="F166" s="193"/>
      <c r="G166" s="284"/>
      <c r="H166" s="286"/>
      <c r="I166" s="285">
        <v>50</v>
      </c>
      <c r="J166" s="285">
        <v>80</v>
      </c>
      <c r="K166" s="9"/>
      <c r="L166" s="366">
        <v>76.4</v>
      </c>
      <c r="M166" s="566">
        <f>L166/J166</f>
        <v>0.9550000000000001</v>
      </c>
    </row>
    <row r="167" spans="1:13" ht="11.25" customHeight="1">
      <c r="A167" s="390">
        <v>642012</v>
      </c>
      <c r="B167" s="330" t="s">
        <v>502</v>
      </c>
      <c r="C167" s="358"/>
      <c r="D167" s="316"/>
      <c r="E167" s="316"/>
      <c r="F167" s="316"/>
      <c r="G167" s="284"/>
      <c r="H167" s="359"/>
      <c r="I167" s="358"/>
      <c r="J167" s="358"/>
      <c r="K167" s="24"/>
      <c r="L167" s="355"/>
      <c r="M167" s="566"/>
    </row>
    <row r="168" spans="1:13" ht="11.25" customHeight="1">
      <c r="A168" s="390">
        <v>642013</v>
      </c>
      <c r="B168" s="330" t="s">
        <v>489</v>
      </c>
      <c r="C168" s="358"/>
      <c r="D168" s="316"/>
      <c r="E168" s="316"/>
      <c r="F168" s="316"/>
      <c r="G168" s="284"/>
      <c r="H168" s="359"/>
      <c r="I168" s="616">
        <v>54</v>
      </c>
      <c r="J168" s="616">
        <v>134</v>
      </c>
      <c r="K168" s="24"/>
      <c r="L168" s="355">
        <v>133.3</v>
      </c>
      <c r="M168" s="566"/>
    </row>
    <row r="169" spans="1:13" ht="11.25" customHeight="1">
      <c r="A169" s="390">
        <v>642014</v>
      </c>
      <c r="B169" s="330" t="s">
        <v>409</v>
      </c>
      <c r="C169" s="358"/>
      <c r="D169" s="316"/>
      <c r="E169" s="316"/>
      <c r="F169" s="316"/>
      <c r="G169" s="284"/>
      <c r="H169" s="359"/>
      <c r="I169" s="332"/>
      <c r="J169" s="332"/>
      <c r="K169" s="24"/>
      <c r="L169" s="355"/>
      <c r="M169" s="566"/>
    </row>
    <row r="170" spans="1:13" ht="11.25" customHeight="1">
      <c r="A170" s="390">
        <v>642015</v>
      </c>
      <c r="B170" s="330" t="s">
        <v>348</v>
      </c>
      <c r="C170" s="358"/>
      <c r="D170" s="316"/>
      <c r="E170" s="316"/>
      <c r="F170" s="316"/>
      <c r="G170" s="284"/>
      <c r="H170" s="359"/>
      <c r="I170" s="332">
        <v>250</v>
      </c>
      <c r="J170" s="332">
        <v>250</v>
      </c>
      <c r="K170" s="24"/>
      <c r="L170" s="355">
        <v>51.9</v>
      </c>
      <c r="M170" s="566">
        <f>L170/J170</f>
        <v>0.2076</v>
      </c>
    </row>
    <row r="171" spans="1:13" ht="11.25" customHeight="1">
      <c r="A171" s="390">
        <v>642030</v>
      </c>
      <c r="B171" s="330" t="s">
        <v>347</v>
      </c>
      <c r="C171" s="358"/>
      <c r="D171" s="316"/>
      <c r="E171" s="316"/>
      <c r="F171" s="316"/>
      <c r="G171" s="284"/>
      <c r="H171" s="359"/>
      <c r="I171" s="332"/>
      <c r="J171" s="332"/>
      <c r="K171" s="24"/>
      <c r="L171" s="355"/>
      <c r="M171" s="585"/>
    </row>
    <row r="172" spans="1:13" ht="11.25" customHeight="1">
      <c r="A172" s="247">
        <v>642006</v>
      </c>
      <c r="B172" s="23" t="s">
        <v>408</v>
      </c>
      <c r="C172" s="238"/>
      <c r="D172" s="24"/>
      <c r="E172" s="24"/>
      <c r="F172" s="24"/>
      <c r="G172" s="21"/>
      <c r="H172" s="25"/>
      <c r="I172" s="285"/>
      <c r="J172" s="285"/>
      <c r="K172" s="24"/>
      <c r="L172" s="355"/>
      <c r="M172" s="585"/>
    </row>
    <row r="173" spans="1:13" ht="11.25" customHeight="1">
      <c r="A173" s="214"/>
      <c r="B173" s="23"/>
      <c r="C173" s="216"/>
      <c r="D173" s="9"/>
      <c r="E173" s="9"/>
      <c r="F173" s="9"/>
      <c r="G173" s="21"/>
      <c r="H173" s="43"/>
      <c r="I173" s="193"/>
      <c r="J173" s="513"/>
      <c r="K173" s="24"/>
      <c r="L173" s="355"/>
      <c r="M173" s="585"/>
    </row>
    <row r="174" spans="1:13" ht="11.25" customHeight="1">
      <c r="A174" s="208">
        <v>710</v>
      </c>
      <c r="B174" s="208" t="s">
        <v>183</v>
      </c>
      <c r="C174" s="210">
        <f>SUM(C176,C179,C182,C188,C191,C201,C203,C208,C213)</f>
        <v>0</v>
      </c>
      <c r="D174" s="213"/>
      <c r="E174" s="213"/>
      <c r="F174" s="213"/>
      <c r="G174" s="230"/>
      <c r="H174" s="231"/>
      <c r="I174" s="210">
        <f>SUM(I176,I179,I182,I188,I204,I206,I211,I216)</f>
        <v>16412</v>
      </c>
      <c r="J174" s="682">
        <f>SUM(J176,J179,J182,J188,J204,J206,J211,J216)</f>
        <v>21379.801</v>
      </c>
      <c r="K174" s="334"/>
      <c r="L174" s="552">
        <f>L176+L179+L182+L188+L204+L206+L211+L216</f>
        <v>2123.5</v>
      </c>
      <c r="M174" s="586">
        <f>L174/J174</f>
        <v>0.09932272054356353</v>
      </c>
    </row>
    <row r="175" spans="1:13" ht="11.25" customHeight="1">
      <c r="A175" s="214"/>
      <c r="B175" s="23"/>
      <c r="C175" s="216"/>
      <c r="D175" s="9"/>
      <c r="E175" s="9"/>
      <c r="F175" s="9"/>
      <c r="G175" s="21"/>
      <c r="H175" s="43"/>
      <c r="I175" s="193"/>
      <c r="J175" s="513"/>
      <c r="K175" s="9"/>
      <c r="L175" s="366"/>
      <c r="M175" s="566"/>
    </row>
    <row r="176" spans="1:13" ht="11.25" customHeight="1">
      <c r="A176" s="208">
        <v>711</v>
      </c>
      <c r="B176" s="208" t="s">
        <v>184</v>
      </c>
      <c r="C176" s="210">
        <f>SUM(C177:C178)</f>
        <v>0</v>
      </c>
      <c r="D176" s="213"/>
      <c r="E176" s="213"/>
      <c r="F176" s="213"/>
      <c r="G176" s="230"/>
      <c r="H176" s="231"/>
      <c r="I176" s="210">
        <f>SUM(I177:I178)</f>
        <v>750</v>
      </c>
      <c r="J176" s="209">
        <f>SUM(J177:J178)</f>
        <v>3750</v>
      </c>
      <c r="K176" s="334"/>
      <c r="L176" s="552">
        <f>SUM(L177:L178)</f>
        <v>0</v>
      </c>
      <c r="M176" s="586">
        <f>L176/J176</f>
        <v>0</v>
      </c>
    </row>
    <row r="177" spans="1:13" ht="11.25" customHeight="1">
      <c r="A177" s="247">
        <v>3</v>
      </c>
      <c r="B177" s="23" t="s">
        <v>265</v>
      </c>
      <c r="C177" s="216"/>
      <c r="D177" s="9"/>
      <c r="E177" s="9"/>
      <c r="F177" s="9"/>
      <c r="G177" s="21"/>
      <c r="H177" s="43"/>
      <c r="I177" s="193">
        <v>750</v>
      </c>
      <c r="J177" s="513">
        <v>3750</v>
      </c>
      <c r="K177" s="24"/>
      <c r="L177" s="355"/>
      <c r="M177" s="665"/>
    </row>
    <row r="178" spans="1:13" ht="11.25" customHeight="1">
      <c r="A178" s="247">
        <v>4</v>
      </c>
      <c r="B178" s="23" t="s">
        <v>187</v>
      </c>
      <c r="C178" s="216"/>
      <c r="D178" s="9"/>
      <c r="E178" s="9"/>
      <c r="F178" s="9"/>
      <c r="G178" s="21"/>
      <c r="H178" s="43"/>
      <c r="I178" s="193"/>
      <c r="J178" s="513"/>
      <c r="K178" s="24"/>
      <c r="L178" s="355"/>
      <c r="M178" s="665"/>
    </row>
    <row r="179" spans="1:18" ht="11.25" customHeight="1">
      <c r="A179" s="208">
        <v>712</v>
      </c>
      <c r="B179" s="208" t="s">
        <v>350</v>
      </c>
      <c r="C179" s="216"/>
      <c r="D179" s="216"/>
      <c r="E179" s="216"/>
      <c r="F179" s="216"/>
      <c r="G179" s="230"/>
      <c r="H179" s="224"/>
      <c r="I179" s="216"/>
      <c r="J179" s="245"/>
      <c r="K179" s="241"/>
      <c r="L179" s="553"/>
      <c r="M179" s="587"/>
      <c r="N179" s="35"/>
      <c r="O179" s="35"/>
      <c r="P179" s="35"/>
      <c r="Q179" s="35"/>
      <c r="R179" s="35"/>
    </row>
    <row r="180" spans="1:18" ht="11.25" customHeight="1">
      <c r="A180" s="247">
        <v>1</v>
      </c>
      <c r="B180" s="23" t="s">
        <v>332</v>
      </c>
      <c r="C180" s="216"/>
      <c r="D180" s="9"/>
      <c r="E180" s="9"/>
      <c r="F180" s="9"/>
      <c r="G180" s="21"/>
      <c r="H180" s="43"/>
      <c r="I180" s="193"/>
      <c r="J180" s="513"/>
      <c r="K180" s="361"/>
      <c r="L180" s="331"/>
      <c r="M180" s="588"/>
      <c r="N180" s="35"/>
      <c r="O180" s="35"/>
      <c r="P180" s="35"/>
      <c r="Q180" s="35"/>
      <c r="R180" s="35"/>
    </row>
    <row r="181" spans="1:18" ht="11.25" customHeight="1">
      <c r="A181" s="214"/>
      <c r="B181" s="23"/>
      <c r="C181" s="216"/>
      <c r="D181" s="9"/>
      <c r="E181" s="9"/>
      <c r="F181" s="9"/>
      <c r="G181" s="21"/>
      <c r="H181" s="43"/>
      <c r="I181" s="193"/>
      <c r="J181" s="513"/>
      <c r="K181" s="24"/>
      <c r="L181" s="355"/>
      <c r="M181" s="585"/>
      <c r="R181" s="35"/>
    </row>
    <row r="182" spans="1:13" ht="11.25" customHeight="1">
      <c r="A182" s="215">
        <v>713</v>
      </c>
      <c r="B182" s="218" t="s">
        <v>267</v>
      </c>
      <c r="C182" s="210">
        <f>SUM(C183:C186)</f>
        <v>0</v>
      </c>
      <c r="D182" s="213"/>
      <c r="E182" s="213"/>
      <c r="F182" s="213"/>
      <c r="G182" s="230"/>
      <c r="H182" s="231"/>
      <c r="I182" s="210">
        <f>SUM(I183:I187)</f>
        <v>4700</v>
      </c>
      <c r="J182" s="209">
        <f>SUM(J183:J187)</f>
        <v>3279.801</v>
      </c>
      <c r="K182" s="334"/>
      <c r="L182" s="552">
        <f>SUM(L183:L187)</f>
        <v>0</v>
      </c>
      <c r="M182" s="586">
        <f>L182/J182</f>
        <v>0</v>
      </c>
    </row>
    <row r="183" spans="1:13" ht="11.25" customHeight="1">
      <c r="A183" s="247">
        <v>1</v>
      </c>
      <c r="B183" s="23" t="s">
        <v>329</v>
      </c>
      <c r="C183" s="232"/>
      <c r="D183" s="9"/>
      <c r="E183" s="9"/>
      <c r="F183" s="9"/>
      <c r="G183" s="21"/>
      <c r="H183" s="43"/>
      <c r="I183" s="361"/>
      <c r="J183" s="362"/>
      <c r="K183" s="24"/>
      <c r="L183" s="355"/>
      <c r="M183" s="585"/>
    </row>
    <row r="184" spans="1:13" ht="11.25" customHeight="1">
      <c r="A184" s="247">
        <v>2</v>
      </c>
      <c r="B184" s="23" t="s">
        <v>138</v>
      </c>
      <c r="C184" s="216"/>
      <c r="D184" s="9"/>
      <c r="E184" s="9"/>
      <c r="F184" s="9"/>
      <c r="G184" s="21"/>
      <c r="H184" s="43"/>
      <c r="I184" s="193">
        <v>4100</v>
      </c>
      <c r="J184" s="680">
        <v>2679.801</v>
      </c>
      <c r="K184" s="24"/>
      <c r="L184" s="355"/>
      <c r="M184" s="585">
        <f>L184/J184</f>
        <v>0</v>
      </c>
    </row>
    <row r="185" spans="1:13" ht="11.25" customHeight="1">
      <c r="A185" s="247">
        <v>3</v>
      </c>
      <c r="B185" s="23" t="s">
        <v>264</v>
      </c>
      <c r="C185" s="216"/>
      <c r="D185" s="9"/>
      <c r="E185" s="9"/>
      <c r="F185" s="9"/>
      <c r="G185" s="21"/>
      <c r="H185" s="43"/>
      <c r="I185" s="193"/>
      <c r="J185" s="513"/>
      <c r="K185" s="24"/>
      <c r="L185" s="355"/>
      <c r="M185" s="585"/>
    </row>
    <row r="186" spans="1:13" ht="11.25" customHeight="1">
      <c r="A186" s="247">
        <v>4</v>
      </c>
      <c r="B186" s="23" t="s">
        <v>351</v>
      </c>
      <c r="C186" s="241"/>
      <c r="D186" s="63"/>
      <c r="E186" s="63"/>
      <c r="F186" s="63"/>
      <c r="G186" s="21"/>
      <c r="H186" s="44"/>
      <c r="I186" s="196">
        <v>600</v>
      </c>
      <c r="J186" s="195">
        <v>600</v>
      </c>
      <c r="K186" s="24"/>
      <c r="L186" s="355"/>
      <c r="M186" s="585"/>
    </row>
    <row r="187" spans="1:13" ht="11.25" customHeight="1">
      <c r="A187" s="247">
        <v>5</v>
      </c>
      <c r="B187" s="23" t="s">
        <v>352</v>
      </c>
      <c r="C187" s="216"/>
      <c r="D187" s="9"/>
      <c r="E187" s="9"/>
      <c r="F187" s="9"/>
      <c r="G187" s="21"/>
      <c r="H187" s="43"/>
      <c r="I187" s="193"/>
      <c r="J187" s="513"/>
      <c r="K187" s="24"/>
      <c r="L187" s="355"/>
      <c r="M187" s="585"/>
    </row>
    <row r="188" spans="1:13" ht="11.25" customHeight="1">
      <c r="A188" s="208">
        <v>714</v>
      </c>
      <c r="B188" s="208" t="s">
        <v>193</v>
      </c>
      <c r="C188" s="210">
        <f>SUM(C189:C190)</f>
        <v>0</v>
      </c>
      <c r="D188" s="213"/>
      <c r="E188" s="213"/>
      <c r="F188" s="213"/>
      <c r="G188" s="230"/>
      <c r="H188" s="231"/>
      <c r="I188" s="210">
        <f>SUM(I189:I189)</f>
        <v>4900</v>
      </c>
      <c r="J188" s="209">
        <f>SUM(J189:J189)</f>
        <v>5900</v>
      </c>
      <c r="K188" s="232"/>
      <c r="L188" s="552">
        <f>SUM(L189)</f>
        <v>1951.1</v>
      </c>
      <c r="M188" s="589">
        <f>L188/J188</f>
        <v>0.3306949152542373</v>
      </c>
    </row>
    <row r="189" spans="1:13" ht="11.25" customHeight="1">
      <c r="A189" s="247">
        <v>1</v>
      </c>
      <c r="B189" s="23" t="s">
        <v>194</v>
      </c>
      <c r="C189" s="216"/>
      <c r="D189" s="9"/>
      <c r="E189" s="9"/>
      <c r="F189" s="9"/>
      <c r="G189" s="21"/>
      <c r="H189" s="43"/>
      <c r="I189" s="193">
        <v>4900</v>
      </c>
      <c r="J189" s="513">
        <v>5900</v>
      </c>
      <c r="K189" s="24"/>
      <c r="L189" s="355">
        <v>1951.1</v>
      </c>
      <c r="M189" s="585">
        <f>L189/J189</f>
        <v>0.3306949152542373</v>
      </c>
    </row>
    <row r="190" spans="1:13" ht="11.25" customHeight="1">
      <c r="A190" s="390"/>
      <c r="B190" s="330"/>
      <c r="C190" s="358"/>
      <c r="D190" s="316"/>
      <c r="E190" s="316"/>
      <c r="F190" s="316"/>
      <c r="G190" s="284"/>
      <c r="H190" s="359"/>
      <c r="I190" s="332"/>
      <c r="J190" s="331"/>
      <c r="K190" s="24"/>
      <c r="L190" s="355"/>
      <c r="M190" s="585"/>
    </row>
    <row r="191" spans="1:13" ht="11.25" customHeight="1">
      <c r="A191" s="247"/>
      <c r="B191" s="23"/>
      <c r="C191" s="232"/>
      <c r="D191" s="24"/>
      <c r="E191" s="24"/>
      <c r="F191" s="24"/>
      <c r="G191" s="21"/>
      <c r="H191" s="25"/>
      <c r="I191" s="361"/>
      <c r="J191" s="362"/>
      <c r="K191" s="24"/>
      <c r="L191" s="355"/>
      <c r="M191" s="585"/>
    </row>
    <row r="192" spans="1:13" ht="11.25" customHeight="1">
      <c r="A192" s="247"/>
      <c r="B192" s="23"/>
      <c r="C192" s="232"/>
      <c r="D192" s="24"/>
      <c r="E192" s="24"/>
      <c r="F192" s="24"/>
      <c r="G192" s="21"/>
      <c r="H192" s="25"/>
      <c r="I192" s="361"/>
      <c r="J192" s="362"/>
      <c r="K192" s="24"/>
      <c r="L192" s="355"/>
      <c r="M192" s="585"/>
    </row>
    <row r="193" spans="1:13" ht="11.25" customHeight="1">
      <c r="A193" s="247"/>
      <c r="B193" s="23"/>
      <c r="C193" s="232"/>
      <c r="D193" s="24"/>
      <c r="E193" s="24"/>
      <c r="F193" s="24"/>
      <c r="G193" s="21"/>
      <c r="H193" s="25"/>
      <c r="I193" s="361"/>
      <c r="J193" s="362"/>
      <c r="K193" s="24"/>
      <c r="L193" s="355"/>
      <c r="M193" s="585"/>
    </row>
    <row r="194" spans="1:13" ht="11.25" customHeight="1">
      <c r="A194" s="247"/>
      <c r="B194" s="23"/>
      <c r="C194" s="232"/>
      <c r="D194" s="24"/>
      <c r="E194" s="24"/>
      <c r="F194" s="24"/>
      <c r="G194" s="21"/>
      <c r="H194" s="25"/>
      <c r="I194" s="361"/>
      <c r="J194" s="362"/>
      <c r="K194" s="24"/>
      <c r="L194" s="355"/>
      <c r="M194" s="585"/>
    </row>
    <row r="195" spans="1:13" ht="11.25" customHeight="1">
      <c r="A195" s="247"/>
      <c r="B195" s="23"/>
      <c r="C195" s="237"/>
      <c r="D195" s="174"/>
      <c r="E195" s="174"/>
      <c r="F195" s="174"/>
      <c r="G195" s="175"/>
      <c r="H195" s="72"/>
      <c r="I195" s="540"/>
      <c r="J195" s="639"/>
      <c r="K195" s="24"/>
      <c r="L195" s="355"/>
      <c r="M195" s="585"/>
    </row>
    <row r="196" spans="1:13" ht="11.25" customHeight="1">
      <c r="A196" s="247"/>
      <c r="B196" s="23"/>
      <c r="C196" s="237"/>
      <c r="D196" s="174"/>
      <c r="E196" s="174"/>
      <c r="F196" s="174"/>
      <c r="G196" s="175"/>
      <c r="H196" s="72"/>
      <c r="I196" s="540"/>
      <c r="J196" s="639"/>
      <c r="K196" s="24"/>
      <c r="L196" s="355"/>
      <c r="M196" s="585"/>
    </row>
    <row r="197" spans="1:13" ht="11.25" customHeight="1">
      <c r="A197" s="247"/>
      <c r="B197" s="23"/>
      <c r="C197" s="237"/>
      <c r="D197" s="174"/>
      <c r="E197" s="174"/>
      <c r="F197" s="174"/>
      <c r="G197" s="175"/>
      <c r="H197" s="72"/>
      <c r="I197" s="540"/>
      <c r="J197" s="639"/>
      <c r="K197" s="24"/>
      <c r="L197" s="355"/>
      <c r="M197" s="585"/>
    </row>
    <row r="198" spans="1:13" ht="20.25" customHeight="1">
      <c r="A198" s="282"/>
      <c r="B198" s="36"/>
      <c r="C198" s="197"/>
      <c r="D198" s="78"/>
      <c r="E198" s="78"/>
      <c r="F198" s="78"/>
      <c r="G198" s="40"/>
      <c r="H198" s="57"/>
      <c r="I198" s="78"/>
      <c r="J198" s="125"/>
      <c r="K198" s="78"/>
      <c r="L198" s="542"/>
      <c r="M198" s="575"/>
    </row>
    <row r="199" spans="1:13" ht="12.75" hidden="1">
      <c r="A199" s="282"/>
      <c r="B199" s="36"/>
      <c r="C199" s="197"/>
      <c r="D199" s="78"/>
      <c r="E199" s="78"/>
      <c r="F199" s="78"/>
      <c r="G199" s="40"/>
      <c r="H199" s="57"/>
      <c r="I199" s="78"/>
      <c r="J199" s="125"/>
      <c r="K199" s="78"/>
      <c r="L199" s="542"/>
      <c r="M199" s="575"/>
    </row>
    <row r="200" spans="3:13" ht="27.75" customHeight="1" hidden="1">
      <c r="C200" s="27"/>
      <c r="D200" s="27"/>
      <c r="E200" s="27"/>
      <c r="F200" s="27"/>
      <c r="G200" s="28"/>
      <c r="H200" s="46"/>
      <c r="I200" s="177"/>
      <c r="J200" s="509"/>
      <c r="K200" s="177"/>
      <c r="L200" s="509"/>
      <c r="M200" s="582"/>
    </row>
    <row r="201" spans="3:13" ht="12.75" hidden="1">
      <c r="C201" s="27"/>
      <c r="D201" s="27"/>
      <c r="E201" s="27"/>
      <c r="F201" s="27"/>
      <c r="G201" s="28"/>
      <c r="H201" s="46"/>
      <c r="I201" s="177"/>
      <c r="J201" s="509"/>
      <c r="K201" s="177"/>
      <c r="L201" s="509"/>
      <c r="M201" s="582"/>
    </row>
    <row r="202" spans="1:13" ht="33.75" customHeight="1">
      <c r="A202" s="56" t="s">
        <v>440</v>
      </c>
      <c r="B202" s="56"/>
      <c r="C202" s="27"/>
      <c r="D202" s="27"/>
      <c r="E202" s="27"/>
      <c r="F202" s="27"/>
      <c r="H202" s="46"/>
      <c r="I202" s="177"/>
      <c r="J202" s="509"/>
      <c r="K202" s="177"/>
      <c r="L202" s="549" t="s">
        <v>152</v>
      </c>
      <c r="M202" s="583"/>
    </row>
    <row r="203" spans="1:13" ht="51">
      <c r="A203" s="202" t="s">
        <v>34</v>
      </c>
      <c r="B203" s="207" t="s">
        <v>3</v>
      </c>
      <c r="C203" s="203" t="s">
        <v>270</v>
      </c>
      <c r="D203" s="203"/>
      <c r="E203" s="203"/>
      <c r="F203" s="203"/>
      <c r="G203" s="219"/>
      <c r="H203" s="220"/>
      <c r="I203" s="206" t="s">
        <v>508</v>
      </c>
      <c r="J203" s="632" t="s">
        <v>509</v>
      </c>
      <c r="K203" s="221" t="s">
        <v>269</v>
      </c>
      <c r="L203" s="207" t="s">
        <v>515</v>
      </c>
      <c r="M203" s="207" t="s">
        <v>494</v>
      </c>
    </row>
    <row r="204" spans="1:13" ht="12.75">
      <c r="A204" s="208">
        <v>716</v>
      </c>
      <c r="B204" s="208" t="s">
        <v>207</v>
      </c>
      <c r="C204" s="213">
        <f>SUM(C205)</f>
        <v>0</v>
      </c>
      <c r="D204" s="213"/>
      <c r="E204" s="213"/>
      <c r="F204" s="213"/>
      <c r="G204" s="230"/>
      <c r="H204" s="231"/>
      <c r="I204" s="213">
        <v>50</v>
      </c>
      <c r="J204" s="212">
        <v>50</v>
      </c>
      <c r="K204" s="24"/>
      <c r="L204" s="554">
        <v>48.8</v>
      </c>
      <c r="M204" s="589"/>
    </row>
    <row r="205" spans="1:13" ht="12.75">
      <c r="A205" s="214"/>
      <c r="B205" s="23"/>
      <c r="C205" s="193"/>
      <c r="D205" s="9"/>
      <c r="E205" s="9"/>
      <c r="F205" s="9"/>
      <c r="G205" s="21"/>
      <c r="H205" s="43"/>
      <c r="I205" s="193"/>
      <c r="J205" s="513"/>
      <c r="K205" s="24"/>
      <c r="L205" s="355"/>
      <c r="M205" s="585"/>
    </row>
    <row r="206" spans="1:13" ht="12.75">
      <c r="A206" s="208">
        <v>717</v>
      </c>
      <c r="B206" s="208" t="s">
        <v>208</v>
      </c>
      <c r="C206" s="210">
        <f>SUM(C207:C209)</f>
        <v>0</v>
      </c>
      <c r="D206" s="213"/>
      <c r="E206" s="213"/>
      <c r="F206" s="213"/>
      <c r="G206" s="230"/>
      <c r="H206" s="231"/>
      <c r="I206" s="210">
        <f>SUM(I207:I210)</f>
        <v>6012</v>
      </c>
      <c r="J206" s="209">
        <f>SUM(J207:J210)</f>
        <v>8400</v>
      </c>
      <c r="K206" s="24"/>
      <c r="L206" s="552">
        <f>SUM(L207:L209)</f>
        <v>123.6</v>
      </c>
      <c r="M206" s="586"/>
    </row>
    <row r="207" spans="1:13" ht="12.75">
      <c r="A207" s="247">
        <v>1</v>
      </c>
      <c r="B207" s="23" t="s">
        <v>209</v>
      </c>
      <c r="C207" s="216"/>
      <c r="D207" s="9"/>
      <c r="E207" s="9"/>
      <c r="F207" s="9"/>
      <c r="G207" s="21"/>
      <c r="H207" s="43"/>
      <c r="I207" s="193"/>
      <c r="J207" s="513"/>
      <c r="K207" s="213"/>
      <c r="L207" s="374"/>
      <c r="M207" s="585"/>
    </row>
    <row r="208" spans="1:13" ht="12.75">
      <c r="A208" s="247">
        <v>2</v>
      </c>
      <c r="B208" s="23" t="s">
        <v>210</v>
      </c>
      <c r="C208" s="216"/>
      <c r="D208" s="9"/>
      <c r="E208" s="9"/>
      <c r="F208" s="9"/>
      <c r="G208" s="21"/>
      <c r="H208" s="43"/>
      <c r="I208" s="193">
        <v>6012</v>
      </c>
      <c r="J208" s="513">
        <v>8400</v>
      </c>
      <c r="K208" s="24"/>
      <c r="L208" s="355">
        <v>123.6</v>
      </c>
      <c r="M208" s="585"/>
    </row>
    <row r="209" spans="1:13" ht="12.75">
      <c r="A209" s="247">
        <v>3</v>
      </c>
      <c r="B209" s="23" t="s">
        <v>211</v>
      </c>
      <c r="C209" s="216"/>
      <c r="D209" s="9"/>
      <c r="E209" s="9"/>
      <c r="F209" s="9"/>
      <c r="G209" s="21"/>
      <c r="H209" s="43"/>
      <c r="I209" s="193"/>
      <c r="J209" s="513"/>
      <c r="K209" s="24"/>
      <c r="L209" s="355"/>
      <c r="M209" s="585"/>
    </row>
    <row r="210" spans="1:13" ht="12.75">
      <c r="A210" s="214"/>
      <c r="B210" s="23"/>
      <c r="C210" s="216"/>
      <c r="D210" s="9"/>
      <c r="E210" s="9"/>
      <c r="F210" s="9"/>
      <c r="G210" s="21"/>
      <c r="H210" s="43"/>
      <c r="I210" s="193"/>
      <c r="J210" s="513"/>
      <c r="K210" s="213"/>
      <c r="L210" s="374"/>
      <c r="M210" s="535"/>
    </row>
    <row r="211" spans="1:13" ht="12.75">
      <c r="A211" s="208">
        <v>718</v>
      </c>
      <c r="B211" s="208" t="s">
        <v>212</v>
      </c>
      <c r="C211" s="210">
        <f>SUM(C212:C214)</f>
        <v>400</v>
      </c>
      <c r="D211" s="213"/>
      <c r="E211" s="213"/>
      <c r="F211" s="213"/>
      <c r="G211" s="230"/>
      <c r="H211" s="231"/>
      <c r="I211" s="210">
        <f>SUM(I212:I215)</f>
        <v>0</v>
      </c>
      <c r="J211" s="209">
        <f>SUM(J212:J215)</f>
        <v>0</v>
      </c>
      <c r="K211" s="9"/>
      <c r="L211" s="553"/>
      <c r="M211" s="587"/>
    </row>
    <row r="212" spans="1:13" ht="12.75">
      <c r="A212" s="247">
        <v>2</v>
      </c>
      <c r="B212" s="23" t="s">
        <v>138</v>
      </c>
      <c r="C212" s="216"/>
      <c r="D212" s="9"/>
      <c r="E212" s="9"/>
      <c r="F212" s="9"/>
      <c r="G212" s="21"/>
      <c r="H212" s="43"/>
      <c r="I212" s="193"/>
      <c r="J212" s="513"/>
      <c r="K212" s="9"/>
      <c r="L212" s="366"/>
      <c r="M212" s="566"/>
    </row>
    <row r="213" spans="1:13" ht="12.75">
      <c r="A213" s="247">
        <v>3</v>
      </c>
      <c r="B213" s="23" t="s">
        <v>264</v>
      </c>
      <c r="C213" s="216"/>
      <c r="D213" s="9"/>
      <c r="E213" s="9"/>
      <c r="F213" s="9"/>
      <c r="G213" s="21"/>
      <c r="H213" s="43"/>
      <c r="I213" s="193"/>
      <c r="J213" s="513"/>
      <c r="K213" s="9"/>
      <c r="L213" s="366"/>
      <c r="M213" s="566"/>
    </row>
    <row r="214" spans="1:13" ht="12.75">
      <c r="A214" s="247">
        <v>4</v>
      </c>
      <c r="B214" s="23" t="s">
        <v>351</v>
      </c>
      <c r="C214" s="216">
        <v>400</v>
      </c>
      <c r="D214" s="9"/>
      <c r="E214" s="9"/>
      <c r="F214" s="9"/>
      <c r="G214" s="21"/>
      <c r="H214" s="43"/>
      <c r="I214" s="193"/>
      <c r="J214" s="513"/>
      <c r="K214" s="24"/>
      <c r="L214" s="355"/>
      <c r="M214" s="585"/>
    </row>
    <row r="215" spans="1:13" ht="12.75">
      <c r="A215" s="247">
        <v>5</v>
      </c>
      <c r="B215" s="23" t="s">
        <v>352</v>
      </c>
      <c r="C215" s="216"/>
      <c r="D215" s="9"/>
      <c r="E215" s="9"/>
      <c r="F215" s="9"/>
      <c r="G215" s="21"/>
      <c r="H215" s="43"/>
      <c r="I215" s="193"/>
      <c r="J215" s="513"/>
      <c r="K215" s="24"/>
      <c r="L215" s="355"/>
      <c r="M215" s="585"/>
    </row>
    <row r="216" spans="1:13" ht="12.75">
      <c r="A216" s="208">
        <v>719</v>
      </c>
      <c r="B216" s="208" t="s">
        <v>216</v>
      </c>
      <c r="C216" s="210">
        <f>SUM(C217:C218)</f>
        <v>0</v>
      </c>
      <c r="D216" s="229"/>
      <c r="E216" s="213"/>
      <c r="F216" s="213"/>
      <c r="G216" s="230"/>
      <c r="H216" s="231">
        <v>250</v>
      </c>
      <c r="I216" s="210">
        <f>SUM(I217:I220)</f>
        <v>0</v>
      </c>
      <c r="J216" s="209">
        <f>SUM(J217:J220)</f>
        <v>0</v>
      </c>
      <c r="K216" s="24"/>
      <c r="L216" s="554"/>
      <c r="M216" s="589"/>
    </row>
    <row r="217" spans="1:13" ht="12.75">
      <c r="A217" s="247">
        <v>1</v>
      </c>
      <c r="B217" s="23" t="s">
        <v>353</v>
      </c>
      <c r="C217" s="216"/>
      <c r="D217" s="82"/>
      <c r="E217" s="9"/>
      <c r="F217" s="9"/>
      <c r="G217" s="21"/>
      <c r="H217" s="43"/>
      <c r="I217" s="193"/>
      <c r="J217" s="513"/>
      <c r="K217" s="24"/>
      <c r="L217" s="355"/>
      <c r="M217" s="585"/>
    </row>
    <row r="218" spans="1:13" ht="12.75">
      <c r="A218" s="247">
        <v>2</v>
      </c>
      <c r="B218" s="23" t="s">
        <v>354</v>
      </c>
      <c r="C218" s="216"/>
      <c r="D218" s="82"/>
      <c r="E218" s="9"/>
      <c r="F218" s="9"/>
      <c r="G218" s="21"/>
      <c r="H218" s="43"/>
      <c r="I218" s="193"/>
      <c r="J218" s="513"/>
      <c r="K218" s="24"/>
      <c r="L218" s="355"/>
      <c r="M218" s="585"/>
    </row>
    <row r="219" spans="1:13" ht="12.75">
      <c r="A219" s="214"/>
      <c r="B219" s="23"/>
      <c r="C219" s="216"/>
      <c r="D219" s="82"/>
      <c r="E219" s="9"/>
      <c r="F219" s="9"/>
      <c r="G219" s="21"/>
      <c r="H219" s="43"/>
      <c r="I219" s="193"/>
      <c r="J219" s="513"/>
      <c r="K219" s="24"/>
      <c r="L219" s="355"/>
      <c r="M219" s="585"/>
    </row>
    <row r="220" spans="1:13" ht="12.75">
      <c r="A220" s="214"/>
      <c r="B220" s="23"/>
      <c r="C220" s="216"/>
      <c r="D220" s="82"/>
      <c r="E220" s="9"/>
      <c r="F220" s="9"/>
      <c r="G220" s="21"/>
      <c r="H220" s="43"/>
      <c r="I220" s="193"/>
      <c r="J220" s="513"/>
      <c r="K220" s="9"/>
      <c r="L220" s="366"/>
      <c r="M220" s="566"/>
    </row>
    <row r="221" spans="1:13" ht="14.25" customHeight="1">
      <c r="A221" s="214"/>
      <c r="B221" s="208" t="s">
        <v>510</v>
      </c>
      <c r="C221" s="210" t="e">
        <f>SUM(#REF!,C146,C139,C113,C99,C59,#REF!,C24,C2,#REF!)</f>
        <v>#REF!</v>
      </c>
      <c r="D221" s="229"/>
      <c r="E221" s="213"/>
      <c r="F221" s="213"/>
      <c r="G221" s="230"/>
      <c r="H221" s="231" t="e">
        <f>SUM(H146,H121,H113,#REF!,H79,H36,H14,#REF!,#REF!,#REF!,#REF!)</f>
        <v>#REF!</v>
      </c>
      <c r="I221" s="210">
        <f>I165+I140+I135+I125+I113+I97+I91+I85+I62+I42</f>
        <v>160483</v>
      </c>
      <c r="J221" s="682">
        <f>J165+J140+J135+J125+J113+J97+J85+J62+J42+J91</f>
        <v>161208.25</v>
      </c>
      <c r="K221" s="9"/>
      <c r="L221" s="300">
        <f>L165+L140+L135+L125+L113+L97+L91+L85+L62+L42</f>
        <v>50121.8</v>
      </c>
      <c r="M221" s="565">
        <f>L221/J221</f>
        <v>0.3109133682674429</v>
      </c>
    </row>
    <row r="222" spans="1:13" ht="14.25" customHeight="1">
      <c r="A222" s="214"/>
      <c r="B222" s="622"/>
      <c r="C222" s="619"/>
      <c r="D222" s="620"/>
      <c r="E222" s="619"/>
      <c r="F222" s="619"/>
      <c r="G222" s="327"/>
      <c r="H222" s="621"/>
      <c r="I222" s="619"/>
      <c r="J222" s="640"/>
      <c r="K222" s="623"/>
      <c r="L222" s="624"/>
      <c r="M222" s="565"/>
    </row>
    <row r="223" spans="1:13" ht="14.25" customHeight="1">
      <c r="A223" s="214"/>
      <c r="B223" s="622"/>
      <c r="C223" s="619"/>
      <c r="D223" s="620"/>
      <c r="E223" s="619"/>
      <c r="F223" s="619"/>
      <c r="G223" s="327"/>
      <c r="H223" s="621"/>
      <c r="I223" s="619"/>
      <c r="J223" s="640"/>
      <c r="K223" s="623"/>
      <c r="L223" s="624"/>
      <c r="M223" s="565"/>
    </row>
    <row r="224" spans="1:13" ht="12.75">
      <c r="A224" s="214"/>
      <c r="B224" s="208" t="s">
        <v>220</v>
      </c>
      <c r="C224" s="210">
        <f>SUM(C216,C211,C206,C204,C195,C191,C185,C182,C177)</f>
        <v>400</v>
      </c>
      <c r="D224" s="229"/>
      <c r="E224" s="213"/>
      <c r="F224" s="213"/>
      <c r="G224" s="230"/>
      <c r="H224" s="231">
        <v>10000</v>
      </c>
      <c r="I224" s="210">
        <f>SUM(I174)</f>
        <v>16412</v>
      </c>
      <c r="J224" s="682">
        <f>SUM(J174)</f>
        <v>21379.801</v>
      </c>
      <c r="K224" s="9"/>
      <c r="L224" s="300">
        <f>L174</f>
        <v>2123.5</v>
      </c>
      <c r="M224" s="565">
        <f>L224/J224</f>
        <v>0.09932272054356353</v>
      </c>
    </row>
    <row r="225" spans="1:13" ht="12.75">
      <c r="A225" s="192"/>
      <c r="B225" s="192"/>
      <c r="C225" s="316"/>
      <c r="D225" s="363"/>
      <c r="E225" s="316"/>
      <c r="F225" s="316"/>
      <c r="G225" s="284"/>
      <c r="H225" s="359"/>
      <c r="I225" s="196"/>
      <c r="J225" s="195"/>
      <c r="K225" s="9"/>
      <c r="L225" s="366"/>
      <c r="M225" s="535"/>
    </row>
    <row r="226" spans="1:13" ht="12.75">
      <c r="A226" s="214"/>
      <c r="B226" s="208" t="s">
        <v>511</v>
      </c>
      <c r="C226" s="213" t="e">
        <f>SUM(C221,C224)</f>
        <v>#REF!</v>
      </c>
      <c r="D226" s="229"/>
      <c r="E226" s="213"/>
      <c r="F226" s="213"/>
      <c r="G226" s="230"/>
      <c r="H226" s="231">
        <v>101605</v>
      </c>
      <c r="I226" s="213">
        <f>I221+I224</f>
        <v>176895</v>
      </c>
      <c r="J226" s="679">
        <f>J221+J224</f>
        <v>182588.051</v>
      </c>
      <c r="K226" s="9"/>
      <c r="L226" s="300">
        <f>L221+L224</f>
        <v>52245.3</v>
      </c>
      <c r="M226" s="565">
        <f>L226/J226</f>
        <v>0.28613756329542067</v>
      </c>
    </row>
    <row r="227" spans="1:13" ht="12.75">
      <c r="A227" s="214"/>
      <c r="B227" s="622"/>
      <c r="C227" s="619"/>
      <c r="D227" s="620"/>
      <c r="E227" s="619"/>
      <c r="F227" s="619"/>
      <c r="G227" s="327"/>
      <c r="H227" s="621"/>
      <c r="I227" s="619"/>
      <c r="J227" s="640"/>
      <c r="K227" s="623"/>
      <c r="L227" s="624"/>
      <c r="M227" s="565"/>
    </row>
    <row r="228" spans="1:13" ht="12.75">
      <c r="A228" s="214"/>
      <c r="B228" s="622"/>
      <c r="C228" s="619"/>
      <c r="D228" s="620"/>
      <c r="E228" s="619"/>
      <c r="F228" s="619"/>
      <c r="G228" s="327"/>
      <c r="H228" s="621"/>
      <c r="I228" s="619"/>
      <c r="J228" s="640"/>
      <c r="K228" s="623"/>
      <c r="L228" s="624"/>
      <c r="M228" s="565"/>
    </row>
    <row r="229" spans="1:13" ht="12.75">
      <c r="A229" s="214"/>
      <c r="B229" s="208" t="s">
        <v>512</v>
      </c>
      <c r="C229" s="213" t="e">
        <f>#REF!</f>
        <v>#REF!</v>
      </c>
      <c r="D229" s="229"/>
      <c r="E229" s="213"/>
      <c r="F229" s="213"/>
      <c r="G229" s="230"/>
      <c r="H229" s="231"/>
      <c r="I229" s="213">
        <f>I32</f>
        <v>310</v>
      </c>
      <c r="J229" s="212">
        <f>J32</f>
        <v>310</v>
      </c>
      <c r="K229" s="9"/>
      <c r="L229" s="300">
        <f>L32</f>
        <v>145.5</v>
      </c>
      <c r="M229" s="565">
        <f>L229/J229</f>
        <v>0.4693548387096774</v>
      </c>
    </row>
    <row r="230" spans="1:13" ht="12.75">
      <c r="A230" s="252"/>
      <c r="B230" s="657"/>
      <c r="C230" s="626"/>
      <c r="D230" s="623"/>
      <c r="E230" s="623"/>
      <c r="F230" s="623"/>
      <c r="G230" s="625"/>
      <c r="H230" s="627"/>
      <c r="I230" s="628"/>
      <c r="J230" s="628"/>
      <c r="K230" s="623"/>
      <c r="L230" s="629"/>
      <c r="M230" s="566"/>
    </row>
    <row r="231" spans="1:13" ht="12.75">
      <c r="A231" s="252"/>
      <c r="B231" s="657"/>
      <c r="C231" s="238"/>
      <c r="D231" s="9"/>
      <c r="E231" s="9"/>
      <c r="F231" s="9"/>
      <c r="G231" s="21"/>
      <c r="H231" s="43"/>
      <c r="I231" s="285"/>
      <c r="J231" s="285"/>
      <c r="K231" s="9"/>
      <c r="L231" s="398"/>
      <c r="M231" s="566"/>
    </row>
    <row r="232" spans="1:13" ht="12.75">
      <c r="A232" s="252"/>
      <c r="B232" s="251"/>
      <c r="C232" s="238"/>
      <c r="D232" s="9"/>
      <c r="E232" s="9"/>
      <c r="F232" s="9"/>
      <c r="G232" s="21"/>
      <c r="H232" s="43"/>
      <c r="I232" s="285"/>
      <c r="J232" s="285"/>
      <c r="K232" s="9"/>
      <c r="L232" s="366" t="s">
        <v>276</v>
      </c>
      <c r="M232" s="566"/>
    </row>
    <row r="233" spans="1:13" ht="12.75">
      <c r="A233" s="252"/>
      <c r="B233" s="251"/>
      <c r="C233" s="238"/>
      <c r="D233" s="9"/>
      <c r="E233" s="9"/>
      <c r="F233" s="9"/>
      <c r="G233" s="21"/>
      <c r="H233" s="43"/>
      <c r="I233" s="285"/>
      <c r="J233" s="285"/>
      <c r="K233" s="9"/>
      <c r="L233" s="366"/>
      <c r="M233" s="566"/>
    </row>
    <row r="234" spans="1:13" ht="19.5" customHeight="1">
      <c r="A234" s="279"/>
      <c r="B234" s="279"/>
      <c r="C234" s="289"/>
      <c r="D234" s="290"/>
      <c r="E234" s="290"/>
      <c r="F234" s="290"/>
      <c r="G234" s="291"/>
      <c r="H234" s="292"/>
      <c r="I234" s="290"/>
      <c r="J234" s="290"/>
      <c r="K234" s="290"/>
      <c r="L234" s="555"/>
      <c r="M234" s="590"/>
    </row>
    <row r="235" spans="1:13" ht="30.75" customHeight="1" hidden="1">
      <c r="A235" s="75"/>
      <c r="B235" s="36"/>
      <c r="C235" s="78"/>
      <c r="D235" s="78"/>
      <c r="E235" s="78"/>
      <c r="F235" s="78"/>
      <c r="G235" s="40"/>
      <c r="H235" s="90"/>
      <c r="I235" s="180"/>
      <c r="J235" s="180"/>
      <c r="K235" s="180"/>
      <c r="L235" s="516"/>
      <c r="M235" s="591"/>
    </row>
    <row r="236" spans="12:13" ht="12.75">
      <c r="L236" s="114"/>
      <c r="M236" s="571"/>
    </row>
    <row r="237" spans="2:13" ht="18">
      <c r="B237" t="s">
        <v>526</v>
      </c>
      <c r="L237" s="114"/>
      <c r="M237" s="571"/>
    </row>
    <row r="238" spans="2:13" ht="12.75">
      <c r="B238" t="s">
        <v>496</v>
      </c>
      <c r="L238" s="114"/>
      <c r="M238" s="571"/>
    </row>
    <row r="239" spans="12:13" ht="1.5" customHeight="1">
      <c r="L239" s="114"/>
      <c r="M239" s="571"/>
    </row>
    <row r="240" spans="12:13" ht="12.75" hidden="1">
      <c r="L240" s="114"/>
      <c r="M240" s="571"/>
    </row>
    <row r="241" spans="12:13" ht="12.75" hidden="1">
      <c r="L241" s="114"/>
      <c r="M241" s="571"/>
    </row>
    <row r="242" spans="1:13" ht="12.75">
      <c r="A242" s="51" t="s">
        <v>528</v>
      </c>
      <c r="B242" s="51"/>
      <c r="C242" s="166"/>
      <c r="D242" s="52"/>
      <c r="E242" s="52"/>
      <c r="F242" s="52"/>
      <c r="G242" s="52"/>
      <c r="H242" s="52"/>
      <c r="I242" s="166"/>
      <c r="J242" s="166"/>
      <c r="K242" s="166"/>
      <c r="L242" s="556"/>
      <c r="M242" s="592"/>
    </row>
    <row r="243" spans="1:13" ht="12.75">
      <c r="A243" s="51"/>
      <c r="B243" s="51"/>
      <c r="C243" s="166"/>
      <c r="D243" s="52"/>
      <c r="E243" s="52"/>
      <c r="F243" s="52"/>
      <c r="G243" s="52" t="s">
        <v>1</v>
      </c>
      <c r="H243" s="52"/>
      <c r="I243" s="166"/>
      <c r="J243" s="166"/>
      <c r="K243" s="166"/>
      <c r="L243" s="557"/>
      <c r="M243" s="593"/>
    </row>
    <row r="244" spans="1:13" ht="18">
      <c r="A244" s="52"/>
      <c r="B244" s="59"/>
      <c r="C244" s="167"/>
      <c r="D244" s="59"/>
      <c r="E244" s="59"/>
      <c r="F244" s="59"/>
      <c r="G244" s="60"/>
      <c r="H244" s="52"/>
      <c r="I244" s="166"/>
      <c r="J244" s="166"/>
      <c r="K244" s="166"/>
      <c r="L244" s="557"/>
      <c r="M244" s="593"/>
    </row>
    <row r="245" spans="1:13" ht="51">
      <c r="A245" s="202" t="s">
        <v>34</v>
      </c>
      <c r="B245" s="207" t="s">
        <v>3</v>
      </c>
      <c r="C245" s="203" t="s">
        <v>270</v>
      </c>
      <c r="D245" s="203"/>
      <c r="E245" s="203"/>
      <c r="F245" s="203"/>
      <c r="G245" s="219"/>
      <c r="H245" s="220"/>
      <c r="I245" s="221" t="s">
        <v>508</v>
      </c>
      <c r="J245" s="703" t="s">
        <v>509</v>
      </c>
      <c r="K245" s="221" t="s">
        <v>269</v>
      </c>
      <c r="L245" s="207" t="s">
        <v>527</v>
      </c>
      <c r="M245" s="207" t="s">
        <v>494</v>
      </c>
    </row>
    <row r="246" spans="1:13" ht="13.5" customHeight="1">
      <c r="A246" s="222">
        <v>610</v>
      </c>
      <c r="B246" s="5" t="s">
        <v>225</v>
      </c>
      <c r="C246" s="213" t="e">
        <f>#REF!</f>
        <v>#REF!</v>
      </c>
      <c r="D246" s="6"/>
      <c r="E246" s="6"/>
      <c r="F246" s="6"/>
      <c r="G246" s="7"/>
      <c r="H246" s="43"/>
      <c r="I246" s="316">
        <f>I42</f>
        <v>90233</v>
      </c>
      <c r="J246" s="683">
        <v>88898.232</v>
      </c>
      <c r="K246" s="704"/>
      <c r="L246" s="705">
        <v>88898.232</v>
      </c>
      <c r="M246" s="594">
        <f>L246/J246</f>
        <v>1</v>
      </c>
    </row>
    <row r="247" spans="1:13" ht="13.5" customHeight="1">
      <c r="A247" s="222">
        <v>620</v>
      </c>
      <c r="B247" s="5" t="s">
        <v>226</v>
      </c>
      <c r="C247" s="213">
        <f>C7</f>
        <v>0</v>
      </c>
      <c r="D247" s="6"/>
      <c r="E247" s="6"/>
      <c r="F247" s="6"/>
      <c r="G247" s="7"/>
      <c r="H247" s="43"/>
      <c r="I247" s="316">
        <f>I62</f>
        <v>31053</v>
      </c>
      <c r="J247" s="683">
        <v>27602.702</v>
      </c>
      <c r="K247" s="704"/>
      <c r="L247" s="705">
        <v>27602.702</v>
      </c>
      <c r="M247" s="594">
        <f aca="true" t="shared" si="4" ref="M247:M262">L247/J247</f>
        <v>1</v>
      </c>
    </row>
    <row r="248" spans="1:13" ht="13.5" customHeight="1">
      <c r="A248" s="222">
        <v>631</v>
      </c>
      <c r="B248" s="5" t="s">
        <v>290</v>
      </c>
      <c r="C248" s="213">
        <f>C28</f>
        <v>0</v>
      </c>
      <c r="D248" s="9"/>
      <c r="E248" s="9"/>
      <c r="F248" s="9"/>
      <c r="G248" s="7"/>
      <c r="H248" s="43"/>
      <c r="I248" s="316">
        <f>I85</f>
        <v>9134</v>
      </c>
      <c r="J248" s="683">
        <f>SUM(J249:J250)</f>
        <v>3725.498</v>
      </c>
      <c r="K248" s="704"/>
      <c r="L248" s="705">
        <f>SUM(L249:L250)</f>
        <v>3725.295</v>
      </c>
      <c r="M248" s="594">
        <f t="shared" si="4"/>
        <v>0.9999455106404567</v>
      </c>
    </row>
    <row r="249" spans="1:13" ht="13.5" customHeight="1">
      <c r="A249" s="222"/>
      <c r="B249" s="124" t="s">
        <v>291</v>
      </c>
      <c r="C249" s="216">
        <f>C29</f>
        <v>0</v>
      </c>
      <c r="D249" s="9"/>
      <c r="E249" s="9"/>
      <c r="F249" s="9"/>
      <c r="G249" s="7"/>
      <c r="H249" s="43"/>
      <c r="I249" s="193">
        <f>I86</f>
        <v>6634</v>
      </c>
      <c r="J249" s="680">
        <v>2513.498</v>
      </c>
      <c r="K249" s="706"/>
      <c r="L249" s="661">
        <v>2513.497</v>
      </c>
      <c r="M249" s="566">
        <f t="shared" si="4"/>
        <v>0.999999602148082</v>
      </c>
    </row>
    <row r="250" spans="1:13" ht="13.5" customHeight="1">
      <c r="A250" s="222"/>
      <c r="B250" s="124" t="s">
        <v>292</v>
      </c>
      <c r="C250" s="216">
        <f>C35</f>
        <v>0</v>
      </c>
      <c r="D250" s="9"/>
      <c r="E250" s="9"/>
      <c r="F250" s="9"/>
      <c r="G250" s="7"/>
      <c r="H250" s="43"/>
      <c r="I250" s="193">
        <f>I87</f>
        <v>2500</v>
      </c>
      <c r="J250" s="680">
        <v>1212</v>
      </c>
      <c r="K250" s="706"/>
      <c r="L250" s="661">
        <v>1211.798</v>
      </c>
      <c r="M250" s="566">
        <f t="shared" si="4"/>
        <v>0.9998333333333334</v>
      </c>
    </row>
    <row r="251" spans="1:13" ht="13.5" customHeight="1">
      <c r="A251" s="222">
        <v>632</v>
      </c>
      <c r="B251" s="5" t="s">
        <v>230</v>
      </c>
      <c r="C251" s="213">
        <f>C39</f>
        <v>0</v>
      </c>
      <c r="D251" s="9"/>
      <c r="E251" s="9"/>
      <c r="F251" s="9"/>
      <c r="G251" s="7"/>
      <c r="H251" s="43"/>
      <c r="I251" s="316">
        <f>I91</f>
        <v>5429</v>
      </c>
      <c r="J251" s="683">
        <v>3808.462</v>
      </c>
      <c r="K251" s="704"/>
      <c r="L251" s="705">
        <v>3792.486</v>
      </c>
      <c r="M251" s="594">
        <f t="shared" si="4"/>
        <v>0.995805130785078</v>
      </c>
    </row>
    <row r="252" spans="1:13" ht="13.5" customHeight="1">
      <c r="A252" s="222">
        <v>633</v>
      </c>
      <c r="B252" s="5" t="s">
        <v>231</v>
      </c>
      <c r="C252" s="213">
        <f>C64</f>
        <v>0</v>
      </c>
      <c r="D252" s="9"/>
      <c r="E252" s="9"/>
      <c r="F252" s="9"/>
      <c r="G252" s="7"/>
      <c r="H252" s="43"/>
      <c r="I252" s="316">
        <f>I97</f>
        <v>7210</v>
      </c>
      <c r="J252" s="683">
        <v>7268.476</v>
      </c>
      <c r="K252" s="704"/>
      <c r="L252" s="705">
        <v>7268.267</v>
      </c>
      <c r="M252" s="594">
        <f t="shared" si="4"/>
        <v>0.9999712456916691</v>
      </c>
    </row>
    <row r="253" spans="1:13" ht="13.5" customHeight="1">
      <c r="A253" s="222">
        <v>634</v>
      </c>
      <c r="B253" s="5" t="s">
        <v>232</v>
      </c>
      <c r="C253" s="213">
        <f>C104</f>
        <v>0</v>
      </c>
      <c r="D253" s="9"/>
      <c r="E253" s="9"/>
      <c r="F253" s="9"/>
      <c r="G253" s="7"/>
      <c r="H253" s="43"/>
      <c r="I253" s="316">
        <f>I113</f>
        <v>4932</v>
      </c>
      <c r="J253" s="683">
        <v>4309.459</v>
      </c>
      <c r="K253" s="704"/>
      <c r="L253" s="705">
        <v>4303.02</v>
      </c>
      <c r="M253" s="594">
        <f t="shared" si="4"/>
        <v>0.998505844933204</v>
      </c>
    </row>
    <row r="254" spans="1:13" ht="13.5" customHeight="1">
      <c r="A254" s="240">
        <v>635</v>
      </c>
      <c r="B254" s="5" t="s">
        <v>233</v>
      </c>
      <c r="C254" s="213">
        <f>C118</f>
        <v>0</v>
      </c>
      <c r="D254" s="9"/>
      <c r="E254" s="9"/>
      <c r="F254" s="9"/>
      <c r="G254" s="7"/>
      <c r="H254" s="43"/>
      <c r="I254" s="316">
        <f>I125</f>
        <v>1636</v>
      </c>
      <c r="J254" s="683">
        <v>3473.815</v>
      </c>
      <c r="K254" s="704"/>
      <c r="L254" s="705">
        <v>3473.814</v>
      </c>
      <c r="M254" s="594">
        <f t="shared" si="4"/>
        <v>0.9999997121320507</v>
      </c>
    </row>
    <row r="255" spans="1:13" ht="13.5" customHeight="1">
      <c r="A255" s="240">
        <v>636</v>
      </c>
      <c r="B255" s="5" t="s">
        <v>234</v>
      </c>
      <c r="C255" s="213">
        <f>C145</f>
        <v>0</v>
      </c>
      <c r="D255" s="9"/>
      <c r="E255" s="9"/>
      <c r="F255" s="9"/>
      <c r="G255" s="7"/>
      <c r="H255" s="43"/>
      <c r="I255" s="316">
        <v>1544</v>
      </c>
      <c r="J255" s="683">
        <v>569.831</v>
      </c>
      <c r="K255" s="704"/>
      <c r="L255" s="705">
        <v>569.831</v>
      </c>
      <c r="M255" s="594">
        <f t="shared" si="4"/>
        <v>1</v>
      </c>
    </row>
    <row r="256" spans="1:13" ht="13.5" customHeight="1">
      <c r="A256" s="240">
        <v>637</v>
      </c>
      <c r="B256" s="5" t="s">
        <v>235</v>
      </c>
      <c r="C256" s="213">
        <f>C151</f>
        <v>0</v>
      </c>
      <c r="D256" s="6"/>
      <c r="E256" s="6"/>
      <c r="F256" s="6"/>
      <c r="G256" s="55"/>
      <c r="H256" s="43"/>
      <c r="I256" s="316">
        <f>I140</f>
        <v>10502</v>
      </c>
      <c r="J256" s="683">
        <v>6137.912</v>
      </c>
      <c r="K256" s="704"/>
      <c r="L256" s="705">
        <v>6137.908</v>
      </c>
      <c r="M256" s="594">
        <f t="shared" si="4"/>
        <v>0.9999993483125857</v>
      </c>
    </row>
    <row r="257" spans="1:13" ht="13.5" customHeight="1">
      <c r="A257" s="226">
        <v>648</v>
      </c>
      <c r="B257" s="13" t="s">
        <v>236</v>
      </c>
      <c r="C257" s="213" t="e">
        <f>SUM(#REF!)</f>
        <v>#REF!</v>
      </c>
      <c r="D257" s="6"/>
      <c r="E257" s="6"/>
      <c r="F257" s="6"/>
      <c r="G257" s="7"/>
      <c r="H257" s="43"/>
      <c r="I257" s="316">
        <f>I165</f>
        <v>354</v>
      </c>
      <c r="J257" s="683">
        <v>521</v>
      </c>
      <c r="K257" s="704"/>
      <c r="L257" s="705">
        <v>453.865</v>
      </c>
      <c r="M257" s="594">
        <f t="shared" si="4"/>
        <v>0.8711420345489443</v>
      </c>
    </row>
    <row r="258" spans="1:13" ht="13.5" customHeight="1">
      <c r="A258" s="213"/>
      <c r="B258" s="5"/>
      <c r="C258" s="213"/>
      <c r="D258" s="6"/>
      <c r="E258" s="6"/>
      <c r="F258" s="6"/>
      <c r="G258" s="7"/>
      <c r="H258" s="43"/>
      <c r="I258" s="193"/>
      <c r="J258" s="680"/>
      <c r="K258" s="706"/>
      <c r="L258" s="705"/>
      <c r="M258" s="594"/>
    </row>
    <row r="259" spans="1:13" ht="13.5" customHeight="1">
      <c r="A259" s="222">
        <v>700</v>
      </c>
      <c r="B259" s="5" t="s">
        <v>237</v>
      </c>
      <c r="C259" s="213">
        <f>C180</f>
        <v>0</v>
      </c>
      <c r="D259" s="9"/>
      <c r="E259" s="9"/>
      <c r="F259" s="9"/>
      <c r="G259" s="55"/>
      <c r="H259" s="44"/>
      <c r="I259" s="316">
        <f>I174</f>
        <v>16412</v>
      </c>
      <c r="J259" s="683">
        <v>28123.801</v>
      </c>
      <c r="K259" s="704"/>
      <c r="L259" s="705">
        <v>28108.746</v>
      </c>
      <c r="M259" s="594">
        <f t="shared" si="4"/>
        <v>0.9994646882901781</v>
      </c>
    </row>
    <row r="260" spans="1:13" ht="9.75" customHeight="1">
      <c r="A260" s="225"/>
      <c r="B260" s="7"/>
      <c r="C260" s="216"/>
      <c r="D260" s="9"/>
      <c r="E260" s="9"/>
      <c r="F260" s="9"/>
      <c r="G260" s="7"/>
      <c r="H260" s="43"/>
      <c r="I260" s="193"/>
      <c r="J260" s="680"/>
      <c r="K260" s="706"/>
      <c r="L260" s="705"/>
      <c r="M260" s="594"/>
    </row>
    <row r="261" spans="1:13" ht="13.5" customHeight="1">
      <c r="A261" s="240">
        <v>600</v>
      </c>
      <c r="B261" s="5" t="s">
        <v>238</v>
      </c>
      <c r="C261" s="213">
        <f>C227</f>
        <v>0</v>
      </c>
      <c r="D261" s="9"/>
      <c r="E261" s="9"/>
      <c r="F261" s="9"/>
      <c r="G261" s="7"/>
      <c r="H261" s="43"/>
      <c r="I261" s="316">
        <f>SUM(I246:I248,I251:I257)</f>
        <v>162027</v>
      </c>
      <c r="J261" s="683">
        <f>SUM(J246:J248,J251:J257)</f>
        <v>146315.38700000005</v>
      </c>
      <c r="K261" s="704"/>
      <c r="L261" s="705">
        <f>SUM(L246:L248,L251:L257)</f>
        <v>146225.42</v>
      </c>
      <c r="M261" s="594">
        <f t="shared" si="4"/>
        <v>0.9993851159345255</v>
      </c>
    </row>
    <row r="262" spans="1:13" ht="13.5" customHeight="1">
      <c r="A262" s="225"/>
      <c r="B262" s="7" t="s">
        <v>239</v>
      </c>
      <c r="C262" s="216">
        <f>SUM(C28,C39,C64,C104,C118,C145,C151)</f>
        <v>0</v>
      </c>
      <c r="D262" s="9"/>
      <c r="E262" s="9"/>
      <c r="F262" s="9"/>
      <c r="G262" s="7"/>
      <c r="H262" s="43"/>
      <c r="I262" s="193">
        <f>SUM(I248,I251:I256)</f>
        <v>40387</v>
      </c>
      <c r="J262" s="680">
        <f>SUM(J248,J251:J256)</f>
        <v>29293.452999999998</v>
      </c>
      <c r="K262" s="706"/>
      <c r="L262" s="661">
        <f>SUM(L249:L256)</f>
        <v>29270.620999999996</v>
      </c>
      <c r="M262" s="594">
        <f t="shared" si="4"/>
        <v>0.9992205766933655</v>
      </c>
    </row>
    <row r="263" spans="1:13" ht="13.5" customHeight="1">
      <c r="A263" s="225"/>
      <c r="B263" s="7"/>
      <c r="C263" s="216"/>
      <c r="D263" s="9"/>
      <c r="E263" s="9"/>
      <c r="F263" s="9"/>
      <c r="G263" s="7"/>
      <c r="H263" s="43"/>
      <c r="I263" s="193"/>
      <c r="J263" s="680"/>
      <c r="K263" s="706"/>
      <c r="L263" s="661"/>
      <c r="M263" s="594"/>
    </row>
    <row r="264" spans="1:13" ht="13.5" customHeight="1">
      <c r="A264" s="225"/>
      <c r="B264" s="654"/>
      <c r="C264" s="216"/>
      <c r="D264" s="9"/>
      <c r="E264" s="9"/>
      <c r="F264" s="9"/>
      <c r="G264" s="7"/>
      <c r="H264" s="43"/>
      <c r="I264" s="193"/>
      <c r="J264" s="680"/>
      <c r="K264" s="706"/>
      <c r="L264" s="661"/>
      <c r="M264" s="594"/>
    </row>
    <row r="265" spans="1:13" ht="22.5" customHeight="1">
      <c r="A265" s="225"/>
      <c r="B265" s="222" t="s">
        <v>240</v>
      </c>
      <c r="C265" s="213">
        <f>SUM(C232)</f>
        <v>0</v>
      </c>
      <c r="D265" s="216"/>
      <c r="E265" s="216"/>
      <c r="F265" s="216"/>
      <c r="G265" s="223"/>
      <c r="H265" s="224"/>
      <c r="I265" s="213">
        <f>SUM(I259,I261)</f>
        <v>178439</v>
      </c>
      <c r="J265" s="679">
        <f>SUM(J261,J259)</f>
        <v>174439.18800000005</v>
      </c>
      <c r="K265" s="679"/>
      <c r="L265" s="660">
        <f>SUM(L261,L259)</f>
        <v>174334.16600000003</v>
      </c>
      <c r="M265" s="565">
        <f>L265/J265</f>
        <v>0.9993979449159095</v>
      </c>
    </row>
    <row r="266" spans="1:13" ht="18" customHeight="1">
      <c r="A266" s="658"/>
      <c r="B266" s="384"/>
      <c r="C266" s="193"/>
      <c r="D266" s="193"/>
      <c r="E266" s="193"/>
      <c r="F266" s="193"/>
      <c r="G266" s="383"/>
      <c r="H266" s="286"/>
      <c r="I266" s="316"/>
      <c r="J266" s="687"/>
      <c r="K266" s="680"/>
      <c r="L266" s="687"/>
      <c r="M266" s="535"/>
    </row>
    <row r="267" spans="1:13" ht="12.75">
      <c r="A267" s="223"/>
      <c r="B267" s="222" t="s">
        <v>241</v>
      </c>
      <c r="C267" s="213" t="e">
        <f>#REF!</f>
        <v>#REF!</v>
      </c>
      <c r="D267" s="213"/>
      <c r="E267" s="213"/>
      <c r="F267" s="213"/>
      <c r="G267" s="223"/>
      <c r="H267" s="224"/>
      <c r="I267" s="213">
        <f>I229</f>
        <v>310</v>
      </c>
      <c r="J267" s="679">
        <f>J229</f>
        <v>310</v>
      </c>
      <c r="K267" s="679"/>
      <c r="L267" s="660">
        <v>283.2</v>
      </c>
      <c r="M267" s="565">
        <f>L267/J267</f>
        <v>0.9135483870967741</v>
      </c>
    </row>
    <row r="268" spans="1:13" ht="12.75">
      <c r="A268" s="223"/>
      <c r="B268" s="222"/>
      <c r="C268" s="193"/>
      <c r="D268" s="9"/>
      <c r="E268" s="9"/>
      <c r="F268" s="9"/>
      <c r="G268" s="7"/>
      <c r="H268" s="43"/>
      <c r="I268" s="217"/>
      <c r="J268" s="679"/>
      <c r="K268" s="660"/>
      <c r="L268" s="707"/>
      <c r="M268" s="565"/>
    </row>
    <row r="269" spans="1:13" ht="12.75">
      <c r="A269" s="383"/>
      <c r="B269" s="7"/>
      <c r="C269" s="344"/>
      <c r="D269" s="198"/>
      <c r="E269" s="198"/>
      <c r="F269" s="198"/>
      <c r="G269" s="345"/>
      <c r="H269" s="200"/>
      <c r="I269" s="344"/>
      <c r="J269" s="344"/>
      <c r="K269" s="299"/>
      <c r="L269" s="558"/>
      <c r="M269" s="595"/>
    </row>
    <row r="270" spans="1:13" ht="12.75">
      <c r="A270" t="s">
        <v>513</v>
      </c>
      <c r="L270" s="114"/>
      <c r="M270" s="571"/>
    </row>
    <row r="271" spans="12:13" ht="12.75">
      <c r="L271" s="114"/>
      <c r="M271" s="571"/>
    </row>
    <row r="272" spans="1:13" ht="12.75">
      <c r="A272" t="s">
        <v>437</v>
      </c>
      <c r="J272" t="s">
        <v>442</v>
      </c>
      <c r="K272" t="s">
        <v>441</v>
      </c>
      <c r="M272" s="114"/>
    </row>
    <row r="273" spans="12:13" ht="12.75">
      <c r="L273" s="114"/>
      <c r="M273" s="571"/>
    </row>
    <row r="274" spans="12:13" ht="12.75">
      <c r="L274" s="114"/>
      <c r="M274" s="571"/>
    </row>
    <row r="275" spans="12:13" ht="12.75">
      <c r="L275" s="114"/>
      <c r="M275" s="571"/>
    </row>
    <row r="276" spans="12:13" ht="12.75">
      <c r="L276" s="114"/>
      <c r="M276" s="571"/>
    </row>
    <row r="277" spans="12:13" ht="12.75">
      <c r="L277" s="114"/>
      <c r="M277" s="571"/>
    </row>
    <row r="278" spans="12:13" ht="12.75">
      <c r="L278" s="114"/>
      <c r="M278" s="571"/>
    </row>
    <row r="279" spans="12:13" ht="12.75">
      <c r="L279" s="114"/>
      <c r="M279" s="571"/>
    </row>
    <row r="280" spans="12:13" ht="12.75">
      <c r="L280" s="114"/>
      <c r="M280" s="571"/>
    </row>
    <row r="281" spans="12:13" ht="12.75">
      <c r="L281" s="114"/>
      <c r="M281" s="571"/>
    </row>
    <row r="282" spans="12:13" ht="12.75">
      <c r="L282" s="114"/>
      <c r="M282" s="571"/>
    </row>
    <row r="283" spans="12:13" ht="12.75">
      <c r="L283" s="114"/>
      <c r="M283" s="571"/>
    </row>
    <row r="284" spans="12:13" ht="12.75">
      <c r="L284" s="114"/>
      <c r="M284" s="571"/>
    </row>
    <row r="285" spans="12:13" ht="12.75">
      <c r="L285" s="114"/>
      <c r="M285" s="571"/>
    </row>
    <row r="286" spans="12:13" ht="12.75">
      <c r="L286" s="114"/>
      <c r="M286" s="571"/>
    </row>
    <row r="287" spans="12:13" ht="12.75">
      <c r="L287" s="114"/>
      <c r="M287" s="571"/>
    </row>
    <row r="288" spans="12:13" ht="12.75">
      <c r="L288" s="114"/>
      <c r="M288" s="571"/>
    </row>
    <row r="289" spans="12:13" ht="12.75">
      <c r="L289" s="114"/>
      <c r="M289" s="571"/>
    </row>
    <row r="290" spans="12:13" ht="12.75">
      <c r="L290" s="114"/>
      <c r="M290" s="571"/>
    </row>
    <row r="291" spans="2:13" ht="12.75">
      <c r="B291" s="538" t="s">
        <v>432</v>
      </c>
      <c r="L291" s="114"/>
      <c r="M291" s="571"/>
    </row>
    <row r="292" spans="12:13" ht="12.75">
      <c r="L292" s="114"/>
      <c r="M292" s="571"/>
    </row>
    <row r="310" ht="52.5" customHeight="1"/>
    <row r="381" ht="52.5" customHeight="1"/>
    <row r="491" ht="50.25" customHeight="1"/>
    <row r="526" ht="51.75" customHeight="1"/>
    <row r="561" ht="52.5" customHeight="1"/>
    <row r="632" ht="51" customHeight="1"/>
    <row r="651" ht="12" customHeight="1"/>
    <row r="652" ht="257.25" customHeight="1" hidden="1"/>
    <row r="653" ht="185.25" customHeight="1"/>
    <row r="654" ht="27" customHeight="1"/>
    <row r="687" ht="39.75" customHeight="1"/>
    <row r="688" ht="12.75" customHeight="1" hidden="1"/>
    <row r="689" ht="12.75" customHeight="1" hidden="1"/>
    <row r="723" ht="46.5" customHeight="1"/>
    <row r="758" ht="63.75" customHeight="1"/>
    <row r="792" ht="45" customHeight="1"/>
    <row r="863" ht="57" customHeight="1"/>
  </sheetData>
  <printOptions/>
  <pageMargins left="0.75" right="0.75" top="1" bottom="1" header="0.4921259845" footer="0.4921259845"/>
  <pageSetup horizontalDpi="600" verticalDpi="600" orientation="landscape" paperSize="9" scale="86" r:id="rId1"/>
  <rowBreaks count="3" manualBreakCount="3">
    <brk id="36" max="32" man="1"/>
    <brk id="74" max="255" man="1"/>
    <brk id="120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NKU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</dc:creator>
  <cp:keywords/>
  <dc:description/>
  <cp:lastModifiedBy>dudasova</cp:lastModifiedBy>
  <cp:lastPrinted>2007-03-13T13:45:44Z</cp:lastPrinted>
  <dcterms:created xsi:type="dcterms:W3CDTF">1999-08-11T10:17:49Z</dcterms:created>
  <dcterms:modified xsi:type="dcterms:W3CDTF">2007-04-04T06:19:26Z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