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780" activeTab="0"/>
  </bookViews>
  <sheets>
    <sheet name="aktualRIP" sheetId="1" r:id="rId1"/>
  </sheets>
  <definedNames>
    <definedName name="_xlnm.Print_Titles" localSheetId="0">'aktualRIP'!$1:$3</definedName>
    <definedName name="_xlnm.Print_Area" localSheetId="0">'aktualRIP'!$A$1:$M$115</definedName>
  </definedNames>
  <calcPr fullCalcOnLoad="1"/>
</workbook>
</file>

<file path=xl/sharedStrings.xml><?xml version="1.0" encoding="utf-8"?>
<sst xmlns="http://schemas.openxmlformats.org/spreadsheetml/2006/main" count="211" uniqueCount="149">
  <si>
    <t>3.1</t>
  </si>
  <si>
    <t>3.2</t>
  </si>
  <si>
    <t>3.3</t>
  </si>
  <si>
    <t>4</t>
  </si>
  <si>
    <t>5</t>
  </si>
  <si>
    <t>6</t>
  </si>
  <si>
    <t>9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</si>
  <si>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</si>
  <si>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</si>
  <si>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</si>
  <si>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</si>
  <si>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</si>
  <si>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</si>
  <si>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</si>
  <si>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</si>
  <si>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</si>
  <si>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</si>
  <si>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</si>
  <si>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</si>
  <si>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</si>
  <si>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</si>
  <si>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</si>
  <si>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</si>
  <si>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</si>
  <si>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</si>
  <si>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</si>
  <si>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</si>
  <si>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Č. výkazu</t>
  </si>
  <si>
    <t>Názov  investičného  projektu (IPR)</t>
  </si>
  <si>
    <t>Rok začatia a
ukončenia IPR</t>
  </si>
  <si>
    <t>Rozpočtové náklady IPR v EUR</t>
  </si>
  <si>
    <t>Objem prác a dodávok</t>
  </si>
  <si>
    <t>Č. IPR</t>
  </si>
  <si>
    <t>2012 v EUR</t>
  </si>
  <si>
    <t>2013 v EUR</t>
  </si>
  <si>
    <t>2014 v EUR</t>
  </si>
  <si>
    <t>Investičné projekty</t>
  </si>
  <si>
    <t xml:space="preserve">Výstavba a rekonštrukcie elektrických staníc </t>
  </si>
  <si>
    <t>TR 400/110 kV Medzibrod - rekonštrukcia R 220 kV na R 400 kV</t>
  </si>
  <si>
    <t>-</t>
  </si>
  <si>
    <t>Transformácia 400/110 kV v TR Medzibrod - príjazdová komunikácia</t>
  </si>
  <si>
    <t>Transformácia 400/110 kV Voľa</t>
  </si>
  <si>
    <t xml:space="preserve">Rozšírenie TR Stupava o druhý transformátor 400/110 kV </t>
  </si>
  <si>
    <t>Transformácia 400/110 kV v TR Medzibrod - hradené z vlastných zdrojov</t>
  </si>
  <si>
    <t xml:space="preserve">Vyvedenie el. výkonu z elektrárne EVO I. (bloky 5, 6) do sústavy 400 kV </t>
  </si>
  <si>
    <t>Pripojenie EMO 3,4 do PS</t>
  </si>
  <si>
    <t>Diaľkové riadenie elektrických staníc</t>
  </si>
  <si>
    <t xml:space="preserve">Diaľkové riadenie ES Veľký Ďur  </t>
  </si>
  <si>
    <t>Výstavba nových vedení a rekonštr. jestvujúcich vedení</t>
  </si>
  <si>
    <t>Vedenie 2 x 400 kV pre TR Medzibrod - hradenné z vlastných zdrojov</t>
  </si>
  <si>
    <t>Rekonštrukcia vedenia V406 v úseku Sučany - Hubová</t>
  </si>
  <si>
    <t>Vedenie 2x400kV Bystričany - Križovany - hradené z vlastných zdrojov</t>
  </si>
  <si>
    <t>Vedenie 2x400kV Bystričany - H. Ždaňa - hradené z vlastných zdrojov</t>
  </si>
  <si>
    <t>Vedenie 2x400kV EMO 3,4 - V.Dúr</t>
  </si>
  <si>
    <t>Kombinované zemné laná (KZL)</t>
  </si>
  <si>
    <t>Výstavba budov</t>
  </si>
  <si>
    <t>Obchodné systémy</t>
  </si>
  <si>
    <t>Ekologické stavby</t>
  </si>
  <si>
    <t>ICT systémy</t>
  </si>
  <si>
    <t>Dispečerský tréningový simulátor hlavného a záložného dispečingu</t>
  </si>
  <si>
    <t>Ostatné</t>
  </si>
  <si>
    <t>Lokalizátory porúch</t>
  </si>
  <si>
    <t>Spolu investičné projekty</t>
  </si>
  <si>
    <t>IMNIP</t>
  </si>
  <si>
    <t xml:space="preserve">Spolu investíčné projekty + IMNIP </t>
  </si>
  <si>
    <t>Investície hradené formou úhrady nákladov za pripojenie</t>
  </si>
  <si>
    <t xml:space="preserve">Spolu investície hradené formou úhrady nákladov za pripojenie </t>
  </si>
  <si>
    <t xml:space="preserve">Investičné projekty hradené z fondu BIDSF </t>
  </si>
  <si>
    <t>Transformácia 400/110 kV v TR Medzibrod - realizácia</t>
  </si>
  <si>
    <t>TR Bošáca - transformátor T402</t>
  </si>
  <si>
    <t>Vedenie 2 x 400 kV pre TR Medzibrod</t>
  </si>
  <si>
    <t>Spolu projekty hradené z fondu BIDSF</t>
  </si>
  <si>
    <t>Investície celkom</t>
  </si>
  <si>
    <t>Výmena transformátora T 401 v ESt Moldava + transformátor</t>
  </si>
  <si>
    <t>Diaľkové riadenie ESt Spišská Nová Ves</t>
  </si>
  <si>
    <t xml:space="preserve">Spolu investičné projekty + IMNIP hradené z vlastných zdrojov </t>
  </si>
  <si>
    <t xml:space="preserve">Spolu výstavba a rekonštrukcie elektrických staníc </t>
  </si>
  <si>
    <t>Spolu diaľkové riadenie elektrických staníc</t>
  </si>
  <si>
    <t>Spolu výstavba nových vedení a rekonštr. jestvujúcich vedení</t>
  </si>
  <si>
    <t>Spolu kombinované zemné laná (KZL)</t>
  </si>
  <si>
    <t>Spolu výstavba budov</t>
  </si>
  <si>
    <t>Spolu obchodné systémy</t>
  </si>
  <si>
    <t>Spolu ekologické stavby</t>
  </si>
  <si>
    <t>Spolu ICT systémy</t>
  </si>
  <si>
    <t>Spolu ostatné</t>
  </si>
  <si>
    <t>Očakávané investície</t>
  </si>
  <si>
    <t>Druhý účtovný okruh SAP pre OKTE, a.s.</t>
  </si>
  <si>
    <t>KZL/OPK   V426   Levice - Rimavská Sobota</t>
  </si>
  <si>
    <t>P.č.</t>
  </si>
  <si>
    <t>Výmena T 401 a komp. timivky v ESt Varín + DR</t>
  </si>
  <si>
    <t>Spínacia stanica 400kV Gabčíkovo</t>
  </si>
  <si>
    <t>Diaľkové riadenie ESt Bystričany - Príjazdová komunikácia</t>
  </si>
  <si>
    <t>Diaľkové riadenie ESt Rimavská Sobota + výmena transformátora T 402</t>
  </si>
  <si>
    <t xml:space="preserve">Diaľkové riadenie ESt Stupava </t>
  </si>
  <si>
    <t xml:space="preserve">Diaľkové riadenie ESt Levice + výmena T401 250 MVA, 400/110 kV + výmena T403 </t>
  </si>
  <si>
    <t>Rozšírenie TR Stupava o druhý transformátor</t>
  </si>
  <si>
    <t xml:space="preserve">Vedenie 2x400 kV medzi križ. vedení V409 a V071/072  a el. stanicou Voľa </t>
  </si>
  <si>
    <t>Súbor stavieb Gabčíkovo - V. Ďur - R. Sobota - maďarská hranica</t>
  </si>
  <si>
    <t xml:space="preserve">Diaľkové riadenie ESt Veľký Ďur  </t>
  </si>
  <si>
    <t>DR ESt Križovany - Doplnková stavebná a technolog. inovácia ES Križovany</t>
  </si>
  <si>
    <t>Kúpa nehnuteľností od rozvodných podnikov</t>
  </si>
  <si>
    <t>Dobudovanie inf.system.obchod.merania - Upgrade XMatik.NET na informačný  systém obchodného merania</t>
  </si>
  <si>
    <t>Vedenie 2x400 kV Gabčíkovo - Veľký Ďúr</t>
  </si>
  <si>
    <t>Diaľkové riadenie ESt Pod. Biskupice + rekonštr. ochrán V 429 a doplnenie ochrán V498</t>
  </si>
  <si>
    <t>Náhrada blade infraštruktúry IIS</t>
  </si>
  <si>
    <t>Vedenie 2x400 kV Gabčíkovo - hr. Hungary</t>
  </si>
  <si>
    <t>Rozvodňa 400 kV Rimavská Sobota - rozšírenie</t>
  </si>
  <si>
    <t>Vedenie 1x400 kV Rimavská Sobota - hr. Hungary</t>
  </si>
  <si>
    <t/>
  </si>
  <si>
    <t>Upgrade menežovacieho systému pre nosnú telekomunikačnú sieť SDH</t>
  </si>
  <si>
    <t>KZL/OPK V408 SNV - Lemešany</t>
  </si>
  <si>
    <t>Upgrade hlavného systému automatizovaného zberu dát</t>
  </si>
  <si>
    <t>Inovácia RIS SED</t>
  </si>
  <si>
    <t>Integrácia podporných systémov SED</t>
  </si>
  <si>
    <t>Meteostanice v ESt SEPS</t>
  </si>
  <si>
    <t>Inovácia hraničných vývodových terminálov TG 803</t>
  </si>
  <si>
    <t>Inovácia zariadení RIS na úrovni RKS pre riadenie R110 kV v Est Horná Ždaňa</t>
  </si>
  <si>
    <t>Upgrade dohľadového systému DORIS</t>
  </si>
  <si>
    <t>Modernizácia zariadení PCM 30 U-OCH na vedeniach 424, 497, 280, 283</t>
  </si>
  <si>
    <t>Upgrade Firewallov, Web proxy, IronMail</t>
  </si>
  <si>
    <t>Obnova IP telefónie</t>
  </si>
  <si>
    <t>Náhrada páskových knižníc</t>
  </si>
  <si>
    <t xml:space="preserve">Výmena 2 ks diskových polí HP XP12000 </t>
  </si>
  <si>
    <t>Zvýšenie dosdtupnosti tlačových služieb - SafeQ klaster</t>
  </si>
  <si>
    <t>Systém na prevod skenovaných dokumentov do formatov MS Word, Excel, PDF OCR</t>
  </si>
  <si>
    <t>Riešenie tlače z mobilných zariadení - PrintFromAnywhere</t>
  </si>
  <si>
    <t>Migrácia databáz Oracle (SAP, DCH, HR Portal)</t>
  </si>
  <si>
    <t>Upgrade infraštruktúry Citrix (XenClient, XenDesktop, nové verzie)</t>
  </si>
  <si>
    <t>Migrácia UNIX systémov</t>
  </si>
  <si>
    <t>Konsolidácia tlačového prostredia (Obmena multifunkčných zariadení cca 30 ks)</t>
  </si>
  <si>
    <t>Rozšírenie systému SCOM</t>
  </si>
  <si>
    <t>Rozšírenie systému IDM</t>
  </si>
  <si>
    <t>Riešenie pre zdieľanie dokumentov SharePoint 2010</t>
  </si>
  <si>
    <t>Implementácia nového Emailového systému</t>
  </si>
  <si>
    <t>Rozšírenie systému PM GEO o nové funcionality</t>
  </si>
  <si>
    <t>Implementácia "SELFBILLINGU" podporných služieb (SAP, DAMAS, KIS)</t>
  </si>
  <si>
    <t>Rozšírenie počtu licencií na systém SAP (cca 30 ks limited)</t>
  </si>
  <si>
    <t>Upgrade SW systému DAMAS</t>
  </si>
  <si>
    <t>Upgrade aktívnych prvkov siete LAN a WAN</t>
  </si>
  <si>
    <t xml:space="preserve">Prefinancované náklady do konca r. 2011 v EUR </t>
  </si>
  <si>
    <t xml:space="preserve">Upgrade Integrovaného monitorovacieho systému </t>
  </si>
  <si>
    <t>Upgrade bezpečnostného systému objektov AB SEPS, a.s. Bratislava a SED Žilina</t>
  </si>
  <si>
    <t>Odvodnenie areálu Rz 400 kV Moldava, časť čerpacia stanica</t>
  </si>
  <si>
    <t>Poznámka
 (odvolávka na komentár)</t>
  </si>
  <si>
    <t>33.1</t>
  </si>
  <si>
    <t>Vedenie 2x400 kV Spínacia stanica Košice - Lemešany</t>
  </si>
  <si>
    <t>28</t>
  </si>
  <si>
    <t>9 + 6</t>
  </si>
  <si>
    <t>9 + 4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</si>
</sst>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11"/>
      <name val="Arial"/>
      <family val="2"/>
    </font>
    <font>
      <sz val="11"/>
      <color indexed="10"/>
      <name val="Arial CE"/>
      <family val="2"/>
    </font>
    <font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 CE"/>
      <family val="2"/>
    </font>
    <font>
      <b/>
      <sz val="14"/>
      <name val="Arial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 style="double"/>
    </border>
    <border>
      <left style="medium"/>
      <right style="thin"/>
      <top/>
      <bottom style="medium"/>
    </border>
    <border>
      <left/>
      <right style="medium"/>
      <top style="double"/>
      <bottom/>
    </border>
    <border>
      <left/>
      <right style="thin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textRotation="90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1" fillId="24" borderId="16" xfId="0" applyFont="1" applyFill="1" applyBorder="1" applyAlignment="1">
      <alignment horizontal="center" vertical="center"/>
    </xf>
    <xf numFmtId="0" fontId="18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left" vertical="center"/>
    </xf>
    <xf numFmtId="0" fontId="0" fillId="24" borderId="17" xfId="0" applyFill="1" applyBorder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1" fontId="23" fillId="0" borderId="22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vertical="center"/>
    </xf>
    <xf numFmtId="3" fontId="21" fillId="0" borderId="24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0" fontId="23" fillId="0" borderId="2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vertical="center"/>
    </xf>
    <xf numFmtId="0" fontId="20" fillId="4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vertical="center" wrapText="1"/>
    </xf>
    <xf numFmtId="0" fontId="21" fillId="24" borderId="17" xfId="0" applyFont="1" applyFill="1" applyBorder="1" applyAlignment="1">
      <alignment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vertical="center"/>
    </xf>
    <xf numFmtId="0" fontId="23" fillId="0" borderId="3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3" fontId="21" fillId="0" borderId="30" xfId="0" applyNumberFormat="1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left" vertical="center"/>
    </xf>
    <xf numFmtId="3" fontId="21" fillId="0" borderId="24" xfId="0" applyNumberFormat="1" applyFont="1" applyFill="1" applyBorder="1" applyAlignment="1">
      <alignment vertical="center" wrapText="1" shrinkToFit="1"/>
    </xf>
    <xf numFmtId="3" fontId="21" fillId="0" borderId="24" xfId="0" applyNumberFormat="1" applyFont="1" applyFill="1" applyBorder="1" applyAlignment="1">
      <alignment horizontal="center" vertical="center" wrapText="1" shrinkToFit="1"/>
    </xf>
    <xf numFmtId="3" fontId="21" fillId="0" borderId="31" xfId="0" applyNumberFormat="1" applyFont="1" applyFill="1" applyBorder="1" applyAlignment="1">
      <alignment vertical="center"/>
    </xf>
    <xf numFmtId="3" fontId="19" fillId="0" borderId="32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21" fillId="0" borderId="30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24" borderId="17" xfId="0" applyFont="1" applyFill="1" applyBorder="1" applyAlignment="1">
      <alignment vertical="center"/>
    </xf>
    <xf numFmtId="0" fontId="21" fillId="0" borderId="3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center"/>
    </xf>
    <xf numFmtId="0" fontId="23" fillId="0" borderId="30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19" fillId="24" borderId="16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4" borderId="33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35" xfId="0" applyFont="1" applyBorder="1" applyAlignment="1">
      <alignment horizontal="center" vertical="center"/>
    </xf>
    <xf numFmtId="3" fontId="21" fillId="0" borderId="36" xfId="0" applyNumberFormat="1" applyFont="1" applyFill="1" applyBorder="1" applyAlignment="1">
      <alignment vertical="center"/>
    </xf>
    <xf numFmtId="0" fontId="20" fillId="24" borderId="16" xfId="0" applyFont="1" applyFill="1" applyBorder="1" applyAlignment="1">
      <alignment horizontal="center" vertical="center"/>
    </xf>
    <xf numFmtId="3" fontId="19" fillId="24" borderId="37" xfId="0" applyNumberFormat="1" applyFont="1" applyFill="1" applyBorder="1" applyAlignment="1">
      <alignment vertical="center"/>
    </xf>
    <xf numFmtId="3" fontId="19" fillId="24" borderId="38" xfId="0" applyNumberFormat="1" applyFont="1" applyFill="1" applyBorder="1" applyAlignment="1">
      <alignment vertical="center"/>
    </xf>
    <xf numFmtId="0" fontId="21" fillId="25" borderId="39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18" fillId="25" borderId="40" xfId="0" applyFont="1" applyFill="1" applyBorder="1" applyAlignment="1">
      <alignment vertical="center"/>
    </xf>
    <xf numFmtId="0" fontId="21" fillId="25" borderId="40" xfId="0" applyFont="1" applyFill="1" applyBorder="1" applyAlignment="1">
      <alignment horizontal="center" vertical="center"/>
    </xf>
    <xf numFmtId="3" fontId="21" fillId="25" borderId="40" xfId="0" applyNumberFormat="1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vertical="center"/>
    </xf>
    <xf numFmtId="3" fontId="0" fillId="25" borderId="40" xfId="0" applyNumberFormat="1" applyFont="1" applyFill="1" applyBorder="1" applyAlignment="1">
      <alignment vertical="center"/>
    </xf>
    <xf numFmtId="3" fontId="21" fillId="25" borderId="40" xfId="0" applyNumberFormat="1" applyFont="1" applyFill="1" applyBorder="1" applyAlignment="1">
      <alignment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3" fontId="19" fillId="0" borderId="30" xfId="0" applyNumberFormat="1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19" fillId="0" borderId="42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3" fontId="19" fillId="0" borderId="32" xfId="0" applyNumberFormat="1" applyFont="1" applyBorder="1" applyAlignment="1">
      <alignment vertical="center"/>
    </xf>
    <xf numFmtId="0" fontId="21" fillId="4" borderId="44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21" fillId="0" borderId="32" xfId="0" applyNumberFormat="1" applyFont="1" applyFill="1" applyBorder="1" applyAlignment="1">
      <alignment vertical="center"/>
    </xf>
    <xf numFmtId="3" fontId="21" fillId="0" borderId="32" xfId="0" applyNumberFormat="1" applyFont="1" applyFill="1" applyBorder="1" applyAlignment="1">
      <alignment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vertical="center"/>
    </xf>
    <xf numFmtId="0" fontId="20" fillId="24" borderId="47" xfId="0" applyFont="1" applyFill="1" applyBorder="1" applyAlignment="1">
      <alignment vertical="center"/>
    </xf>
    <xf numFmtId="3" fontId="19" fillId="24" borderId="41" xfId="0" applyNumberFormat="1" applyFont="1" applyFill="1" applyBorder="1" applyAlignment="1">
      <alignment vertical="center"/>
    </xf>
    <xf numFmtId="3" fontId="19" fillId="24" borderId="48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" fontId="22" fillId="0" borderId="4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24" borderId="17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vertical="center"/>
    </xf>
    <xf numFmtId="0" fontId="21" fillId="24" borderId="17" xfId="0" applyFont="1" applyFill="1" applyBorder="1" applyAlignment="1">
      <alignment vertical="center"/>
    </xf>
    <xf numFmtId="0" fontId="23" fillId="0" borderId="30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vertical="center"/>
    </xf>
    <xf numFmtId="0" fontId="21" fillId="4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vertical="center" wrapText="1"/>
    </xf>
    <xf numFmtId="49" fontId="23" fillId="0" borderId="27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vertical="center"/>
    </xf>
    <xf numFmtId="0" fontId="0" fillId="4" borderId="24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left" vertical="center" wrapText="1"/>
    </xf>
    <xf numFmtId="0" fontId="27" fillId="0" borderId="50" xfId="0" applyFont="1" applyFill="1" applyBorder="1" applyAlignment="1">
      <alignment vertical="center"/>
    </xf>
    <xf numFmtId="0" fontId="23" fillId="0" borderId="50" xfId="0" applyFont="1" applyBorder="1" applyAlignment="1">
      <alignment horizontal="center" vertical="center"/>
    </xf>
    <xf numFmtId="0" fontId="0" fillId="25" borderId="50" xfId="0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4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vertical="center"/>
    </xf>
    <xf numFmtId="0" fontId="21" fillId="24" borderId="47" xfId="0" applyFont="1" applyFill="1" applyBorder="1" applyAlignment="1">
      <alignment vertical="center"/>
    </xf>
    <xf numFmtId="0" fontId="20" fillId="26" borderId="45" xfId="0" applyFont="1" applyFill="1" applyBorder="1" applyAlignment="1">
      <alignment horizontal="center" vertical="center"/>
    </xf>
    <xf numFmtId="0" fontId="20" fillId="26" borderId="4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3" fontId="19" fillId="0" borderId="50" xfId="0" applyNumberFormat="1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vertical="center"/>
    </xf>
    <xf numFmtId="0" fontId="19" fillId="0" borderId="46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3" fontId="19" fillId="0" borderId="36" xfId="0" applyNumberFormat="1" applyFont="1" applyFill="1" applyBorder="1" applyAlignment="1">
      <alignment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43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9" fillId="26" borderId="46" xfId="0" applyFont="1" applyFill="1" applyBorder="1" applyAlignment="1">
      <alignment horizontal="left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3" fontId="22" fillId="24" borderId="36" xfId="0" applyNumberFormat="1" applyFont="1" applyFill="1" applyBorder="1" applyAlignment="1">
      <alignment vertical="center"/>
    </xf>
    <xf numFmtId="0" fontId="18" fillId="0" borderId="46" xfId="0" applyFont="1" applyFill="1" applyBorder="1" applyAlignment="1">
      <alignment horizontal="center" vertical="center"/>
    </xf>
    <xf numFmtId="3" fontId="18" fillId="0" borderId="36" xfId="0" applyNumberFormat="1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21" fillId="0" borderId="19" xfId="0" applyNumberFormat="1" applyFont="1" applyBorder="1" applyAlignment="1">
      <alignment vertical="center"/>
    </xf>
    <xf numFmtId="3" fontId="21" fillId="0" borderId="36" xfId="0" applyNumberFormat="1" applyFont="1" applyFill="1" applyBorder="1" applyAlignment="1">
      <alignment vertical="center"/>
    </xf>
    <xf numFmtId="0" fontId="21" fillId="4" borderId="41" xfId="0" applyFont="1" applyFill="1" applyBorder="1" applyAlignment="1">
      <alignment horizontal="center" vertical="center"/>
    </xf>
    <xf numFmtId="3" fontId="21" fillId="0" borderId="37" xfId="0" applyNumberFormat="1" applyFont="1" applyFill="1" applyBorder="1" applyAlignment="1">
      <alignment vertical="center"/>
    </xf>
    <xf numFmtId="3" fontId="21" fillId="0" borderId="37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24" xfId="0" applyNumberFormat="1" applyFont="1" applyFill="1" applyBorder="1" applyAlignment="1">
      <alignment horizontal="right" vertical="center" wrapText="1"/>
    </xf>
    <xf numFmtId="0" fontId="21" fillId="0" borderId="46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horizontal="center" vertical="center"/>
    </xf>
    <xf numFmtId="0" fontId="21" fillId="4" borderId="59" xfId="0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60" xfId="0" applyFont="1" applyBorder="1" applyAlignment="1">
      <alignment vertical="center"/>
    </xf>
    <xf numFmtId="0" fontId="30" fillId="0" borderId="61" xfId="0" applyFont="1" applyBorder="1" applyAlignment="1">
      <alignment vertical="center"/>
    </xf>
    <xf numFmtId="0" fontId="30" fillId="0" borderId="62" xfId="0" applyFont="1" applyBorder="1" applyAlignment="1">
      <alignment vertical="center"/>
    </xf>
    <xf numFmtId="3" fontId="24" fillId="0" borderId="3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58" xfId="0" applyFont="1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58" xfId="0" applyFont="1" applyFill="1" applyBorder="1" applyAlignment="1">
      <alignment horizontal="left" vertical="center"/>
    </xf>
    <xf numFmtId="0" fontId="23" fillId="0" borderId="56" xfId="0" applyFont="1" applyFill="1" applyBorder="1" applyAlignment="1">
      <alignment horizontal="left" vertical="center"/>
    </xf>
    <xf numFmtId="0" fontId="23" fillId="0" borderId="57" xfId="0" applyFont="1" applyFill="1" applyBorder="1" applyAlignment="1">
      <alignment horizontal="left" vertical="center"/>
    </xf>
    <xf numFmtId="0" fontId="23" fillId="0" borderId="46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3" fontId="21" fillId="0" borderId="26" xfId="0" applyNumberFormat="1" applyFont="1" applyFill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49" fontId="23" fillId="0" borderId="28" xfId="0" applyNumberFormat="1" applyFont="1" applyFill="1" applyBorder="1" applyAlignment="1">
      <alignment horizontal="center" vertical="center"/>
    </xf>
    <xf numFmtId="3" fontId="21" fillId="0" borderId="43" xfId="0" applyNumberFormat="1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1" fontId="21" fillId="0" borderId="51" xfId="0" applyNumberFormat="1" applyFont="1" applyFill="1" applyBorder="1" applyAlignment="1">
      <alignment horizontal="center" vertical="center"/>
    </xf>
    <xf numFmtId="0" fontId="0" fillId="17" borderId="46" xfId="0" applyFont="1" applyFill="1" applyBorder="1" applyAlignment="1">
      <alignment horizontal="center" vertical="center"/>
    </xf>
    <xf numFmtId="0" fontId="0" fillId="17" borderId="56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vertical="center" wrapText="1"/>
    </xf>
    <xf numFmtId="0" fontId="23" fillId="0" borderId="57" xfId="0" applyFont="1" applyFill="1" applyBorder="1" applyAlignment="1">
      <alignment horizontal="center" vertical="center"/>
    </xf>
    <xf numFmtId="0" fontId="21" fillId="0" borderId="55" xfId="0" applyFont="1" applyFill="1" applyBorder="1" applyAlignment="1">
      <alignment vertical="center" wrapText="1"/>
    </xf>
    <xf numFmtId="0" fontId="23" fillId="0" borderId="46" xfId="0" applyFont="1" applyFill="1" applyBorder="1" applyAlignment="1">
      <alignment horizontal="left" vertical="center"/>
    </xf>
    <xf numFmtId="0" fontId="23" fillId="0" borderId="5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left" vertical="center"/>
    </xf>
    <xf numFmtId="0" fontId="0" fillId="4" borderId="37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vertical="center" wrapText="1"/>
    </xf>
    <xf numFmtId="0" fontId="21" fillId="0" borderId="37" xfId="0" applyFont="1" applyFill="1" applyBorder="1" applyAlignment="1">
      <alignment horizontal="right" vertical="center" wrapText="1"/>
    </xf>
    <xf numFmtId="0" fontId="21" fillId="0" borderId="32" xfId="0" applyFont="1" applyFill="1" applyBorder="1" applyAlignment="1">
      <alignment horizontal="left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49" fontId="31" fillId="0" borderId="64" xfId="0" applyNumberFormat="1" applyFont="1" applyFill="1" applyBorder="1" applyAlignment="1">
      <alignment horizontal="center" vertical="center" wrapText="1"/>
    </xf>
    <xf numFmtId="49" fontId="32" fillId="0" borderId="65" xfId="0" applyNumberFormat="1" applyFont="1" applyFill="1" applyBorder="1" applyAlignment="1">
      <alignment horizontal="center" vertical="center"/>
    </xf>
    <xf numFmtId="49" fontId="31" fillId="24" borderId="47" xfId="0" applyNumberFormat="1" applyFont="1" applyFill="1" applyBorder="1" applyAlignment="1">
      <alignment horizontal="center" vertical="center" wrapText="1"/>
    </xf>
    <xf numFmtId="49" fontId="31" fillId="0" borderId="66" xfId="0" applyNumberFormat="1" applyFont="1" applyFill="1" applyBorder="1" applyAlignment="1">
      <alignment horizontal="center" vertical="center" wrapText="1"/>
    </xf>
    <xf numFmtId="49" fontId="31" fillId="0" borderId="67" xfId="0" applyNumberFormat="1" applyFont="1" applyFill="1" applyBorder="1" applyAlignment="1">
      <alignment horizontal="center" vertical="center" wrapText="1"/>
    </xf>
    <xf numFmtId="49" fontId="31" fillId="0" borderId="68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/>
    </xf>
    <xf numFmtId="49" fontId="31" fillId="0" borderId="69" xfId="0" applyNumberFormat="1" applyFont="1" applyFill="1" applyBorder="1" applyAlignment="1">
      <alignment horizontal="center" vertical="center" wrapText="1"/>
    </xf>
    <xf numFmtId="49" fontId="31" fillId="0" borderId="47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24" borderId="47" xfId="0" applyNumberFormat="1" applyFont="1" applyFill="1" applyBorder="1" applyAlignment="1">
      <alignment horizontal="center" vertical="center"/>
    </xf>
    <xf numFmtId="49" fontId="31" fillId="25" borderId="65" xfId="0" applyNumberFormat="1" applyFont="1" applyFill="1" applyBorder="1" applyAlignment="1">
      <alignment horizontal="center" vertical="center" wrapText="1"/>
    </xf>
    <xf numFmtId="49" fontId="32" fillId="24" borderId="47" xfId="0" applyNumberFormat="1" applyFont="1" applyFill="1" applyBorder="1" applyAlignment="1">
      <alignment horizontal="center" vertical="center" wrapText="1"/>
    </xf>
    <xf numFmtId="49" fontId="31" fillId="0" borderId="67" xfId="0" applyNumberFormat="1" applyFont="1" applyBorder="1" applyAlignment="1">
      <alignment horizontal="center" vertical="center"/>
    </xf>
    <xf numFmtId="49" fontId="31" fillId="0" borderId="70" xfId="0" applyNumberFormat="1" applyFont="1" applyBorder="1" applyAlignment="1">
      <alignment horizontal="center" vertical="center"/>
    </xf>
    <xf numFmtId="49" fontId="31" fillId="0" borderId="69" xfId="0" applyNumberFormat="1" applyFont="1" applyBorder="1" applyAlignment="1">
      <alignment horizontal="center" vertical="center"/>
    </xf>
    <xf numFmtId="49" fontId="31" fillId="0" borderId="64" xfId="0" applyNumberFormat="1" applyFont="1" applyBorder="1" applyAlignment="1">
      <alignment horizontal="center" vertical="center"/>
    </xf>
    <xf numFmtId="49" fontId="32" fillId="0" borderId="69" xfId="0" applyNumberFormat="1" applyFont="1" applyFill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left" vertical="center"/>
    </xf>
    <xf numFmtId="49" fontId="22" fillId="24" borderId="11" xfId="0" applyNumberFormat="1" applyFont="1" applyFill="1" applyBorder="1" applyAlignment="1">
      <alignment horizontal="left" vertical="center"/>
    </xf>
    <xf numFmtId="49" fontId="31" fillId="0" borderId="70" xfId="0" applyNumberFormat="1" applyFont="1" applyFill="1" applyBorder="1" applyAlignment="1">
      <alignment horizontal="center" vertical="center" wrapText="1"/>
    </xf>
    <xf numFmtId="49" fontId="31" fillId="0" borderId="71" xfId="0" applyNumberFormat="1" applyFont="1" applyFill="1" applyBorder="1" applyAlignment="1">
      <alignment horizontal="center" vertical="center" wrapText="1"/>
    </xf>
    <xf numFmtId="49" fontId="31" fillId="0" borderId="72" xfId="0" applyNumberFormat="1" applyFont="1" applyFill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 wrapText="1"/>
    </xf>
    <xf numFmtId="49" fontId="31" fillId="0" borderId="73" xfId="0" applyNumberFormat="1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vertical="center" wrapText="1"/>
    </xf>
    <xf numFmtId="0" fontId="27" fillId="0" borderId="55" xfId="0" applyFont="1" applyFill="1" applyBorder="1" applyAlignment="1">
      <alignment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8" fillId="4" borderId="74" xfId="0" applyNumberFormat="1" applyFont="1" applyFill="1" applyBorder="1" applyAlignment="1">
      <alignment horizontal="center" vertical="center" wrapText="1"/>
    </xf>
    <xf numFmtId="3" fontId="18" fillId="4" borderId="75" xfId="0" applyNumberFormat="1" applyFont="1" applyFill="1" applyBorder="1" applyAlignment="1">
      <alignment horizontal="center" vertical="center" wrapText="1"/>
    </xf>
    <xf numFmtId="49" fontId="31" fillId="0" borderId="78" xfId="0" applyNumberFormat="1" applyFont="1" applyFill="1" applyBorder="1" applyAlignment="1">
      <alignment horizontal="center" vertical="center" wrapText="1"/>
    </xf>
    <xf numFmtId="49" fontId="31" fillId="0" borderId="79" xfId="0" applyNumberFormat="1" applyFont="1" applyFill="1" applyBorder="1" applyAlignment="1">
      <alignment horizontal="center" vertical="center" wrapText="1"/>
    </xf>
    <xf numFmtId="49" fontId="31" fillId="0" borderId="80" xfId="0" applyNumberFormat="1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left" vertical="center"/>
    </xf>
    <xf numFmtId="0" fontId="26" fillId="24" borderId="49" xfId="0" applyFont="1" applyFill="1" applyBorder="1" applyAlignment="1">
      <alignment horizontal="left" vertical="center"/>
    </xf>
    <xf numFmtId="0" fontId="0" fillId="0" borderId="81" xfId="0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textRotation="90" wrapText="1"/>
    </xf>
    <xf numFmtId="0" fontId="18" fillId="4" borderId="75" xfId="0" applyFont="1" applyFill="1" applyBorder="1" applyAlignment="1">
      <alignment horizontal="center" vertical="center" textRotation="90" wrapText="1"/>
    </xf>
    <xf numFmtId="0" fontId="18" fillId="4" borderId="10" xfId="0" applyFont="1" applyFill="1" applyBorder="1" applyAlignment="1">
      <alignment horizontal="center" vertical="center" textRotation="90" wrapText="1"/>
    </xf>
    <xf numFmtId="0" fontId="18" fillId="4" borderId="74" xfId="0" applyFont="1" applyFill="1" applyBorder="1" applyAlignment="1">
      <alignment horizontal="center" vertical="center" textRotation="90"/>
    </xf>
    <xf numFmtId="0" fontId="18" fillId="0" borderId="75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9" fillId="4" borderId="74" xfId="0" applyFont="1" applyFill="1" applyBorder="1" applyAlignment="1">
      <alignment horizontal="center" vertical="center" wrapText="1"/>
    </xf>
    <xf numFmtId="0" fontId="20" fillId="4" borderId="75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1" fillId="0" borderId="3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82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vertical="center"/>
    </xf>
    <xf numFmtId="0" fontId="26" fillId="0" borderId="55" xfId="0" applyFont="1" applyFill="1" applyBorder="1" applyAlignment="1">
      <alignment vertical="center"/>
    </xf>
    <xf numFmtId="0" fontId="29" fillId="24" borderId="17" xfId="0" applyFont="1" applyFill="1" applyBorder="1" applyAlignment="1">
      <alignment vertical="center" wrapText="1"/>
    </xf>
    <xf numFmtId="0" fontId="29" fillId="24" borderId="49" xfId="0" applyFont="1" applyFill="1" applyBorder="1" applyAlignment="1">
      <alignment vertical="center" wrapText="1"/>
    </xf>
    <xf numFmtId="0" fontId="26" fillId="24" borderId="17" xfId="0" applyFont="1" applyFill="1" applyBorder="1" applyAlignment="1">
      <alignment vertical="center"/>
    </xf>
    <xf numFmtId="0" fontId="26" fillId="24" borderId="49" xfId="0" applyFont="1" applyFill="1" applyBorder="1" applyAlignment="1">
      <alignment vertical="center"/>
    </xf>
    <xf numFmtId="0" fontId="26" fillId="24" borderId="38" xfId="0" applyFont="1" applyFill="1" applyBorder="1" applyAlignment="1">
      <alignment horizontal="left" vertical="center"/>
    </xf>
    <xf numFmtId="0" fontId="0" fillId="0" borderId="78" xfId="0" applyBorder="1" applyAlignment="1">
      <alignment horizontal="center" vertical="center" wrapText="1"/>
    </xf>
    <xf numFmtId="49" fontId="31" fillId="0" borderId="8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2">
    <dxf>
      <font>
        <b/>
        <i/>
        <color indexed="13"/>
      </font>
      <fill>
        <patternFill>
          <bgColor indexed="14"/>
        </patternFill>
      </fill>
    </dxf>
    <dxf>
      <font>
        <b/>
        <i/>
        <color indexed="13"/>
      </font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zoomScalePageLayoutView="0" workbookViewId="0" topLeftCell="D1">
      <selection activeCell="C5" sqref="C5"/>
    </sheetView>
  </sheetViews>
  <sheetFormatPr defaultColWidth="9.00390625" defaultRowHeight="12.75"/>
  <cols>
    <col min="1" max="1" width="7.00390625" style="143" customWidth="1"/>
    <col min="2" max="2" width="7.25390625" style="141" hidden="1" customWidth="1"/>
    <col min="3" max="3" width="82.875" style="1" customWidth="1"/>
    <col min="4" max="4" width="9.625" style="141" bestFit="1" customWidth="1"/>
    <col min="5" max="5" width="6.375" style="1" customWidth="1"/>
    <col min="6" max="6" width="1.75390625" style="1" customWidth="1"/>
    <col min="7" max="7" width="6.625" style="1" customWidth="1"/>
    <col min="8" max="9" width="17.125" style="1" customWidth="1"/>
    <col min="10" max="10" width="15.125" style="1" customWidth="1"/>
    <col min="11" max="11" width="15.25390625" style="1" customWidth="1"/>
    <col min="12" max="13" width="15.375" style="1" customWidth="1"/>
    <col min="14" max="14" width="9.125" style="1" customWidth="1"/>
    <col min="15" max="15" width="19.125" style="1" customWidth="1"/>
    <col min="16" max="16" width="17.125" style="1" customWidth="1"/>
    <col min="17" max="16384" width="9.125" style="1" customWidth="1"/>
  </cols>
  <sheetData>
    <row r="1" spans="1:13" ht="19.5" customHeight="1">
      <c r="A1" s="345" t="s">
        <v>88</v>
      </c>
      <c r="B1" s="348" t="s">
        <v>27</v>
      </c>
      <c r="C1" s="351" t="s">
        <v>28</v>
      </c>
      <c r="D1" s="351" t="s">
        <v>32</v>
      </c>
      <c r="E1" s="328" t="s">
        <v>29</v>
      </c>
      <c r="F1" s="329"/>
      <c r="G1" s="330"/>
      <c r="H1" s="337" t="s">
        <v>30</v>
      </c>
      <c r="I1" s="321" t="s">
        <v>139</v>
      </c>
      <c r="J1" s="324" t="s">
        <v>31</v>
      </c>
      <c r="K1" s="325"/>
      <c r="L1" s="325"/>
      <c r="M1" s="321" t="s">
        <v>143</v>
      </c>
    </row>
    <row r="2" spans="1:13" ht="18.75" customHeight="1" thickBot="1">
      <c r="A2" s="346"/>
      <c r="B2" s="349"/>
      <c r="C2" s="352"/>
      <c r="D2" s="322"/>
      <c r="E2" s="331"/>
      <c r="F2" s="332"/>
      <c r="G2" s="333"/>
      <c r="H2" s="338"/>
      <c r="I2" s="322"/>
      <c r="J2" s="326"/>
      <c r="K2" s="327"/>
      <c r="L2" s="327"/>
      <c r="M2" s="322"/>
    </row>
    <row r="3" spans="1:13" ht="18.75" customHeight="1" thickBot="1">
      <c r="A3" s="347"/>
      <c r="B3" s="350"/>
      <c r="C3" s="353"/>
      <c r="D3" s="323"/>
      <c r="E3" s="334"/>
      <c r="F3" s="335"/>
      <c r="G3" s="336"/>
      <c r="H3" s="317"/>
      <c r="I3" s="323"/>
      <c r="J3" s="2" t="s">
        <v>33</v>
      </c>
      <c r="K3" s="175" t="s">
        <v>34</v>
      </c>
      <c r="L3" s="3" t="s">
        <v>35</v>
      </c>
      <c r="M3" s="323"/>
    </row>
    <row r="4" spans="1:13" ht="15.75" thickBot="1">
      <c r="A4" s="4">
        <v>1</v>
      </c>
      <c r="B4" s="5"/>
      <c r="C4" s="6">
        <v>2</v>
      </c>
      <c r="D4" s="6">
        <v>3</v>
      </c>
      <c r="E4" s="356">
        <v>4</v>
      </c>
      <c r="F4" s="357"/>
      <c r="G4" s="358"/>
      <c r="H4" s="6">
        <v>5</v>
      </c>
      <c r="I4" s="7">
        <v>6</v>
      </c>
      <c r="J4" s="7">
        <v>7</v>
      </c>
      <c r="K4" s="7">
        <v>8</v>
      </c>
      <c r="L4" s="7">
        <v>9</v>
      </c>
      <c r="M4" s="174">
        <v>10</v>
      </c>
    </row>
    <row r="5" spans="1:13" ht="19.5" thickBot="1" thickTop="1">
      <c r="A5" s="8"/>
      <c r="B5" s="9"/>
      <c r="C5" s="10" t="s">
        <v>36</v>
      </c>
      <c r="D5" s="11"/>
      <c r="E5" s="12"/>
      <c r="F5" s="12"/>
      <c r="G5" s="12"/>
      <c r="H5" s="12"/>
      <c r="I5" s="12"/>
      <c r="J5" s="12"/>
      <c r="K5" s="12"/>
      <c r="L5" s="12"/>
      <c r="M5" s="176"/>
    </row>
    <row r="6" spans="1:13" ht="16.5" thickBot="1">
      <c r="A6" s="13"/>
      <c r="B6" s="14"/>
      <c r="C6" s="15" t="s">
        <v>37</v>
      </c>
      <c r="D6" s="16"/>
      <c r="E6" s="17"/>
      <c r="F6" s="17"/>
      <c r="G6" s="17"/>
      <c r="H6" s="17"/>
      <c r="I6" s="17"/>
      <c r="J6" s="17"/>
      <c r="K6" s="17"/>
      <c r="L6" s="17"/>
      <c r="M6" s="177"/>
    </row>
    <row r="7" spans="1:13" s="145" customFormat="1" ht="16.5" customHeight="1">
      <c r="A7" s="55">
        <v>1</v>
      </c>
      <c r="B7" s="19">
        <v>3</v>
      </c>
      <c r="C7" s="20" t="s">
        <v>38</v>
      </c>
      <c r="D7" s="21">
        <v>459</v>
      </c>
      <c r="E7" s="22">
        <v>2005</v>
      </c>
      <c r="F7" s="23" t="s">
        <v>39</v>
      </c>
      <c r="G7" s="24">
        <v>2012</v>
      </c>
      <c r="H7" s="25">
        <v>27098122</v>
      </c>
      <c r="I7" s="26">
        <v>25068022</v>
      </c>
      <c r="J7" s="26">
        <v>420000</v>
      </c>
      <c r="K7" s="26">
        <v>1610100</v>
      </c>
      <c r="L7" s="26">
        <v>0</v>
      </c>
      <c r="M7" s="293">
        <v>1</v>
      </c>
    </row>
    <row r="8" spans="1:13" s="145" customFormat="1" ht="14.25">
      <c r="A8" s="18">
        <v>2</v>
      </c>
      <c r="B8" s="28">
        <v>3</v>
      </c>
      <c r="C8" s="29" t="s">
        <v>40</v>
      </c>
      <c r="D8" s="30">
        <v>654</v>
      </c>
      <c r="E8" s="31">
        <v>2010</v>
      </c>
      <c r="F8" s="36" t="s">
        <v>39</v>
      </c>
      <c r="G8" s="32">
        <v>2012</v>
      </c>
      <c r="H8" s="33">
        <v>700000</v>
      </c>
      <c r="I8" s="34">
        <v>435000</v>
      </c>
      <c r="J8" s="34">
        <v>265000</v>
      </c>
      <c r="K8" s="34"/>
      <c r="L8" s="34"/>
      <c r="M8" s="293">
        <v>1</v>
      </c>
    </row>
    <row r="9" spans="1:13" s="42" customFormat="1" ht="14.25">
      <c r="A9" s="18">
        <v>3</v>
      </c>
      <c r="B9" s="28">
        <v>3</v>
      </c>
      <c r="C9" s="45" t="s">
        <v>41</v>
      </c>
      <c r="D9" s="41">
        <v>490</v>
      </c>
      <c r="E9" s="38">
        <v>2007</v>
      </c>
      <c r="F9" s="39" t="s">
        <v>39</v>
      </c>
      <c r="G9" s="40">
        <v>2014</v>
      </c>
      <c r="H9" s="33">
        <v>26822966</v>
      </c>
      <c r="I9" s="33">
        <v>1989022</v>
      </c>
      <c r="J9" s="33">
        <v>12035536</v>
      </c>
      <c r="K9" s="33">
        <v>12123408</v>
      </c>
      <c r="L9" s="33">
        <v>675000</v>
      </c>
      <c r="M9" s="293">
        <v>2</v>
      </c>
    </row>
    <row r="10" spans="1:13" s="145" customFormat="1" ht="15">
      <c r="A10" s="18">
        <v>4</v>
      </c>
      <c r="B10" s="46">
        <v>3</v>
      </c>
      <c r="C10" s="64" t="s">
        <v>43</v>
      </c>
      <c r="D10" s="30">
        <v>619</v>
      </c>
      <c r="E10" s="47">
        <v>2008</v>
      </c>
      <c r="F10" s="80" t="s">
        <v>39</v>
      </c>
      <c r="G10" s="144">
        <v>2013</v>
      </c>
      <c r="H10" s="33">
        <v>801312</v>
      </c>
      <c r="I10" s="34">
        <v>457246</v>
      </c>
      <c r="J10" s="34">
        <v>11618</v>
      </c>
      <c r="K10" s="34">
        <f>12448+320000</f>
        <v>332448</v>
      </c>
      <c r="L10" s="33">
        <v>0</v>
      </c>
      <c r="M10" s="293">
        <v>1</v>
      </c>
    </row>
    <row r="11" spans="1:13" s="145" customFormat="1" ht="14.25">
      <c r="A11" s="18">
        <v>5</v>
      </c>
      <c r="B11" s="28">
        <v>3</v>
      </c>
      <c r="C11" s="29" t="s">
        <v>90</v>
      </c>
      <c r="D11" s="37">
        <v>613</v>
      </c>
      <c r="E11" s="38">
        <v>2008</v>
      </c>
      <c r="F11" s="39" t="s">
        <v>39</v>
      </c>
      <c r="G11" s="40">
        <v>2016</v>
      </c>
      <c r="H11" s="33">
        <v>1963398</v>
      </c>
      <c r="I11" s="34">
        <v>1121898</v>
      </c>
      <c r="J11" s="33">
        <v>746472</v>
      </c>
      <c r="K11" s="33">
        <v>95028</v>
      </c>
      <c r="L11" s="33"/>
      <c r="M11" s="293" t="s">
        <v>0</v>
      </c>
    </row>
    <row r="12" spans="1:13" s="145" customFormat="1" ht="16.5" customHeight="1">
      <c r="A12" s="18">
        <v>9</v>
      </c>
      <c r="B12" s="28">
        <v>3</v>
      </c>
      <c r="C12" s="45" t="s">
        <v>95</v>
      </c>
      <c r="D12" s="41">
        <v>657</v>
      </c>
      <c r="E12" s="43">
        <v>2011</v>
      </c>
      <c r="F12" s="39" t="s">
        <v>39</v>
      </c>
      <c r="G12" s="44">
        <v>2015</v>
      </c>
      <c r="H12" s="33">
        <v>7132510</v>
      </c>
      <c r="I12" s="33">
        <v>45000</v>
      </c>
      <c r="J12" s="33">
        <v>620000</v>
      </c>
      <c r="K12" s="33">
        <f>3412510</f>
        <v>3412510</v>
      </c>
      <c r="L12" s="33">
        <v>3000000</v>
      </c>
      <c r="M12" s="293" t="s">
        <v>3</v>
      </c>
    </row>
    <row r="13" spans="1:13" s="145" customFormat="1" ht="15">
      <c r="A13" s="18">
        <v>10</v>
      </c>
      <c r="B13" s="28">
        <v>3</v>
      </c>
      <c r="C13" s="50" t="s">
        <v>44</v>
      </c>
      <c r="D13" s="49"/>
      <c r="E13" s="43">
        <v>2014</v>
      </c>
      <c r="F13" s="39" t="s">
        <v>39</v>
      </c>
      <c r="G13" s="44">
        <v>2014</v>
      </c>
      <c r="H13" s="33">
        <v>331939</v>
      </c>
      <c r="I13" s="34">
        <v>0</v>
      </c>
      <c r="J13" s="33">
        <v>0</v>
      </c>
      <c r="K13" s="33">
        <v>0</v>
      </c>
      <c r="L13" s="33">
        <v>331939</v>
      </c>
      <c r="M13" s="293" t="s">
        <v>4</v>
      </c>
    </row>
    <row r="14" spans="1:13" s="145" customFormat="1" ht="14.25">
      <c r="A14" s="18">
        <v>11</v>
      </c>
      <c r="B14" s="28">
        <v>3</v>
      </c>
      <c r="C14" s="50" t="s">
        <v>45</v>
      </c>
      <c r="D14" s="41">
        <v>641</v>
      </c>
      <c r="E14" s="43">
        <v>2010</v>
      </c>
      <c r="F14" s="39" t="s">
        <v>39</v>
      </c>
      <c r="G14" s="44">
        <v>2012</v>
      </c>
      <c r="H14" s="33">
        <v>2317000</v>
      </c>
      <c r="I14" s="34">
        <v>1306540</v>
      </c>
      <c r="J14" s="33">
        <v>1010460</v>
      </c>
      <c r="K14" s="33"/>
      <c r="L14" s="33"/>
      <c r="M14" s="293" t="s">
        <v>5</v>
      </c>
    </row>
    <row r="15" spans="1:13" s="147" customFormat="1" ht="14.25">
      <c r="A15" s="18">
        <v>13</v>
      </c>
      <c r="B15" s="28">
        <v>3</v>
      </c>
      <c r="C15" s="45" t="s">
        <v>89</v>
      </c>
      <c r="D15" s="41">
        <v>536</v>
      </c>
      <c r="E15" s="43">
        <v>2013</v>
      </c>
      <c r="F15" s="39" t="s">
        <v>39</v>
      </c>
      <c r="G15" s="44">
        <v>2016</v>
      </c>
      <c r="H15" s="33">
        <v>15584545</v>
      </c>
      <c r="I15" s="33">
        <v>54889</v>
      </c>
      <c r="J15" s="33"/>
      <c r="K15" s="235">
        <v>300000</v>
      </c>
      <c r="L15" s="33">
        <v>1300000</v>
      </c>
      <c r="M15" s="293" t="s">
        <v>7</v>
      </c>
    </row>
    <row r="16" spans="1:13" s="148" customFormat="1" ht="15" thickBot="1">
      <c r="A16" s="117">
        <v>15</v>
      </c>
      <c r="B16" s="185">
        <v>3</v>
      </c>
      <c r="C16" s="118" t="s">
        <v>73</v>
      </c>
      <c r="D16" s="284"/>
      <c r="E16" s="186">
        <v>2014</v>
      </c>
      <c r="F16" s="187" t="s">
        <v>39</v>
      </c>
      <c r="G16" s="188">
        <v>2015</v>
      </c>
      <c r="H16" s="120">
        <v>5311027</v>
      </c>
      <c r="I16" s="120">
        <v>0</v>
      </c>
      <c r="J16" s="120"/>
      <c r="K16" s="120"/>
      <c r="L16" s="120">
        <v>1311027</v>
      </c>
      <c r="M16" s="293" t="s">
        <v>8</v>
      </c>
    </row>
    <row r="17" spans="1:13" s="129" customFormat="1" ht="16.5" thickBot="1">
      <c r="A17" s="178"/>
      <c r="B17" s="179"/>
      <c r="C17" s="180" t="s">
        <v>76</v>
      </c>
      <c r="D17" s="181"/>
      <c r="E17" s="182"/>
      <c r="F17" s="182"/>
      <c r="G17" s="183"/>
      <c r="H17" s="184">
        <f>SUM(H7:H16)</f>
        <v>88062819</v>
      </c>
      <c r="I17" s="184">
        <f>SUM(I7:I16)</f>
        <v>30477617</v>
      </c>
      <c r="J17" s="184">
        <f>SUM(J7:J16)</f>
        <v>15109086</v>
      </c>
      <c r="K17" s="184">
        <f>SUM(K7:K16)</f>
        <v>17873494</v>
      </c>
      <c r="L17" s="184">
        <f>SUM(L7:L16)</f>
        <v>6617966</v>
      </c>
      <c r="M17" s="294"/>
    </row>
    <row r="18" spans="1:13" s="145" customFormat="1" ht="16.5" thickBot="1">
      <c r="A18" s="13"/>
      <c r="B18" s="52"/>
      <c r="C18" s="53" t="s">
        <v>46</v>
      </c>
      <c r="D18" s="149"/>
      <c r="E18" s="149"/>
      <c r="F18" s="149"/>
      <c r="G18" s="149"/>
      <c r="H18" s="150"/>
      <c r="I18" s="150"/>
      <c r="J18" s="150"/>
      <c r="K18" s="150"/>
      <c r="L18" s="54"/>
      <c r="M18" s="295"/>
    </row>
    <row r="19" spans="1:13" s="145" customFormat="1" ht="14.25">
      <c r="A19" s="18">
        <v>21</v>
      </c>
      <c r="B19" s="56">
        <v>3</v>
      </c>
      <c r="C19" s="57" t="s">
        <v>98</v>
      </c>
      <c r="D19" s="58">
        <v>493</v>
      </c>
      <c r="E19" s="59">
        <v>2004</v>
      </c>
      <c r="F19" s="60" t="s">
        <v>39</v>
      </c>
      <c r="G19" s="61">
        <v>2014</v>
      </c>
      <c r="H19" s="62">
        <v>35453512</v>
      </c>
      <c r="I19" s="62">
        <v>20279302</v>
      </c>
      <c r="J19" s="62">
        <v>5123423</v>
      </c>
      <c r="K19" s="62">
        <v>4994653</v>
      </c>
      <c r="L19" s="62">
        <v>5056134</v>
      </c>
      <c r="M19" s="315" t="s">
        <v>147</v>
      </c>
    </row>
    <row r="20" spans="1:13" s="145" customFormat="1" ht="21.75" customHeight="1">
      <c r="A20" s="27">
        <v>22</v>
      </c>
      <c r="B20" s="28">
        <v>3</v>
      </c>
      <c r="C20" s="50" t="s">
        <v>103</v>
      </c>
      <c r="D20" s="30">
        <v>492</v>
      </c>
      <c r="E20" s="63">
        <v>2004</v>
      </c>
      <c r="F20" s="36" t="s">
        <v>39</v>
      </c>
      <c r="G20" s="48">
        <v>2015</v>
      </c>
      <c r="H20" s="33">
        <v>1682401</v>
      </c>
      <c r="I20" s="34">
        <f>284067-265551</f>
        <v>18516</v>
      </c>
      <c r="J20" s="33">
        <v>0</v>
      </c>
      <c r="K20" s="33">
        <v>0</v>
      </c>
      <c r="L20" s="33">
        <v>398334</v>
      </c>
      <c r="M20" s="318" t="s">
        <v>6</v>
      </c>
    </row>
    <row r="21" spans="1:13" s="145" customFormat="1" ht="14.25">
      <c r="A21" s="27">
        <v>23</v>
      </c>
      <c r="B21" s="28">
        <v>3</v>
      </c>
      <c r="C21" s="65" t="s">
        <v>92</v>
      </c>
      <c r="D21" s="66">
        <v>540</v>
      </c>
      <c r="E21" s="63">
        <v>2006</v>
      </c>
      <c r="F21" s="36" t="s">
        <v>39</v>
      </c>
      <c r="G21" s="48">
        <v>2016</v>
      </c>
      <c r="H21" s="33">
        <v>11114923</v>
      </c>
      <c r="I21" s="34">
        <v>1190843</v>
      </c>
      <c r="J21" s="33">
        <v>154674</v>
      </c>
      <c r="K21" s="33">
        <v>0</v>
      </c>
      <c r="L21" s="33">
        <v>0</v>
      </c>
      <c r="M21" s="344"/>
    </row>
    <row r="22" spans="1:13" s="145" customFormat="1" ht="14.25">
      <c r="A22" s="27">
        <v>24</v>
      </c>
      <c r="B22" s="28">
        <v>3</v>
      </c>
      <c r="C22" s="50" t="s">
        <v>93</v>
      </c>
      <c r="D22" s="30">
        <v>535</v>
      </c>
      <c r="E22" s="63">
        <v>2007</v>
      </c>
      <c r="F22" s="36" t="s">
        <v>39</v>
      </c>
      <c r="G22" s="48">
        <v>2015</v>
      </c>
      <c r="H22" s="33">
        <v>6041293</v>
      </c>
      <c r="I22" s="34">
        <f>218970-150000</f>
        <v>68970</v>
      </c>
      <c r="J22" s="33">
        <v>750000</v>
      </c>
      <c r="K22" s="33">
        <v>3250000</v>
      </c>
      <c r="L22" s="33">
        <v>1957323</v>
      </c>
      <c r="M22" s="316" t="s">
        <v>148</v>
      </c>
    </row>
    <row r="23" spans="1:13" s="145" customFormat="1" ht="14.25">
      <c r="A23" s="27">
        <v>25</v>
      </c>
      <c r="B23" s="28">
        <v>3</v>
      </c>
      <c r="C23" s="50" t="s">
        <v>94</v>
      </c>
      <c r="D23" s="30">
        <v>531</v>
      </c>
      <c r="E23" s="63">
        <v>2006</v>
      </c>
      <c r="F23" s="36" t="s">
        <v>39</v>
      </c>
      <c r="G23" s="48">
        <v>2015</v>
      </c>
      <c r="H23" s="33">
        <v>29478607</v>
      </c>
      <c r="I23" s="34">
        <v>1845129</v>
      </c>
      <c r="J23" s="33">
        <v>7156400</v>
      </c>
      <c r="K23" s="33">
        <v>6304955</v>
      </c>
      <c r="L23" s="33">
        <v>9729027</v>
      </c>
      <c r="M23" s="318" t="s">
        <v>6</v>
      </c>
    </row>
    <row r="24" spans="1:13" s="145" customFormat="1" ht="14.25">
      <c r="A24" s="27">
        <v>26</v>
      </c>
      <c r="B24" s="28">
        <v>3</v>
      </c>
      <c r="C24" s="35" t="s">
        <v>99</v>
      </c>
      <c r="D24" s="41">
        <v>626</v>
      </c>
      <c r="E24" s="63">
        <v>2008</v>
      </c>
      <c r="F24" s="36" t="s">
        <v>39</v>
      </c>
      <c r="G24" s="48">
        <v>2012</v>
      </c>
      <c r="H24" s="33">
        <v>6248400</v>
      </c>
      <c r="I24" s="34">
        <v>5575560</v>
      </c>
      <c r="J24" s="33">
        <v>672840</v>
      </c>
      <c r="K24" s="33">
        <v>0</v>
      </c>
      <c r="L24" s="33">
        <v>0</v>
      </c>
      <c r="M24" s="366"/>
    </row>
    <row r="25" spans="1:13" s="145" customFormat="1" ht="14.25">
      <c r="A25" s="27">
        <v>27</v>
      </c>
      <c r="B25" s="151">
        <v>3</v>
      </c>
      <c r="C25" s="152" t="s">
        <v>91</v>
      </c>
      <c r="D25" s="30">
        <v>503</v>
      </c>
      <c r="E25" s="47">
        <v>2005</v>
      </c>
      <c r="F25" s="36" t="s">
        <v>39</v>
      </c>
      <c r="G25" s="48">
        <v>2012</v>
      </c>
      <c r="H25" s="33">
        <v>747943</v>
      </c>
      <c r="I25" s="34">
        <v>279943</v>
      </c>
      <c r="J25" s="33">
        <f>235000+233000</f>
        <v>468000</v>
      </c>
      <c r="K25" s="67">
        <v>0</v>
      </c>
      <c r="L25" s="67">
        <v>0</v>
      </c>
      <c r="M25" s="366"/>
    </row>
    <row r="26" spans="1:13" s="145" customFormat="1" ht="14.25">
      <c r="A26" s="27">
        <v>28</v>
      </c>
      <c r="B26" s="151">
        <v>3</v>
      </c>
      <c r="C26" s="152" t="s">
        <v>74</v>
      </c>
      <c r="D26" s="257">
        <v>541</v>
      </c>
      <c r="E26" s="63">
        <v>2006</v>
      </c>
      <c r="F26" s="153" t="s">
        <v>39</v>
      </c>
      <c r="G26" s="48">
        <v>2016</v>
      </c>
      <c r="H26" s="67">
        <v>8300000.46630817</v>
      </c>
      <c r="I26" s="154">
        <v>68030</v>
      </c>
      <c r="J26" s="67"/>
      <c r="K26" s="67"/>
      <c r="L26" s="67">
        <v>500000</v>
      </c>
      <c r="M26" s="344"/>
    </row>
    <row r="27" spans="1:13" s="244" customFormat="1" ht="14.25">
      <c r="A27" s="27">
        <v>31</v>
      </c>
      <c r="B27" s="28">
        <v>3</v>
      </c>
      <c r="C27" s="35" t="s">
        <v>115</v>
      </c>
      <c r="D27" s="43"/>
      <c r="E27" s="63">
        <v>2013</v>
      </c>
      <c r="F27" s="153" t="s">
        <v>39</v>
      </c>
      <c r="G27" s="48">
        <v>2014</v>
      </c>
      <c r="H27" s="265">
        <v>400000</v>
      </c>
      <c r="I27" s="34">
        <v>0</v>
      </c>
      <c r="J27" s="33"/>
      <c r="K27" s="33">
        <v>200000</v>
      </c>
      <c r="L27" s="33">
        <v>200000</v>
      </c>
      <c r="M27" s="297" t="s">
        <v>9</v>
      </c>
    </row>
    <row r="28" spans="1:13" s="244" customFormat="1" ht="15" thickBot="1">
      <c r="A28" s="185">
        <v>32</v>
      </c>
      <c r="B28" s="185">
        <v>3</v>
      </c>
      <c r="C28" s="266" t="s">
        <v>116</v>
      </c>
      <c r="D28" s="186"/>
      <c r="E28" s="194">
        <v>2014</v>
      </c>
      <c r="F28" s="267" t="s">
        <v>39</v>
      </c>
      <c r="G28" s="195">
        <v>2014</v>
      </c>
      <c r="H28" s="268">
        <v>500000</v>
      </c>
      <c r="I28" s="121">
        <v>0</v>
      </c>
      <c r="J28" s="120"/>
      <c r="K28" s="120"/>
      <c r="L28" s="120">
        <v>500000</v>
      </c>
      <c r="M28" s="298" t="s">
        <v>10</v>
      </c>
    </row>
    <row r="29" spans="1:13" s="69" customFormat="1" ht="16.5" thickBot="1">
      <c r="A29" s="189"/>
      <c r="B29" s="182"/>
      <c r="C29" s="190" t="s">
        <v>77</v>
      </c>
      <c r="D29" s="191"/>
      <c r="E29" s="191"/>
      <c r="F29" s="191"/>
      <c r="G29" s="192"/>
      <c r="H29" s="193">
        <f>SUM(H19:H28)</f>
        <v>99967079.46630818</v>
      </c>
      <c r="I29" s="193">
        <f>SUM(I19:I28)</f>
        <v>29326293</v>
      </c>
      <c r="J29" s="193">
        <f>SUM(J19:J28)</f>
        <v>14325337</v>
      </c>
      <c r="K29" s="193">
        <f>SUM(K19:K28)</f>
        <v>14749608</v>
      </c>
      <c r="L29" s="193">
        <f>SUM(L19:L28)</f>
        <v>18340818</v>
      </c>
      <c r="M29" s="299"/>
    </row>
    <row r="30" spans="1:13" s="145" customFormat="1" ht="16.5" thickBot="1">
      <c r="A30" s="13"/>
      <c r="B30" s="52"/>
      <c r="C30" s="70" t="s">
        <v>48</v>
      </c>
      <c r="D30" s="149"/>
      <c r="E30" s="149"/>
      <c r="F30" s="149"/>
      <c r="G30" s="149"/>
      <c r="H30" s="150"/>
      <c r="I30" s="150"/>
      <c r="J30" s="150"/>
      <c r="K30" s="150"/>
      <c r="L30" s="54"/>
      <c r="M30" s="295"/>
    </row>
    <row r="31" spans="1:13" s="145" customFormat="1" ht="14.25">
      <c r="A31" s="18">
        <v>33</v>
      </c>
      <c r="B31" s="56">
        <v>2</v>
      </c>
      <c r="C31" s="71" t="s">
        <v>49</v>
      </c>
      <c r="D31" s="72">
        <v>532</v>
      </c>
      <c r="E31" s="73">
        <v>2006</v>
      </c>
      <c r="F31" s="60" t="s">
        <v>39</v>
      </c>
      <c r="G31" s="74">
        <v>2013</v>
      </c>
      <c r="H31" s="62">
        <v>10035892</v>
      </c>
      <c r="I31" s="62">
        <v>2283262</v>
      </c>
      <c r="J31" s="62">
        <v>147562</v>
      </c>
      <c r="K31" s="62">
        <v>7605068</v>
      </c>
      <c r="L31" s="62">
        <v>0</v>
      </c>
      <c r="M31" s="296">
        <v>1</v>
      </c>
    </row>
    <row r="32" spans="1:13" s="145" customFormat="1" ht="14.25">
      <c r="A32" s="18" t="s">
        <v>144</v>
      </c>
      <c r="B32" s="19"/>
      <c r="C32" s="218" t="s">
        <v>145</v>
      </c>
      <c r="D32" s="290">
        <v>593</v>
      </c>
      <c r="E32" s="291">
        <v>2007</v>
      </c>
      <c r="F32" s="246" t="s">
        <v>39</v>
      </c>
      <c r="G32" s="292">
        <v>2012</v>
      </c>
      <c r="H32" s="25">
        <v>36259228</v>
      </c>
      <c r="I32" s="25">
        <v>35056884</v>
      </c>
      <c r="J32" s="25">
        <v>1202344</v>
      </c>
      <c r="K32" s="25"/>
      <c r="L32" s="25"/>
      <c r="M32" s="293" t="s">
        <v>11</v>
      </c>
    </row>
    <row r="33" spans="1:13" s="145" customFormat="1" ht="14.25" customHeight="1">
      <c r="A33" s="27">
        <v>34</v>
      </c>
      <c r="B33" s="28">
        <v>2</v>
      </c>
      <c r="C33" s="45" t="s">
        <v>102</v>
      </c>
      <c r="D33" s="41">
        <v>613</v>
      </c>
      <c r="E33" s="43">
        <v>2007</v>
      </c>
      <c r="F33" s="36" t="s">
        <v>39</v>
      </c>
      <c r="G33" s="44">
        <v>2016</v>
      </c>
      <c r="H33" s="33">
        <v>72860649</v>
      </c>
      <c r="I33" s="33">
        <v>4154792</v>
      </c>
      <c r="J33" s="33"/>
      <c r="K33" s="33">
        <v>890500</v>
      </c>
      <c r="L33" s="33">
        <f>681510+17000000-890500</f>
        <v>16791010</v>
      </c>
      <c r="M33" s="293" t="s">
        <v>1</v>
      </c>
    </row>
    <row r="34" spans="1:13" s="147" customFormat="1" ht="14.25">
      <c r="A34" s="27">
        <v>35</v>
      </c>
      <c r="B34" s="155">
        <v>2</v>
      </c>
      <c r="C34" s="45" t="s">
        <v>96</v>
      </c>
      <c r="D34" s="41">
        <v>627</v>
      </c>
      <c r="E34" s="43">
        <v>2009</v>
      </c>
      <c r="F34" s="258" t="s">
        <v>39</v>
      </c>
      <c r="G34" s="44">
        <v>2014</v>
      </c>
      <c r="H34" s="33">
        <v>17816842</v>
      </c>
      <c r="I34" s="33">
        <v>1376018</v>
      </c>
      <c r="J34" s="33">
        <v>1342250</v>
      </c>
      <c r="K34" s="33">
        <v>15036904</v>
      </c>
      <c r="L34" s="33">
        <v>61670</v>
      </c>
      <c r="M34" s="293">
        <v>2</v>
      </c>
    </row>
    <row r="35" spans="1:13" s="145" customFormat="1" ht="14.25">
      <c r="A35" s="27">
        <v>36</v>
      </c>
      <c r="B35" s="28">
        <v>2</v>
      </c>
      <c r="C35" s="45" t="s">
        <v>50</v>
      </c>
      <c r="D35" s="41">
        <v>624</v>
      </c>
      <c r="E35" s="43">
        <v>2008</v>
      </c>
      <c r="F35" s="39" t="s">
        <v>39</v>
      </c>
      <c r="G35" s="44">
        <v>2014</v>
      </c>
      <c r="H35" s="33">
        <v>11604683</v>
      </c>
      <c r="I35" s="34">
        <v>3685638</v>
      </c>
      <c r="J35" s="33">
        <v>4059811</v>
      </c>
      <c r="K35" s="33">
        <v>0</v>
      </c>
      <c r="L35" s="33">
        <v>3859234</v>
      </c>
      <c r="M35" s="293" t="s">
        <v>12</v>
      </c>
    </row>
    <row r="36" spans="1:13" s="147" customFormat="1" ht="14.25">
      <c r="A36" s="27">
        <v>37</v>
      </c>
      <c r="B36" s="28">
        <v>2</v>
      </c>
      <c r="C36" s="45" t="s">
        <v>51</v>
      </c>
      <c r="D36" s="41">
        <v>648</v>
      </c>
      <c r="E36" s="43">
        <v>2012</v>
      </c>
      <c r="F36" s="39" t="s">
        <v>39</v>
      </c>
      <c r="G36" s="44">
        <v>2019</v>
      </c>
      <c r="H36" s="33">
        <v>35700000</v>
      </c>
      <c r="I36" s="34">
        <v>45000</v>
      </c>
      <c r="J36" s="33">
        <v>105000</v>
      </c>
      <c r="K36" s="33">
        <v>0</v>
      </c>
      <c r="L36" s="33">
        <v>0</v>
      </c>
      <c r="M36" s="293" t="s">
        <v>13</v>
      </c>
    </row>
    <row r="37" spans="1:13" s="147" customFormat="1" ht="14.25">
      <c r="A37" s="27">
        <v>38</v>
      </c>
      <c r="B37" s="28">
        <v>2</v>
      </c>
      <c r="C37" s="45" t="s">
        <v>52</v>
      </c>
      <c r="D37" s="41">
        <v>647</v>
      </c>
      <c r="E37" s="43">
        <v>2012</v>
      </c>
      <c r="F37" s="39" t="s">
        <v>39</v>
      </c>
      <c r="G37" s="44">
        <v>2019</v>
      </c>
      <c r="H37" s="33">
        <v>17167000</v>
      </c>
      <c r="I37" s="34">
        <v>0</v>
      </c>
      <c r="J37" s="33">
        <v>79200</v>
      </c>
      <c r="K37" s="33">
        <v>19800</v>
      </c>
      <c r="L37" s="33">
        <v>0</v>
      </c>
      <c r="M37" s="293" t="s">
        <v>13</v>
      </c>
    </row>
    <row r="38" spans="1:13" s="147" customFormat="1" ht="14.25">
      <c r="A38" s="27">
        <v>39</v>
      </c>
      <c r="B38" s="28">
        <v>2</v>
      </c>
      <c r="C38" s="45" t="s">
        <v>53</v>
      </c>
      <c r="D38" s="41">
        <v>649</v>
      </c>
      <c r="E38" s="43">
        <v>2010</v>
      </c>
      <c r="F38" s="39" t="s">
        <v>39</v>
      </c>
      <c r="G38" s="44">
        <v>2012</v>
      </c>
      <c r="H38" s="33">
        <v>1302347</v>
      </c>
      <c r="I38" s="33">
        <v>16460</v>
      </c>
      <c r="J38" s="33">
        <v>1285887</v>
      </c>
      <c r="K38" s="33"/>
      <c r="L38" s="33"/>
      <c r="M38" s="293" t="s">
        <v>5</v>
      </c>
    </row>
    <row r="39" spans="1:13" s="147" customFormat="1" ht="15" thickBot="1">
      <c r="A39" s="214">
        <v>41</v>
      </c>
      <c r="B39" s="255">
        <v>2</v>
      </c>
      <c r="C39" s="259" t="s">
        <v>97</v>
      </c>
      <c r="D39" s="260"/>
      <c r="E39" s="261">
        <v>2012</v>
      </c>
      <c r="F39" s="236" t="s">
        <v>39</v>
      </c>
      <c r="G39" s="237">
        <v>2017</v>
      </c>
      <c r="H39" s="223">
        <v>65189116</v>
      </c>
      <c r="I39" s="223">
        <v>0</v>
      </c>
      <c r="J39" s="223">
        <f>3500000-2750000</f>
        <v>750000</v>
      </c>
      <c r="K39" s="223">
        <v>600000</v>
      </c>
      <c r="L39" s="223">
        <f>16300000-5037+1000+1800+2750000</f>
        <v>19047763</v>
      </c>
      <c r="M39" s="318" t="s">
        <v>2</v>
      </c>
    </row>
    <row r="40" spans="1:13" s="147" customFormat="1" ht="14.25">
      <c r="A40" s="27"/>
      <c r="B40" s="28"/>
      <c r="C40" s="45" t="s">
        <v>90</v>
      </c>
      <c r="D40" s="41">
        <v>613</v>
      </c>
      <c r="E40" s="43"/>
      <c r="F40" s="39"/>
      <c r="G40" s="44"/>
      <c r="H40" s="33">
        <v>20543295.014498547</v>
      </c>
      <c r="I40" s="33">
        <v>0</v>
      </c>
      <c r="J40" s="33"/>
      <c r="K40" s="33"/>
      <c r="L40" s="33">
        <v>6847765.00483285</v>
      </c>
      <c r="M40" s="339"/>
    </row>
    <row r="41" spans="1:13" s="147" customFormat="1" ht="14.25">
      <c r="A41" s="27"/>
      <c r="B41" s="28"/>
      <c r="C41" s="45" t="s">
        <v>105</v>
      </c>
      <c r="D41" s="41"/>
      <c r="E41" s="43">
        <v>2012</v>
      </c>
      <c r="F41" s="39" t="s">
        <v>39</v>
      </c>
      <c r="G41" s="44">
        <v>2016</v>
      </c>
      <c r="H41" s="33">
        <v>20082320.918807678</v>
      </c>
      <c r="I41" s="33">
        <v>0</v>
      </c>
      <c r="J41" s="33">
        <v>375000</v>
      </c>
      <c r="K41" s="33">
        <v>300000</v>
      </c>
      <c r="L41" s="33">
        <v>5832076.280400097</v>
      </c>
      <c r="M41" s="339"/>
    </row>
    <row r="42" spans="1:13" s="147" customFormat="1" ht="14.25">
      <c r="A42" s="27"/>
      <c r="B42" s="28"/>
      <c r="C42" s="45" t="s">
        <v>106</v>
      </c>
      <c r="D42" s="41"/>
      <c r="E42" s="43">
        <v>2016</v>
      </c>
      <c r="F42" s="39" t="s">
        <v>39</v>
      </c>
      <c r="G42" s="39">
        <v>2016</v>
      </c>
      <c r="H42" s="33">
        <v>2655514</v>
      </c>
      <c r="I42" s="33">
        <v>0</v>
      </c>
      <c r="J42" s="33" t="s">
        <v>108</v>
      </c>
      <c r="K42" s="33" t="s">
        <v>108</v>
      </c>
      <c r="L42" s="33" t="s">
        <v>108</v>
      </c>
      <c r="M42" s="339"/>
    </row>
    <row r="43" spans="1:13" s="147" customFormat="1" ht="15" thickBot="1">
      <c r="A43" s="117"/>
      <c r="B43" s="185"/>
      <c r="C43" s="118" t="s">
        <v>107</v>
      </c>
      <c r="D43" s="197"/>
      <c r="E43" s="186">
        <v>2012</v>
      </c>
      <c r="F43" s="187" t="s">
        <v>39</v>
      </c>
      <c r="G43" s="187">
        <v>2016</v>
      </c>
      <c r="H43" s="120">
        <v>21907986.45688111</v>
      </c>
      <c r="I43" s="120">
        <v>0</v>
      </c>
      <c r="J43" s="120">
        <v>375000</v>
      </c>
      <c r="K43" s="120">
        <v>300000</v>
      </c>
      <c r="L43" s="120">
        <v>6367921.39680011</v>
      </c>
      <c r="M43" s="340"/>
    </row>
    <row r="44" spans="1:13" s="76" customFormat="1" ht="16.5" thickBot="1">
      <c r="A44" s="189"/>
      <c r="B44" s="182"/>
      <c r="C44" s="180" t="s">
        <v>78</v>
      </c>
      <c r="D44" s="181"/>
      <c r="E44" s="181"/>
      <c r="F44" s="181"/>
      <c r="G44" s="196"/>
      <c r="H44" s="184">
        <f>SUM(H31:H39)</f>
        <v>267935757</v>
      </c>
      <c r="I44" s="184">
        <f>SUM(I31:I39)</f>
        <v>46618054</v>
      </c>
      <c r="J44" s="184">
        <f>SUM(J31:J39)</f>
        <v>8972054</v>
      </c>
      <c r="K44" s="184">
        <f>SUM(K31:K39)</f>
        <v>24152272</v>
      </c>
      <c r="L44" s="184">
        <f>SUM(L31:L39)</f>
        <v>39759677</v>
      </c>
      <c r="M44" s="294"/>
    </row>
    <row r="45" spans="1:13" s="145" customFormat="1" ht="16.5" thickBot="1">
      <c r="A45" s="13"/>
      <c r="B45" s="52"/>
      <c r="C45" s="70" t="s">
        <v>54</v>
      </c>
      <c r="D45" s="149"/>
      <c r="E45" s="149"/>
      <c r="F45" s="149"/>
      <c r="G45" s="149"/>
      <c r="H45" s="150"/>
      <c r="I45" s="150"/>
      <c r="J45" s="150"/>
      <c r="K45" s="150"/>
      <c r="L45" s="54"/>
      <c r="M45" s="295"/>
    </row>
    <row r="46" spans="1:13" s="145" customFormat="1" ht="14.25">
      <c r="A46" s="18">
        <v>42</v>
      </c>
      <c r="B46" s="19">
        <v>2</v>
      </c>
      <c r="C46" s="248" t="s">
        <v>110</v>
      </c>
      <c r="D46" s="21">
        <v>668</v>
      </c>
      <c r="E46" s="249">
        <v>2012</v>
      </c>
      <c r="F46" s="250"/>
      <c r="G46" s="251"/>
      <c r="H46" s="26">
        <v>1460532</v>
      </c>
      <c r="I46" s="26">
        <v>0</v>
      </c>
      <c r="J46" s="26">
        <v>1460532</v>
      </c>
      <c r="K46" s="26"/>
      <c r="L46" s="25"/>
      <c r="M46" s="341" t="s">
        <v>14</v>
      </c>
    </row>
    <row r="47" spans="1:13" s="145" customFormat="1" ht="15" thickBot="1">
      <c r="A47" s="117">
        <v>43</v>
      </c>
      <c r="B47" s="185">
        <v>2</v>
      </c>
      <c r="C47" s="199" t="s">
        <v>87</v>
      </c>
      <c r="D47" s="200">
        <v>595</v>
      </c>
      <c r="E47" s="285">
        <v>2012</v>
      </c>
      <c r="F47" s="201"/>
      <c r="G47" s="202"/>
      <c r="H47" s="121">
        <v>3120230</v>
      </c>
      <c r="I47" s="121">
        <v>0</v>
      </c>
      <c r="J47" s="121">
        <v>3120230</v>
      </c>
      <c r="K47" s="121"/>
      <c r="L47" s="120"/>
      <c r="M47" s="340"/>
    </row>
    <row r="48" spans="1:13" s="76" customFormat="1" ht="16.5" thickBot="1">
      <c r="A48" s="189"/>
      <c r="B48" s="182"/>
      <c r="C48" s="198" t="s">
        <v>79</v>
      </c>
      <c r="D48" s="196"/>
      <c r="E48" s="181"/>
      <c r="F48" s="181"/>
      <c r="G48" s="196"/>
      <c r="H48" s="193">
        <f>SUM(H46:H47)</f>
        <v>4580762</v>
      </c>
      <c r="I48" s="193">
        <f>SUM(I46:I47)</f>
        <v>0</v>
      </c>
      <c r="J48" s="193">
        <f>SUM(J46:J47)</f>
        <v>4580762</v>
      </c>
      <c r="K48" s="193">
        <f>SUM(K46:K47)</f>
        <v>0</v>
      </c>
      <c r="L48" s="193">
        <f>SUM(L46:L47)</f>
        <v>0</v>
      </c>
      <c r="M48" s="299"/>
    </row>
    <row r="49" spans="1:13" s="145" customFormat="1" ht="16.5" thickBot="1">
      <c r="A49" s="13"/>
      <c r="B49" s="52"/>
      <c r="C49" s="77" t="s">
        <v>55</v>
      </c>
      <c r="D49" s="149"/>
      <c r="E49" s="149"/>
      <c r="F49" s="149"/>
      <c r="G49" s="149"/>
      <c r="H49" s="150"/>
      <c r="I49" s="150"/>
      <c r="J49" s="150"/>
      <c r="K49" s="150"/>
      <c r="L49" s="54"/>
      <c r="M49" s="295"/>
    </row>
    <row r="50" spans="1:13" s="145" customFormat="1" ht="15" thickBot="1">
      <c r="A50" s="224"/>
      <c r="B50" s="253"/>
      <c r="C50" s="271"/>
      <c r="D50" s="272"/>
      <c r="E50" s="273"/>
      <c r="F50" s="254"/>
      <c r="G50" s="274"/>
      <c r="H50" s="225"/>
      <c r="I50" s="225"/>
      <c r="J50" s="225"/>
      <c r="K50" s="225"/>
      <c r="L50" s="226"/>
      <c r="M50" s="301"/>
    </row>
    <row r="51" spans="1:13" s="69" customFormat="1" ht="16.5" thickBot="1">
      <c r="A51" s="189"/>
      <c r="B51" s="182"/>
      <c r="C51" s="190" t="s">
        <v>80</v>
      </c>
      <c r="D51" s="192"/>
      <c r="E51" s="191"/>
      <c r="F51" s="191"/>
      <c r="G51" s="192"/>
      <c r="H51" s="193">
        <f>SUM(H50:H50)</f>
        <v>0</v>
      </c>
      <c r="I51" s="193">
        <f>SUM(I50:I50)</f>
        <v>0</v>
      </c>
      <c r="J51" s="193">
        <f>SUM(J50:J50)</f>
        <v>0</v>
      </c>
      <c r="K51" s="193">
        <f>SUM(K50:K50)</f>
        <v>0</v>
      </c>
      <c r="L51" s="193">
        <f>SUM(L50:L50)</f>
        <v>0</v>
      </c>
      <c r="M51" s="299"/>
    </row>
    <row r="52" spans="1:13" s="145" customFormat="1" ht="16.5" thickBot="1">
      <c r="A52" s="13"/>
      <c r="B52" s="52"/>
      <c r="C52" s="77" t="s">
        <v>56</v>
      </c>
      <c r="D52" s="149"/>
      <c r="E52" s="149"/>
      <c r="F52" s="149"/>
      <c r="G52" s="149"/>
      <c r="H52" s="150"/>
      <c r="I52" s="150"/>
      <c r="J52" s="150"/>
      <c r="K52" s="150"/>
      <c r="L52" s="54"/>
      <c r="M52" s="295"/>
    </row>
    <row r="53" spans="1:13" s="145" customFormat="1" ht="29.25" thickBot="1">
      <c r="A53" s="224">
        <v>47</v>
      </c>
      <c r="B53" s="286">
        <v>5</v>
      </c>
      <c r="C53" s="287" t="s">
        <v>101</v>
      </c>
      <c r="D53" s="272">
        <v>646</v>
      </c>
      <c r="E53" s="273">
        <v>2011</v>
      </c>
      <c r="F53" s="254" t="s">
        <v>39</v>
      </c>
      <c r="G53" s="274">
        <v>2012</v>
      </c>
      <c r="H53" s="226">
        <v>1000000</v>
      </c>
      <c r="I53" s="226">
        <v>772580</v>
      </c>
      <c r="J53" s="226">
        <v>227420</v>
      </c>
      <c r="K53" s="226">
        <v>0</v>
      </c>
      <c r="L53" s="288">
        <v>0</v>
      </c>
      <c r="M53" s="301" t="s">
        <v>15</v>
      </c>
    </row>
    <row r="54" spans="1:13" s="76" customFormat="1" ht="16.5" thickBot="1">
      <c r="A54" s="189"/>
      <c r="B54" s="182"/>
      <c r="C54" s="180" t="s">
        <v>81</v>
      </c>
      <c r="D54" s="181"/>
      <c r="E54" s="181"/>
      <c r="F54" s="181"/>
      <c r="G54" s="196"/>
      <c r="H54" s="193">
        <f>SUM(H53:H53)</f>
        <v>1000000</v>
      </c>
      <c r="I54" s="193">
        <f>SUM(I53:I53)</f>
        <v>772580</v>
      </c>
      <c r="J54" s="193">
        <f>SUM(J53:J53)</f>
        <v>227420</v>
      </c>
      <c r="K54" s="193">
        <f>SUM(K53:K53)</f>
        <v>0</v>
      </c>
      <c r="L54" s="193">
        <f>SUM(L53:L53)</f>
        <v>0</v>
      </c>
      <c r="M54" s="299"/>
    </row>
    <row r="55" spans="1:13" s="145" customFormat="1" ht="16.5" thickBot="1">
      <c r="A55" s="13"/>
      <c r="B55" s="52"/>
      <c r="C55" s="70" t="s">
        <v>57</v>
      </c>
      <c r="D55" s="149"/>
      <c r="E55" s="149"/>
      <c r="F55" s="149"/>
      <c r="G55" s="149"/>
      <c r="H55" s="150"/>
      <c r="I55" s="150"/>
      <c r="J55" s="150"/>
      <c r="K55" s="150"/>
      <c r="L55" s="54"/>
      <c r="M55" s="295"/>
    </row>
    <row r="56" spans="1:13" s="145" customFormat="1" ht="15" thickBot="1">
      <c r="A56" s="117"/>
      <c r="B56" s="185"/>
      <c r="C56" s="199"/>
      <c r="D56" s="213"/>
      <c r="E56" s="194"/>
      <c r="F56" s="203"/>
      <c r="G56" s="195"/>
      <c r="H56" s="120"/>
      <c r="I56" s="120"/>
      <c r="J56" s="121"/>
      <c r="K56" s="121"/>
      <c r="L56" s="120"/>
      <c r="M56" s="300"/>
    </row>
    <row r="57" spans="1:13" s="76" customFormat="1" ht="16.5" thickBot="1">
      <c r="A57" s="189"/>
      <c r="B57" s="204"/>
      <c r="C57" s="198" t="s">
        <v>82</v>
      </c>
      <c r="D57" s="206"/>
      <c r="E57" s="206"/>
      <c r="F57" s="206"/>
      <c r="G57" s="207"/>
      <c r="H57" s="193">
        <v>0</v>
      </c>
      <c r="I57" s="193">
        <f>SUM(I56:I56)</f>
        <v>0</v>
      </c>
      <c r="J57" s="193">
        <f>SUM(J56:J56)</f>
        <v>0</v>
      </c>
      <c r="K57" s="193">
        <f>SUM(K56:K56)</f>
        <v>0</v>
      </c>
      <c r="L57" s="193">
        <f>SUM(L56:L56)</f>
        <v>0</v>
      </c>
      <c r="M57" s="299"/>
    </row>
    <row r="58" spans="1:13" s="145" customFormat="1" ht="16.5" thickBot="1">
      <c r="A58" s="13"/>
      <c r="B58" s="52"/>
      <c r="C58" s="53" t="s">
        <v>58</v>
      </c>
      <c r="D58" s="149"/>
      <c r="E58" s="149"/>
      <c r="F58" s="149"/>
      <c r="G58" s="149"/>
      <c r="H58" s="150"/>
      <c r="I58" s="150"/>
      <c r="J58" s="150"/>
      <c r="K58" s="150"/>
      <c r="L58" s="54"/>
      <c r="M58" s="295"/>
    </row>
    <row r="59" spans="1:13" s="145" customFormat="1" ht="14.25">
      <c r="A59" s="18">
        <v>50</v>
      </c>
      <c r="B59" s="19">
        <v>4</v>
      </c>
      <c r="C59" s="20" t="s">
        <v>113</v>
      </c>
      <c r="D59" s="269"/>
      <c r="E59" s="245">
        <v>2012</v>
      </c>
      <c r="F59" s="246" t="s">
        <v>39</v>
      </c>
      <c r="G59" s="247">
        <v>2014</v>
      </c>
      <c r="H59" s="25">
        <v>2000000</v>
      </c>
      <c r="I59" s="26">
        <v>0</v>
      </c>
      <c r="J59" s="26">
        <f>585000+50000</f>
        <v>635000</v>
      </c>
      <c r="K59" s="26">
        <v>780000</v>
      </c>
      <c r="L59" s="25">
        <v>585000</v>
      </c>
      <c r="M59" s="297" t="s">
        <v>16</v>
      </c>
    </row>
    <row r="60" spans="1:13" s="145" customFormat="1" ht="14.25">
      <c r="A60" s="27">
        <v>51</v>
      </c>
      <c r="B60" s="28">
        <v>4</v>
      </c>
      <c r="C60" s="45" t="s">
        <v>59</v>
      </c>
      <c r="D60" s="37">
        <v>521</v>
      </c>
      <c r="E60" s="63">
        <v>2007</v>
      </c>
      <c r="F60" s="36" t="s">
        <v>39</v>
      </c>
      <c r="G60" s="48">
        <v>2013</v>
      </c>
      <c r="H60" s="33">
        <v>10174537</v>
      </c>
      <c r="I60" s="34">
        <v>9704843</v>
      </c>
      <c r="J60" s="34">
        <v>147713</v>
      </c>
      <c r="K60" s="34">
        <v>321981</v>
      </c>
      <c r="L60" s="33">
        <v>0</v>
      </c>
      <c r="M60" s="297" t="s">
        <v>17</v>
      </c>
    </row>
    <row r="61" spans="1:13" s="145" customFormat="1" ht="14.25">
      <c r="A61" s="27">
        <v>52</v>
      </c>
      <c r="B61" s="28">
        <v>5</v>
      </c>
      <c r="C61" s="50" t="s">
        <v>111</v>
      </c>
      <c r="D61" s="37"/>
      <c r="E61" s="63">
        <v>2012</v>
      </c>
      <c r="F61" s="36"/>
      <c r="G61" s="48"/>
      <c r="H61" s="33">
        <v>200000</v>
      </c>
      <c r="I61" s="34">
        <v>0</v>
      </c>
      <c r="J61" s="34">
        <v>200000</v>
      </c>
      <c r="K61" s="34"/>
      <c r="L61" s="33"/>
      <c r="M61" s="297" t="s">
        <v>18</v>
      </c>
    </row>
    <row r="62" spans="1:13" s="145" customFormat="1" ht="14.25">
      <c r="A62" s="27">
        <v>53</v>
      </c>
      <c r="B62" s="28">
        <v>5</v>
      </c>
      <c r="C62" s="50" t="s">
        <v>104</v>
      </c>
      <c r="D62" s="37">
        <v>659</v>
      </c>
      <c r="E62" s="63">
        <v>2012</v>
      </c>
      <c r="F62" s="36"/>
      <c r="G62" s="48"/>
      <c r="H62" s="33">
        <v>389500</v>
      </c>
      <c r="I62" s="34">
        <v>0</v>
      </c>
      <c r="J62" s="34">
        <v>389500</v>
      </c>
      <c r="K62" s="34"/>
      <c r="L62" s="33"/>
      <c r="M62" s="314" t="s">
        <v>20</v>
      </c>
    </row>
    <row r="63" spans="1:13" s="145" customFormat="1" ht="14.25">
      <c r="A63" s="27">
        <v>54</v>
      </c>
      <c r="B63" s="79">
        <v>4</v>
      </c>
      <c r="C63" s="45" t="s">
        <v>112</v>
      </c>
      <c r="D63" s="41">
        <v>653</v>
      </c>
      <c r="E63" s="47">
        <v>2012</v>
      </c>
      <c r="F63" s="80" t="s">
        <v>39</v>
      </c>
      <c r="G63" s="144">
        <v>2016</v>
      </c>
      <c r="H63" s="33">
        <v>20000000</v>
      </c>
      <c r="I63" s="34">
        <v>0</v>
      </c>
      <c r="J63" s="33">
        <v>2100000</v>
      </c>
      <c r="K63" s="33">
        <v>2800000</v>
      </c>
      <c r="L63" s="33">
        <v>5600000</v>
      </c>
      <c r="M63" s="297" t="s">
        <v>16</v>
      </c>
    </row>
    <row r="64" spans="1:13" s="145" customFormat="1" ht="14.25">
      <c r="A64" s="27">
        <v>57</v>
      </c>
      <c r="B64" s="79">
        <v>5</v>
      </c>
      <c r="C64" s="50" t="s">
        <v>117</v>
      </c>
      <c r="D64" s="41"/>
      <c r="E64" s="47">
        <v>2012</v>
      </c>
      <c r="F64" s="80"/>
      <c r="G64" s="144"/>
      <c r="H64" s="33">
        <v>33000</v>
      </c>
      <c r="I64" s="34">
        <v>0</v>
      </c>
      <c r="J64" s="33">
        <v>33000</v>
      </c>
      <c r="K64" s="34"/>
      <c r="L64" s="33"/>
      <c r="M64" s="318" t="s">
        <v>18</v>
      </c>
    </row>
    <row r="65" spans="1:13" s="145" customFormat="1" ht="14.25">
      <c r="A65" s="27">
        <v>58</v>
      </c>
      <c r="B65" s="79">
        <v>5</v>
      </c>
      <c r="C65" s="50" t="s">
        <v>118</v>
      </c>
      <c r="D65" s="41"/>
      <c r="E65" s="47">
        <v>2012</v>
      </c>
      <c r="F65" s="80"/>
      <c r="G65" s="144"/>
      <c r="H65" s="33">
        <v>66000</v>
      </c>
      <c r="I65" s="34">
        <v>0</v>
      </c>
      <c r="J65" s="33">
        <v>66000</v>
      </c>
      <c r="K65" s="34"/>
      <c r="L65" s="33"/>
      <c r="M65" s="339"/>
    </row>
    <row r="66" spans="1:13" s="145" customFormat="1" ht="14.25">
      <c r="A66" s="27">
        <v>59</v>
      </c>
      <c r="B66" s="79">
        <v>5</v>
      </c>
      <c r="C66" s="50" t="s">
        <v>119</v>
      </c>
      <c r="D66" s="41"/>
      <c r="E66" s="47">
        <v>2012</v>
      </c>
      <c r="F66" s="80" t="s">
        <v>39</v>
      </c>
      <c r="G66" s="144">
        <v>2013</v>
      </c>
      <c r="H66" s="33">
        <v>600000</v>
      </c>
      <c r="I66" s="34">
        <v>0</v>
      </c>
      <c r="J66" s="33">
        <v>400000</v>
      </c>
      <c r="K66" s="34">
        <v>200000</v>
      </c>
      <c r="L66" s="33"/>
      <c r="M66" s="367"/>
    </row>
    <row r="67" spans="1:13" s="145" customFormat="1" ht="14.25">
      <c r="A67" s="27">
        <v>60</v>
      </c>
      <c r="B67" s="79">
        <v>5</v>
      </c>
      <c r="C67" s="50" t="s">
        <v>120</v>
      </c>
      <c r="D67" s="41"/>
      <c r="E67" s="47">
        <v>2014</v>
      </c>
      <c r="F67" s="80"/>
      <c r="G67" s="144"/>
      <c r="H67" s="33">
        <v>700000</v>
      </c>
      <c r="I67" s="34">
        <v>0</v>
      </c>
      <c r="J67" s="33"/>
      <c r="K67" s="34"/>
      <c r="L67" s="33">
        <v>700000</v>
      </c>
      <c r="M67" s="318" t="s">
        <v>20</v>
      </c>
    </row>
    <row r="68" spans="1:13" s="145" customFormat="1" ht="14.25">
      <c r="A68" s="27">
        <v>63</v>
      </c>
      <c r="B68" s="79">
        <v>5</v>
      </c>
      <c r="C68" s="50" t="s">
        <v>121</v>
      </c>
      <c r="D68" s="41">
        <v>667</v>
      </c>
      <c r="E68" s="47">
        <v>2012</v>
      </c>
      <c r="F68" s="80"/>
      <c r="G68" s="144"/>
      <c r="H68" s="33">
        <v>600000</v>
      </c>
      <c r="I68" s="34">
        <v>0</v>
      </c>
      <c r="J68" s="33">
        <v>600000</v>
      </c>
      <c r="K68" s="34"/>
      <c r="L68" s="33"/>
      <c r="M68" s="339"/>
    </row>
    <row r="69" spans="1:13" s="145" customFormat="1" ht="14.25">
      <c r="A69" s="27">
        <v>64</v>
      </c>
      <c r="B69" s="79">
        <v>5</v>
      </c>
      <c r="C69" s="270" t="s">
        <v>122</v>
      </c>
      <c r="D69" s="41"/>
      <c r="E69" s="47">
        <v>2012</v>
      </c>
      <c r="F69" s="80" t="s">
        <v>39</v>
      </c>
      <c r="G69" s="144">
        <v>2013</v>
      </c>
      <c r="H69" s="33">
        <v>2000000</v>
      </c>
      <c r="I69" s="34">
        <v>0</v>
      </c>
      <c r="J69" s="33">
        <v>1000000</v>
      </c>
      <c r="K69" s="34">
        <v>1000000</v>
      </c>
      <c r="L69" s="33"/>
      <c r="M69" s="339"/>
    </row>
    <row r="70" spans="1:13" s="145" customFormat="1" ht="14.25">
      <c r="A70" s="27">
        <v>65</v>
      </c>
      <c r="B70" s="79">
        <v>5</v>
      </c>
      <c r="C70" s="50" t="s">
        <v>123</v>
      </c>
      <c r="D70" s="41"/>
      <c r="E70" s="47">
        <v>2012</v>
      </c>
      <c r="F70" s="80"/>
      <c r="G70" s="144"/>
      <c r="H70" s="33">
        <v>29000</v>
      </c>
      <c r="I70" s="34">
        <v>0</v>
      </c>
      <c r="J70" s="33">
        <v>29000</v>
      </c>
      <c r="K70" s="34"/>
      <c r="L70" s="33"/>
      <c r="M70" s="339"/>
    </row>
    <row r="71" spans="1:13" s="145" customFormat="1" ht="17.25" customHeight="1">
      <c r="A71" s="27">
        <v>66</v>
      </c>
      <c r="B71" s="79">
        <v>5</v>
      </c>
      <c r="C71" s="50" t="s">
        <v>124</v>
      </c>
      <c r="D71" s="41"/>
      <c r="E71" s="47">
        <v>2012</v>
      </c>
      <c r="F71" s="80"/>
      <c r="G71" s="144"/>
      <c r="H71" s="33">
        <v>7000</v>
      </c>
      <c r="I71" s="34">
        <v>0</v>
      </c>
      <c r="J71" s="33">
        <v>7000</v>
      </c>
      <c r="K71" s="34"/>
      <c r="L71" s="33"/>
      <c r="M71" s="339"/>
    </row>
    <row r="72" spans="1:13" s="145" customFormat="1" ht="14.25">
      <c r="A72" s="27">
        <v>67</v>
      </c>
      <c r="B72" s="79">
        <v>5</v>
      </c>
      <c r="C72" s="50" t="s">
        <v>125</v>
      </c>
      <c r="D72" s="41"/>
      <c r="E72" s="47">
        <v>2012</v>
      </c>
      <c r="F72" s="80"/>
      <c r="G72" s="144"/>
      <c r="H72" s="33">
        <v>4000</v>
      </c>
      <c r="I72" s="34">
        <v>0</v>
      </c>
      <c r="J72" s="33">
        <v>4000</v>
      </c>
      <c r="K72" s="34"/>
      <c r="L72" s="33"/>
      <c r="M72" s="339"/>
    </row>
    <row r="73" spans="1:13" s="145" customFormat="1" ht="14.25">
      <c r="A73" s="27">
        <v>68</v>
      </c>
      <c r="B73" s="79">
        <v>5</v>
      </c>
      <c r="C73" s="50" t="s">
        <v>126</v>
      </c>
      <c r="D73" s="41"/>
      <c r="E73" s="47">
        <v>2014</v>
      </c>
      <c r="F73" s="80"/>
      <c r="G73" s="144"/>
      <c r="H73" s="33">
        <v>1000000</v>
      </c>
      <c r="I73" s="34">
        <v>0</v>
      </c>
      <c r="J73" s="33"/>
      <c r="K73" s="34"/>
      <c r="L73" s="33">
        <v>1000000</v>
      </c>
      <c r="M73" s="339"/>
    </row>
    <row r="74" spans="1:13" s="145" customFormat="1" ht="14.25">
      <c r="A74" s="27">
        <v>69</v>
      </c>
      <c r="B74" s="79">
        <v>5</v>
      </c>
      <c r="C74" s="50" t="s">
        <v>127</v>
      </c>
      <c r="D74" s="41"/>
      <c r="E74" s="47">
        <v>2013</v>
      </c>
      <c r="F74" s="80"/>
      <c r="G74" s="144"/>
      <c r="H74" s="33">
        <v>800000</v>
      </c>
      <c r="I74" s="34">
        <v>0</v>
      </c>
      <c r="J74" s="33"/>
      <c r="K74" s="34">
        <v>800000</v>
      </c>
      <c r="L74" s="33"/>
      <c r="M74" s="339"/>
    </row>
    <row r="75" spans="1:13" s="145" customFormat="1" ht="14.25">
      <c r="A75" s="27">
        <v>70</v>
      </c>
      <c r="B75" s="79">
        <v>5</v>
      </c>
      <c r="C75" s="50" t="s">
        <v>128</v>
      </c>
      <c r="D75" s="41"/>
      <c r="E75" s="47">
        <v>2013</v>
      </c>
      <c r="F75" s="80" t="s">
        <v>39</v>
      </c>
      <c r="G75" s="144">
        <v>2014</v>
      </c>
      <c r="H75" s="33">
        <v>3000000</v>
      </c>
      <c r="I75" s="34">
        <v>0</v>
      </c>
      <c r="J75" s="33"/>
      <c r="K75" s="34">
        <v>2000000</v>
      </c>
      <c r="L75" s="33">
        <v>1000000</v>
      </c>
      <c r="M75" s="339"/>
    </row>
    <row r="76" spans="1:13" s="145" customFormat="1" ht="14.25">
      <c r="A76" s="27">
        <v>73</v>
      </c>
      <c r="B76" s="79">
        <v>5</v>
      </c>
      <c r="C76" s="50" t="s">
        <v>129</v>
      </c>
      <c r="D76" s="41"/>
      <c r="E76" s="47">
        <v>2013</v>
      </c>
      <c r="F76" s="80" t="s">
        <v>39</v>
      </c>
      <c r="G76" s="144">
        <v>2015</v>
      </c>
      <c r="H76" s="33">
        <v>150000</v>
      </c>
      <c r="I76" s="34">
        <v>0</v>
      </c>
      <c r="J76" s="33"/>
      <c r="K76" s="34">
        <v>50000</v>
      </c>
      <c r="L76" s="33">
        <v>50000</v>
      </c>
      <c r="M76" s="367"/>
    </row>
    <row r="77" spans="1:13" s="145" customFormat="1" ht="14.25">
      <c r="A77" s="27">
        <v>74</v>
      </c>
      <c r="B77" s="79">
        <v>5</v>
      </c>
      <c r="C77" s="50" t="s">
        <v>130</v>
      </c>
      <c r="D77" s="41"/>
      <c r="E77" s="47">
        <v>2013</v>
      </c>
      <c r="F77" s="80"/>
      <c r="G77" s="144"/>
      <c r="H77" s="33">
        <v>200000</v>
      </c>
      <c r="I77" s="34">
        <v>0</v>
      </c>
      <c r="J77" s="33"/>
      <c r="K77" s="34">
        <v>200000</v>
      </c>
      <c r="L77" s="33"/>
      <c r="M77" s="318" t="s">
        <v>19</v>
      </c>
    </row>
    <row r="78" spans="1:13" s="145" customFormat="1" ht="14.25">
      <c r="A78" s="27">
        <v>75</v>
      </c>
      <c r="B78" s="79">
        <v>5</v>
      </c>
      <c r="C78" s="50" t="s">
        <v>131</v>
      </c>
      <c r="D78" s="41"/>
      <c r="E78" s="47">
        <v>2012</v>
      </c>
      <c r="F78" s="80"/>
      <c r="G78" s="144"/>
      <c r="H78" s="33">
        <v>200000</v>
      </c>
      <c r="I78" s="34">
        <v>0</v>
      </c>
      <c r="J78" s="33">
        <v>200000</v>
      </c>
      <c r="K78" s="34"/>
      <c r="L78" s="33"/>
      <c r="M78" s="367"/>
    </row>
    <row r="79" spans="1:13" s="145" customFormat="1" ht="14.25">
      <c r="A79" s="27">
        <v>76</v>
      </c>
      <c r="B79" s="79">
        <v>5</v>
      </c>
      <c r="C79" s="50" t="s">
        <v>132</v>
      </c>
      <c r="D79" s="41"/>
      <c r="E79" s="47">
        <v>2012</v>
      </c>
      <c r="F79" s="80"/>
      <c r="G79" s="144"/>
      <c r="H79" s="33">
        <v>400000</v>
      </c>
      <c r="I79" s="34">
        <v>0</v>
      </c>
      <c r="J79" s="33">
        <v>400000</v>
      </c>
      <c r="K79" s="34"/>
      <c r="L79" s="33"/>
      <c r="M79" s="318" t="s">
        <v>20</v>
      </c>
    </row>
    <row r="80" spans="1:13" s="145" customFormat="1" ht="14.25">
      <c r="A80" s="27">
        <v>77</v>
      </c>
      <c r="B80" s="79">
        <v>5</v>
      </c>
      <c r="C80" s="50" t="s">
        <v>133</v>
      </c>
      <c r="D80" s="41"/>
      <c r="E80" s="47">
        <v>2013</v>
      </c>
      <c r="F80" s="80"/>
      <c r="G80" s="144"/>
      <c r="H80" s="33">
        <v>200000</v>
      </c>
      <c r="I80" s="34">
        <v>0</v>
      </c>
      <c r="J80" s="33"/>
      <c r="K80" s="34">
        <v>200000</v>
      </c>
      <c r="L80" s="33"/>
      <c r="M80" s="367"/>
    </row>
    <row r="81" spans="1:13" s="145" customFormat="1" ht="14.25">
      <c r="A81" s="27">
        <v>78</v>
      </c>
      <c r="B81" s="79">
        <v>5</v>
      </c>
      <c r="C81" s="50" t="s">
        <v>134</v>
      </c>
      <c r="D81" s="41"/>
      <c r="E81" s="47">
        <v>2012</v>
      </c>
      <c r="F81" s="80" t="s">
        <v>39</v>
      </c>
      <c r="G81" s="144">
        <v>2013</v>
      </c>
      <c r="H81" s="33">
        <v>660000</v>
      </c>
      <c r="I81" s="34">
        <v>0</v>
      </c>
      <c r="J81" s="33">
        <v>330000</v>
      </c>
      <c r="K81" s="34">
        <v>330000</v>
      </c>
      <c r="L81" s="33"/>
      <c r="M81" s="297" t="s">
        <v>18</v>
      </c>
    </row>
    <row r="82" spans="1:13" s="145" customFormat="1" ht="14.25">
      <c r="A82" s="27">
        <v>79</v>
      </c>
      <c r="B82" s="79">
        <v>5</v>
      </c>
      <c r="C82" s="50" t="s">
        <v>135</v>
      </c>
      <c r="D82" s="41">
        <v>666</v>
      </c>
      <c r="E82" s="47">
        <v>2012</v>
      </c>
      <c r="F82" s="80"/>
      <c r="G82" s="144"/>
      <c r="H82" s="33">
        <v>98700</v>
      </c>
      <c r="I82" s="34">
        <v>0</v>
      </c>
      <c r="J82" s="33">
        <v>98700</v>
      </c>
      <c r="K82" s="34"/>
      <c r="L82" s="33"/>
      <c r="M82" s="318" t="s">
        <v>20</v>
      </c>
    </row>
    <row r="83" spans="1:13" s="145" customFormat="1" ht="14.25">
      <c r="A83" s="27">
        <v>80</v>
      </c>
      <c r="B83" s="79">
        <v>5</v>
      </c>
      <c r="C83" s="50" t="s">
        <v>136</v>
      </c>
      <c r="D83" s="41"/>
      <c r="E83" s="47">
        <v>2012</v>
      </c>
      <c r="F83" s="80"/>
      <c r="G83" s="144"/>
      <c r="H83" s="33">
        <v>50000</v>
      </c>
      <c r="I83" s="34">
        <v>0</v>
      </c>
      <c r="J83" s="33">
        <v>50000</v>
      </c>
      <c r="K83" s="34"/>
      <c r="L83" s="33"/>
      <c r="M83" s="367"/>
    </row>
    <row r="84" spans="1:13" s="145" customFormat="1" ht="14.25">
      <c r="A84" s="27">
        <v>81</v>
      </c>
      <c r="B84" s="79">
        <v>5</v>
      </c>
      <c r="C84" s="50" t="s">
        <v>137</v>
      </c>
      <c r="D84" s="41">
        <v>665</v>
      </c>
      <c r="E84" s="47">
        <v>2011</v>
      </c>
      <c r="F84" s="80" t="s">
        <v>39</v>
      </c>
      <c r="G84" s="144">
        <v>2012</v>
      </c>
      <c r="H84" s="33">
        <v>1224053</v>
      </c>
      <c r="I84" s="34">
        <v>427070</v>
      </c>
      <c r="J84" s="33">
        <v>796983</v>
      </c>
      <c r="K84" s="34"/>
      <c r="L84" s="33"/>
      <c r="M84" s="297" t="s">
        <v>21</v>
      </c>
    </row>
    <row r="85" spans="1:13" s="145" customFormat="1" ht="14.25">
      <c r="A85" s="27">
        <v>82</v>
      </c>
      <c r="B85" s="79">
        <v>5</v>
      </c>
      <c r="C85" s="50" t="s">
        <v>138</v>
      </c>
      <c r="D85" s="41">
        <v>664</v>
      </c>
      <c r="E85" s="47">
        <v>2012</v>
      </c>
      <c r="F85" s="80"/>
      <c r="G85" s="144"/>
      <c r="H85" s="33">
        <v>400000</v>
      </c>
      <c r="I85" s="34">
        <v>0</v>
      </c>
      <c r="J85" s="33">
        <v>400000</v>
      </c>
      <c r="K85" s="34"/>
      <c r="L85" s="33"/>
      <c r="M85" s="318" t="s">
        <v>18</v>
      </c>
    </row>
    <row r="86" spans="1:13" s="145" customFormat="1" ht="14.25">
      <c r="A86" s="27">
        <v>83</v>
      </c>
      <c r="B86" s="79">
        <v>5</v>
      </c>
      <c r="C86" s="50" t="s">
        <v>109</v>
      </c>
      <c r="D86" s="41">
        <v>661</v>
      </c>
      <c r="E86" s="47">
        <v>2012</v>
      </c>
      <c r="F86" s="80"/>
      <c r="G86" s="144"/>
      <c r="H86" s="33">
        <v>269272</v>
      </c>
      <c r="I86" s="34">
        <v>0</v>
      </c>
      <c r="J86" s="33">
        <v>269272</v>
      </c>
      <c r="K86" s="34"/>
      <c r="L86" s="45"/>
      <c r="M86" s="367"/>
    </row>
    <row r="87" spans="1:13" s="145" customFormat="1" ht="14.25">
      <c r="A87" s="27">
        <v>84</v>
      </c>
      <c r="B87" s="278">
        <v>5</v>
      </c>
      <c r="C87" s="279" t="s">
        <v>140</v>
      </c>
      <c r="D87" s="41"/>
      <c r="E87" s="246">
        <v>2012</v>
      </c>
      <c r="F87" s="250"/>
      <c r="G87" s="280"/>
      <c r="H87" s="25">
        <v>200000</v>
      </c>
      <c r="I87" s="26">
        <v>0</v>
      </c>
      <c r="J87" s="25">
        <v>200000</v>
      </c>
      <c r="K87" s="26">
        <v>0</v>
      </c>
      <c r="L87" s="218">
        <v>0</v>
      </c>
      <c r="M87" s="318" t="s">
        <v>19</v>
      </c>
    </row>
    <row r="88" spans="1:13" s="145" customFormat="1" ht="15" thickBot="1">
      <c r="A88" s="214">
        <v>85</v>
      </c>
      <c r="B88" s="277">
        <v>5</v>
      </c>
      <c r="C88" s="281" t="s">
        <v>141</v>
      </c>
      <c r="D88" s="260"/>
      <c r="E88" s="252">
        <v>2012</v>
      </c>
      <c r="F88" s="282"/>
      <c r="G88" s="283"/>
      <c r="H88" s="223">
        <v>75000</v>
      </c>
      <c r="I88" s="91">
        <v>0</v>
      </c>
      <c r="J88" s="223">
        <v>75000</v>
      </c>
      <c r="K88" s="91">
        <v>0</v>
      </c>
      <c r="L88" s="259">
        <v>0</v>
      </c>
      <c r="M88" s="340"/>
    </row>
    <row r="89" spans="1:13" s="76" customFormat="1" ht="16.5" thickBot="1">
      <c r="A89" s="189"/>
      <c r="B89" s="204"/>
      <c r="C89" s="205" t="s">
        <v>83</v>
      </c>
      <c r="D89" s="206"/>
      <c r="E89" s="206"/>
      <c r="F89" s="206"/>
      <c r="G89" s="207"/>
      <c r="H89" s="193">
        <f>SUM(H59:H88)</f>
        <v>45730062</v>
      </c>
      <c r="I89" s="193">
        <f>SUM(I59:I88)</f>
        <v>10131913</v>
      </c>
      <c r="J89" s="193">
        <f>SUM(J59:J88)</f>
        <v>8431168</v>
      </c>
      <c r="K89" s="193">
        <f>SUM(K59:K88)</f>
        <v>8681981</v>
      </c>
      <c r="L89" s="193">
        <f>SUM(L59:L88)</f>
        <v>8935000</v>
      </c>
      <c r="M89" s="299"/>
    </row>
    <row r="90" spans="1:13" s="145" customFormat="1" ht="16.5" thickBot="1">
      <c r="A90" s="13"/>
      <c r="B90" s="52"/>
      <c r="C90" s="156" t="s">
        <v>60</v>
      </c>
      <c r="D90" s="149"/>
      <c r="E90" s="149"/>
      <c r="F90" s="149"/>
      <c r="G90" s="149"/>
      <c r="H90" s="150"/>
      <c r="I90" s="150"/>
      <c r="J90" s="150"/>
      <c r="K90" s="150"/>
      <c r="L90" s="54"/>
      <c r="M90" s="295"/>
    </row>
    <row r="91" spans="1:13" s="145" customFormat="1" ht="14.25">
      <c r="A91" s="27">
        <v>86</v>
      </c>
      <c r="B91" s="155">
        <v>5</v>
      </c>
      <c r="C91" s="64" t="s">
        <v>61</v>
      </c>
      <c r="D91" s="37"/>
      <c r="E91" s="63">
        <v>2012</v>
      </c>
      <c r="F91" s="36"/>
      <c r="G91" s="48"/>
      <c r="H91" s="33">
        <v>630684</v>
      </c>
      <c r="I91" s="34">
        <v>0</v>
      </c>
      <c r="J91" s="34">
        <v>630684</v>
      </c>
      <c r="K91" s="34">
        <v>0</v>
      </c>
      <c r="L91" s="33">
        <v>0</v>
      </c>
      <c r="M91" s="297" t="s">
        <v>23</v>
      </c>
    </row>
    <row r="92" spans="1:13" s="145" customFormat="1" ht="14.25">
      <c r="A92" s="27">
        <v>87</v>
      </c>
      <c r="B92" s="79">
        <v>5</v>
      </c>
      <c r="C92" s="82" t="s">
        <v>114</v>
      </c>
      <c r="D92" s="41">
        <v>629</v>
      </c>
      <c r="E92" s="38">
        <v>2012</v>
      </c>
      <c r="F92" s="39"/>
      <c r="G92" s="44"/>
      <c r="H92" s="33">
        <v>120000</v>
      </c>
      <c r="I92" s="34">
        <v>0</v>
      </c>
      <c r="J92" s="34">
        <v>120000</v>
      </c>
      <c r="K92" s="34">
        <v>0</v>
      </c>
      <c r="L92" s="33">
        <v>0</v>
      </c>
      <c r="M92" s="297" t="s">
        <v>22</v>
      </c>
    </row>
    <row r="93" spans="1:13" s="145" customFormat="1" ht="14.25">
      <c r="A93" s="27">
        <v>88</v>
      </c>
      <c r="B93" s="79">
        <v>5</v>
      </c>
      <c r="C93" s="82" t="s">
        <v>100</v>
      </c>
      <c r="D93" s="41">
        <v>656</v>
      </c>
      <c r="E93" s="38"/>
      <c r="F93" s="39"/>
      <c r="G93" s="44"/>
      <c r="H93" s="33"/>
      <c r="I93" s="33"/>
      <c r="J93" s="33">
        <v>479469</v>
      </c>
      <c r="K93" s="33"/>
      <c r="L93" s="33"/>
      <c r="M93" s="297" t="s">
        <v>24</v>
      </c>
    </row>
    <row r="94" spans="1:13" s="145" customFormat="1" ht="15" thickBot="1">
      <c r="A94" s="117">
        <v>89</v>
      </c>
      <c r="B94" s="275">
        <v>5</v>
      </c>
      <c r="C94" s="289" t="s">
        <v>142</v>
      </c>
      <c r="D94" s="197">
        <v>669</v>
      </c>
      <c r="E94" s="276">
        <v>2012</v>
      </c>
      <c r="F94" s="187"/>
      <c r="G94" s="188"/>
      <c r="H94" s="120">
        <v>24900</v>
      </c>
      <c r="I94" s="120">
        <v>0</v>
      </c>
      <c r="J94" s="120">
        <v>24900</v>
      </c>
      <c r="K94" s="120"/>
      <c r="L94" s="120"/>
      <c r="M94" s="300" t="s">
        <v>25</v>
      </c>
    </row>
    <row r="95" spans="1:13" s="69" customFormat="1" ht="17.25" customHeight="1" thickBot="1">
      <c r="A95" s="189"/>
      <c r="B95" s="182"/>
      <c r="C95" s="359" t="s">
        <v>84</v>
      </c>
      <c r="D95" s="359"/>
      <c r="E95" s="359"/>
      <c r="F95" s="359"/>
      <c r="G95" s="360"/>
      <c r="H95" s="193">
        <f>SUM(H91:H94)</f>
        <v>775584</v>
      </c>
      <c r="I95" s="193">
        <f>SUM(I91:I94)</f>
        <v>0</v>
      </c>
      <c r="J95" s="193">
        <f>SUM(J91:J94)</f>
        <v>1255053</v>
      </c>
      <c r="K95" s="193">
        <f>SUM(K91:K94)</f>
        <v>0</v>
      </c>
      <c r="L95" s="193">
        <f>SUM(L91:L94)</f>
        <v>0</v>
      </c>
      <c r="M95" s="299"/>
    </row>
    <row r="96" spans="1:13" s="85" customFormat="1" ht="16.5" thickBot="1">
      <c r="A96" s="83"/>
      <c r="B96" s="84"/>
      <c r="C96" s="363" t="s">
        <v>62</v>
      </c>
      <c r="D96" s="363"/>
      <c r="E96" s="363"/>
      <c r="F96" s="363"/>
      <c r="G96" s="364"/>
      <c r="H96" s="93">
        <f>H17+H29+H44+H48+H51+H54+H57+H89+H95</f>
        <v>508052063.4663082</v>
      </c>
      <c r="I96" s="93">
        <f>I17+I29+I44+I48+I51+I54+I57+I89+I95</f>
        <v>117326457</v>
      </c>
      <c r="J96" s="93">
        <f>J17+J29+J44+J48+J51+J54+J57+J89+J95</f>
        <v>52900880</v>
      </c>
      <c r="K96" s="93">
        <f>K17+K29+K44+K48+K51+K54+K57+K89+K95</f>
        <v>65457355</v>
      </c>
      <c r="L96" s="93">
        <f>L17+L29+L44+L48+L51+L54+L57+L89+L95</f>
        <v>73653461</v>
      </c>
      <c r="M96" s="303"/>
    </row>
    <row r="97" spans="1:13" s="145" customFormat="1" ht="15.75" thickBot="1">
      <c r="A97" s="86">
        <v>91</v>
      </c>
      <c r="B97" s="87">
        <v>5</v>
      </c>
      <c r="C97" s="157" t="s">
        <v>63</v>
      </c>
      <c r="D97" s="158">
        <v>66012</v>
      </c>
      <c r="E97" s="88">
        <v>2012</v>
      </c>
      <c r="F97" s="89" t="s">
        <v>39</v>
      </c>
      <c r="G97" s="90">
        <v>2014</v>
      </c>
      <c r="H97" s="91">
        <f>SUM(J97:L97)</f>
        <v>1650958</v>
      </c>
      <c r="I97" s="91">
        <v>0</v>
      </c>
      <c r="J97" s="91">
        <v>655140</v>
      </c>
      <c r="K97" s="91">
        <v>497909</v>
      </c>
      <c r="L97" s="91">
        <v>497909</v>
      </c>
      <c r="M97" s="302" t="s">
        <v>26</v>
      </c>
    </row>
    <row r="98" spans="1:13" s="69" customFormat="1" ht="16.5" thickBot="1">
      <c r="A98" s="92"/>
      <c r="B98" s="84"/>
      <c r="C98" s="342" t="s">
        <v>64</v>
      </c>
      <c r="D98" s="342"/>
      <c r="E98" s="342"/>
      <c r="F98" s="342"/>
      <c r="G98" s="343"/>
      <c r="H98" s="93">
        <f>SUM(H96:H97)</f>
        <v>509703021.4663082</v>
      </c>
      <c r="I98" s="93">
        <f>SUM(I96:I97)</f>
        <v>117326457</v>
      </c>
      <c r="J98" s="93">
        <f>SUM(J96:J97)</f>
        <v>53556020</v>
      </c>
      <c r="K98" s="94">
        <f>SUM(K96:K97)</f>
        <v>65955264</v>
      </c>
      <c r="L98" s="93">
        <f>SUM(L96:L97)</f>
        <v>74151370</v>
      </c>
      <c r="M98" s="303"/>
    </row>
    <row r="99" spans="1:13" s="145" customFormat="1" ht="11.25" customHeight="1" thickBot="1">
      <c r="A99" s="95"/>
      <c r="B99" s="96"/>
      <c r="C99" s="97"/>
      <c r="D99" s="98"/>
      <c r="E99" s="99"/>
      <c r="F99" s="100"/>
      <c r="G99" s="96"/>
      <c r="H99" s="101"/>
      <c r="I99" s="101"/>
      <c r="J99" s="100"/>
      <c r="K99" s="102"/>
      <c r="L99" s="159"/>
      <c r="M99" s="304"/>
    </row>
    <row r="100" spans="1:13" s="145" customFormat="1" ht="16.5" thickBot="1">
      <c r="A100" s="103"/>
      <c r="B100" s="104"/>
      <c r="C100" s="365" t="s">
        <v>65</v>
      </c>
      <c r="D100" s="342"/>
      <c r="E100" s="342"/>
      <c r="F100" s="342"/>
      <c r="G100" s="343"/>
      <c r="H100" s="93"/>
      <c r="I100" s="93"/>
      <c r="J100" s="93"/>
      <c r="K100" s="93"/>
      <c r="L100" s="93"/>
      <c r="M100" s="305"/>
    </row>
    <row r="101" spans="1:13" s="145" customFormat="1" ht="15.75" hidden="1">
      <c r="A101" s="105"/>
      <c r="B101" s="106">
        <v>3</v>
      </c>
      <c r="C101" s="81"/>
      <c r="D101" s="107"/>
      <c r="E101" s="108"/>
      <c r="F101" s="109"/>
      <c r="G101" s="110"/>
      <c r="H101" s="111"/>
      <c r="I101" s="111"/>
      <c r="J101" s="62"/>
      <c r="K101" s="62"/>
      <c r="L101" s="62"/>
      <c r="M101" s="296"/>
    </row>
    <row r="102" spans="1:13" s="147" customFormat="1" ht="14.25">
      <c r="A102" s="27">
        <v>4</v>
      </c>
      <c r="B102" s="155">
        <v>3</v>
      </c>
      <c r="C102" s="112" t="s">
        <v>41</v>
      </c>
      <c r="D102" s="146"/>
      <c r="E102" s="160"/>
      <c r="F102" s="161"/>
      <c r="G102" s="162"/>
      <c r="H102" s="163"/>
      <c r="I102" s="33">
        <v>-425521</v>
      </c>
      <c r="J102" s="33">
        <v>-1947433</v>
      </c>
      <c r="K102" s="33">
        <v>-2740699</v>
      </c>
      <c r="L102" s="33">
        <v>-130986</v>
      </c>
      <c r="M102" s="306"/>
    </row>
    <row r="103" spans="1:13" s="145" customFormat="1" ht="14.25">
      <c r="A103" s="27">
        <v>9</v>
      </c>
      <c r="B103" s="28">
        <v>3</v>
      </c>
      <c r="C103" s="45" t="s">
        <v>42</v>
      </c>
      <c r="D103" s="146"/>
      <c r="E103" s="160"/>
      <c r="F103" s="161"/>
      <c r="G103" s="162"/>
      <c r="H103" s="34"/>
      <c r="I103" s="33">
        <v>-66000</v>
      </c>
      <c r="J103" s="33">
        <v>-200000</v>
      </c>
      <c r="K103" s="33">
        <v>-1365004</v>
      </c>
      <c r="L103" s="33">
        <v>-1200000</v>
      </c>
      <c r="M103" s="306"/>
    </row>
    <row r="104" spans="1:13" s="145" customFormat="1" ht="14.25">
      <c r="A104" s="238">
        <v>21</v>
      </c>
      <c r="B104" s="151">
        <v>3</v>
      </c>
      <c r="C104" s="256" t="s">
        <v>47</v>
      </c>
      <c r="D104" s="239"/>
      <c r="E104" s="240"/>
      <c r="F104" s="241"/>
      <c r="G104" s="242"/>
      <c r="H104" s="243"/>
      <c r="I104" s="67">
        <v>-450250</v>
      </c>
      <c r="J104" s="67">
        <v>-450250</v>
      </c>
      <c r="K104" s="67"/>
      <c r="L104" s="67"/>
      <c r="M104" s="307"/>
    </row>
    <row r="105" spans="1:13" s="145" customFormat="1" ht="15" thickBot="1">
      <c r="A105" s="117">
        <v>11</v>
      </c>
      <c r="B105" s="164">
        <v>3</v>
      </c>
      <c r="C105" s="118" t="s">
        <v>45</v>
      </c>
      <c r="D105" s="165"/>
      <c r="E105" s="166"/>
      <c r="F105" s="167"/>
      <c r="G105" s="168"/>
      <c r="H105" s="169"/>
      <c r="I105" s="119">
        <v>-1306540</v>
      </c>
      <c r="J105" s="120">
        <v>-1010460</v>
      </c>
      <c r="K105" s="120"/>
      <c r="L105" s="120"/>
      <c r="M105" s="308"/>
    </row>
    <row r="106" spans="1:13" s="145" customFormat="1" ht="14.25" hidden="1">
      <c r="A106" s="18">
        <v>15</v>
      </c>
      <c r="B106" s="217">
        <v>3</v>
      </c>
      <c r="C106" s="218" t="s">
        <v>53</v>
      </c>
      <c r="D106" s="219"/>
      <c r="E106" s="220"/>
      <c r="F106" s="215"/>
      <c r="G106" s="216"/>
      <c r="H106" s="221"/>
      <c r="I106" s="222"/>
      <c r="J106" s="25"/>
      <c r="K106" s="25"/>
      <c r="L106" s="25"/>
      <c r="M106" s="309"/>
    </row>
    <row r="107" spans="1:13" s="147" customFormat="1" ht="16.5" thickBot="1">
      <c r="A107" s="113"/>
      <c r="B107" s="75"/>
      <c r="C107" s="51" t="s">
        <v>66</v>
      </c>
      <c r="D107" s="75"/>
      <c r="E107" s="114"/>
      <c r="F107" s="114"/>
      <c r="G107" s="115"/>
      <c r="H107" s="116"/>
      <c r="I107" s="68">
        <f>SUM(I102:I106)</f>
        <v>-2248311</v>
      </c>
      <c r="J107" s="68">
        <f>SUM(J102:J106)</f>
        <v>-3608143</v>
      </c>
      <c r="K107" s="68">
        <f>SUM(K102:K106)</f>
        <v>-4105703</v>
      </c>
      <c r="L107" s="68">
        <f>SUM(L102:L106)</f>
        <v>-1330986</v>
      </c>
      <c r="M107" s="310"/>
    </row>
    <row r="108" spans="1:13" s="129" customFormat="1" ht="16.5" thickBot="1">
      <c r="A108" s="122"/>
      <c r="B108" s="123"/>
      <c r="C108" s="70" t="s">
        <v>75</v>
      </c>
      <c r="D108" s="124"/>
      <c r="E108" s="125"/>
      <c r="F108" s="125"/>
      <c r="G108" s="126"/>
      <c r="H108" s="127"/>
      <c r="I108" s="127"/>
      <c r="J108" s="128">
        <f>J98+J107</f>
        <v>49947877</v>
      </c>
      <c r="K108" s="128">
        <f>K98+K107</f>
        <v>61849561</v>
      </c>
      <c r="L108" s="128">
        <f>L98+L107</f>
        <v>72820384</v>
      </c>
      <c r="M108" s="303"/>
    </row>
    <row r="109" spans="1:13" s="173" customFormat="1" ht="8.25" customHeight="1" thickBot="1">
      <c r="A109" s="130"/>
      <c r="B109" s="170"/>
      <c r="C109" s="131"/>
      <c r="D109" s="171"/>
      <c r="E109" s="172"/>
      <c r="F109" s="172"/>
      <c r="G109" s="172"/>
      <c r="H109" s="132"/>
      <c r="I109" s="132"/>
      <c r="J109" s="132"/>
      <c r="K109" s="132"/>
      <c r="L109" s="133"/>
      <c r="M109" s="311"/>
    </row>
    <row r="110" spans="1:13" s="145" customFormat="1" ht="16.5" thickBot="1">
      <c r="A110" s="13"/>
      <c r="B110" s="135"/>
      <c r="C110" s="77" t="s">
        <v>67</v>
      </c>
      <c r="D110" s="136"/>
      <c r="E110" s="137"/>
      <c r="F110" s="137"/>
      <c r="G110" s="137"/>
      <c r="H110" s="138"/>
      <c r="I110" s="138"/>
      <c r="J110" s="138"/>
      <c r="K110" s="138"/>
      <c r="L110" s="150"/>
      <c r="M110" s="295"/>
    </row>
    <row r="111" spans="1:16" s="145" customFormat="1" ht="14.25">
      <c r="A111" s="55">
        <v>92</v>
      </c>
      <c r="B111" s="56"/>
      <c r="C111" s="139" t="s">
        <v>68</v>
      </c>
      <c r="D111" s="78">
        <v>608</v>
      </c>
      <c r="E111" s="59">
        <v>2009</v>
      </c>
      <c r="F111" s="60" t="s">
        <v>39</v>
      </c>
      <c r="G111" s="61">
        <v>2013</v>
      </c>
      <c r="H111" s="33">
        <v>9462674.21</v>
      </c>
      <c r="I111" s="62">
        <v>6086520.69</v>
      </c>
      <c r="J111" s="62">
        <v>1654076.52</v>
      </c>
      <c r="K111" s="62">
        <f>1654077+68000</f>
        <v>1722077</v>
      </c>
      <c r="L111" s="62">
        <v>0</v>
      </c>
      <c r="M111" s="341" t="s">
        <v>146</v>
      </c>
      <c r="O111" s="264"/>
      <c r="P111" s="264"/>
    </row>
    <row r="112" spans="1:16" s="145" customFormat="1" ht="14.25">
      <c r="A112" s="27">
        <v>93</v>
      </c>
      <c r="B112" s="28"/>
      <c r="C112" s="82" t="s">
        <v>69</v>
      </c>
      <c r="D112" s="37">
        <v>609</v>
      </c>
      <c r="E112" s="63">
        <v>2008</v>
      </c>
      <c r="F112" s="36" t="s">
        <v>39</v>
      </c>
      <c r="G112" s="48">
        <v>2012</v>
      </c>
      <c r="H112" s="33">
        <v>8766660</v>
      </c>
      <c r="I112" s="33">
        <v>7241403</v>
      </c>
      <c r="J112" s="33">
        <v>1525257</v>
      </c>
      <c r="K112" s="33">
        <v>0</v>
      </c>
      <c r="L112" s="33">
        <v>0</v>
      </c>
      <c r="M112" s="339"/>
      <c r="O112" s="264"/>
      <c r="P112" s="264"/>
    </row>
    <row r="113" spans="1:16" s="145" customFormat="1" ht="15" thickBot="1">
      <c r="A113" s="117">
        <v>95</v>
      </c>
      <c r="B113" s="185"/>
      <c r="C113" s="118" t="s">
        <v>70</v>
      </c>
      <c r="D113" s="213">
        <v>611</v>
      </c>
      <c r="E113" s="194">
        <v>2009</v>
      </c>
      <c r="F113" s="203" t="s">
        <v>39</v>
      </c>
      <c r="G113" s="195">
        <v>2013</v>
      </c>
      <c r="H113" s="120">
        <v>21430094</v>
      </c>
      <c r="I113" s="120">
        <v>9654546</v>
      </c>
      <c r="J113" s="120">
        <f>8220526+3555022</f>
        <v>11775548</v>
      </c>
      <c r="K113" s="120">
        <v>0</v>
      </c>
      <c r="L113" s="120">
        <v>0</v>
      </c>
      <c r="M113" s="340"/>
      <c r="O113" s="264"/>
      <c r="P113" s="264"/>
    </row>
    <row r="114" spans="1:13" s="145" customFormat="1" ht="15.75" thickBot="1">
      <c r="A114" s="130"/>
      <c r="B114" s="211"/>
      <c r="C114" s="319" t="s">
        <v>71</v>
      </c>
      <c r="D114" s="319"/>
      <c r="E114" s="319"/>
      <c r="F114" s="319"/>
      <c r="G114" s="320"/>
      <c r="H114" s="212">
        <v>115206387.21000001</v>
      </c>
      <c r="I114" s="212">
        <f>SUM(I111:I113)</f>
        <v>22982469.69</v>
      </c>
      <c r="J114" s="212">
        <f>SUM(J111:J113)</f>
        <v>14954881.52</v>
      </c>
      <c r="K114" s="212">
        <f>SUM(K111:K113)</f>
        <v>1722077</v>
      </c>
      <c r="L114" s="212">
        <f>SUM(L111:L113)</f>
        <v>0</v>
      </c>
      <c r="M114" s="312"/>
    </row>
    <row r="115" spans="1:13" s="140" customFormat="1" ht="18.75" thickBot="1">
      <c r="A115" s="208"/>
      <c r="B115" s="209"/>
      <c r="C115" s="361" t="s">
        <v>72</v>
      </c>
      <c r="D115" s="361"/>
      <c r="E115" s="361"/>
      <c r="F115" s="361"/>
      <c r="G115" s="362"/>
      <c r="H115" s="210">
        <f>H98+H114</f>
        <v>624909408.6763082</v>
      </c>
      <c r="I115" s="210">
        <f>I98+I114</f>
        <v>140308926.69</v>
      </c>
      <c r="J115" s="210">
        <f>J98+J114</f>
        <v>68510901.52</v>
      </c>
      <c r="K115" s="210">
        <f>K98+K114</f>
        <v>67677341</v>
      </c>
      <c r="L115" s="210">
        <f>L98+L114</f>
        <v>74151370</v>
      </c>
      <c r="M115" s="313"/>
    </row>
    <row r="116" spans="1:13" s="145" customFormat="1" ht="21.75" customHeight="1">
      <c r="A116" s="354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  <c r="L116" s="355"/>
      <c r="M116" s="262"/>
    </row>
    <row r="117" spans="1:13" s="145" customFormat="1" ht="15.75" hidden="1">
      <c r="A117" s="227"/>
      <c r="B117" s="228"/>
      <c r="C117" s="229" t="s">
        <v>85</v>
      </c>
      <c r="D117" s="228"/>
      <c r="E117" s="228"/>
      <c r="F117" s="228"/>
      <c r="G117" s="228"/>
      <c r="H117" s="228"/>
      <c r="I117" s="228"/>
      <c r="J117" s="228"/>
      <c r="K117" s="228"/>
      <c r="L117" s="228"/>
      <c r="M117" s="262"/>
    </row>
    <row r="118" spans="1:13" ht="15.75" hidden="1">
      <c r="A118" s="230">
        <v>88</v>
      </c>
      <c r="B118" s="231"/>
      <c r="C118" s="42" t="s">
        <v>86</v>
      </c>
      <c r="D118" s="134"/>
      <c r="E118" s="232">
        <v>2010</v>
      </c>
      <c r="F118" s="142"/>
      <c r="G118" s="142"/>
      <c r="H118" s="233">
        <v>700000</v>
      </c>
      <c r="I118" s="234"/>
      <c r="J118" s="234"/>
      <c r="K118" s="234"/>
      <c r="L118" s="234"/>
      <c r="M118" s="263"/>
    </row>
  </sheetData>
  <sheetProtection/>
  <mergeCells count="29">
    <mergeCell ref="M87:M88"/>
    <mergeCell ref="M111:M113"/>
    <mergeCell ref="M23:M26"/>
    <mergeCell ref="M79:M80"/>
    <mergeCell ref="M82:M83"/>
    <mergeCell ref="M64:M66"/>
    <mergeCell ref="M67:M76"/>
    <mergeCell ref="M77:M78"/>
    <mergeCell ref="M85:M86"/>
    <mergeCell ref="A1:A3"/>
    <mergeCell ref="B1:B3"/>
    <mergeCell ref="C1:C3"/>
    <mergeCell ref="A116:L116"/>
    <mergeCell ref="E4:G4"/>
    <mergeCell ref="D1:D3"/>
    <mergeCell ref="C95:G95"/>
    <mergeCell ref="C115:G115"/>
    <mergeCell ref="C96:G96"/>
    <mergeCell ref="C100:G100"/>
    <mergeCell ref="C114:G114"/>
    <mergeCell ref="M1:M3"/>
    <mergeCell ref="J1:L2"/>
    <mergeCell ref="E1:G3"/>
    <mergeCell ref="I1:I3"/>
    <mergeCell ref="H1:H3"/>
    <mergeCell ref="M39:M43"/>
    <mergeCell ref="M46:M47"/>
    <mergeCell ref="C98:G98"/>
    <mergeCell ref="M20:M21"/>
  </mergeCells>
  <conditionalFormatting sqref="M48">
    <cfRule type="cellIs" priority="2" dxfId="0" operator="lessThan" stopIfTrue="1">
      <formula>N48+O48+Q48+O48+P48+Q48</formula>
    </cfRule>
  </conditionalFormatting>
  <conditionalFormatting sqref="M51">
    <cfRule type="cellIs" priority="8" dxfId="0" operator="lessThan" stopIfTrue="1">
      <formula>M51+O51+Q51+O51+P51+Q51</formula>
    </cfRule>
  </conditionalFormatting>
  <printOptions horizontalCentered="1" verticalCentered="1"/>
  <pageMargins left="0.1968503937007874" right="0.15748031496062992" top="0.3937007874015748" bottom="0.31496062992125984" header="0.15748031496062992" footer="0.15748031496062992"/>
  <pageSetup fitToHeight="0" horizontalDpi="600" verticalDpi="600" orientation="landscape" paperSize="9" scale="70" r:id="rId1"/>
  <headerFooter alignWithMargins="0">
    <oddHeader>&amp;C&amp;"Arial CE,Tučné"&amp;14Investičný plán SEPS, a. s. na roky 2012 - 2014 &amp;R&amp;"Arial CE,Tučné"Príloha č. 3a</oddHeader>
    <oddFooter>&amp;C&amp;P/&amp;N&amp;R&amp;D
</oddFooter>
  </headerFooter>
  <rowBreaks count="3" manualBreakCount="3">
    <brk id="48" max="12" man="1"/>
    <brk id="96" max="12" man="1"/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ps6432</dc:creator>
  <cp:keywords/>
  <dc:description/>
  <cp:lastModifiedBy>kobidova</cp:lastModifiedBy>
  <cp:lastPrinted>2011-11-22T08:33:58Z</cp:lastPrinted>
  <dcterms:created xsi:type="dcterms:W3CDTF">2010-06-04T05:43:34Z</dcterms:created>
  <dcterms:modified xsi:type="dcterms:W3CDTF">2011-11-24T09:08:30Z</dcterms:modified>
  <cp:category/>
  <cp:version/>
  <cp:contentType/>
  <cp:contentStatus/>
</cp:coreProperties>
</file>