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6375" windowHeight="4800" activeTab="3"/>
  </bookViews>
  <sheets>
    <sheet name="1" sheetId="1" r:id="rId1"/>
    <sheet name="2a" sheetId="2" r:id="rId2"/>
    <sheet name="2b" sheetId="3" r:id="rId3"/>
    <sheet name="3" sheetId="4" r:id="rId4"/>
  </sheets>
  <definedNames>
    <definedName name="_xlnm.Print_Area" localSheetId="1">'2a'!$A$1:$L$44</definedName>
  </definedNames>
  <calcPr fullCalcOnLoad="1"/>
</workbook>
</file>

<file path=xl/sharedStrings.xml><?xml version="1.0" encoding="utf-8"?>
<sst xmlns="http://schemas.openxmlformats.org/spreadsheetml/2006/main" count="261" uniqueCount="128">
  <si>
    <t>Por.č.</t>
  </si>
  <si>
    <t>Organizácia</t>
  </si>
  <si>
    <t>FNM</t>
  </si>
  <si>
    <t>ŠR</t>
  </si>
  <si>
    <t>1.</t>
  </si>
  <si>
    <t>2.</t>
  </si>
  <si>
    <t>Calex,a.s., Zlaté Moravce</t>
  </si>
  <si>
    <t>Pratex Čadca,a.s.</t>
  </si>
  <si>
    <t>Cassovia Technopolis,s.r.o., Košice</t>
  </si>
  <si>
    <t>Pozemné stavby Banská Bytsrica,š.p.</t>
  </si>
  <si>
    <t>ZŤS TEES,a.s., Martin</t>
  </si>
  <si>
    <t>Vodohosp. výstavba,š.p., Bratislava</t>
  </si>
  <si>
    <t>Chirana Prema Stará Turá</t>
  </si>
  <si>
    <t>OTF,a.s., Nižná</t>
  </si>
  <si>
    <t>Solivary,a.s., Prešov</t>
  </si>
  <si>
    <t>12.</t>
  </si>
  <si>
    <t>Slov. ovčiarska spol.,s.r.o. Ružomberok</t>
  </si>
  <si>
    <t>Slovenské elektrárne,a.s., Bratislava</t>
  </si>
  <si>
    <t>Imuna Šarišské Michaľany</t>
  </si>
  <si>
    <t>15.</t>
  </si>
  <si>
    <t>Železnice SR</t>
  </si>
  <si>
    <t>Nový Calex Zlaté Moravce,a.s.</t>
  </si>
  <si>
    <t>17.</t>
  </si>
  <si>
    <t>Slovenské lodenice Komárno,a.s.</t>
  </si>
  <si>
    <t>Spolu</t>
  </si>
  <si>
    <t>ZŤS, š.p., Dubnica n. Váhom</t>
  </si>
  <si>
    <t xml:space="preserve">                                            Rok realizácie štátnej záruky</t>
  </si>
  <si>
    <t>Realiz.</t>
  </si>
  <si>
    <t>zo</t>
  </si>
  <si>
    <t>v mil. Sk</t>
  </si>
  <si>
    <t>3.</t>
  </si>
  <si>
    <t xml:space="preserve">14. </t>
  </si>
  <si>
    <t>18.</t>
  </si>
  <si>
    <t>19.</t>
  </si>
  <si>
    <t>20.</t>
  </si>
  <si>
    <t>21.</t>
  </si>
  <si>
    <t xml:space="preserve">22. </t>
  </si>
  <si>
    <t>25.</t>
  </si>
  <si>
    <t>26.</t>
  </si>
  <si>
    <t>28.</t>
  </si>
  <si>
    <t>29.</t>
  </si>
  <si>
    <t>32.</t>
  </si>
  <si>
    <t>33.</t>
  </si>
  <si>
    <t>34.</t>
  </si>
  <si>
    <t>Štátny fond cestného hospodárstva</t>
  </si>
  <si>
    <t>Letové prevádzkové služby,a.s., Bratislava</t>
  </si>
  <si>
    <t>Chemicelulóza,š.p., Žilina</t>
  </si>
  <si>
    <t>str.1</t>
  </si>
  <si>
    <t>Prevzaté do štátneho dlhu</t>
  </si>
  <si>
    <t>SPOLU</t>
  </si>
  <si>
    <t>(Realizované zo štátneho rozpočtu)</t>
  </si>
  <si>
    <t>Realizované z FNM</t>
  </si>
  <si>
    <t>Por.</t>
  </si>
  <si>
    <t>Názov organizacie</t>
  </si>
  <si>
    <t>Zostatok záväzku zo štátnych záruk k 31.12.</t>
  </si>
  <si>
    <t>čislo</t>
  </si>
  <si>
    <t>Slovenske elektrárne,a.s., Bratislava</t>
  </si>
  <si>
    <t>istina</t>
  </si>
  <si>
    <t>Železničná spoločnosť,a.s., Bratislava</t>
  </si>
  <si>
    <t>Vodohospodárska výstavba,š.p., Bratislava</t>
  </si>
  <si>
    <t>4.</t>
  </si>
  <si>
    <t>Metro Bratislava,a.s.</t>
  </si>
  <si>
    <t>5.</t>
  </si>
  <si>
    <t>Slovenské telekomunikácie,a.s., Bratislava</t>
  </si>
  <si>
    <t>6.</t>
  </si>
  <si>
    <t>Paroplynový cyklus,a.s., Bratislava</t>
  </si>
  <si>
    <t>7.</t>
  </si>
  <si>
    <t>Pozagas,a.s., Malacky</t>
  </si>
  <si>
    <t>8.</t>
  </si>
  <si>
    <t>Slov. vodohosp. podnik, š.p., Banská Štiavnica</t>
  </si>
  <si>
    <t>9.</t>
  </si>
  <si>
    <t>Slovenský plynárenský priemysel,a.s.,Bratislava</t>
  </si>
  <si>
    <t>10.</t>
  </si>
  <si>
    <t>Slovenská zár. a rozvoj. banka,a.s., Bratislava</t>
  </si>
  <si>
    <t>11.</t>
  </si>
  <si>
    <t>DMD FIN,a.s., Trenčín</t>
  </si>
  <si>
    <t>13.</t>
  </si>
  <si>
    <t>Fond národného majetku SR</t>
  </si>
  <si>
    <t>16.</t>
  </si>
  <si>
    <t>ZTS Dubnica n. Váhom Plus,a.s.</t>
  </si>
  <si>
    <t xml:space="preserve">17. </t>
  </si>
  <si>
    <t>Imuna, š.p.,  Šarišské Michaľany</t>
  </si>
  <si>
    <t>CALEX,a.s., Zlaté Moravce</t>
  </si>
  <si>
    <t>str.2</t>
  </si>
  <si>
    <t xml:space="preserve">20. </t>
  </si>
  <si>
    <t>Slovenské lodenice,a.s., Komárno,</t>
  </si>
  <si>
    <t>22.</t>
  </si>
  <si>
    <t xml:space="preserve">ZŤS TEES, a.s., Martin </t>
  </si>
  <si>
    <t>23.</t>
  </si>
  <si>
    <t>ŠPFPP SR</t>
  </si>
  <si>
    <t>24.</t>
  </si>
  <si>
    <t>Železiarne Podbrezová</t>
  </si>
  <si>
    <t>ZŤS,š.p. Dubnica n. Váhom</t>
  </si>
  <si>
    <t>Slov. ovčiarska spoločnosť,s.r.o., Ružomberok</t>
  </si>
  <si>
    <t xml:space="preserve">27. </t>
  </si>
  <si>
    <t>SUB Prievidza</t>
  </si>
  <si>
    <t>Cassovia Technopolis,s.r.o.,Košice</t>
  </si>
  <si>
    <t>30.</t>
  </si>
  <si>
    <t>Slov. národné divadlo, Bratislava</t>
  </si>
  <si>
    <t>31.</t>
  </si>
  <si>
    <t>Pôdorys, s.r.o., Trenčín</t>
  </si>
  <si>
    <t>-</t>
  </si>
  <si>
    <t>1991-1995</t>
  </si>
  <si>
    <t>Rôzne</t>
  </si>
  <si>
    <t>Zohľadné v deficite verejných financií</t>
  </si>
  <si>
    <t xml:space="preserve">Nezohľadné v deficite </t>
  </si>
  <si>
    <t>Celkové rizikové štátne záruky</t>
  </si>
  <si>
    <t>* Od roku 2002 je štátny záverečný účet vypracovávaný v metodike ESA 95 a takto vypočítaný deficit verejných financií už zohľadňuje aj čistý negatívny</t>
  </si>
  <si>
    <t>Celkové štátne záruky</t>
  </si>
  <si>
    <t>Tabuľka č. 1</t>
  </si>
  <si>
    <t>Tabuľka č. 2a</t>
  </si>
  <si>
    <t>Tabuľka č. 2b</t>
  </si>
  <si>
    <t>Tabuľka č. 3</t>
  </si>
  <si>
    <t>Medziročná zmena rizikových štátnych záruk</t>
  </si>
  <si>
    <t xml:space="preserve"> Štátne záruky realizované v danom roku</t>
  </si>
  <si>
    <t>rizikové</t>
  </si>
  <si>
    <t xml:space="preserve"> Realizované štátne záruky a prevzatý štátny dlh  v rokoch 1996 - 2002  (v miliónoch SKK)</t>
  </si>
  <si>
    <t>Riziká realizácie štátnych záruk  (v miliónoch SKK)</t>
  </si>
  <si>
    <t xml:space="preserve"> Realizované štátne záruky a prevzatý štátny dlh  v rokoch 1996 - 2002   (v miliónoch SKK)</t>
  </si>
  <si>
    <t>Dopad vydaných štátnych záruk na čisté výpožičky verejného sektora   (v miliónoch SKK)</t>
  </si>
  <si>
    <t>MEDZIROČNÁ ZMENA RIZIKOVÝCH ZÁRUK</t>
  </si>
  <si>
    <t xml:space="preserve"> Dopad na zvyšovanie deficitu verejných financií</t>
  </si>
  <si>
    <t>Riadok</t>
  </si>
  <si>
    <r>
      <t xml:space="preserve">   </t>
    </r>
    <r>
      <rPr>
        <i/>
        <sz val="10"/>
        <rFont val="Arial CE"/>
        <family val="0"/>
      </rPr>
      <t>v % HDP</t>
    </r>
  </si>
  <si>
    <t xml:space="preserve">    z toho zo štátneho rozpočtu</t>
  </si>
  <si>
    <t>Skrytý deficit verejných financií</t>
  </si>
  <si>
    <t>9 555,2*</t>
  </si>
  <si>
    <t xml:space="preserve">  dopad novovydaných štátnych záruk (v sume 9 555,2 mld SKK v roku 2002).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</si>
</sst>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0.0%"/>
    <numFmt numFmtId="175" formatCode="0.000"/>
    <numFmt numFmtId="176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/>
    </xf>
    <xf numFmtId="173" fontId="0" fillId="0" borderId="6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/>
    </xf>
    <xf numFmtId="173" fontId="0" fillId="0" borderId="3" xfId="0" applyNumberFormat="1" applyFont="1" applyBorder="1" applyAlignment="1">
      <alignment/>
    </xf>
    <xf numFmtId="173" fontId="0" fillId="0" borderId="9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1" fillId="0" borderId="1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 horizontal="left"/>
    </xf>
    <xf numFmtId="173" fontId="0" fillId="0" borderId="12" xfId="0" applyNumberFormat="1" applyBorder="1" applyAlignment="1">
      <alignment/>
    </xf>
    <xf numFmtId="173" fontId="1" fillId="0" borderId="13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1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173" fontId="1" fillId="0" borderId="18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3" borderId="28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" fillId="3" borderId="2" xfId="0" applyFont="1" applyFill="1" applyBorder="1" applyAlignment="1">
      <alignment/>
    </xf>
    <xf numFmtId="173" fontId="1" fillId="3" borderId="34" xfId="0" applyNumberFormat="1" applyFont="1" applyFill="1" applyBorder="1" applyAlignment="1">
      <alignment horizontal="center"/>
    </xf>
    <xf numFmtId="173" fontId="1" fillId="3" borderId="12" xfId="0" applyNumberFormat="1" applyFon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6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40" xfId="0" applyBorder="1" applyAlignment="1">
      <alignment/>
    </xf>
    <xf numFmtId="172" fontId="0" fillId="0" borderId="41" xfId="0" applyNumberFormat="1" applyBorder="1" applyAlignment="1">
      <alignment/>
    </xf>
    <xf numFmtId="172" fontId="0" fillId="0" borderId="42" xfId="0" applyNumberFormat="1" applyBorder="1" applyAlignment="1">
      <alignment/>
    </xf>
    <xf numFmtId="0" fontId="0" fillId="0" borderId="22" xfId="0" applyBorder="1" applyAlignment="1">
      <alignment/>
    </xf>
    <xf numFmtId="0" fontId="0" fillId="3" borderId="40" xfId="0" applyFill="1" applyBorder="1" applyAlignment="1">
      <alignment/>
    </xf>
    <xf numFmtId="172" fontId="0" fillId="3" borderId="41" xfId="0" applyNumberFormat="1" applyFill="1" applyBorder="1" applyAlignment="1">
      <alignment/>
    </xf>
    <xf numFmtId="172" fontId="0" fillId="3" borderId="42" xfId="0" applyNumberFormat="1" applyFill="1" applyBorder="1" applyAlignment="1">
      <alignment/>
    </xf>
    <xf numFmtId="172" fontId="1" fillId="3" borderId="36" xfId="0" applyNumberFormat="1" applyFont="1" applyFill="1" applyBorder="1" applyAlignment="1">
      <alignment/>
    </xf>
    <xf numFmtId="172" fontId="1" fillId="3" borderId="37" xfId="0" applyNumberFormat="1" applyFont="1" applyFill="1" applyBorder="1" applyAlignment="1">
      <alignment/>
    </xf>
    <xf numFmtId="0" fontId="3" fillId="0" borderId="23" xfId="0" applyFont="1" applyBorder="1" applyAlignment="1">
      <alignment horizontal="right"/>
    </xf>
    <xf numFmtId="172" fontId="3" fillId="0" borderId="23" xfId="0" applyNumberFormat="1" applyFont="1" applyBorder="1" applyAlignment="1">
      <alignment/>
    </xf>
    <xf numFmtId="172" fontId="3" fillId="0" borderId="43" xfId="0" applyNumberFormat="1" applyFont="1" applyBorder="1" applyAlignment="1">
      <alignment/>
    </xf>
    <xf numFmtId="172" fontId="3" fillId="0" borderId="44" xfId="0" applyNumberFormat="1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172" fontId="0" fillId="0" borderId="47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172" fontId="0" fillId="0" borderId="29" xfId="0" applyNumberFormat="1" applyBorder="1" applyAlignment="1">
      <alignment horizontal="right" vertical="center"/>
    </xf>
    <xf numFmtId="172" fontId="0" fillId="0" borderId="48" xfId="0" applyNumberFormat="1" applyFont="1" applyBorder="1" applyAlignment="1">
      <alignment horizontal="right" vertical="center"/>
    </xf>
    <xf numFmtId="172" fontId="0" fillId="0" borderId="49" xfId="0" applyNumberFormat="1" applyFont="1" applyBorder="1" applyAlignment="1">
      <alignment horizontal="right" vertical="center"/>
    </xf>
    <xf numFmtId="172" fontId="0" fillId="0" borderId="50" xfId="0" applyNumberFormat="1" applyFont="1" applyBorder="1" applyAlignment="1">
      <alignment horizontal="right" vertical="center"/>
    </xf>
    <xf numFmtId="172" fontId="0" fillId="0" borderId="51" xfId="0" applyNumberFormat="1" applyBorder="1" applyAlignment="1">
      <alignment horizontal="right" vertical="center"/>
    </xf>
    <xf numFmtId="172" fontId="0" fillId="0" borderId="49" xfId="0" applyNumberFormat="1" applyBorder="1" applyAlignment="1">
      <alignment horizontal="right" vertical="center"/>
    </xf>
    <xf numFmtId="172" fontId="0" fillId="0" borderId="50" xfId="0" applyNumberForma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52" xfId="0" applyNumberFormat="1" applyFont="1" applyBorder="1" applyAlignment="1">
      <alignment horizontal="right" vertical="center"/>
    </xf>
    <xf numFmtId="172" fontId="5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3" borderId="35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2" fontId="3" fillId="0" borderId="41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4" xfId="0" applyFont="1" applyFill="1" applyBorder="1" applyAlignment="1">
      <alignment horizontal="left" vertical="center" wrapText="1"/>
    </xf>
    <xf numFmtId="172" fontId="0" fillId="3" borderId="49" xfId="0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 horizontal="left" vertical="center" wrapText="1"/>
    </xf>
    <xf numFmtId="172" fontId="0" fillId="0" borderId="56" xfId="0" applyNumberFormat="1" applyFont="1" applyBorder="1" applyAlignment="1">
      <alignment horizontal="right" vertical="center"/>
    </xf>
    <xf numFmtId="172" fontId="0" fillId="0" borderId="57" xfId="0" applyNumberFormat="1" applyFont="1" applyBorder="1" applyAlignment="1">
      <alignment horizontal="right" vertical="center"/>
    </xf>
    <xf numFmtId="172" fontId="0" fillId="0" borderId="58" xfId="0" applyNumberFormat="1" applyFont="1" applyBorder="1" applyAlignment="1">
      <alignment horizontal="right" vertical="center"/>
    </xf>
    <xf numFmtId="0" fontId="1" fillId="3" borderId="59" xfId="0" applyFont="1" applyFill="1" applyBorder="1" applyAlignment="1">
      <alignment horizontal="left" vertical="center"/>
    </xf>
    <xf numFmtId="172" fontId="1" fillId="3" borderId="60" xfId="0" applyNumberFormat="1" applyFont="1" applyFill="1" applyBorder="1" applyAlignment="1">
      <alignment horizontal="right" vertical="center"/>
    </xf>
    <xf numFmtId="172" fontId="1" fillId="3" borderId="61" xfId="0" applyNumberFormat="1" applyFont="1" applyFill="1" applyBorder="1" applyAlignment="1">
      <alignment horizontal="right" vertical="center"/>
    </xf>
    <xf numFmtId="172" fontId="0" fillId="3" borderId="50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172" fontId="1" fillId="3" borderId="63" xfId="0" applyNumberFormat="1" applyFont="1" applyFill="1" applyBorder="1" applyAlignment="1">
      <alignment horizontal="center" vertical="center"/>
    </xf>
    <xf numFmtId="172" fontId="0" fillId="3" borderId="48" xfId="0" applyNumberFormat="1" applyFont="1" applyFill="1" applyBorder="1" applyAlignment="1">
      <alignment horizontal="center" vertical="center"/>
    </xf>
    <xf numFmtId="174" fontId="0" fillId="0" borderId="31" xfId="19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0" borderId="6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1" fillId="2" borderId="64" xfId="0" applyFont="1" applyFill="1" applyBorder="1" applyAlignment="1">
      <alignment/>
    </xf>
    <xf numFmtId="0" fontId="0" fillId="2" borderId="64" xfId="0" applyFill="1" applyBorder="1" applyAlignment="1">
      <alignment/>
    </xf>
    <xf numFmtId="0" fontId="0" fillId="2" borderId="29" xfId="0" applyFill="1" applyBorder="1" applyAlignment="1">
      <alignment/>
    </xf>
    <xf numFmtId="0" fontId="4" fillId="0" borderId="2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C38">
      <selection activeCell="K60" sqref="K60"/>
    </sheetView>
  </sheetViews>
  <sheetFormatPr defaultColWidth="9.00390625" defaultRowHeight="12.75"/>
  <cols>
    <col min="1" max="1" width="6.625" style="0" customWidth="1"/>
    <col min="2" max="2" width="44.125" style="0" customWidth="1"/>
    <col min="3" max="3" width="7.00390625" style="0" customWidth="1"/>
    <col min="4" max="10" width="11.125" style="0" customWidth="1"/>
  </cols>
  <sheetData>
    <row r="1" ht="15.75">
      <c r="A1" s="1" t="s">
        <v>109</v>
      </c>
    </row>
    <row r="2" ht="15">
      <c r="A2" s="110"/>
    </row>
    <row r="3" spans="1:10" ht="15.75">
      <c r="A3" s="1" t="s">
        <v>117</v>
      </c>
      <c r="J3" s="3" t="s">
        <v>47</v>
      </c>
    </row>
    <row r="4" ht="13.5" thickBot="1">
      <c r="A4" s="3"/>
    </row>
    <row r="5" spans="1:10" ht="12.75">
      <c r="A5" s="46" t="s">
        <v>52</v>
      </c>
      <c r="B5" s="142" t="s">
        <v>53</v>
      </c>
      <c r="C5" s="47"/>
      <c r="D5" s="144" t="s">
        <v>54</v>
      </c>
      <c r="E5" s="144"/>
      <c r="F5" s="144"/>
      <c r="G5" s="144"/>
      <c r="H5" s="144"/>
      <c r="I5" s="144"/>
      <c r="J5" s="48" t="s">
        <v>29</v>
      </c>
    </row>
    <row r="6" spans="1:10" ht="13.5" thickBot="1">
      <c r="A6" s="44" t="s">
        <v>55</v>
      </c>
      <c r="B6" s="143"/>
      <c r="C6" s="49"/>
      <c r="D6" s="50">
        <v>1996</v>
      </c>
      <c r="E6" s="50">
        <v>1997</v>
      </c>
      <c r="F6" s="50">
        <v>1998</v>
      </c>
      <c r="G6" s="50">
        <v>1999</v>
      </c>
      <c r="H6" s="50">
        <v>2000</v>
      </c>
      <c r="I6" s="50">
        <v>2001</v>
      </c>
      <c r="J6" s="51">
        <v>2002</v>
      </c>
    </row>
    <row r="7" spans="1:10" ht="12.75">
      <c r="A7" s="145" t="s">
        <v>4</v>
      </c>
      <c r="B7" s="147" t="s">
        <v>56</v>
      </c>
      <c r="C7" s="69" t="s">
        <v>57</v>
      </c>
      <c r="D7" s="70">
        <v>22786.7</v>
      </c>
      <c r="E7" s="70">
        <v>23219.6</v>
      </c>
      <c r="F7" s="70">
        <v>24838.9</v>
      </c>
      <c r="G7" s="70">
        <v>26005.4</v>
      </c>
      <c r="H7" s="70">
        <v>32543.6</v>
      </c>
      <c r="I7" s="70">
        <v>43064.7</v>
      </c>
      <c r="J7" s="71">
        <v>36460.7</v>
      </c>
    </row>
    <row r="8" spans="1:10" ht="13.5" thickBot="1">
      <c r="A8" s="146"/>
      <c r="B8" s="148"/>
      <c r="C8" s="60" t="s">
        <v>115</v>
      </c>
      <c r="D8" s="61">
        <v>10938.2</v>
      </c>
      <c r="E8" s="61">
        <v>10938.2</v>
      </c>
      <c r="F8" s="61">
        <v>10938.2</v>
      </c>
      <c r="G8" s="61">
        <v>10938.2</v>
      </c>
      <c r="H8" s="61">
        <v>10938.2</v>
      </c>
      <c r="I8" s="61">
        <v>10938.2</v>
      </c>
      <c r="J8" s="62">
        <v>10938.2</v>
      </c>
    </row>
    <row r="9" spans="1:10" ht="12.75">
      <c r="A9" s="145" t="s">
        <v>5</v>
      </c>
      <c r="B9" s="147" t="s">
        <v>20</v>
      </c>
      <c r="C9" s="69" t="s">
        <v>57</v>
      </c>
      <c r="D9" s="70">
        <v>327.4</v>
      </c>
      <c r="E9" s="70">
        <v>5473.1</v>
      </c>
      <c r="F9" s="70">
        <v>8483.2</v>
      </c>
      <c r="G9" s="70">
        <v>18349</v>
      </c>
      <c r="H9" s="70">
        <v>24696.2</v>
      </c>
      <c r="I9" s="70">
        <v>33454</v>
      </c>
      <c r="J9" s="71">
        <v>37315.9</v>
      </c>
    </row>
    <row r="10" spans="1:10" ht="13.5" thickBot="1">
      <c r="A10" s="149"/>
      <c r="B10" s="148"/>
      <c r="C10" s="60" t="s">
        <v>115</v>
      </c>
      <c r="D10" s="61">
        <v>327.4</v>
      </c>
      <c r="E10" s="61">
        <v>5473.1</v>
      </c>
      <c r="F10" s="61">
        <v>8483.2</v>
      </c>
      <c r="G10" s="61">
        <v>18349</v>
      </c>
      <c r="H10" s="61">
        <v>24696.2</v>
      </c>
      <c r="I10" s="61">
        <v>33454</v>
      </c>
      <c r="J10" s="62">
        <v>37315.9</v>
      </c>
    </row>
    <row r="11" spans="1:10" ht="12.75">
      <c r="A11" s="149"/>
      <c r="B11" s="147" t="s">
        <v>58</v>
      </c>
      <c r="C11" s="69" t="s">
        <v>57</v>
      </c>
      <c r="D11" s="70"/>
      <c r="E11" s="70"/>
      <c r="F11" s="70"/>
      <c r="G11" s="70"/>
      <c r="H11" s="70"/>
      <c r="I11" s="70"/>
      <c r="J11" s="71">
        <v>6877.5</v>
      </c>
    </row>
    <row r="12" spans="1:10" ht="13.5" thickBot="1">
      <c r="A12" s="146"/>
      <c r="B12" s="148"/>
      <c r="C12" s="60" t="s">
        <v>115</v>
      </c>
      <c r="D12" s="61"/>
      <c r="E12" s="61"/>
      <c r="F12" s="61"/>
      <c r="G12" s="61"/>
      <c r="H12" s="61"/>
      <c r="I12" s="61"/>
      <c r="J12" s="62">
        <v>6877.5</v>
      </c>
    </row>
    <row r="13" spans="1:10" ht="12.75">
      <c r="A13" s="145" t="s">
        <v>30</v>
      </c>
      <c r="B13" s="147" t="s">
        <v>59</v>
      </c>
      <c r="C13" s="69" t="s">
        <v>57</v>
      </c>
      <c r="D13" s="70">
        <v>12489</v>
      </c>
      <c r="E13" s="70">
        <v>13103.7</v>
      </c>
      <c r="F13" s="70">
        <v>18030</v>
      </c>
      <c r="G13" s="70">
        <v>21097.2</v>
      </c>
      <c r="H13" s="70">
        <f>15174.3+3904.1</f>
        <v>19078.399999999998</v>
      </c>
      <c r="I13" s="70">
        <f>11403.8+3904.1</f>
        <v>15307.9</v>
      </c>
      <c r="J13" s="71">
        <f>8007.2+3904.1</f>
        <v>11911.3</v>
      </c>
    </row>
    <row r="14" spans="1:10" ht="13.5" thickBot="1">
      <c r="A14" s="146"/>
      <c r="B14" s="148"/>
      <c r="C14" s="60" t="s">
        <v>115</v>
      </c>
      <c r="D14" s="61">
        <f>D13-2551.6</f>
        <v>9937.4</v>
      </c>
      <c r="E14" s="61">
        <f>E13-2782.6</f>
        <v>10321.1</v>
      </c>
      <c r="F14" s="61">
        <f>F13-2953</f>
        <v>15077</v>
      </c>
      <c r="G14" s="61">
        <f>G13-3381.3</f>
        <v>17715.9</v>
      </c>
      <c r="H14" s="61">
        <f>H13-3904.1</f>
        <v>15174.299999999997</v>
      </c>
      <c r="I14" s="61">
        <v>11403.8</v>
      </c>
      <c r="J14" s="62">
        <v>8007.2</v>
      </c>
    </row>
    <row r="15" spans="1:10" ht="12.75">
      <c r="A15" s="145" t="s">
        <v>60</v>
      </c>
      <c r="B15" s="147" t="s">
        <v>61</v>
      </c>
      <c r="C15" s="69" t="s">
        <v>57</v>
      </c>
      <c r="D15" s="70"/>
      <c r="E15" s="70"/>
      <c r="F15" s="70"/>
      <c r="G15" s="70"/>
      <c r="H15" s="70"/>
      <c r="I15" s="70">
        <v>2524.2</v>
      </c>
      <c r="J15" s="71">
        <v>2212</v>
      </c>
    </row>
    <row r="16" spans="1:10" ht="13.5" thickBot="1">
      <c r="A16" s="146"/>
      <c r="B16" s="148"/>
      <c r="C16" s="60" t="s">
        <v>115</v>
      </c>
      <c r="D16" s="61"/>
      <c r="E16" s="61"/>
      <c r="F16" s="61"/>
      <c r="G16" s="61"/>
      <c r="H16" s="61"/>
      <c r="I16" s="61">
        <v>2524.2</v>
      </c>
      <c r="J16" s="62">
        <v>2212</v>
      </c>
    </row>
    <row r="17" spans="1:10" ht="12.75">
      <c r="A17" s="145" t="s">
        <v>62</v>
      </c>
      <c r="B17" s="147" t="s">
        <v>63</v>
      </c>
      <c r="C17" s="69" t="s">
        <v>57</v>
      </c>
      <c r="D17" s="70">
        <v>7988.2</v>
      </c>
      <c r="E17" s="70">
        <v>8045.9</v>
      </c>
      <c r="F17" s="70">
        <v>7397</v>
      </c>
      <c r="G17" s="70">
        <v>6631.1</v>
      </c>
      <c r="H17" s="70">
        <v>6222.5</v>
      </c>
      <c r="I17" s="70">
        <v>3126.1</v>
      </c>
      <c r="J17" s="71">
        <v>2096.9</v>
      </c>
    </row>
    <row r="18" spans="1:10" ht="13.5" thickBot="1">
      <c r="A18" s="146"/>
      <c r="B18" s="148"/>
      <c r="C18" s="60" t="s">
        <v>115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2">
        <v>0</v>
      </c>
    </row>
    <row r="19" spans="1:10" ht="12.75">
      <c r="A19" s="145" t="s">
        <v>64</v>
      </c>
      <c r="B19" s="147" t="s">
        <v>65</v>
      </c>
      <c r="C19" s="69" t="s">
        <v>57</v>
      </c>
      <c r="D19" s="70"/>
      <c r="E19" s="70"/>
      <c r="F19" s="70"/>
      <c r="G19" s="70">
        <v>2163.2</v>
      </c>
      <c r="H19" s="70">
        <v>2241.6</v>
      </c>
      <c r="I19" s="70">
        <v>2091.5</v>
      </c>
      <c r="J19" s="71">
        <v>1870.6</v>
      </c>
    </row>
    <row r="20" spans="1:10" ht="13.5" thickBot="1">
      <c r="A20" s="146"/>
      <c r="B20" s="148"/>
      <c r="C20" s="60" t="s">
        <v>115</v>
      </c>
      <c r="D20" s="61"/>
      <c r="E20" s="61"/>
      <c r="F20" s="61"/>
      <c r="G20" s="61">
        <v>0</v>
      </c>
      <c r="H20" s="61">
        <v>0</v>
      </c>
      <c r="I20" s="61">
        <v>0</v>
      </c>
      <c r="J20" s="62">
        <v>0</v>
      </c>
    </row>
    <row r="21" spans="1:10" ht="12.75">
      <c r="A21" s="145" t="s">
        <v>66</v>
      </c>
      <c r="B21" s="147" t="s">
        <v>67</v>
      </c>
      <c r="C21" s="69" t="s">
        <v>57</v>
      </c>
      <c r="D21" s="70">
        <v>2262.9</v>
      </c>
      <c r="E21" s="70">
        <v>2262.9</v>
      </c>
      <c r="F21" s="70">
        <v>2172.7</v>
      </c>
      <c r="G21" s="70">
        <v>1984.9</v>
      </c>
      <c r="H21" s="70">
        <v>1814.8</v>
      </c>
      <c r="I21" s="70">
        <v>1528.7</v>
      </c>
      <c r="J21" s="71">
        <v>1125.7</v>
      </c>
    </row>
    <row r="22" spans="1:10" ht="13.5" thickBot="1">
      <c r="A22" s="146"/>
      <c r="B22" s="148"/>
      <c r="C22" s="60" t="s">
        <v>115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2">
        <v>0</v>
      </c>
    </row>
    <row r="23" spans="1:10" ht="12.75">
      <c r="A23" s="145" t="s">
        <v>68</v>
      </c>
      <c r="B23" s="147" t="s">
        <v>69</v>
      </c>
      <c r="C23" s="69" t="s">
        <v>57</v>
      </c>
      <c r="D23" s="70"/>
      <c r="E23" s="70"/>
      <c r="F23" s="70"/>
      <c r="G23" s="70"/>
      <c r="H23" s="70">
        <v>270.3</v>
      </c>
      <c r="I23" s="70">
        <v>606.5</v>
      </c>
      <c r="J23" s="71">
        <v>942.3</v>
      </c>
    </row>
    <row r="24" spans="1:10" ht="13.5" thickBot="1">
      <c r="A24" s="146"/>
      <c r="B24" s="148"/>
      <c r="C24" s="60" t="s">
        <v>115</v>
      </c>
      <c r="D24" s="61"/>
      <c r="E24" s="61"/>
      <c r="F24" s="61"/>
      <c r="G24" s="61"/>
      <c r="H24" s="61">
        <v>0</v>
      </c>
      <c r="I24" s="61">
        <v>0</v>
      </c>
      <c r="J24" s="62">
        <v>0</v>
      </c>
    </row>
    <row r="25" spans="1:10" ht="12.75">
      <c r="A25" s="145" t="s">
        <v>70</v>
      </c>
      <c r="B25" s="147" t="s">
        <v>71</v>
      </c>
      <c r="C25" s="69" t="s">
        <v>57</v>
      </c>
      <c r="D25" s="70">
        <v>1197.8</v>
      </c>
      <c r="E25" s="70">
        <v>2612.5</v>
      </c>
      <c r="F25" s="70">
        <v>1564.7</v>
      </c>
      <c r="G25" s="70">
        <v>1493.1</v>
      </c>
      <c r="H25" s="70">
        <v>1454.3</v>
      </c>
      <c r="I25" s="70">
        <v>1262.3</v>
      </c>
      <c r="J25" s="71">
        <v>856.8</v>
      </c>
    </row>
    <row r="26" spans="1:10" ht="13.5" thickBot="1">
      <c r="A26" s="146"/>
      <c r="B26" s="148"/>
      <c r="C26" s="60" t="s">
        <v>115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2">
        <v>0</v>
      </c>
    </row>
    <row r="27" spans="1:10" ht="12.75">
      <c r="A27" s="150" t="s">
        <v>72</v>
      </c>
      <c r="B27" s="147" t="s">
        <v>73</v>
      </c>
      <c r="C27" s="69" t="s">
        <v>57</v>
      </c>
      <c r="D27" s="70"/>
      <c r="E27" s="70"/>
      <c r="F27" s="70">
        <v>1104.1</v>
      </c>
      <c r="G27" s="70">
        <v>1085.4</v>
      </c>
      <c r="H27" s="70">
        <v>2814.3</v>
      </c>
      <c r="I27" s="70">
        <v>2598.6</v>
      </c>
      <c r="J27" s="71">
        <v>838.9</v>
      </c>
    </row>
    <row r="28" spans="1:10" ht="13.5" thickBot="1">
      <c r="A28" s="151"/>
      <c r="B28" s="148"/>
      <c r="C28" s="60" t="s">
        <v>115</v>
      </c>
      <c r="D28" s="61"/>
      <c r="E28" s="61"/>
      <c r="F28" s="61">
        <v>0</v>
      </c>
      <c r="G28" s="61">
        <v>0</v>
      </c>
      <c r="H28" s="61">
        <v>0</v>
      </c>
      <c r="I28" s="61">
        <v>0</v>
      </c>
      <c r="J28" s="62">
        <v>0</v>
      </c>
    </row>
    <row r="29" spans="1:10" ht="12.75">
      <c r="A29" s="150" t="s">
        <v>74</v>
      </c>
      <c r="B29" s="147" t="s">
        <v>75</v>
      </c>
      <c r="C29" s="69" t="s">
        <v>57</v>
      </c>
      <c r="D29" s="70"/>
      <c r="E29" s="70"/>
      <c r="F29" s="70"/>
      <c r="G29" s="70"/>
      <c r="H29" s="70">
        <v>547.3</v>
      </c>
      <c r="I29" s="70">
        <v>75</v>
      </c>
      <c r="J29" s="71">
        <v>62</v>
      </c>
    </row>
    <row r="30" spans="1:10" ht="13.5" thickBot="1">
      <c r="A30" s="151"/>
      <c r="B30" s="148"/>
      <c r="C30" s="60" t="s">
        <v>115</v>
      </c>
      <c r="D30" s="61"/>
      <c r="E30" s="61"/>
      <c r="F30" s="61"/>
      <c r="G30" s="61"/>
      <c r="H30" s="61">
        <v>0</v>
      </c>
      <c r="I30" s="61">
        <v>0</v>
      </c>
      <c r="J30" s="62">
        <v>0</v>
      </c>
    </row>
    <row r="31" spans="1:10" ht="12.75">
      <c r="A31" s="150" t="s">
        <v>15</v>
      </c>
      <c r="B31" s="147" t="s">
        <v>44</v>
      </c>
      <c r="C31" s="69" t="s">
        <v>57</v>
      </c>
      <c r="D31" s="70">
        <v>2707.5</v>
      </c>
      <c r="E31" s="70">
        <v>2638.3</v>
      </c>
      <c r="F31" s="70">
        <v>2633.4</v>
      </c>
      <c r="G31" s="70">
        <v>9341.93</v>
      </c>
      <c r="H31" s="70">
        <v>18320.8</v>
      </c>
      <c r="I31" s="70">
        <v>17561.4</v>
      </c>
      <c r="J31" s="71"/>
    </row>
    <row r="32" spans="1:10" ht="13.5" thickBot="1">
      <c r="A32" s="151"/>
      <c r="B32" s="148"/>
      <c r="C32" s="60" t="s">
        <v>115</v>
      </c>
      <c r="D32" s="61">
        <v>2707.5</v>
      </c>
      <c r="E32" s="61">
        <v>2638.3</v>
      </c>
      <c r="F32" s="61">
        <v>2633.4</v>
      </c>
      <c r="G32" s="61">
        <v>9341.93</v>
      </c>
      <c r="H32" s="61">
        <v>18320.8</v>
      </c>
      <c r="I32" s="61">
        <v>17561.4</v>
      </c>
      <c r="J32" s="62"/>
    </row>
    <row r="33" spans="1:10" ht="12.75">
      <c r="A33" s="150" t="s">
        <v>76</v>
      </c>
      <c r="B33" s="147" t="s">
        <v>77</v>
      </c>
      <c r="C33" s="69" t="s">
        <v>57</v>
      </c>
      <c r="D33" s="70"/>
      <c r="E33" s="70"/>
      <c r="F33" s="70"/>
      <c r="G33" s="70"/>
      <c r="H33" s="70"/>
      <c r="I33" s="70">
        <v>10776</v>
      </c>
      <c r="J33" s="71"/>
    </row>
    <row r="34" spans="1:10" ht="13.5" thickBot="1">
      <c r="A34" s="151"/>
      <c r="B34" s="148"/>
      <c r="C34" s="60" t="s">
        <v>115</v>
      </c>
      <c r="D34" s="61"/>
      <c r="E34" s="61"/>
      <c r="F34" s="61"/>
      <c r="G34" s="61"/>
      <c r="H34" s="61"/>
      <c r="I34" s="61">
        <v>0</v>
      </c>
      <c r="J34" s="62"/>
    </row>
    <row r="35" spans="1:10" ht="12.75">
      <c r="A35" s="150" t="s">
        <v>31</v>
      </c>
      <c r="B35" s="147" t="s">
        <v>46</v>
      </c>
      <c r="C35" s="69" t="s">
        <v>57</v>
      </c>
      <c r="D35" s="70">
        <v>2494.8</v>
      </c>
      <c r="E35" s="70">
        <v>2416.2</v>
      </c>
      <c r="F35" s="70">
        <v>2317.8</v>
      </c>
      <c r="G35" s="70">
        <v>2530.1</v>
      </c>
      <c r="H35" s="70">
        <v>2589</v>
      </c>
      <c r="I35" s="70">
        <v>1959.7</v>
      </c>
      <c r="J35" s="71"/>
    </row>
    <row r="36" spans="1:10" ht="13.5" thickBot="1">
      <c r="A36" s="151"/>
      <c r="B36" s="148"/>
      <c r="C36" s="60" t="s">
        <v>115</v>
      </c>
      <c r="D36" s="61">
        <v>2494.8</v>
      </c>
      <c r="E36" s="61">
        <v>2416.2</v>
      </c>
      <c r="F36" s="61">
        <v>2317.8</v>
      </c>
      <c r="G36" s="61">
        <v>2530.1</v>
      </c>
      <c r="H36" s="61">
        <v>2589</v>
      </c>
      <c r="I36" s="61">
        <v>1959.7</v>
      </c>
      <c r="J36" s="62"/>
    </row>
    <row r="37" spans="1:10" ht="12.75">
      <c r="A37" s="150" t="s">
        <v>19</v>
      </c>
      <c r="B37" s="147" t="s">
        <v>45</v>
      </c>
      <c r="C37" s="69" t="s">
        <v>57</v>
      </c>
      <c r="D37" s="70">
        <v>593.3</v>
      </c>
      <c r="E37" s="70">
        <v>575.6</v>
      </c>
      <c r="F37" s="70">
        <v>649.3</v>
      </c>
      <c r="G37" s="70">
        <v>636.9</v>
      </c>
      <c r="H37" s="70">
        <v>577.5</v>
      </c>
      <c r="I37" s="70">
        <v>496.2</v>
      </c>
      <c r="J37" s="71"/>
    </row>
    <row r="38" spans="1:10" ht="13.5" thickBot="1">
      <c r="A38" s="151"/>
      <c r="B38" s="148"/>
      <c r="C38" s="60" t="s">
        <v>115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2"/>
    </row>
    <row r="39" spans="1:10" ht="12.75">
      <c r="A39" s="150" t="s">
        <v>78</v>
      </c>
      <c r="B39" s="147" t="s">
        <v>79</v>
      </c>
      <c r="C39" s="69" t="s">
        <v>57</v>
      </c>
      <c r="D39" s="70"/>
      <c r="E39" s="70"/>
      <c r="F39" s="70"/>
      <c r="G39" s="70"/>
      <c r="H39" s="70">
        <v>628.2</v>
      </c>
      <c r="I39" s="70">
        <v>277.1</v>
      </c>
      <c r="J39" s="71"/>
    </row>
    <row r="40" spans="1:10" ht="13.5" thickBot="1">
      <c r="A40" s="151"/>
      <c r="B40" s="148"/>
      <c r="C40" s="60" t="s">
        <v>115</v>
      </c>
      <c r="D40" s="61"/>
      <c r="E40" s="61"/>
      <c r="F40" s="61"/>
      <c r="G40" s="61"/>
      <c r="H40" s="61">
        <v>0</v>
      </c>
      <c r="I40" s="61">
        <v>0</v>
      </c>
      <c r="J40" s="62"/>
    </row>
    <row r="41" spans="1:10" ht="12.75">
      <c r="A41" s="150" t="s">
        <v>80</v>
      </c>
      <c r="B41" s="147" t="s">
        <v>81</v>
      </c>
      <c r="C41" s="69" t="s">
        <v>57</v>
      </c>
      <c r="D41" s="70"/>
      <c r="E41" s="70"/>
      <c r="F41" s="70">
        <v>97</v>
      </c>
      <c r="G41" s="70">
        <v>108.5</v>
      </c>
      <c r="H41" s="70">
        <v>112.5</v>
      </c>
      <c r="I41" s="70">
        <v>114.8</v>
      </c>
      <c r="J41" s="71"/>
    </row>
    <row r="42" spans="1:10" ht="13.5" thickBot="1">
      <c r="A42" s="151"/>
      <c r="B42" s="148"/>
      <c r="C42" s="60" t="s">
        <v>115</v>
      </c>
      <c r="D42" s="61"/>
      <c r="E42" s="61"/>
      <c r="F42" s="61">
        <v>97</v>
      </c>
      <c r="G42" s="61">
        <v>108.5</v>
      </c>
      <c r="H42" s="61">
        <v>112.5</v>
      </c>
      <c r="I42" s="61">
        <v>114.8</v>
      </c>
      <c r="J42" s="62"/>
    </row>
    <row r="43" spans="1:10" ht="12.75">
      <c r="A43" s="150" t="s">
        <v>32</v>
      </c>
      <c r="B43" s="147" t="s">
        <v>82</v>
      </c>
      <c r="C43" s="69" t="s">
        <v>57</v>
      </c>
      <c r="D43" s="70">
        <v>4315.5</v>
      </c>
      <c r="E43" s="70">
        <v>3287</v>
      </c>
      <c r="F43" s="70">
        <v>2617.2</v>
      </c>
      <c r="G43" s="70">
        <v>1850.7</v>
      </c>
      <c r="H43" s="70">
        <v>784.1</v>
      </c>
      <c r="I43" s="70"/>
      <c r="J43" s="71"/>
    </row>
    <row r="44" spans="1:10" ht="13.5" thickBot="1">
      <c r="A44" s="151"/>
      <c r="B44" s="148"/>
      <c r="C44" s="60" t="s">
        <v>115</v>
      </c>
      <c r="D44" s="61">
        <v>4315.5</v>
      </c>
      <c r="E44" s="61">
        <v>3287</v>
      </c>
      <c r="F44" s="61">
        <v>2617.2</v>
      </c>
      <c r="G44" s="61">
        <v>1850.7</v>
      </c>
      <c r="H44" s="61">
        <v>784.1</v>
      </c>
      <c r="I44" s="61"/>
      <c r="J44" s="62"/>
    </row>
    <row r="48" ht="13.5" thickBot="1">
      <c r="J48" s="3" t="s">
        <v>83</v>
      </c>
    </row>
    <row r="49" spans="1:10" ht="12.75">
      <c r="A49" s="46" t="s">
        <v>52</v>
      </c>
      <c r="B49" s="52" t="s">
        <v>53</v>
      </c>
      <c r="C49" s="47"/>
      <c r="D49" s="144" t="s">
        <v>54</v>
      </c>
      <c r="E49" s="144"/>
      <c r="F49" s="144"/>
      <c r="G49" s="144"/>
      <c r="H49" s="144"/>
      <c r="I49" s="144"/>
      <c r="J49" s="48" t="s">
        <v>29</v>
      </c>
    </row>
    <row r="50" spans="1:10" ht="13.5" thickBot="1">
      <c r="A50" s="44" t="s">
        <v>55</v>
      </c>
      <c r="B50" s="53"/>
      <c r="C50" s="49"/>
      <c r="D50" s="50">
        <v>1996</v>
      </c>
      <c r="E50" s="50">
        <v>1997</v>
      </c>
      <c r="F50" s="50">
        <v>1998</v>
      </c>
      <c r="G50" s="50">
        <v>1999</v>
      </c>
      <c r="H50" s="50">
        <v>2000</v>
      </c>
      <c r="I50" s="50">
        <v>2001</v>
      </c>
      <c r="J50" s="51">
        <v>2002</v>
      </c>
    </row>
    <row r="51" spans="1:10" ht="12.75">
      <c r="A51" s="150" t="s">
        <v>33</v>
      </c>
      <c r="B51" s="147" t="s">
        <v>21</v>
      </c>
      <c r="C51" s="69" t="s">
        <v>57</v>
      </c>
      <c r="D51" s="70"/>
      <c r="E51" s="70"/>
      <c r="F51" s="70"/>
      <c r="G51" s="70"/>
      <c r="H51" s="70">
        <v>300</v>
      </c>
      <c r="I51" s="70"/>
      <c r="J51" s="71"/>
    </row>
    <row r="52" spans="1:10" ht="13.5" thickBot="1">
      <c r="A52" s="151"/>
      <c r="B52" s="148"/>
      <c r="C52" s="60" t="s">
        <v>115</v>
      </c>
      <c r="D52" s="61"/>
      <c r="E52" s="61"/>
      <c r="F52" s="61"/>
      <c r="G52" s="61"/>
      <c r="H52" s="61">
        <v>300</v>
      </c>
      <c r="I52" s="61"/>
      <c r="J52" s="62"/>
    </row>
    <row r="53" spans="1:10" ht="12.75">
      <c r="A53" s="150" t="s">
        <v>84</v>
      </c>
      <c r="B53" s="147" t="s">
        <v>14</v>
      </c>
      <c r="C53" s="69" t="s">
        <v>57</v>
      </c>
      <c r="D53" s="70">
        <v>1203.7</v>
      </c>
      <c r="E53" s="70">
        <v>1212.2</v>
      </c>
      <c r="F53" s="70">
        <v>1416</v>
      </c>
      <c r="G53" s="70">
        <v>1229.4</v>
      </c>
      <c r="H53" s="70">
        <v>1135.5</v>
      </c>
      <c r="I53" s="70"/>
      <c r="J53" s="71"/>
    </row>
    <row r="54" spans="1:10" ht="13.5" thickBot="1">
      <c r="A54" s="151"/>
      <c r="B54" s="148"/>
      <c r="C54" s="60" t="s">
        <v>115</v>
      </c>
      <c r="D54" s="61">
        <v>1203.7</v>
      </c>
      <c r="E54" s="61">
        <v>1212.2</v>
      </c>
      <c r="F54" s="61">
        <v>1416</v>
      </c>
      <c r="G54" s="61">
        <v>1229.4</v>
      </c>
      <c r="H54" s="61">
        <v>1135.5</v>
      </c>
      <c r="I54" s="61"/>
      <c r="J54" s="62"/>
    </row>
    <row r="55" spans="1:10" ht="12.75">
      <c r="A55" s="150" t="s">
        <v>35</v>
      </c>
      <c r="B55" s="147" t="s">
        <v>85</v>
      </c>
      <c r="C55" s="69" t="s">
        <v>57</v>
      </c>
      <c r="D55" s="70"/>
      <c r="E55" s="70"/>
      <c r="F55" s="70"/>
      <c r="G55" s="70"/>
      <c r="H55" s="70">
        <v>660.7</v>
      </c>
      <c r="I55" s="70"/>
      <c r="J55" s="71"/>
    </row>
    <row r="56" spans="1:10" ht="13.5" thickBot="1">
      <c r="A56" s="151"/>
      <c r="B56" s="148"/>
      <c r="C56" s="60" t="s">
        <v>115</v>
      </c>
      <c r="D56" s="61"/>
      <c r="E56" s="61"/>
      <c r="F56" s="61"/>
      <c r="G56" s="61"/>
      <c r="H56" s="61">
        <v>56</v>
      </c>
      <c r="I56" s="61"/>
      <c r="J56" s="62"/>
    </row>
    <row r="57" spans="1:10" ht="12.75">
      <c r="A57" s="150" t="s">
        <v>86</v>
      </c>
      <c r="B57" s="147" t="s">
        <v>87</v>
      </c>
      <c r="C57" s="69" t="s">
        <v>57</v>
      </c>
      <c r="D57" s="70">
        <v>1288</v>
      </c>
      <c r="E57" s="70">
        <v>1045</v>
      </c>
      <c r="F57" s="70">
        <v>790</v>
      </c>
      <c r="G57" s="70">
        <v>705</v>
      </c>
      <c r="H57" s="70"/>
      <c r="I57" s="70"/>
      <c r="J57" s="71"/>
    </row>
    <row r="58" spans="1:10" ht="13.5" thickBot="1">
      <c r="A58" s="151"/>
      <c r="B58" s="148"/>
      <c r="C58" s="60" t="s">
        <v>115</v>
      </c>
      <c r="D58" s="61">
        <v>1288</v>
      </c>
      <c r="E58" s="61">
        <v>1045</v>
      </c>
      <c r="F58" s="61">
        <v>790</v>
      </c>
      <c r="G58" s="61">
        <v>705</v>
      </c>
      <c r="H58" s="61"/>
      <c r="I58" s="61"/>
      <c r="J58" s="62"/>
    </row>
    <row r="59" spans="1:10" ht="12.75">
      <c r="A59" s="150" t="s">
        <v>88</v>
      </c>
      <c r="B59" s="147" t="s">
        <v>89</v>
      </c>
      <c r="C59" s="69" t="s">
        <v>57</v>
      </c>
      <c r="D59" s="70"/>
      <c r="E59" s="70"/>
      <c r="F59" s="70"/>
      <c r="G59" s="70">
        <v>100</v>
      </c>
      <c r="H59" s="70"/>
      <c r="I59" s="70"/>
      <c r="J59" s="71"/>
    </row>
    <row r="60" spans="1:10" ht="13.5" thickBot="1">
      <c r="A60" s="151"/>
      <c r="B60" s="148"/>
      <c r="C60" s="60" t="s">
        <v>115</v>
      </c>
      <c r="D60" s="61"/>
      <c r="E60" s="61"/>
      <c r="F60" s="61"/>
      <c r="G60" s="61">
        <v>0</v>
      </c>
      <c r="H60" s="61"/>
      <c r="I60" s="61"/>
      <c r="J60" s="62"/>
    </row>
    <row r="61" spans="1:10" ht="12.75">
      <c r="A61" s="150" t="s">
        <v>90</v>
      </c>
      <c r="B61" s="147" t="s">
        <v>91</v>
      </c>
      <c r="C61" s="69" t="s">
        <v>57</v>
      </c>
      <c r="D61" s="70">
        <v>160</v>
      </c>
      <c r="E61" s="70">
        <v>160</v>
      </c>
      <c r="F61" s="70">
        <v>160</v>
      </c>
      <c r="G61" s="70">
        <v>116</v>
      </c>
      <c r="H61" s="70"/>
      <c r="I61" s="70"/>
      <c r="J61" s="71"/>
    </row>
    <row r="62" spans="1:10" ht="13.5" thickBot="1">
      <c r="A62" s="151"/>
      <c r="B62" s="148"/>
      <c r="C62" s="60" t="s">
        <v>115</v>
      </c>
      <c r="D62" s="61">
        <v>0</v>
      </c>
      <c r="E62" s="61">
        <v>0</v>
      </c>
      <c r="F62" s="61">
        <v>0</v>
      </c>
      <c r="G62" s="61">
        <v>0</v>
      </c>
      <c r="H62" s="61"/>
      <c r="I62" s="61"/>
      <c r="J62" s="62"/>
    </row>
    <row r="63" spans="1:10" ht="12.75">
      <c r="A63" s="150" t="s">
        <v>37</v>
      </c>
      <c r="B63" s="147" t="s">
        <v>92</v>
      </c>
      <c r="C63" s="69" t="s">
        <v>57</v>
      </c>
      <c r="D63" s="70">
        <v>1681.1</v>
      </c>
      <c r="E63" s="70">
        <v>1244.4</v>
      </c>
      <c r="F63" s="70">
        <v>1019.4</v>
      </c>
      <c r="G63" s="70">
        <v>619.4</v>
      </c>
      <c r="H63" s="70"/>
      <c r="I63" s="70"/>
      <c r="J63" s="71"/>
    </row>
    <row r="64" spans="1:10" ht="13.5" thickBot="1">
      <c r="A64" s="151"/>
      <c r="B64" s="148"/>
      <c r="C64" s="60" t="s">
        <v>115</v>
      </c>
      <c r="D64" s="61">
        <v>1681.1</v>
      </c>
      <c r="E64" s="61">
        <v>1244.4</v>
      </c>
      <c r="F64" s="61">
        <v>1019.4</v>
      </c>
      <c r="G64" s="61">
        <v>619.4</v>
      </c>
      <c r="H64" s="61"/>
      <c r="I64" s="61"/>
      <c r="J64" s="62"/>
    </row>
    <row r="65" spans="1:10" ht="12.75">
      <c r="A65" s="150" t="s">
        <v>38</v>
      </c>
      <c r="B65" s="147" t="s">
        <v>93</v>
      </c>
      <c r="C65" s="69" t="s">
        <v>57</v>
      </c>
      <c r="D65" s="70">
        <v>50</v>
      </c>
      <c r="E65" s="70">
        <v>50</v>
      </c>
      <c r="F65" s="70">
        <v>30</v>
      </c>
      <c r="G65" s="70"/>
      <c r="H65" s="70"/>
      <c r="I65" s="70"/>
      <c r="J65" s="71"/>
    </row>
    <row r="66" spans="1:10" ht="13.5" thickBot="1">
      <c r="A66" s="151"/>
      <c r="B66" s="148"/>
      <c r="C66" s="60" t="s">
        <v>115</v>
      </c>
      <c r="D66" s="61">
        <v>50</v>
      </c>
      <c r="E66" s="61">
        <v>50</v>
      </c>
      <c r="F66" s="61">
        <v>30</v>
      </c>
      <c r="G66" s="61"/>
      <c r="H66" s="61"/>
      <c r="I66" s="61"/>
      <c r="J66" s="62"/>
    </row>
    <row r="67" spans="1:10" ht="12.75">
      <c r="A67" s="150" t="s">
        <v>94</v>
      </c>
      <c r="B67" s="147" t="s">
        <v>95</v>
      </c>
      <c r="C67" s="69" t="s">
        <v>57</v>
      </c>
      <c r="D67" s="70">
        <v>8.1</v>
      </c>
      <c r="E67" s="70">
        <v>4.3</v>
      </c>
      <c r="F67" s="70">
        <v>0.9</v>
      </c>
      <c r="G67" s="70"/>
      <c r="H67" s="70"/>
      <c r="I67" s="70"/>
      <c r="J67" s="71"/>
    </row>
    <row r="68" spans="1:10" ht="13.5" thickBot="1">
      <c r="A68" s="151"/>
      <c r="B68" s="148"/>
      <c r="C68" s="60" t="s">
        <v>115</v>
      </c>
      <c r="D68" s="61">
        <v>0</v>
      </c>
      <c r="E68" s="61">
        <v>0</v>
      </c>
      <c r="F68" s="61">
        <v>0</v>
      </c>
      <c r="G68" s="61"/>
      <c r="H68" s="61"/>
      <c r="I68" s="61"/>
      <c r="J68" s="62"/>
    </row>
    <row r="69" spans="1:10" ht="12.75">
      <c r="A69" s="150" t="s">
        <v>39</v>
      </c>
      <c r="B69" s="147" t="s">
        <v>12</v>
      </c>
      <c r="C69" s="69" t="s">
        <v>57</v>
      </c>
      <c r="D69" s="70">
        <v>98</v>
      </c>
      <c r="E69" s="70">
        <v>87.5</v>
      </c>
      <c r="F69" s="70"/>
      <c r="G69" s="70"/>
      <c r="H69" s="70"/>
      <c r="I69" s="70"/>
      <c r="J69" s="71"/>
    </row>
    <row r="70" spans="1:10" ht="13.5" thickBot="1">
      <c r="A70" s="151"/>
      <c r="B70" s="148"/>
      <c r="C70" s="60" t="s">
        <v>115</v>
      </c>
      <c r="D70" s="61">
        <v>98</v>
      </c>
      <c r="E70" s="61">
        <v>87.5</v>
      </c>
      <c r="F70" s="61"/>
      <c r="G70" s="61"/>
      <c r="H70" s="61"/>
      <c r="I70" s="61"/>
      <c r="J70" s="62"/>
    </row>
    <row r="71" spans="1:10" ht="12.75">
      <c r="A71" s="150" t="s">
        <v>40</v>
      </c>
      <c r="B71" s="147" t="s">
        <v>96</v>
      </c>
      <c r="C71" s="69" t="s">
        <v>57</v>
      </c>
      <c r="D71" s="70">
        <v>9.6</v>
      </c>
      <c r="E71" s="70"/>
      <c r="F71" s="70"/>
      <c r="G71" s="70"/>
      <c r="H71" s="70"/>
      <c r="I71" s="70"/>
      <c r="J71" s="71"/>
    </row>
    <row r="72" spans="1:10" ht="13.5" thickBot="1">
      <c r="A72" s="151"/>
      <c r="B72" s="148"/>
      <c r="C72" s="60" t="s">
        <v>115</v>
      </c>
      <c r="D72" s="61">
        <v>9.6</v>
      </c>
      <c r="E72" s="61"/>
      <c r="F72" s="61"/>
      <c r="G72" s="61"/>
      <c r="H72" s="61"/>
      <c r="I72" s="61"/>
      <c r="J72" s="62"/>
    </row>
    <row r="73" spans="1:10" ht="12.75">
      <c r="A73" s="150" t="s">
        <v>97</v>
      </c>
      <c r="B73" s="147" t="s">
        <v>98</v>
      </c>
      <c r="C73" s="69" t="s">
        <v>57</v>
      </c>
      <c r="D73" s="70">
        <v>87.4</v>
      </c>
      <c r="E73" s="70"/>
      <c r="F73" s="70"/>
      <c r="G73" s="70"/>
      <c r="H73" s="70"/>
      <c r="I73" s="70"/>
      <c r="J73" s="71"/>
    </row>
    <row r="74" spans="1:10" ht="13.5" thickBot="1">
      <c r="A74" s="151"/>
      <c r="B74" s="148"/>
      <c r="C74" s="60" t="s">
        <v>115</v>
      </c>
      <c r="D74" s="61">
        <v>87.4</v>
      </c>
      <c r="E74" s="61"/>
      <c r="F74" s="61"/>
      <c r="G74" s="61"/>
      <c r="H74" s="61"/>
      <c r="I74" s="61"/>
      <c r="J74" s="62"/>
    </row>
    <row r="75" spans="1:10" ht="12.75">
      <c r="A75" s="150" t="s">
        <v>99</v>
      </c>
      <c r="B75" s="155" t="s">
        <v>100</v>
      </c>
      <c r="C75" s="69" t="s">
        <v>57</v>
      </c>
      <c r="D75" s="70">
        <v>7.2</v>
      </c>
      <c r="E75" s="70"/>
      <c r="F75" s="70"/>
      <c r="G75" s="70"/>
      <c r="H75" s="70"/>
      <c r="I75" s="70"/>
      <c r="J75" s="71"/>
    </row>
    <row r="76" spans="1:10" ht="13.5" thickBot="1">
      <c r="A76" s="154"/>
      <c r="B76" s="156"/>
      <c r="C76" s="60" t="s">
        <v>115</v>
      </c>
      <c r="D76" s="61">
        <v>4</v>
      </c>
      <c r="E76" s="61"/>
      <c r="F76" s="61"/>
      <c r="G76" s="61"/>
      <c r="H76" s="61"/>
      <c r="I76" s="61"/>
      <c r="J76" s="62"/>
    </row>
    <row r="77" spans="1:10" ht="12.75">
      <c r="A77" s="54"/>
      <c r="B77" s="152" t="s">
        <v>49</v>
      </c>
      <c r="C77" s="73" t="s">
        <v>57</v>
      </c>
      <c r="D77" s="74">
        <f>D75+D73+D71+D69+D67+D65+D63+D61+D59+D57+D55+D53+D51+D43+D41+D39+D37+D35+D33+D31+D29+D27+D25+D23+D21+D19+D17+D15+D13+D11+D9+D7</f>
        <v>61756.2</v>
      </c>
      <c r="E77" s="74">
        <f aca="true" t="shared" si="0" ref="E77:J77">E75+E73+E71+E69+E67+E65+E63+E61+E59+E57+E55+E53+E51+E43+E41+E39+E37+E35+E33+E31+E29+E27+E25+E23+E21+E19+E17+E15+E13+E11+E9+E7</f>
        <v>67438.2</v>
      </c>
      <c r="F77" s="74">
        <f t="shared" si="0"/>
        <v>75321.6</v>
      </c>
      <c r="G77" s="74">
        <f t="shared" si="0"/>
        <v>96047.23000000001</v>
      </c>
      <c r="H77" s="74">
        <f t="shared" si="0"/>
        <v>116791.59999999998</v>
      </c>
      <c r="I77" s="74">
        <f t="shared" si="0"/>
        <v>136824.7</v>
      </c>
      <c r="J77" s="75">
        <f t="shared" si="0"/>
        <v>102570.59999999999</v>
      </c>
    </row>
    <row r="78" spans="1:10" ht="13.5" thickBot="1">
      <c r="A78" s="55"/>
      <c r="B78" s="153"/>
      <c r="C78" s="111" t="s">
        <v>115</v>
      </c>
      <c r="D78" s="76">
        <f>D8+D10+D12+D14+D16+D18+D20+D22+D24+D26+D28+D30+D32+D34+D36+D38+D40+D42+D44+D52+D54+D56+D58+D60+D62+D64+D66+D68+D70+D72+D74+D76</f>
        <v>35142.6</v>
      </c>
      <c r="E78" s="76">
        <f aca="true" t="shared" si="1" ref="E78:J78">SUM(E8,E10,E12,E14,E16,E18,E20,E22,E24,E26,E28,E30,E32,E34,E36,E38,E40,E42,E44,E52,E54,E56,E58,E60,E62,E64,E66,E68,E70,E72)</f>
        <v>38713</v>
      </c>
      <c r="F78" s="76">
        <f t="shared" si="1"/>
        <v>45419.200000000004</v>
      </c>
      <c r="G78" s="76">
        <f t="shared" si="1"/>
        <v>63388.130000000005</v>
      </c>
      <c r="H78" s="76">
        <f t="shared" si="1"/>
        <v>74106.6</v>
      </c>
      <c r="I78" s="76">
        <f t="shared" si="1"/>
        <v>77956.1</v>
      </c>
      <c r="J78" s="77">
        <f t="shared" si="1"/>
        <v>65350.8</v>
      </c>
    </row>
    <row r="79" spans="1:10" ht="13.5" thickBot="1">
      <c r="A79" s="26"/>
      <c r="B79" s="27" t="s">
        <v>120</v>
      </c>
      <c r="C79" s="72"/>
      <c r="D79" s="78" t="s">
        <v>101</v>
      </c>
      <c r="E79" s="79">
        <f aca="true" t="shared" si="2" ref="E79:J79">E78-D78</f>
        <v>3570.4000000000015</v>
      </c>
      <c r="F79" s="80">
        <f t="shared" si="2"/>
        <v>6706.200000000004</v>
      </c>
      <c r="G79" s="80">
        <f t="shared" si="2"/>
        <v>17968.93</v>
      </c>
      <c r="H79" s="80">
        <f t="shared" si="2"/>
        <v>10718.470000000001</v>
      </c>
      <c r="I79" s="80">
        <f t="shared" si="2"/>
        <v>3849.5</v>
      </c>
      <c r="J79" s="81">
        <f t="shared" si="2"/>
        <v>-12605.300000000003</v>
      </c>
    </row>
    <row r="81" spans="5:10" ht="12.75">
      <c r="E81" s="4"/>
      <c r="F81" s="4"/>
      <c r="G81" s="4"/>
      <c r="H81" s="4"/>
      <c r="I81" s="4"/>
      <c r="J81" s="4"/>
    </row>
  </sheetData>
  <mergeCells count="67">
    <mergeCell ref="B77:B78"/>
    <mergeCell ref="A73:A74"/>
    <mergeCell ref="B73:B74"/>
    <mergeCell ref="A75:A76"/>
    <mergeCell ref="B75:B76"/>
    <mergeCell ref="A69:A70"/>
    <mergeCell ref="B69:B70"/>
    <mergeCell ref="A71:A72"/>
    <mergeCell ref="B71:B72"/>
    <mergeCell ref="A65:A66"/>
    <mergeCell ref="B65:B66"/>
    <mergeCell ref="A67:A68"/>
    <mergeCell ref="B67:B68"/>
    <mergeCell ref="A61:A62"/>
    <mergeCell ref="B61:B62"/>
    <mergeCell ref="A63:A64"/>
    <mergeCell ref="B63:B64"/>
    <mergeCell ref="A57:A58"/>
    <mergeCell ref="B57:B58"/>
    <mergeCell ref="A59:A60"/>
    <mergeCell ref="B59:B60"/>
    <mergeCell ref="A53:A54"/>
    <mergeCell ref="B53:B54"/>
    <mergeCell ref="A55:A56"/>
    <mergeCell ref="B55:B56"/>
    <mergeCell ref="A43:A44"/>
    <mergeCell ref="B43:B44"/>
    <mergeCell ref="D49:I49"/>
    <mergeCell ref="A51:A52"/>
    <mergeCell ref="B51:B52"/>
    <mergeCell ref="A39:A40"/>
    <mergeCell ref="B39:B40"/>
    <mergeCell ref="A41:A42"/>
    <mergeCell ref="B41:B42"/>
    <mergeCell ref="A35:A36"/>
    <mergeCell ref="B35:B36"/>
    <mergeCell ref="A37:A38"/>
    <mergeCell ref="B37:B38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9:A12"/>
    <mergeCell ref="B9:B10"/>
    <mergeCell ref="B11:B12"/>
    <mergeCell ref="A13:A14"/>
    <mergeCell ref="B13:B14"/>
    <mergeCell ref="B5:B6"/>
    <mergeCell ref="D5:I5"/>
    <mergeCell ref="A7:A8"/>
    <mergeCell ref="B7:B8"/>
  </mergeCells>
  <printOptions/>
  <pageMargins left="0.75" right="0.75" top="0.48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20" sqref="I20"/>
    </sheetView>
  </sheetViews>
  <sheetFormatPr defaultColWidth="9.00390625" defaultRowHeight="12.75"/>
  <cols>
    <col min="1" max="1" width="6.75390625" style="0" customWidth="1"/>
    <col min="2" max="2" width="39.375" style="0" customWidth="1"/>
    <col min="3" max="3" width="9.375" style="0" customWidth="1"/>
    <col min="4" max="11" width="8.625" style="0" customWidth="1"/>
  </cols>
  <sheetData>
    <row r="1" ht="15.75">
      <c r="A1" s="1" t="s">
        <v>110</v>
      </c>
    </row>
    <row r="3" spans="1:12" ht="15.75">
      <c r="A3" s="1" t="s">
        <v>116</v>
      </c>
      <c r="L3" s="3"/>
    </row>
    <row r="4" spans="4:12" ht="13.5" thickBot="1">
      <c r="D4" s="67"/>
      <c r="J4" s="2" t="s">
        <v>29</v>
      </c>
      <c r="L4" s="3" t="s">
        <v>47</v>
      </c>
    </row>
    <row r="5" spans="1:12" ht="12.75">
      <c r="A5" s="162" t="s">
        <v>0</v>
      </c>
      <c r="B5" s="162" t="s">
        <v>1</v>
      </c>
      <c r="C5" s="66" t="s">
        <v>27</v>
      </c>
      <c r="D5" s="64"/>
      <c r="E5" s="157" t="s">
        <v>26</v>
      </c>
      <c r="F5" s="158"/>
      <c r="G5" s="158"/>
      <c r="H5" s="158"/>
      <c r="I5" s="158"/>
      <c r="J5" s="158"/>
      <c r="K5" s="158"/>
      <c r="L5" s="159"/>
    </row>
    <row r="6" spans="1:12" ht="13.5" thickBot="1">
      <c r="A6" s="163"/>
      <c r="B6" s="163"/>
      <c r="C6" s="90" t="s">
        <v>28</v>
      </c>
      <c r="D6" s="65" t="s">
        <v>102</v>
      </c>
      <c r="E6" s="63">
        <v>1996</v>
      </c>
      <c r="F6" s="45">
        <v>1997</v>
      </c>
      <c r="G6" s="45">
        <v>1998</v>
      </c>
      <c r="H6" s="45">
        <v>1999</v>
      </c>
      <c r="I6" s="45">
        <v>2000</v>
      </c>
      <c r="J6" s="45">
        <v>2001</v>
      </c>
      <c r="K6" s="45">
        <v>2002</v>
      </c>
      <c r="L6" s="82" t="s">
        <v>24</v>
      </c>
    </row>
    <row r="7" spans="1:12" ht="12.75">
      <c r="A7" s="150" t="s">
        <v>4</v>
      </c>
      <c r="B7" s="147" t="s">
        <v>17</v>
      </c>
      <c r="C7" s="92" t="s">
        <v>3</v>
      </c>
      <c r="D7" s="89"/>
      <c r="E7" s="70"/>
      <c r="F7" s="70"/>
      <c r="G7" s="70"/>
      <c r="H7" s="70">
        <v>421.5</v>
      </c>
      <c r="I7" s="70"/>
      <c r="J7" s="70"/>
      <c r="K7" s="68"/>
      <c r="L7" s="86">
        <f aca="true" t="shared" si="0" ref="L7:L36">E7+F7+G7+H7+I7+J7+K7</f>
        <v>421.5</v>
      </c>
    </row>
    <row r="8" spans="1:12" ht="13.5" thickBot="1">
      <c r="A8" s="151"/>
      <c r="B8" s="148"/>
      <c r="C8" s="93" t="s">
        <v>2</v>
      </c>
      <c r="D8" s="91"/>
      <c r="E8" s="84"/>
      <c r="F8" s="61"/>
      <c r="G8" s="61"/>
      <c r="H8" s="61"/>
      <c r="I8" s="61"/>
      <c r="J8" s="61"/>
      <c r="K8" s="85"/>
      <c r="L8" s="87">
        <f t="shared" si="0"/>
        <v>0</v>
      </c>
    </row>
    <row r="9" spans="1:12" ht="12.75">
      <c r="A9" s="150" t="s">
        <v>5</v>
      </c>
      <c r="B9" s="147" t="s">
        <v>20</v>
      </c>
      <c r="C9" s="92" t="s">
        <v>3</v>
      </c>
      <c r="D9" s="88"/>
      <c r="E9" s="70"/>
      <c r="F9" s="70"/>
      <c r="G9" s="70"/>
      <c r="H9" s="70"/>
      <c r="I9" s="70"/>
      <c r="J9" s="70"/>
      <c r="K9" s="68"/>
      <c r="L9" s="86">
        <f t="shared" si="0"/>
        <v>0</v>
      </c>
    </row>
    <row r="10" spans="1:12" ht="13.5" thickBot="1">
      <c r="A10" s="151"/>
      <c r="B10" s="148"/>
      <c r="C10" s="93" t="s">
        <v>2</v>
      </c>
      <c r="D10" s="83"/>
      <c r="E10" s="84"/>
      <c r="F10" s="61"/>
      <c r="G10" s="61"/>
      <c r="H10" s="61"/>
      <c r="I10" s="61">
        <v>1274.5</v>
      </c>
      <c r="J10" s="61"/>
      <c r="K10" s="85"/>
      <c r="L10" s="87">
        <f t="shared" si="0"/>
        <v>1274.5</v>
      </c>
    </row>
    <row r="11" spans="1:12" s="117" customFormat="1" ht="12.75">
      <c r="A11" s="150" t="s">
        <v>30</v>
      </c>
      <c r="B11" s="147" t="s">
        <v>11</v>
      </c>
      <c r="C11" s="112" t="s">
        <v>3</v>
      </c>
      <c r="D11" s="113"/>
      <c r="E11" s="114"/>
      <c r="F11" s="114">
        <v>457.2</v>
      </c>
      <c r="G11" s="114">
        <v>949.4</v>
      </c>
      <c r="H11" s="114">
        <v>1441</v>
      </c>
      <c r="I11" s="114">
        <v>5412.2</v>
      </c>
      <c r="J11" s="114"/>
      <c r="K11" s="115"/>
      <c r="L11" s="116">
        <f t="shared" si="0"/>
        <v>8259.8</v>
      </c>
    </row>
    <row r="12" spans="1:12" ht="13.5" thickBot="1">
      <c r="A12" s="151"/>
      <c r="B12" s="148"/>
      <c r="C12" s="93" t="s">
        <v>2</v>
      </c>
      <c r="D12" s="83"/>
      <c r="E12" s="84"/>
      <c r="F12" s="61"/>
      <c r="G12" s="61"/>
      <c r="H12" s="61"/>
      <c r="I12" s="61">
        <v>3997.2</v>
      </c>
      <c r="J12" s="61">
        <v>4945.1</v>
      </c>
      <c r="K12" s="85">
        <v>2567.9</v>
      </c>
      <c r="L12" s="87">
        <f t="shared" si="0"/>
        <v>11510.199999999999</v>
      </c>
    </row>
    <row r="13" spans="1:12" ht="12.75">
      <c r="A13" s="150" t="s">
        <v>15</v>
      </c>
      <c r="B13" s="147" t="s">
        <v>44</v>
      </c>
      <c r="C13" s="92" t="s">
        <v>3</v>
      </c>
      <c r="D13" s="88"/>
      <c r="E13" s="70"/>
      <c r="F13" s="70"/>
      <c r="G13" s="70"/>
      <c r="H13" s="70"/>
      <c r="I13" s="70"/>
      <c r="J13" s="70"/>
      <c r="K13" s="68">
        <v>17561.4</v>
      </c>
      <c r="L13" s="86">
        <f t="shared" si="0"/>
        <v>17561.4</v>
      </c>
    </row>
    <row r="14" spans="1:12" ht="13.5" thickBot="1">
      <c r="A14" s="151"/>
      <c r="B14" s="148"/>
      <c r="C14" s="93" t="s">
        <v>2</v>
      </c>
      <c r="D14" s="83"/>
      <c r="E14" s="84"/>
      <c r="F14" s="61"/>
      <c r="G14" s="61"/>
      <c r="H14" s="61"/>
      <c r="I14" s="61"/>
      <c r="J14" s="61"/>
      <c r="K14" s="85"/>
      <c r="L14" s="87">
        <f t="shared" si="0"/>
        <v>0</v>
      </c>
    </row>
    <row r="15" spans="1:12" ht="12.75">
      <c r="A15" s="150" t="s">
        <v>31</v>
      </c>
      <c r="B15" s="147" t="s">
        <v>46</v>
      </c>
      <c r="C15" s="92" t="s">
        <v>3</v>
      </c>
      <c r="D15" s="88"/>
      <c r="E15" s="70">
        <v>340.4</v>
      </c>
      <c r="F15" s="70">
        <v>202.2</v>
      </c>
      <c r="G15" s="70">
        <v>49</v>
      </c>
      <c r="H15" s="70">
        <v>613.3</v>
      </c>
      <c r="I15" s="70"/>
      <c r="J15" s="70"/>
      <c r="K15" s="68"/>
      <c r="L15" s="86">
        <f t="shared" si="0"/>
        <v>1204.8999999999999</v>
      </c>
    </row>
    <row r="16" spans="1:12" ht="13.5" thickBot="1">
      <c r="A16" s="151"/>
      <c r="B16" s="148"/>
      <c r="C16" s="93" t="s">
        <v>2</v>
      </c>
      <c r="D16" s="83"/>
      <c r="E16" s="84"/>
      <c r="F16" s="61"/>
      <c r="G16" s="61"/>
      <c r="H16" s="61"/>
      <c r="I16" s="61">
        <v>879.3</v>
      </c>
      <c r="J16" s="61">
        <v>772.1</v>
      </c>
      <c r="K16" s="85">
        <v>1847.8</v>
      </c>
      <c r="L16" s="87">
        <f t="shared" si="0"/>
        <v>3499.2</v>
      </c>
    </row>
    <row r="17" spans="1:12" ht="12.75">
      <c r="A17" s="150" t="s">
        <v>22</v>
      </c>
      <c r="B17" s="147" t="s">
        <v>18</v>
      </c>
      <c r="C17" s="92" t="s">
        <v>3</v>
      </c>
      <c r="D17" s="88"/>
      <c r="E17" s="70"/>
      <c r="F17" s="70"/>
      <c r="G17" s="70"/>
      <c r="H17" s="70">
        <v>6.6</v>
      </c>
      <c r="I17" s="70">
        <v>8.5</v>
      </c>
      <c r="J17" s="70">
        <v>14.6</v>
      </c>
      <c r="K17" s="68"/>
      <c r="L17" s="86">
        <f t="shared" si="0"/>
        <v>29.7</v>
      </c>
    </row>
    <row r="18" spans="1:12" ht="13.5" thickBot="1">
      <c r="A18" s="151"/>
      <c r="B18" s="148"/>
      <c r="C18" s="93" t="s">
        <v>2</v>
      </c>
      <c r="D18" s="83"/>
      <c r="E18" s="84"/>
      <c r="F18" s="61"/>
      <c r="G18" s="61"/>
      <c r="H18" s="61"/>
      <c r="I18" s="61"/>
      <c r="J18" s="61">
        <v>36.4</v>
      </c>
      <c r="K18" s="85">
        <v>127.2</v>
      </c>
      <c r="L18" s="87">
        <f t="shared" si="0"/>
        <v>163.6</v>
      </c>
    </row>
    <row r="19" spans="1:12" ht="12.75">
      <c r="A19" s="150" t="s">
        <v>32</v>
      </c>
      <c r="B19" s="147" t="s">
        <v>6</v>
      </c>
      <c r="C19" s="92" t="s">
        <v>3</v>
      </c>
      <c r="D19" s="88"/>
      <c r="E19" s="70">
        <v>1476.4</v>
      </c>
      <c r="F19" s="70">
        <v>1023.1</v>
      </c>
      <c r="G19" s="70">
        <v>802.8</v>
      </c>
      <c r="H19" s="70">
        <v>884.9</v>
      </c>
      <c r="I19" s="70">
        <v>25.1</v>
      </c>
      <c r="J19" s="70"/>
      <c r="K19" s="68"/>
      <c r="L19" s="86">
        <f t="shared" si="0"/>
        <v>4212.3</v>
      </c>
    </row>
    <row r="20" spans="1:12" ht="13.5" thickBot="1">
      <c r="A20" s="151"/>
      <c r="B20" s="148"/>
      <c r="C20" s="93" t="s">
        <v>2</v>
      </c>
      <c r="D20" s="83"/>
      <c r="E20" s="84"/>
      <c r="F20" s="61"/>
      <c r="G20" s="61"/>
      <c r="H20" s="61"/>
      <c r="I20" s="61">
        <v>1841.9</v>
      </c>
      <c r="J20" s="61">
        <v>843.3</v>
      </c>
      <c r="K20" s="85"/>
      <c r="L20" s="87">
        <f t="shared" si="0"/>
        <v>2685.2</v>
      </c>
    </row>
    <row r="21" spans="1:12" ht="12.75">
      <c r="A21" s="150" t="s">
        <v>33</v>
      </c>
      <c r="B21" s="147" t="s">
        <v>21</v>
      </c>
      <c r="C21" s="92" t="s">
        <v>3</v>
      </c>
      <c r="D21" s="88"/>
      <c r="E21" s="70"/>
      <c r="F21" s="70"/>
      <c r="G21" s="70"/>
      <c r="H21" s="70"/>
      <c r="I21" s="70"/>
      <c r="J21" s="70"/>
      <c r="K21" s="68"/>
      <c r="L21" s="86">
        <f t="shared" si="0"/>
        <v>0</v>
      </c>
    </row>
    <row r="22" spans="1:12" ht="13.5" thickBot="1">
      <c r="A22" s="151"/>
      <c r="B22" s="148"/>
      <c r="C22" s="93" t="s">
        <v>2</v>
      </c>
      <c r="D22" s="83"/>
      <c r="E22" s="84"/>
      <c r="F22" s="61"/>
      <c r="G22" s="61"/>
      <c r="H22" s="61"/>
      <c r="I22" s="61"/>
      <c r="J22" s="61">
        <v>303.4</v>
      </c>
      <c r="K22" s="85"/>
      <c r="L22" s="87">
        <f t="shared" si="0"/>
        <v>303.4</v>
      </c>
    </row>
    <row r="23" spans="1:12" ht="12.75">
      <c r="A23" s="150" t="s">
        <v>34</v>
      </c>
      <c r="B23" s="147" t="s">
        <v>14</v>
      </c>
      <c r="C23" s="92" t="s">
        <v>3</v>
      </c>
      <c r="D23" s="88"/>
      <c r="E23" s="70"/>
      <c r="F23" s="70"/>
      <c r="G23" s="70">
        <v>19.4</v>
      </c>
      <c r="H23" s="70">
        <v>238.6</v>
      </c>
      <c r="I23" s="70">
        <v>255.1</v>
      </c>
      <c r="J23" s="70"/>
      <c r="K23" s="68"/>
      <c r="L23" s="86">
        <f t="shared" si="0"/>
        <v>513.1</v>
      </c>
    </row>
    <row r="24" spans="1:12" ht="13.5" thickBot="1">
      <c r="A24" s="151"/>
      <c r="B24" s="148"/>
      <c r="C24" s="93" t="s">
        <v>2</v>
      </c>
      <c r="D24" s="83"/>
      <c r="E24" s="84"/>
      <c r="F24" s="61"/>
      <c r="G24" s="61"/>
      <c r="H24" s="61"/>
      <c r="I24" s="61">
        <v>114.2</v>
      </c>
      <c r="J24" s="61">
        <v>1067.8</v>
      </c>
      <c r="K24" s="85"/>
      <c r="L24" s="87">
        <f t="shared" si="0"/>
        <v>1182</v>
      </c>
    </row>
    <row r="25" spans="1:12" ht="12.75">
      <c r="A25" s="150" t="s">
        <v>35</v>
      </c>
      <c r="B25" s="147" t="s">
        <v>23</v>
      </c>
      <c r="C25" s="92" t="s">
        <v>3</v>
      </c>
      <c r="D25" s="88"/>
      <c r="E25" s="70"/>
      <c r="F25" s="70"/>
      <c r="G25" s="70"/>
      <c r="H25" s="70"/>
      <c r="I25" s="70"/>
      <c r="J25" s="70"/>
      <c r="K25" s="68"/>
      <c r="L25" s="86">
        <f t="shared" si="0"/>
        <v>0</v>
      </c>
    </row>
    <row r="26" spans="1:12" ht="13.5" thickBot="1">
      <c r="A26" s="151"/>
      <c r="B26" s="148"/>
      <c r="C26" s="93" t="s">
        <v>2</v>
      </c>
      <c r="D26" s="83"/>
      <c r="E26" s="84"/>
      <c r="F26" s="61"/>
      <c r="G26" s="61"/>
      <c r="H26" s="61"/>
      <c r="I26" s="61"/>
      <c r="J26" s="61"/>
      <c r="K26" s="85">
        <v>56.2</v>
      </c>
      <c r="L26" s="87">
        <f t="shared" si="0"/>
        <v>56.2</v>
      </c>
    </row>
    <row r="27" spans="1:12" ht="12.75">
      <c r="A27" s="150" t="s">
        <v>36</v>
      </c>
      <c r="B27" s="147" t="s">
        <v>10</v>
      </c>
      <c r="C27" s="92" t="s">
        <v>3</v>
      </c>
      <c r="D27" s="88"/>
      <c r="E27" s="70"/>
      <c r="F27" s="70">
        <v>243</v>
      </c>
      <c r="G27" s="70">
        <v>255</v>
      </c>
      <c r="H27" s="70">
        <v>85</v>
      </c>
      <c r="I27" s="70"/>
      <c r="J27" s="70"/>
      <c r="K27" s="68"/>
      <c r="L27" s="86">
        <f t="shared" si="0"/>
        <v>583</v>
      </c>
    </row>
    <row r="28" spans="1:12" ht="13.5" thickBot="1">
      <c r="A28" s="151"/>
      <c r="B28" s="148"/>
      <c r="C28" s="93" t="s">
        <v>2</v>
      </c>
      <c r="D28" s="83"/>
      <c r="E28" s="84"/>
      <c r="F28" s="61"/>
      <c r="G28" s="61"/>
      <c r="H28" s="61"/>
      <c r="I28" s="61">
        <v>705.1</v>
      </c>
      <c r="J28" s="61"/>
      <c r="K28" s="85"/>
      <c r="L28" s="87">
        <f t="shared" si="0"/>
        <v>705.1</v>
      </c>
    </row>
    <row r="29" spans="1:12" ht="12.75">
      <c r="A29" s="150" t="s">
        <v>37</v>
      </c>
      <c r="B29" s="147" t="s">
        <v>25</v>
      </c>
      <c r="C29" s="92" t="s">
        <v>3</v>
      </c>
      <c r="D29" s="88"/>
      <c r="E29" s="70">
        <v>73.8</v>
      </c>
      <c r="F29" s="70"/>
      <c r="G29" s="70"/>
      <c r="H29" s="70">
        <v>400</v>
      </c>
      <c r="I29" s="70"/>
      <c r="J29" s="70"/>
      <c r="K29" s="68"/>
      <c r="L29" s="86">
        <f t="shared" si="0"/>
        <v>473.8</v>
      </c>
    </row>
    <row r="30" spans="1:12" ht="13.5" thickBot="1">
      <c r="A30" s="151"/>
      <c r="B30" s="148"/>
      <c r="C30" s="93" t="s">
        <v>2</v>
      </c>
      <c r="D30" s="83"/>
      <c r="E30" s="84"/>
      <c r="F30" s="61"/>
      <c r="G30" s="61"/>
      <c r="H30" s="61"/>
      <c r="I30" s="61">
        <v>1105</v>
      </c>
      <c r="J30" s="61"/>
      <c r="K30" s="85"/>
      <c r="L30" s="87">
        <f t="shared" si="0"/>
        <v>1105</v>
      </c>
    </row>
    <row r="31" spans="1:12" ht="12.75">
      <c r="A31" s="150" t="s">
        <v>38</v>
      </c>
      <c r="B31" s="147" t="s">
        <v>16</v>
      </c>
      <c r="C31" s="92" t="s">
        <v>3</v>
      </c>
      <c r="D31" s="88"/>
      <c r="E31" s="70"/>
      <c r="F31" s="70"/>
      <c r="G31" s="70">
        <v>20</v>
      </c>
      <c r="H31" s="70">
        <v>30</v>
      </c>
      <c r="I31" s="70"/>
      <c r="J31" s="70"/>
      <c r="K31" s="68"/>
      <c r="L31" s="86">
        <f t="shared" si="0"/>
        <v>50</v>
      </c>
    </row>
    <row r="32" spans="1:12" ht="13.5" thickBot="1">
      <c r="A32" s="151"/>
      <c r="B32" s="148"/>
      <c r="C32" s="93" t="s">
        <v>2</v>
      </c>
      <c r="D32" s="83"/>
      <c r="E32" s="84"/>
      <c r="F32" s="61"/>
      <c r="G32" s="61"/>
      <c r="H32" s="61"/>
      <c r="I32" s="61"/>
      <c r="J32" s="61"/>
      <c r="K32" s="85"/>
      <c r="L32" s="87">
        <f t="shared" si="0"/>
        <v>0</v>
      </c>
    </row>
    <row r="33" spans="1:12" ht="12.75">
      <c r="A33" s="150" t="s">
        <v>39</v>
      </c>
      <c r="B33" s="147" t="s">
        <v>12</v>
      </c>
      <c r="C33" s="92" t="s">
        <v>3</v>
      </c>
      <c r="D33" s="88"/>
      <c r="E33" s="70"/>
      <c r="F33" s="70"/>
      <c r="G33" s="70">
        <v>31.5</v>
      </c>
      <c r="H33" s="70">
        <v>56</v>
      </c>
      <c r="I33" s="70"/>
      <c r="J33" s="70"/>
      <c r="K33" s="68"/>
      <c r="L33" s="86">
        <f t="shared" si="0"/>
        <v>87.5</v>
      </c>
    </row>
    <row r="34" spans="1:12" ht="13.5" thickBot="1">
      <c r="A34" s="151"/>
      <c r="B34" s="148"/>
      <c r="C34" s="93" t="s">
        <v>2</v>
      </c>
      <c r="D34" s="83"/>
      <c r="E34" s="84"/>
      <c r="F34" s="61"/>
      <c r="G34" s="61"/>
      <c r="H34" s="61"/>
      <c r="I34" s="61"/>
      <c r="J34" s="61"/>
      <c r="K34" s="85"/>
      <c r="L34" s="87">
        <f t="shared" si="0"/>
        <v>0</v>
      </c>
    </row>
    <row r="35" spans="1:12" ht="12.75">
      <c r="A35" s="150" t="s">
        <v>40</v>
      </c>
      <c r="B35" s="147" t="s">
        <v>8</v>
      </c>
      <c r="C35" s="92" t="s">
        <v>3</v>
      </c>
      <c r="D35" s="88"/>
      <c r="E35" s="70"/>
      <c r="F35" s="70">
        <v>11.6</v>
      </c>
      <c r="G35" s="70"/>
      <c r="H35" s="70"/>
      <c r="I35" s="70"/>
      <c r="J35" s="70"/>
      <c r="K35" s="68"/>
      <c r="L35" s="86">
        <f t="shared" si="0"/>
        <v>11.6</v>
      </c>
    </row>
    <row r="36" spans="1:12" ht="13.5" thickBot="1">
      <c r="A36" s="151"/>
      <c r="B36" s="148"/>
      <c r="C36" s="93" t="s">
        <v>2</v>
      </c>
      <c r="D36" s="83"/>
      <c r="E36" s="84"/>
      <c r="F36" s="61"/>
      <c r="G36" s="61"/>
      <c r="H36" s="61"/>
      <c r="I36" s="61"/>
      <c r="J36" s="61"/>
      <c r="K36" s="85"/>
      <c r="L36" s="87">
        <f t="shared" si="0"/>
        <v>0</v>
      </c>
    </row>
    <row r="37" spans="1:12" ht="12.75">
      <c r="A37" s="150" t="s">
        <v>41</v>
      </c>
      <c r="B37" s="147" t="s">
        <v>7</v>
      </c>
      <c r="C37" s="92" t="s">
        <v>3</v>
      </c>
      <c r="D37" s="88"/>
      <c r="E37" s="70"/>
      <c r="F37" s="70">
        <v>21</v>
      </c>
      <c r="G37" s="70"/>
      <c r="H37" s="70"/>
      <c r="I37" s="70"/>
      <c r="J37" s="70"/>
      <c r="K37" s="68"/>
      <c r="L37" s="86">
        <f aca="true" t="shared" si="1" ref="L37:L42">E37+F37+G37+H37+I37+J37+K37</f>
        <v>21</v>
      </c>
    </row>
    <row r="38" spans="1:12" ht="13.5" thickBot="1">
      <c r="A38" s="151"/>
      <c r="B38" s="148"/>
      <c r="C38" s="93" t="s">
        <v>2</v>
      </c>
      <c r="D38" s="83"/>
      <c r="E38" s="84"/>
      <c r="F38" s="61"/>
      <c r="G38" s="61"/>
      <c r="H38" s="61"/>
      <c r="I38" s="61"/>
      <c r="J38" s="61"/>
      <c r="K38" s="85"/>
      <c r="L38" s="87">
        <f t="shared" si="1"/>
        <v>0</v>
      </c>
    </row>
    <row r="39" spans="1:12" ht="12.75">
      <c r="A39" s="150" t="s">
        <v>42</v>
      </c>
      <c r="B39" s="147" t="s">
        <v>9</v>
      </c>
      <c r="C39" s="92" t="s">
        <v>3</v>
      </c>
      <c r="D39" s="88"/>
      <c r="E39" s="70"/>
      <c r="F39" s="70">
        <v>101.4</v>
      </c>
      <c r="G39" s="70"/>
      <c r="H39" s="70"/>
      <c r="I39" s="70"/>
      <c r="J39" s="70"/>
      <c r="K39" s="68"/>
      <c r="L39" s="86">
        <f t="shared" si="1"/>
        <v>101.4</v>
      </c>
    </row>
    <row r="40" spans="1:12" ht="13.5" thickBot="1">
      <c r="A40" s="151"/>
      <c r="B40" s="148"/>
      <c r="C40" s="93" t="s">
        <v>2</v>
      </c>
      <c r="D40" s="83"/>
      <c r="E40" s="84"/>
      <c r="F40" s="61"/>
      <c r="G40" s="61"/>
      <c r="H40" s="61"/>
      <c r="I40" s="61"/>
      <c r="J40" s="61"/>
      <c r="K40" s="85"/>
      <c r="L40" s="87">
        <f t="shared" si="1"/>
        <v>0</v>
      </c>
    </row>
    <row r="41" spans="1:12" ht="12.75">
      <c r="A41" s="150" t="s">
        <v>43</v>
      </c>
      <c r="B41" s="147" t="s">
        <v>13</v>
      </c>
      <c r="C41" s="92" t="s">
        <v>3</v>
      </c>
      <c r="D41" s="88"/>
      <c r="E41" s="70"/>
      <c r="F41" s="70"/>
      <c r="G41" s="70">
        <v>12.2</v>
      </c>
      <c r="H41" s="70"/>
      <c r="I41" s="70"/>
      <c r="J41" s="70"/>
      <c r="K41" s="68"/>
      <c r="L41" s="86">
        <f t="shared" si="1"/>
        <v>12.2</v>
      </c>
    </row>
    <row r="42" spans="1:12" ht="13.5" thickBot="1">
      <c r="A42" s="151"/>
      <c r="B42" s="148"/>
      <c r="C42" s="93" t="s">
        <v>2</v>
      </c>
      <c r="D42" s="83"/>
      <c r="E42" s="84"/>
      <c r="F42" s="61"/>
      <c r="G42" s="61"/>
      <c r="H42" s="61"/>
      <c r="I42" s="61"/>
      <c r="J42" s="61"/>
      <c r="K42" s="85"/>
      <c r="L42" s="87">
        <f t="shared" si="1"/>
        <v>0</v>
      </c>
    </row>
    <row r="43" spans="1:12" ht="12.75">
      <c r="A43" s="150">
        <v>35</v>
      </c>
      <c r="B43" s="160" t="s">
        <v>103</v>
      </c>
      <c r="C43" s="92" t="s">
        <v>3</v>
      </c>
      <c r="D43" s="88">
        <v>2915.5</v>
      </c>
      <c r="E43" s="70"/>
      <c r="F43" s="70"/>
      <c r="G43" s="70"/>
      <c r="H43" s="70"/>
      <c r="I43" s="70"/>
      <c r="J43" s="70"/>
      <c r="K43" s="68"/>
      <c r="L43" s="86">
        <f>E43+D43+F43+G43+H43+I43+J43+K43</f>
        <v>2915.5</v>
      </c>
    </row>
    <row r="44" spans="1:12" ht="13.5" thickBot="1">
      <c r="A44" s="151"/>
      <c r="B44" s="161"/>
      <c r="C44" s="93" t="s">
        <v>2</v>
      </c>
      <c r="D44" s="83"/>
      <c r="E44" s="84"/>
      <c r="F44" s="61"/>
      <c r="G44" s="61"/>
      <c r="H44" s="61"/>
      <c r="I44" s="61"/>
      <c r="J44" s="61"/>
      <c r="K44" s="85"/>
      <c r="L44" s="87">
        <f>E44+F44+G44+H44+I44+J44+K44</f>
        <v>0</v>
      </c>
    </row>
  </sheetData>
  <mergeCells count="41">
    <mergeCell ref="A43:A44"/>
    <mergeCell ref="B43:B44"/>
    <mergeCell ref="B33:B34"/>
    <mergeCell ref="B5:B6"/>
    <mergeCell ref="A5:A6"/>
    <mergeCell ref="B23:B24"/>
    <mergeCell ref="B25:B26"/>
    <mergeCell ref="B27:B28"/>
    <mergeCell ref="B29:B30"/>
    <mergeCell ref="A33:A34"/>
    <mergeCell ref="B15:B16"/>
    <mergeCell ref="B17:B18"/>
    <mergeCell ref="B19:B20"/>
    <mergeCell ref="B21:B22"/>
    <mergeCell ref="B7:B8"/>
    <mergeCell ref="B9:B10"/>
    <mergeCell ref="B11:B12"/>
    <mergeCell ref="B13:B14"/>
    <mergeCell ref="B31:B32"/>
    <mergeCell ref="A41:A42"/>
    <mergeCell ref="B41:B42"/>
    <mergeCell ref="B39:B40"/>
    <mergeCell ref="B37:B38"/>
    <mergeCell ref="A35:A36"/>
    <mergeCell ref="A37:A38"/>
    <mergeCell ref="A39:A40"/>
    <mergeCell ref="B35:B36"/>
    <mergeCell ref="A25:A26"/>
    <mergeCell ref="A27:A28"/>
    <mergeCell ref="A29:A30"/>
    <mergeCell ref="A31:A32"/>
    <mergeCell ref="A19:A20"/>
    <mergeCell ref="A21:A22"/>
    <mergeCell ref="A23:A24"/>
    <mergeCell ref="E5:L5"/>
    <mergeCell ref="A7:A8"/>
    <mergeCell ref="A9:A10"/>
    <mergeCell ref="A11:A12"/>
    <mergeCell ref="A13:A14"/>
    <mergeCell ref="A15:A16"/>
    <mergeCell ref="A17:A18"/>
  </mergeCells>
  <printOptions/>
  <pageMargins left="0.75" right="0.75" top="0.57" bottom="0.37" header="0.42" footer="0.41"/>
  <pageSetup horizontalDpi="600" verticalDpi="600" orientation="landscape" paperSize="9" scale="90" r:id="rId1"/>
  <headerFooter alignWithMargins="0">
    <oddHeader>&amp;RPríloha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B1">
      <selection activeCell="I19" sqref="I19"/>
    </sheetView>
  </sheetViews>
  <sheetFormatPr defaultColWidth="9.00390625" defaultRowHeight="12.75"/>
  <cols>
    <col min="1" max="1" width="51.125" style="0" customWidth="1"/>
    <col min="2" max="2" width="10.375" style="0" customWidth="1"/>
    <col min="10" max="10" width="10.25390625" style="0" customWidth="1"/>
  </cols>
  <sheetData>
    <row r="1" ht="15.75">
      <c r="A1" s="1" t="s">
        <v>111</v>
      </c>
    </row>
    <row r="2" ht="12.75">
      <c r="J2" s="3" t="s">
        <v>83</v>
      </c>
    </row>
    <row r="3" ht="15.75">
      <c r="A3" s="1" t="s">
        <v>118</v>
      </c>
    </row>
    <row r="4" ht="13.5" thickBot="1"/>
    <row r="5" spans="1:10" ht="13.5" thickBot="1">
      <c r="A5" s="39"/>
      <c r="B5" s="35" t="s">
        <v>102</v>
      </c>
      <c r="C5" s="40">
        <v>1996</v>
      </c>
      <c r="D5" s="40">
        <v>1997</v>
      </c>
      <c r="E5" s="40">
        <v>1998</v>
      </c>
      <c r="F5" s="40">
        <v>1999</v>
      </c>
      <c r="G5" s="40">
        <v>2000</v>
      </c>
      <c r="H5" s="41">
        <v>2001</v>
      </c>
      <c r="I5" s="42">
        <v>2002</v>
      </c>
      <c r="J5" s="43" t="s">
        <v>24</v>
      </c>
    </row>
    <row r="6" spans="1:10" ht="12.75" customHeight="1">
      <c r="A6" s="5" t="s">
        <v>104</v>
      </c>
      <c r="B6" s="20">
        <f>SUM(2a!D7+2a!D9+2a!D15+2a!D17+2a!D19+2a!D21+2a!D23+2a!D25+2a!D27+2a!D29+2a!D31+2a!D33+2a!D35+2a!D37+2a!D39+2a!D41+2a!D43)</f>
        <v>2915.5</v>
      </c>
      <c r="C6" s="20">
        <f>SUM(2a!E7+2a!E9+2a!E15+2a!E17+2a!E19+2a!E21+2a!E23+2a!E25+2a!E27+2a!E29+2a!E31+2a!E33+2a!E35+2a!E37+2a!E39+2a!E41+2a!E43)</f>
        <v>1890.6000000000001</v>
      </c>
      <c r="D6" s="20">
        <f>SUM(2a!F7+2a!F9+2a!F15+2a!F17+2a!F19+2a!F21+2a!F23+2a!F25+2a!F27+2a!F29+2a!F31+2a!F33+2a!F35+2a!F37+2a!F39+2a!F41+2a!F43)</f>
        <v>1602.3</v>
      </c>
      <c r="E6" s="20">
        <f>SUM(2a!G7+2a!G9+2a!G15+2a!G17+2a!G19+2a!G21+2a!G23+2a!G25+2a!G27+2a!G29+2a!G31+2a!G33+2a!G35+2a!G37+2a!G39+2a!G41+2a!G43)</f>
        <v>1189.8999999999999</v>
      </c>
      <c r="F6" s="20">
        <f>SUM(2a!H7+2a!H9+2a!H15+2a!H17+2a!H19+2a!H21+2a!H23+2a!H25+2a!H27+2a!H29+2a!H31+2a!H33+2a!H35+2a!H37+2a!H39+2a!H41+2a!H43)</f>
        <v>2735.8999999999996</v>
      </c>
      <c r="G6" s="20">
        <f>SUM(2a!I7+2a!I9+2a!I15+2a!I17+2a!I19+2a!I21+2a!I23+2a!I25+2a!I27+2a!I29+2a!I31+2a!I33+2a!I35+2a!I37+2a!I39+2a!I41+2a!I43)</f>
        <v>288.7</v>
      </c>
      <c r="H6" s="20">
        <f>SUM(2a!J7+2a!J9+2a!J11+2a!J15+2a!J17+2a!J19+2a!J21+2a!J23+2a!J25+2a!J27+2a!J29+2a!J31+2a!J33+2a!J35+2a!J37+2a!J39+2a!J41)</f>
        <v>14.6</v>
      </c>
      <c r="I6" s="19">
        <f>SUM(2a!K7+2a!K9+2a!K11+2a!K15+2a!K17+2a!K19+2a!K21+2a!K23+2a!K25+2a!K27+2a!K29+2a!K31+2a!K33+2a!K35+2a!K37+2a!K39+2a!K41)</f>
        <v>0</v>
      </c>
      <c r="J6" s="18">
        <f>SUM(B6:H6)</f>
        <v>10637.500000000002</v>
      </c>
    </row>
    <row r="7" spans="1:10" ht="13.5" thickBot="1">
      <c r="A7" s="6" t="s">
        <v>50</v>
      </c>
      <c r="B7" s="25"/>
      <c r="C7" s="21"/>
      <c r="D7" s="21"/>
      <c r="E7" s="21"/>
      <c r="F7" s="21"/>
      <c r="G7" s="21"/>
      <c r="H7" s="21"/>
      <c r="I7" s="10"/>
      <c r="J7" s="11"/>
    </row>
    <row r="8" spans="1:10" ht="12.75">
      <c r="A8" s="9" t="s">
        <v>105</v>
      </c>
      <c r="B8" s="30">
        <f aca="true" t="shared" si="0" ref="B8:J8">B9+B10</f>
        <v>0</v>
      </c>
      <c r="C8" s="33">
        <f t="shared" si="0"/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9917.199999999999</v>
      </c>
      <c r="H8" s="22">
        <f t="shared" si="0"/>
        <v>7968.1</v>
      </c>
      <c r="I8" s="12">
        <f t="shared" si="0"/>
        <v>22160.5</v>
      </c>
      <c r="J8" s="13">
        <f t="shared" si="0"/>
        <v>40045.8</v>
      </c>
    </row>
    <row r="9" spans="1:10" ht="12.75">
      <c r="A9" s="7" t="s">
        <v>51</v>
      </c>
      <c r="B9" s="31">
        <f>SUM(2a!E8+2a!E10+2a!E12+2a!E14+2a!E16+2a!E18+2a!E20+2a!E22+2a!E24+2a!E26+2a!E28+2a!E30+2a!E32+2a!E34+2a!E36+2a!E38+2a!E40+2a!E42)</f>
        <v>0</v>
      </c>
      <c r="C9" s="23">
        <f>SUM(2a!E8+2a!E10+2a!E12+2a!E14+2a!E16+2a!E18+2a!E20+2a!E22+2a!E24+2a!E26+2a!E28+2a!E30+2a!E32+2a!E34+2a!E36+2a!E38+2a!E40+2a!E42)</f>
        <v>0</v>
      </c>
      <c r="D9" s="23">
        <f>SUM(2a!F8+2a!F10+2a!F12+2a!F14+2a!F16+2a!F18+2a!F20+2a!F22+2a!F24+2a!F26+2a!F28+2a!F30+2a!F32+2a!F34+2a!F36+2a!F38+2a!F40+2a!F42)</f>
        <v>0</v>
      </c>
      <c r="E9" s="23">
        <f>SUM(2a!G8+2a!G10+2a!G12+2a!G14+2a!G16+2a!G18+2a!G20+2a!G22+2a!G24+2a!G26+2a!G28+2a!G30+2a!G32+2a!G34+2a!G36+2a!G38+2a!G40+2a!G42)</f>
        <v>0</v>
      </c>
      <c r="F9" s="23">
        <f>SUM(2a!H8+2a!H10+2a!H12+2a!H14+2a!H16+2a!H18+2a!H20+2a!H22+2a!H24+2a!H26+2a!H28+2a!H30+2a!H32+2a!H34+2a!H36+2a!H38+2a!H40+2a!H42)</f>
        <v>0</v>
      </c>
      <c r="G9" s="23">
        <f>SUM(2a!I8+2a!I10+2a!I12+2a!I14+2a!I16+2a!I18+2a!I20+2a!I22+2a!I24+2a!I26+2a!I28+2a!I30+2a!I32+2a!I34+2a!I36+2a!I38+2a!I40+2a!I42)</f>
        <v>9917.199999999999</v>
      </c>
      <c r="H9" s="23">
        <f>SUM(2a!J8+2a!J10+2a!J12+2a!J14+2a!J16+2a!J18+2a!J20+2a!J22+2a!J24+2a!J26+2a!J28+2a!J30+2a!J32+2a!J34+2a!J36+2a!J38+2a!J40+2a!J42)</f>
        <v>7968.1</v>
      </c>
      <c r="I9" s="14">
        <f>SUM(2a!K8+2a!K10+2a!K12+2a!K14+2a!K16+2a!K18+2a!K20+2a!K22+2a!K24+2a!K26+2a!K28+2a!K30+2a!K32+2a!K34+2a!K36+2a!K38+2a!K40+2a!K42)</f>
        <v>4599.099999999999</v>
      </c>
      <c r="J9" s="15">
        <f>SUM(2a!L8+2a!L10+2a!L12+2a!L14+2a!L16+2a!L18+2a!L20+2a!L22+2a!L24+2a!L26+2a!L28+2a!L30+2a!L32+2a!L34+2a!L36+2a!L38+2a!L40+2a!L42)</f>
        <v>22484.399999999998</v>
      </c>
    </row>
    <row r="10" spans="1:10" ht="13.5" thickBot="1">
      <c r="A10" s="8" t="s">
        <v>48</v>
      </c>
      <c r="B10" s="32">
        <f>2a!E13</f>
        <v>0</v>
      </c>
      <c r="C10" s="24">
        <f>2a!E13</f>
        <v>0</v>
      </c>
      <c r="D10" s="24">
        <f>2a!F13</f>
        <v>0</v>
      </c>
      <c r="E10" s="24">
        <f>2a!G13</f>
        <v>0</v>
      </c>
      <c r="F10" s="24">
        <f>2a!H13</f>
        <v>0</v>
      </c>
      <c r="G10" s="24">
        <f>2a!I13</f>
        <v>0</v>
      </c>
      <c r="H10" s="24">
        <f>2a!J13</f>
        <v>0</v>
      </c>
      <c r="I10" s="16">
        <f>2a!K13</f>
        <v>17561.4</v>
      </c>
      <c r="J10" s="17">
        <f>2a!L13</f>
        <v>17561.4</v>
      </c>
    </row>
    <row r="11" spans="1:10" ht="14.25" thickBot="1" thickTop="1">
      <c r="A11" s="56" t="s">
        <v>49</v>
      </c>
      <c r="B11" s="57">
        <f>SUM(B6+B8)</f>
        <v>2915.5</v>
      </c>
      <c r="C11" s="58">
        <f aca="true" t="shared" si="1" ref="C11:I11">SUM(C6+C8)</f>
        <v>1890.6000000000001</v>
      </c>
      <c r="D11" s="58">
        <f t="shared" si="1"/>
        <v>1602.3</v>
      </c>
      <c r="E11" s="58">
        <f t="shared" si="1"/>
        <v>1189.8999999999999</v>
      </c>
      <c r="F11" s="58">
        <f t="shared" si="1"/>
        <v>2735.8999999999996</v>
      </c>
      <c r="G11" s="58">
        <f t="shared" si="1"/>
        <v>10205.9</v>
      </c>
      <c r="H11" s="58">
        <f t="shared" si="1"/>
        <v>7982.700000000001</v>
      </c>
      <c r="I11" s="58">
        <f t="shared" si="1"/>
        <v>22160.5</v>
      </c>
      <c r="J11" s="59">
        <f>SUM(J6+J8)</f>
        <v>50683.3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7.00390625" style="0" customWidth="1"/>
    <col min="2" max="2" width="60.75390625" style="0" customWidth="1"/>
    <col min="6" max="6" width="9.25390625" style="0" bestFit="1" customWidth="1"/>
    <col min="10" max="10" width="14.75390625" style="0" customWidth="1"/>
  </cols>
  <sheetData>
    <row r="1" ht="15.75">
      <c r="B1" s="1" t="s">
        <v>112</v>
      </c>
    </row>
    <row r="3" spans="2:9" ht="15.75">
      <c r="B3" s="1" t="s">
        <v>119</v>
      </c>
      <c r="F3" s="4"/>
      <c r="G3" s="4"/>
      <c r="H3" s="4"/>
      <c r="I3" s="4"/>
    </row>
    <row r="4" ht="13.5" thickBot="1"/>
    <row r="5" spans="1:9" ht="13.5" thickBot="1">
      <c r="A5" s="122" t="s">
        <v>122</v>
      </c>
      <c r="B5" s="34"/>
      <c r="C5" s="35">
        <v>1996</v>
      </c>
      <c r="D5" s="36">
        <v>1997</v>
      </c>
      <c r="E5" s="36">
        <v>1998</v>
      </c>
      <c r="F5" s="36">
        <v>1999</v>
      </c>
      <c r="G5" s="36">
        <v>2000</v>
      </c>
      <c r="H5" s="37">
        <v>2001</v>
      </c>
      <c r="I5" s="38">
        <v>2002</v>
      </c>
    </row>
    <row r="6" spans="1:9" s="107" customFormat="1" ht="12.75" customHeight="1">
      <c r="A6" s="123">
        <v>1</v>
      </c>
      <c r="B6" s="119" t="s">
        <v>108</v>
      </c>
      <c r="C6" s="95">
        <f>1!D77</f>
        <v>61756.2</v>
      </c>
      <c r="D6" s="96">
        <f>1!E77</f>
        <v>67438.2</v>
      </c>
      <c r="E6" s="96">
        <f>1!F77</f>
        <v>75321.6</v>
      </c>
      <c r="F6" s="96">
        <f>1!G77</f>
        <v>96047.23000000001</v>
      </c>
      <c r="G6" s="96">
        <f>1!H77</f>
        <v>116791.59999999998</v>
      </c>
      <c r="H6" s="96">
        <f>1!I77</f>
        <v>136824.7</v>
      </c>
      <c r="I6" s="97">
        <f>1!J77</f>
        <v>102570.59999999999</v>
      </c>
    </row>
    <row r="7" spans="1:9" s="107" customFormat="1" ht="12.75" customHeight="1">
      <c r="A7" s="124">
        <v>2</v>
      </c>
      <c r="B7" s="127" t="s">
        <v>106</v>
      </c>
      <c r="C7" s="128">
        <f>1!D78</f>
        <v>35142.6</v>
      </c>
      <c r="D7" s="129">
        <f>1!E78</f>
        <v>38713</v>
      </c>
      <c r="E7" s="129">
        <f>1!F78</f>
        <v>45419.200000000004</v>
      </c>
      <c r="F7" s="129">
        <f>1!G78</f>
        <v>63388.130000000005</v>
      </c>
      <c r="G7" s="129">
        <f>1!H78</f>
        <v>74106.6</v>
      </c>
      <c r="H7" s="129">
        <f>1!I78</f>
        <v>77956.1</v>
      </c>
      <c r="I7" s="130">
        <f>1!J78</f>
        <v>65350.8</v>
      </c>
    </row>
    <row r="8" spans="1:9" ht="12.75">
      <c r="A8" s="141">
        <v>3</v>
      </c>
      <c r="B8" s="125" t="s">
        <v>113</v>
      </c>
      <c r="C8" s="138" t="s">
        <v>101</v>
      </c>
      <c r="D8" s="126">
        <f aca="true" t="shared" si="0" ref="D8:I8">D7-C7</f>
        <v>3570.4000000000015</v>
      </c>
      <c r="E8" s="126">
        <f t="shared" si="0"/>
        <v>6706.200000000004</v>
      </c>
      <c r="F8" s="126">
        <f t="shared" si="0"/>
        <v>17968.93</v>
      </c>
      <c r="G8" s="126">
        <f t="shared" si="0"/>
        <v>10718.470000000001</v>
      </c>
      <c r="H8" s="126">
        <f t="shared" si="0"/>
        <v>3849.5</v>
      </c>
      <c r="I8" s="134">
        <f t="shared" si="0"/>
        <v>-12605.300000000003</v>
      </c>
    </row>
    <row r="9" spans="1:9" s="107" customFormat="1" ht="12.75">
      <c r="A9" s="124">
        <v>4</v>
      </c>
      <c r="B9" s="120" t="s">
        <v>114</v>
      </c>
      <c r="C9" s="101">
        <f>2b!C11</f>
        <v>1890.6000000000001</v>
      </c>
      <c r="D9" s="102">
        <f>2b!D11</f>
        <v>1602.3</v>
      </c>
      <c r="E9" s="102">
        <f>2b!E11</f>
        <v>1189.8999999999999</v>
      </c>
      <c r="F9" s="102">
        <f>2b!F11</f>
        <v>2735.8999999999996</v>
      </c>
      <c r="G9" s="102">
        <f>2b!G11</f>
        <v>10205.9</v>
      </c>
      <c r="H9" s="102">
        <f>2b!H11</f>
        <v>7982.700000000001</v>
      </c>
      <c r="I9" s="103">
        <f>2b!I11</f>
        <v>22160.5</v>
      </c>
    </row>
    <row r="10" spans="1:9" s="108" customFormat="1" ht="12.75" thickBot="1">
      <c r="A10" s="140">
        <v>5</v>
      </c>
      <c r="B10" s="121" t="s">
        <v>124</v>
      </c>
      <c r="C10" s="104">
        <f>2b!C6</f>
        <v>1890.6000000000001</v>
      </c>
      <c r="D10" s="105">
        <f>2b!D6</f>
        <v>1602.3</v>
      </c>
      <c r="E10" s="106">
        <f>2b!E6</f>
        <v>1189.8999999999999</v>
      </c>
      <c r="F10" s="105">
        <f>2b!F6</f>
        <v>2735.8999999999996</v>
      </c>
      <c r="G10" s="106">
        <f>2b!G6</f>
        <v>288.7</v>
      </c>
      <c r="H10" s="106">
        <f>2b!H6</f>
        <v>14.6</v>
      </c>
      <c r="I10" s="109">
        <v>0</v>
      </c>
    </row>
    <row r="11" spans="1:9" s="107" customFormat="1" ht="12.75" customHeight="1" thickTop="1">
      <c r="A11" s="164">
        <v>6</v>
      </c>
      <c r="B11" s="131" t="s">
        <v>125</v>
      </c>
      <c r="C11" s="137" t="s">
        <v>101</v>
      </c>
      <c r="D11" s="132">
        <f>D46-D10-2a!F11</f>
        <v>3113.2000000000044</v>
      </c>
      <c r="E11" s="132">
        <f>E46-E10-2a!G11</f>
        <v>5756.800000000007</v>
      </c>
      <c r="F11" s="132">
        <f>F46-F10-2a!H11</f>
        <v>16527.93</v>
      </c>
      <c r="G11" s="132">
        <f>G46-G10-2a!I11</f>
        <v>15223.470000000001</v>
      </c>
      <c r="H11" s="132">
        <f>H46-H10</f>
        <v>11817.599999999997</v>
      </c>
      <c r="I11" s="133" t="s">
        <v>126</v>
      </c>
    </row>
    <row r="12" spans="1:9" s="29" customFormat="1" ht="13.5" thickBot="1">
      <c r="A12" s="165"/>
      <c r="B12" s="135" t="s">
        <v>123</v>
      </c>
      <c r="C12" s="136" t="s">
        <v>101</v>
      </c>
      <c r="D12" s="139">
        <f>(D11/1000)/D43</f>
        <v>0.00439334647630526</v>
      </c>
      <c r="E12" s="139">
        <f>(E11/1000)/E43</f>
        <v>0.007428109862942298</v>
      </c>
      <c r="F12" s="139">
        <f>(F11/1000)/F43</f>
        <v>0.019776851365467665</v>
      </c>
      <c r="G12" s="139">
        <f>(G11/1000)/G43</f>
        <v>0.016751158944587428</v>
      </c>
      <c r="H12" s="139">
        <f>(H11/1000)/H43</f>
        <v>0.011945452174625008</v>
      </c>
      <c r="I12" s="139">
        <f>(9555.2/1000)/I43</f>
        <v>0.0089000412625406</v>
      </c>
    </row>
    <row r="13" s="29" customFormat="1" ht="12.75"/>
    <row r="14" s="29" customFormat="1" ht="12.75"/>
    <row r="15" ht="12.75">
      <c r="A15" t="s">
        <v>107</v>
      </c>
    </row>
    <row r="16" spans="1:9" ht="12.75">
      <c r="A16" t="s">
        <v>127</v>
      </c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21" spans="3:9" ht="12.75">
      <c r="C21" s="28"/>
      <c r="D21" s="28"/>
      <c r="E21" s="28"/>
      <c r="F21" s="28"/>
      <c r="G21" s="28"/>
      <c r="H21" s="28"/>
      <c r="I21" s="28"/>
    </row>
    <row r="27" s="107" customFormat="1" ht="12.75"/>
    <row r="42" spans="3:9" ht="12.75">
      <c r="C42" s="28">
        <v>1996</v>
      </c>
      <c r="D42" s="28">
        <v>1997</v>
      </c>
      <c r="E42" s="28">
        <v>1998</v>
      </c>
      <c r="F42" s="28">
        <v>1999</v>
      </c>
      <c r="G42" s="28">
        <v>2000</v>
      </c>
      <c r="H42" s="28">
        <v>2001</v>
      </c>
      <c r="I42" s="28">
        <v>2002</v>
      </c>
    </row>
    <row r="43" spans="3:9" ht="12.75">
      <c r="C43" s="28">
        <v>628.588</v>
      </c>
      <c r="D43" s="28">
        <v>708.617</v>
      </c>
      <c r="E43" s="28">
        <v>775.002</v>
      </c>
      <c r="F43" s="28">
        <v>835.721</v>
      </c>
      <c r="G43" s="28">
        <v>908.801</v>
      </c>
      <c r="H43" s="28">
        <v>989.297</v>
      </c>
      <c r="I43" s="28">
        <v>1073.613</v>
      </c>
    </row>
    <row r="45" ht="13.5" thickBot="1"/>
    <row r="46" spans="1:9" ht="13.5" thickBot="1">
      <c r="A46" s="118">
        <v>3</v>
      </c>
      <c r="B46" s="94" t="s">
        <v>121</v>
      </c>
      <c r="C46" s="98" t="s">
        <v>101</v>
      </c>
      <c r="D46" s="99">
        <f aca="true" t="shared" si="1" ref="D46:I46">D7-(C7-D9)</f>
        <v>5172.700000000004</v>
      </c>
      <c r="E46" s="99">
        <f t="shared" si="1"/>
        <v>7896.100000000006</v>
      </c>
      <c r="F46" s="99">
        <f t="shared" si="1"/>
        <v>20704.83</v>
      </c>
      <c r="G46" s="99">
        <f t="shared" si="1"/>
        <v>20924.370000000003</v>
      </c>
      <c r="H46" s="99">
        <f t="shared" si="1"/>
        <v>11832.199999999997</v>
      </c>
      <c r="I46" s="100">
        <f t="shared" si="1"/>
        <v>9555.199999999997</v>
      </c>
    </row>
  </sheetData>
  <mergeCells count="1">
    <mergeCell ref="A11:A1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2003-08-11T09:03:16Z</cp:lastPrinted>
  <dcterms:created xsi:type="dcterms:W3CDTF">2003-07-17T12:33:38Z</dcterms:created>
  <dcterms:modified xsi:type="dcterms:W3CDTF">2003-08-08T11:31:40Z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