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390" windowHeight="7890" firstSheet="2" activeTab="2"/>
  </bookViews>
  <sheets>
    <sheet name="Vyúč.MF-06" sheetId="1" r:id="rId1"/>
    <sheet name="vyp.-počty pob,mzdy" sheetId="2" r:id="rId2"/>
    <sheet name="rozp.2011-2020" sheetId="3" r:id="rId3"/>
    <sheet name="harok" sheetId="4" r:id="rId4"/>
  </sheets>
  <definedNames>
    <definedName name="_xlnm.Print_Area" localSheetId="3">'harok'!$A$50:$I$94</definedName>
    <definedName name="_xlnm.Print_Area" localSheetId="2">'rozp.2011-2020'!$A$1:$L$93</definedName>
    <definedName name="_xlnm.Print_Area" localSheetId="1">'vyp.-počty pob,mzdy'!$A$1:$Q$81</definedName>
    <definedName name="_xlnm.Print_Area" localSheetId="0">'Vyúč.MF-06'!$A$1:$F$95</definedName>
  </definedNames>
  <calcPr fullCalcOnLoad="1"/>
</workbook>
</file>

<file path=xl/sharedStrings.xml><?xml version="1.0" encoding="utf-8"?>
<sst xmlns="http://schemas.openxmlformats.org/spreadsheetml/2006/main" count="278" uniqueCount="129">
  <si>
    <t>A.Príjmy celkom</t>
  </si>
  <si>
    <t>z toho:</t>
  </si>
  <si>
    <t>I.Príjmy podľa § 94 okrem ods. 1.písm.c)</t>
  </si>
  <si>
    <t>zamestnanec</t>
  </si>
  <si>
    <t>zamestnávateľ</t>
  </si>
  <si>
    <t>B. Výdavky celkom</t>
  </si>
  <si>
    <t>I. Dávky nemocenského zabezpečenia spolu</t>
  </si>
  <si>
    <t>starobný dôchodok (podľa zákona 100/1988 Zb.)</t>
  </si>
  <si>
    <t>invalidný dôchodok (podľa zákona 100/1988 Zb.)</t>
  </si>
  <si>
    <t>vdovský dôchodok (podľa zákona 100/1988 Zb.)</t>
  </si>
  <si>
    <t>vdovecký dôchodok (podľa zákona 100/1988 Zb.)</t>
  </si>
  <si>
    <t>sirotský dôchodok (podľa zákona 100/1988 Zb.)</t>
  </si>
  <si>
    <t>prídavok k dôchodku (podľa zákona 73/1998 Z.z.)</t>
  </si>
  <si>
    <t>V Y Ú Č T O V A N I E</t>
  </si>
  <si>
    <t>CELKOM</t>
  </si>
  <si>
    <t>E. Príspevok z rozpočtu na dotáciu OÚ</t>
  </si>
  <si>
    <t>poistné na nemocenské poistenie</t>
  </si>
  <si>
    <t>poistné na úrazové poistenie</t>
  </si>
  <si>
    <t>poistné na výsluhový príspevok</t>
  </si>
  <si>
    <t>poistné na dôch.zab.platené štátom(§ 94 ods.1 písm.b)</t>
  </si>
  <si>
    <t>*</t>
  </si>
  <si>
    <t>náhrada služobného platu počas dočasnej neschopnosti (§ 6)</t>
  </si>
  <si>
    <t>nemocenské (§ 7 - § 8)</t>
  </si>
  <si>
    <t>vyrovnávacia dávka (§ 9)</t>
  </si>
  <si>
    <t>materské (§ 10)</t>
  </si>
  <si>
    <t>náhrada za bolesť a sťaženie spoloč. uplatnenia (§ 20 ods. 1 písm. b)</t>
  </si>
  <si>
    <t>náhrada nákladov spojených s liečením (§ 20 ods. 1 písm. c)</t>
  </si>
  <si>
    <t>jednorazové mimoriadne odškodnenie (§ 20 ods. 1 písm. d)</t>
  </si>
  <si>
    <t>výsluhový príspevok (§ 31 - § 32)</t>
  </si>
  <si>
    <t>výsluhový dôchodok (§ 38 - § 39)</t>
  </si>
  <si>
    <t>invalidný výsluhový dôchodok (§ 40 - § 45)</t>
  </si>
  <si>
    <t>vdovský výsluhový dôchodok (§ 46 - § 51)</t>
  </si>
  <si>
    <t>vdovecký výsluhový dôchodok (§ 51 - § 52)</t>
  </si>
  <si>
    <t>sirotský výsluhový dôchodok (§ 53 - § 57)</t>
  </si>
  <si>
    <t>odchodné (§ 33 - § 36)</t>
  </si>
  <si>
    <t>úmrtné (§ 37)</t>
  </si>
  <si>
    <t>zabezpečenie pohrebu (§ 71 - § 78)</t>
  </si>
  <si>
    <t>C.Rozdiel (A - B)</t>
  </si>
  <si>
    <t>poistné na výsluhové poistenie</t>
  </si>
  <si>
    <t>poistné na invalidné výsluhové poistenie</t>
  </si>
  <si>
    <t>príspevok zo ŠR MS, GR ZVJS na rekreácie (§ 94 ods.1 písm.d)</t>
  </si>
  <si>
    <t>iné</t>
  </si>
  <si>
    <t>iné - náhrada škody, regresy (§ 94 ods. 1.písm.i)</t>
  </si>
  <si>
    <t>ostatné, pokuty a penále (§ 94 ods. 1 písm e - h)</t>
  </si>
  <si>
    <t>príspevok zo ŠR GR ZVJS -dotácia OU</t>
  </si>
  <si>
    <t>vrátené dávky (nevysporiadané, mylné)</t>
  </si>
  <si>
    <t xml:space="preserve">II. Príjmy podľa § 94 ods. 1 písm c) </t>
  </si>
  <si>
    <t>MPSVaR</t>
  </si>
  <si>
    <t>MPSVaR - bezvládnosť</t>
  </si>
  <si>
    <t>B1/ Výdavky hradené z príjmov A I. (sumár I. - IV.)</t>
  </si>
  <si>
    <t>príspevok na pohreb (§ 72)</t>
  </si>
  <si>
    <t>náhrady za rekreácie (§ 69)</t>
  </si>
  <si>
    <t xml:space="preserve">služby zdr.zar. - kúpeľná starostlivosť (§ 70) </t>
  </si>
  <si>
    <t>poplatky - posudková činnosť (§ 85)</t>
  </si>
  <si>
    <t>poštovné služby</t>
  </si>
  <si>
    <t>poplatky banke</t>
  </si>
  <si>
    <t>finančné zúčtovanie - vrátenie dotácie ŠR GR ZVJS</t>
  </si>
  <si>
    <t>mylné platby (znovudoposlané dávky)</t>
  </si>
  <si>
    <t>znovuodposlané vrátené dávky</t>
  </si>
  <si>
    <t>transfery Sociálnej poisťovni (§ 95 ods. 1 písm.b)</t>
  </si>
  <si>
    <t>odvod prebytku OÚ na MF SR (§ 95 ods. 2)</t>
  </si>
  <si>
    <t>III. Dôchodkové dávky z invalidného poist. spolu</t>
  </si>
  <si>
    <t>IV. Dávky úrazového zabezpečenia spolu</t>
  </si>
  <si>
    <t>náhrada za stratu na služobnom plate (§ 20 ods. 1 písm.a)</t>
  </si>
  <si>
    <t>odškodnenie pozostalých (§ 25 - § 26)</t>
  </si>
  <si>
    <t>B2/ Výdavky hradené z príjmov A II. (sumár I. - II.)</t>
  </si>
  <si>
    <t>I. Štátne sociálne dávky spolu</t>
  </si>
  <si>
    <t>ŠD - dôchodok manželky - MPSVaR (§ 94 ods. 1 písm.c)</t>
  </si>
  <si>
    <t>ŚD - bezvládnosť - MPSVaR (§ 94 ods. 1 písm.c)</t>
  </si>
  <si>
    <t>ŠD - odboj a rehabilitácia - MPSVaR (§ 94 ods. 1 písm.c)</t>
  </si>
  <si>
    <t>ŠD - vianočný príspevok</t>
  </si>
  <si>
    <t>II. Odvod zostatku štátnych dávok MPSVaR</t>
  </si>
  <si>
    <t>MPSVaR - vianočný príspevok</t>
  </si>
  <si>
    <t>SPOLU 2006</t>
  </si>
  <si>
    <t>Dávky 1/07</t>
  </si>
  <si>
    <t>II. Dôchodkové dávky zo starob.poist. (vrátane výsl.zab.) spolu</t>
  </si>
  <si>
    <t>náhrada za bolesť a sťaženie spol.uplatnenie (§ 20 ods. 1 písm. b)</t>
  </si>
  <si>
    <t>finančných prostriedkov osobitného účtu zboru za rok 2006</t>
  </si>
  <si>
    <t xml:space="preserve">                     Príloha č. 1  strana 1</t>
  </si>
  <si>
    <t>podľa § 95 ods. 2 zákona č. 328/2002 Z. z. (v Sk)</t>
  </si>
  <si>
    <t xml:space="preserve">                     Príloha č. 1  strana 2</t>
  </si>
  <si>
    <t>príspevok zo ŠR-MS na rekreácie (§ 94 ods.1 písm.d)</t>
  </si>
  <si>
    <t>príspevok zo ŠR GR ZVJS na rekreácie (§ 94 ods.1 písm.d)</t>
  </si>
  <si>
    <t>zostatok prostriedkov z OÚ z roku 2005 (stav k 1.1.2006)</t>
  </si>
  <si>
    <t>poistné na nemocenské zabezpečenie</t>
  </si>
  <si>
    <t>poistné na úrazové zabezpečenie</t>
  </si>
  <si>
    <t>poistné na invalidný výsluhový dôchodok</t>
  </si>
  <si>
    <t>MPSVaR - dôchodok manželky</t>
  </si>
  <si>
    <t>MPSVaR - odboj a rehabilitácia</t>
  </si>
  <si>
    <t>poistné na výsluhový dôchodok</t>
  </si>
  <si>
    <t>pohot.</t>
  </si>
  <si>
    <t>jubil.</t>
  </si>
  <si>
    <t>valor.</t>
  </si>
  <si>
    <t>nevalorizovať</t>
  </si>
  <si>
    <t>priem.dôch * poč.pober.</t>
  </si>
  <si>
    <t>rozp.mzdy pre poistné</t>
  </si>
  <si>
    <t>II. Dôchodkové dávky výsluhového zabezpečenia spolu</t>
  </si>
  <si>
    <t>III. Dôchodkové dávky invalidného zabezpečenia spolu</t>
  </si>
  <si>
    <t>Príspevok zo ŠR GR ZVJS -dotácia OU</t>
  </si>
  <si>
    <t>ROZPOČET osobitného účtu na rok 2008-1011</t>
  </si>
  <si>
    <t>rozp. mzdy 2009</t>
  </si>
  <si>
    <t>valor.  2,5 %</t>
  </si>
  <si>
    <t>5 %</t>
  </si>
  <si>
    <t>7 %</t>
  </si>
  <si>
    <t xml:space="preserve"> valor. 2,5 %</t>
  </si>
  <si>
    <t>noví 2010</t>
  </si>
  <si>
    <t>2010</t>
  </si>
  <si>
    <t>noví 2009+val.</t>
  </si>
  <si>
    <t>2011</t>
  </si>
  <si>
    <t>noví2010+val.</t>
  </si>
  <si>
    <t>priem.2010</t>
  </si>
  <si>
    <t>noví2011+val.</t>
  </si>
  <si>
    <t>priemer</t>
  </si>
  <si>
    <t>val.</t>
  </si>
  <si>
    <t>noví 2011</t>
  </si>
  <si>
    <t>príslušník</t>
  </si>
  <si>
    <t>služobný úrad</t>
  </si>
  <si>
    <t>Rozpočet</t>
  </si>
  <si>
    <t>náhrada škody, regresy (§ 94 ods. 1.písm.i)</t>
  </si>
  <si>
    <t>ostatné, pokuty a penále (§ 94 ods. 1 písm f - h)</t>
  </si>
  <si>
    <t>poistné na dôch.zab.platené štátom(§ 94 ods.1 písm.b,e)</t>
  </si>
  <si>
    <t>iné príjmy</t>
  </si>
  <si>
    <t>poplatok štátna pokladnica</t>
  </si>
  <si>
    <t>Rozpočet osobitného účtu zboru na roky 2011 - 2020</t>
  </si>
  <si>
    <t>C. Rozdiel (A - B)</t>
  </si>
  <si>
    <t>A. Príjmy celkom (sumár I. - II.)</t>
  </si>
  <si>
    <t>D. Príspevok z rozpočtu zboru na dotácia OÚ</t>
  </si>
  <si>
    <t>Príjmy osobitného účtu zboru na roky 2011 - 2020 boli rozpočtované s prihliadnutím na návrh počtov príslušníkov, ktorý vychádza z Koncepcie väzenstva.  Výdavky boli rozpočtované v súvislosti s počtom odchádzajúcich príslušníkov v jednotlivých rokoch s nárokom na výsluhový dôchodok a odchodné. V rokoch 2012 - 2013 sa predpokladá, že služobný pomer ukončí 250 príslušníkov, v roku 2014 -160 príslušníkov, v roku 2015 - 140 príslušníkov a v rokoch 2016 - 2020 po 120 prislušníkov. Rozpočet osobitného účtu zboru počíta s valorizáciou dôchodkov vo výške 1 %. Narastajúci deficit osobitného účtu zboru v rokoch 2015 - 2020 je spôsobený tým, že zbor pri rozpočtovaní objemu služobných platov nepočíta s ich valorizáciou a preto sa príjmy na osobitnom účte zboru nebudú zvyšovať.</t>
  </si>
  <si>
    <t>Príloha č. 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</si>
</sst>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0.0%"/>
    <numFmt numFmtId="175" formatCode="#,##0\ [$€-1];[Red]\-#,##0\ [$€-1]"/>
    <numFmt numFmtId="176" formatCode="#,##0\ [$€-1]"/>
    <numFmt numFmtId="177" formatCode="000\ 00"/>
  </numFmts>
  <fonts count="6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Arial CE"/>
      <family val="0"/>
    </font>
    <font>
      <sz val="16"/>
      <color indexed="10"/>
      <name val="Arial CE"/>
      <family val="0"/>
    </font>
    <font>
      <b/>
      <i/>
      <sz val="1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0"/>
      <color indexed="17"/>
      <name val="Arial CE"/>
      <family val="0"/>
    </font>
    <font>
      <b/>
      <sz val="10.5"/>
      <color indexed="12"/>
      <name val="Arial CE"/>
      <family val="0"/>
    </font>
    <font>
      <b/>
      <sz val="10.5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61"/>
      <name val="Arial CE"/>
      <family val="0"/>
    </font>
    <font>
      <b/>
      <sz val="10.5"/>
      <color indexed="61"/>
      <name val="Arial CE"/>
      <family val="0"/>
    </font>
    <font>
      <sz val="10.5"/>
      <name val="Arial CE"/>
      <family val="0"/>
    </font>
    <font>
      <b/>
      <sz val="11"/>
      <color indexed="10"/>
      <name val="Arial CE"/>
      <family val="0"/>
    </font>
    <font>
      <b/>
      <sz val="16"/>
      <color indexed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32" borderId="0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5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9" xfId="0" applyNumberFormat="1" applyFill="1" applyBorder="1" applyAlignment="1">
      <alignment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0" fillId="0" borderId="36" xfId="0" applyFont="1" applyFill="1" applyBorder="1" applyAlignment="1">
      <alignment vertical="center"/>
    </xf>
    <xf numFmtId="3" fontId="0" fillId="0" borderId="36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3" fontId="0" fillId="0" borderId="44" xfId="0" applyNumberFormat="1" applyFill="1" applyBorder="1" applyAlignment="1">
      <alignment/>
    </xf>
    <xf numFmtId="0" fontId="11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0" applyNumberFormat="1" applyFill="1" applyBorder="1" applyAlignment="1">
      <alignment horizontal="right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9" xfId="0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3" fontId="18" fillId="0" borderId="0" xfId="0" applyNumberFormat="1" applyFont="1" applyAlignment="1">
      <alignment horizontal="center"/>
    </xf>
    <xf numFmtId="4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3" fontId="18" fillId="0" borderId="39" xfId="0" applyNumberFormat="1" applyFont="1" applyFill="1" applyBorder="1" applyAlignment="1">
      <alignment/>
    </xf>
    <xf numFmtId="0" fontId="0" fillId="0" borderId="48" xfId="0" applyBorder="1" applyAlignment="1">
      <alignment/>
    </xf>
    <xf numFmtId="172" fontId="23" fillId="0" borderId="48" xfId="0" applyNumberFormat="1" applyFont="1" applyBorder="1" applyAlignment="1">
      <alignment/>
    </xf>
    <xf numFmtId="4" fontId="26" fillId="0" borderId="48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22" xfId="0" applyNumberFormat="1" applyFont="1" applyFill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49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/>
    </xf>
    <xf numFmtId="0" fontId="20" fillId="0" borderId="0" xfId="0" applyFont="1" applyFill="1" applyAlignment="1">
      <alignment horizontal="center" vertical="center"/>
    </xf>
    <xf numFmtId="3" fontId="0" fillId="0" borderId="18" xfId="0" applyNumberFormat="1" applyFont="1" applyBorder="1" applyAlignment="1">
      <alignment/>
    </xf>
    <xf numFmtId="3" fontId="18" fillId="0" borderId="50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4" fillId="0" borderId="5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55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57" xfId="0" applyNumberFormat="1" applyFont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50" xfId="0" applyNumberFormat="1" applyBorder="1" applyAlignment="1">
      <alignment/>
    </xf>
    <xf numFmtId="3" fontId="27" fillId="0" borderId="50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27" fillId="0" borderId="39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4" borderId="39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 horizontal="center"/>
    </xf>
    <xf numFmtId="3" fontId="18" fillId="4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18" fillId="33" borderId="18" xfId="0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3" fontId="18" fillId="0" borderId="18" xfId="0" applyNumberFormat="1" applyFont="1" applyBorder="1" applyAlignment="1">
      <alignment/>
    </xf>
    <xf numFmtId="49" fontId="28" fillId="0" borderId="59" xfId="0" applyNumberFormat="1" applyFont="1" applyBorder="1" applyAlignment="1">
      <alignment horizontal="center"/>
    </xf>
    <xf numFmtId="3" fontId="28" fillId="0" borderId="39" xfId="0" applyNumberFormat="1" applyFont="1" applyFill="1" applyBorder="1" applyAlignment="1">
      <alignment/>
    </xf>
    <xf numFmtId="3" fontId="28" fillId="0" borderId="59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39" xfId="0" applyNumberFormat="1" applyFont="1" applyBorder="1" applyAlignment="1">
      <alignment/>
    </xf>
    <xf numFmtId="3" fontId="18" fillId="0" borderId="1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28" fillId="0" borderId="39" xfId="0" applyNumberFormat="1" applyFont="1" applyFill="1" applyBorder="1" applyAlignment="1">
      <alignment horizontal="right"/>
    </xf>
    <xf numFmtId="3" fontId="18" fillId="0" borderId="34" xfId="0" applyNumberFormat="1" applyFont="1" applyFill="1" applyBorder="1" applyAlignment="1">
      <alignment horizontal="left"/>
    </xf>
    <xf numFmtId="49" fontId="28" fillId="0" borderId="5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3" fontId="28" fillId="0" borderId="52" xfId="0" applyNumberFormat="1" applyFont="1" applyFill="1" applyBorder="1" applyAlignment="1">
      <alignment/>
    </xf>
    <xf numFmtId="49" fontId="18" fillId="0" borderId="49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7" xfId="0" applyFont="1" applyFill="1" applyBorder="1" applyAlignment="1">
      <alignment vertic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69" xfId="0" applyFill="1" applyBorder="1" applyAlignment="1">
      <alignment vertical="center"/>
    </xf>
    <xf numFmtId="0" fontId="0" fillId="0" borderId="70" xfId="0" applyFont="1" applyBorder="1" applyAlignment="1">
      <alignment/>
    </xf>
    <xf numFmtId="3" fontId="0" fillId="0" borderId="71" xfId="0" applyNumberFormat="1" applyBorder="1" applyAlignment="1">
      <alignment/>
    </xf>
    <xf numFmtId="0" fontId="3" fillId="0" borderId="67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34" borderId="62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2" fillId="34" borderId="65" xfId="0" applyFont="1" applyFill="1" applyBorder="1" applyAlignment="1">
      <alignment/>
    </xf>
    <xf numFmtId="3" fontId="1" fillId="34" borderId="6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72" xfId="0" applyBorder="1" applyAlignment="1">
      <alignment horizontal="center"/>
    </xf>
    <xf numFmtId="3" fontId="0" fillId="0" borderId="37" xfId="0" applyNumberFormat="1" applyFill="1" applyBorder="1" applyAlignment="1">
      <alignment/>
    </xf>
    <xf numFmtId="3" fontId="0" fillId="0" borderId="73" xfId="0" applyNumberFormat="1" applyBorder="1" applyAlignment="1">
      <alignment/>
    </xf>
    <xf numFmtId="3" fontId="0" fillId="34" borderId="37" xfId="0" applyNumberForma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0" fillId="0" borderId="74" xfId="0" applyNumberFormat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0" fillId="0" borderId="66" xfId="0" applyFont="1" applyBorder="1" applyAlignment="1">
      <alignment/>
    </xf>
    <xf numFmtId="0" fontId="0" fillId="0" borderId="69" xfId="0" applyBorder="1" applyAlignment="1">
      <alignment/>
    </xf>
    <xf numFmtId="0" fontId="1" fillId="34" borderId="65" xfId="0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9" xfId="0" applyNumberForma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0" fontId="30" fillId="34" borderId="65" xfId="0" applyFont="1" applyFill="1" applyBorder="1" applyAlignment="1">
      <alignment/>
    </xf>
    <xf numFmtId="3" fontId="30" fillId="34" borderId="16" xfId="0" applyNumberFormat="1" applyFont="1" applyFill="1" applyBorder="1" applyAlignment="1">
      <alignment/>
    </xf>
    <xf numFmtId="3" fontId="30" fillId="34" borderId="37" xfId="0" applyNumberFormat="1" applyFont="1" applyFill="1" applyBorder="1" applyAlignment="1">
      <alignment horizontal="right"/>
    </xf>
    <xf numFmtId="0" fontId="30" fillId="34" borderId="65" xfId="0" applyFont="1" applyFill="1" applyBorder="1" applyAlignment="1">
      <alignment/>
    </xf>
    <xf numFmtId="3" fontId="30" fillId="34" borderId="37" xfId="0" applyNumberFormat="1" applyFont="1" applyFill="1" applyBorder="1" applyAlignment="1">
      <alignment/>
    </xf>
    <xf numFmtId="3" fontId="30" fillId="34" borderId="62" xfId="0" applyNumberFormat="1" applyFont="1" applyFill="1" applyBorder="1" applyAlignment="1">
      <alignment/>
    </xf>
    <xf numFmtId="3" fontId="30" fillId="34" borderId="58" xfId="0" applyNumberFormat="1" applyFont="1" applyFill="1" applyBorder="1" applyAlignment="1">
      <alignment/>
    </xf>
    <xf numFmtId="3" fontId="30" fillId="34" borderId="75" xfId="0" applyNumberFormat="1" applyFont="1" applyFill="1" applyBorder="1" applyAlignment="1">
      <alignment/>
    </xf>
    <xf numFmtId="0" fontId="30" fillId="34" borderId="68" xfId="0" applyFont="1" applyFill="1" applyBorder="1" applyAlignment="1">
      <alignment/>
    </xf>
    <xf numFmtId="0" fontId="0" fillId="0" borderId="70" xfId="0" applyBorder="1" applyAlignment="1">
      <alignment/>
    </xf>
    <xf numFmtId="3" fontId="0" fillId="35" borderId="37" xfId="0" applyNumberFormat="1" applyFill="1" applyBorder="1" applyAlignment="1">
      <alignment/>
    </xf>
    <xf numFmtId="3" fontId="0" fillId="35" borderId="62" xfId="0" applyNumberFormat="1" applyFill="1" applyBorder="1" applyAlignment="1">
      <alignment/>
    </xf>
    <xf numFmtId="3" fontId="30" fillId="34" borderId="19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35" borderId="32" xfId="0" applyFill="1" applyBorder="1" applyAlignment="1">
      <alignment/>
    </xf>
    <xf numFmtId="3" fontId="30" fillId="34" borderId="76" xfId="0" applyNumberFormat="1" applyFont="1" applyFill="1" applyBorder="1" applyAlignment="1">
      <alignment horizontal="right"/>
    </xf>
    <xf numFmtId="3" fontId="30" fillId="34" borderId="62" xfId="0" applyNumberFormat="1" applyFont="1" applyFill="1" applyBorder="1" applyAlignment="1">
      <alignment horizontal="right"/>
    </xf>
    <xf numFmtId="3" fontId="0" fillId="0" borderId="76" xfId="0" applyNumberForma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30" fillId="34" borderId="76" xfId="0" applyNumberFormat="1" applyFont="1" applyFill="1" applyBorder="1" applyAlignment="1">
      <alignment/>
    </xf>
    <xf numFmtId="3" fontId="0" fillId="34" borderId="76" xfId="0" applyNumberFormat="1" applyFill="1" applyBorder="1" applyAlignment="1">
      <alignment/>
    </xf>
    <xf numFmtId="3" fontId="1" fillId="34" borderId="76" xfId="0" applyNumberFormat="1" applyFont="1" applyFill="1" applyBorder="1" applyAlignment="1">
      <alignment/>
    </xf>
    <xf numFmtId="3" fontId="0" fillId="0" borderId="78" xfId="0" applyNumberFormat="1" applyBorder="1" applyAlignment="1">
      <alignment/>
    </xf>
    <xf numFmtId="3" fontId="0" fillId="35" borderId="76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76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2" xfId="0" applyNumberFormat="1" applyFill="1" applyBorder="1" applyAlignment="1">
      <alignment/>
    </xf>
    <xf numFmtId="0" fontId="1" fillId="4" borderId="65" xfId="0" applyFont="1" applyFill="1" applyBorder="1" applyAlignment="1">
      <alignment/>
    </xf>
    <xf numFmtId="3" fontId="0" fillId="4" borderId="76" xfId="0" applyNumberFormat="1" applyFill="1" applyBorder="1" applyAlignment="1">
      <alignment horizontal="right"/>
    </xf>
    <xf numFmtId="3" fontId="0" fillId="4" borderId="37" xfId="0" applyNumberFormat="1" applyFill="1" applyBorder="1" applyAlignment="1">
      <alignment horizontal="right"/>
    </xf>
    <xf numFmtId="3" fontId="0" fillId="4" borderId="62" xfId="0" applyNumberFormat="1" applyFill="1" applyBorder="1" applyAlignment="1">
      <alignment horizontal="right"/>
    </xf>
    <xf numFmtId="0" fontId="1" fillId="36" borderId="65" xfId="0" applyFont="1" applyFill="1" applyBorder="1" applyAlignment="1">
      <alignment/>
    </xf>
    <xf numFmtId="3" fontId="0" fillId="36" borderId="16" xfId="0" applyNumberFormat="1" applyFill="1" applyBorder="1" applyAlignment="1">
      <alignment/>
    </xf>
    <xf numFmtId="3" fontId="0" fillId="36" borderId="76" xfId="0" applyNumberFormat="1" applyFill="1" applyBorder="1" applyAlignment="1">
      <alignment/>
    </xf>
    <xf numFmtId="3" fontId="0" fillId="36" borderId="37" xfId="0" applyNumberFormat="1" applyFill="1" applyBorder="1" applyAlignment="1">
      <alignment/>
    </xf>
    <xf numFmtId="3" fontId="0" fillId="36" borderId="62" xfId="0" applyNumberFormat="1" applyFill="1" applyBorder="1" applyAlignment="1">
      <alignment/>
    </xf>
    <xf numFmtId="0" fontId="2" fillId="36" borderId="65" xfId="0" applyFont="1" applyFill="1" applyBorder="1" applyAlignment="1">
      <alignment/>
    </xf>
    <xf numFmtId="0" fontId="1" fillId="35" borderId="76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50" xfId="0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0" fillId="0" borderId="53" xfId="0" applyNumberForma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 vertical="center" wrapText="1"/>
    </xf>
    <xf numFmtId="0" fontId="0" fillId="0" borderId="81" xfId="0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center"/>
    </xf>
    <xf numFmtId="0" fontId="0" fillId="0" borderId="82" xfId="0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vertical="top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78" xfId="0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1" fillId="0" borderId="8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75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="75" zoomScaleNormal="75" zoomScalePageLayoutView="0" workbookViewId="0" topLeftCell="A10">
      <selection activeCell="A27" sqref="A27"/>
    </sheetView>
  </sheetViews>
  <sheetFormatPr defaultColWidth="9.00390625" defaultRowHeight="12.75"/>
  <cols>
    <col min="1" max="1" width="43.375" style="0" customWidth="1"/>
    <col min="2" max="2" width="16.75390625" style="0" customWidth="1"/>
    <col min="3" max="3" width="15.625" style="0" customWidth="1"/>
    <col min="4" max="5" width="7.75390625" style="0" customWidth="1"/>
    <col min="6" max="6" width="15.625" style="0" customWidth="1"/>
    <col min="8" max="8" width="16.25390625" style="0" bestFit="1" customWidth="1"/>
  </cols>
  <sheetData>
    <row r="1" spans="3:4" ht="12.75">
      <c r="C1" s="33"/>
      <c r="D1" s="33" t="s">
        <v>78</v>
      </c>
    </row>
    <row r="3" spans="1:9" ht="30" customHeight="1">
      <c r="A3" s="302" t="s">
        <v>13</v>
      </c>
      <c r="B3" s="303"/>
      <c r="C3" s="303"/>
      <c r="D3" s="303"/>
      <c r="E3" s="303"/>
      <c r="F3" s="303"/>
      <c r="G3" s="31"/>
      <c r="H3" s="31"/>
      <c r="I3" s="31"/>
    </row>
    <row r="4" spans="1:9" ht="18.75">
      <c r="A4" s="304" t="s">
        <v>77</v>
      </c>
      <c r="B4" s="305"/>
      <c r="C4" s="305"/>
      <c r="D4" s="305"/>
      <c r="E4" s="305"/>
      <c r="F4" s="305"/>
      <c r="G4" s="32"/>
      <c r="H4" s="32"/>
      <c r="I4" s="32"/>
    </row>
    <row r="5" spans="1:9" ht="18.75">
      <c r="A5" s="306" t="s">
        <v>79</v>
      </c>
      <c r="B5" s="305"/>
      <c r="C5" s="305"/>
      <c r="D5" s="305"/>
      <c r="E5" s="305"/>
      <c r="F5" s="305"/>
      <c r="G5" s="32"/>
      <c r="H5" s="32"/>
      <c r="I5" s="32"/>
    </row>
    <row r="6" spans="1:6" ht="12.75">
      <c r="A6" s="34"/>
      <c r="B6" s="34"/>
      <c r="C6" s="34"/>
      <c r="D6" s="34"/>
      <c r="E6" s="34"/>
      <c r="F6" s="34"/>
    </row>
    <row r="7" spans="1:6" ht="13.5" thickBot="1">
      <c r="A7" s="34"/>
      <c r="B7" s="34"/>
      <c r="C7" s="34"/>
      <c r="D7" s="34"/>
      <c r="E7" s="34"/>
      <c r="F7" s="34"/>
    </row>
    <row r="8" spans="1:9" ht="14.25" thickBot="1" thickTop="1">
      <c r="A8" s="35" t="s">
        <v>0</v>
      </c>
      <c r="B8" s="36"/>
      <c r="C8" s="37"/>
      <c r="D8" s="37"/>
      <c r="E8" s="37"/>
      <c r="F8" s="38">
        <f>F10+F29</f>
        <v>518543205.18</v>
      </c>
      <c r="G8" s="3"/>
      <c r="H8" s="3"/>
      <c r="I8" s="3"/>
    </row>
    <row r="9" spans="1:9" ht="14.25" thickBot="1" thickTop="1">
      <c r="A9" s="39" t="s">
        <v>1</v>
      </c>
      <c r="B9" s="40"/>
      <c r="C9" s="4"/>
      <c r="D9" s="4"/>
      <c r="E9" s="4"/>
      <c r="F9" s="41"/>
      <c r="G9" s="3"/>
      <c r="H9" s="3"/>
      <c r="I9" s="3"/>
    </row>
    <row r="10" spans="1:9" ht="13.5" thickBot="1">
      <c r="A10" s="42" t="s">
        <v>2</v>
      </c>
      <c r="B10" s="43"/>
      <c r="C10" s="44"/>
      <c r="D10" s="44"/>
      <c r="E10" s="44"/>
      <c r="F10" s="45">
        <f>SUM(F11:F27)</f>
        <v>518281205.18</v>
      </c>
      <c r="G10" s="3"/>
      <c r="H10" s="3"/>
      <c r="I10" s="3"/>
    </row>
    <row r="11" spans="1:9" ht="12.75">
      <c r="A11" s="314" t="s">
        <v>16</v>
      </c>
      <c r="B11" s="46" t="s">
        <v>3</v>
      </c>
      <c r="C11" s="47"/>
      <c r="D11" s="47"/>
      <c r="E11" s="47"/>
      <c r="F11" s="48">
        <v>20850374</v>
      </c>
      <c r="G11" s="3"/>
      <c r="H11" s="3"/>
      <c r="I11" s="3"/>
    </row>
    <row r="12" spans="1:9" ht="12.75">
      <c r="A12" s="310"/>
      <c r="B12" s="49" t="s">
        <v>4</v>
      </c>
      <c r="C12" s="50"/>
      <c r="D12" s="50"/>
      <c r="E12" s="50"/>
      <c r="F12" s="51">
        <v>20850376</v>
      </c>
      <c r="G12" s="3"/>
      <c r="H12" s="3"/>
      <c r="I12" s="3"/>
    </row>
    <row r="13" spans="1:9" ht="12.75">
      <c r="A13" s="52" t="s">
        <v>17</v>
      </c>
      <c r="B13" s="49" t="s">
        <v>4</v>
      </c>
      <c r="C13" s="50"/>
      <c r="D13" s="50"/>
      <c r="E13" s="50"/>
      <c r="F13" s="51">
        <v>11925867</v>
      </c>
      <c r="G13" s="3"/>
      <c r="H13" s="3"/>
      <c r="I13" s="3"/>
    </row>
    <row r="14" spans="1:9" ht="12.75">
      <c r="A14" s="309" t="s">
        <v>38</v>
      </c>
      <c r="B14" s="49" t="s">
        <v>3</v>
      </c>
      <c r="C14" s="50"/>
      <c r="D14" s="50"/>
      <c r="E14" s="50"/>
      <c r="F14" s="51">
        <v>53307226</v>
      </c>
      <c r="G14" s="3"/>
      <c r="H14" s="3"/>
      <c r="I14" s="3"/>
    </row>
    <row r="15" spans="1:9" ht="12.75">
      <c r="A15" s="310"/>
      <c r="B15" s="49" t="s">
        <v>4</v>
      </c>
      <c r="C15" s="50"/>
      <c r="D15" s="50"/>
      <c r="E15" s="50"/>
      <c r="F15" s="51">
        <v>237999687</v>
      </c>
      <c r="G15" s="3"/>
      <c r="H15" s="3"/>
      <c r="I15" s="3"/>
    </row>
    <row r="16" spans="1:9" ht="12.75">
      <c r="A16" s="309" t="s">
        <v>39</v>
      </c>
      <c r="B16" s="49" t="s">
        <v>3</v>
      </c>
      <c r="C16" s="50"/>
      <c r="D16" s="50"/>
      <c r="E16" s="50"/>
      <c r="F16" s="51">
        <v>44645874</v>
      </c>
      <c r="G16" s="3"/>
      <c r="H16" s="3"/>
      <c r="I16" s="3"/>
    </row>
    <row r="17" spans="1:9" ht="12.75">
      <c r="A17" s="310"/>
      <c r="B17" s="49" t="s">
        <v>4</v>
      </c>
      <c r="C17" s="50"/>
      <c r="D17" s="50"/>
      <c r="E17" s="50"/>
      <c r="F17" s="51">
        <v>44645876</v>
      </c>
      <c r="G17" s="3"/>
      <c r="H17" s="3"/>
      <c r="I17" s="3"/>
    </row>
    <row r="18" spans="1:9" ht="12.75">
      <c r="A18" s="309" t="s">
        <v>18</v>
      </c>
      <c r="B18" s="49" t="s">
        <v>3</v>
      </c>
      <c r="C18" s="50"/>
      <c r="D18" s="50"/>
      <c r="E18" s="50"/>
      <c r="F18" s="51">
        <v>8241013</v>
      </c>
      <c r="G18" s="3"/>
      <c r="H18" s="3"/>
      <c r="I18" s="3"/>
    </row>
    <row r="19" spans="1:9" ht="12.75">
      <c r="A19" s="310"/>
      <c r="B19" s="49" t="s">
        <v>4</v>
      </c>
      <c r="C19" s="50"/>
      <c r="D19" s="50"/>
      <c r="E19" s="50"/>
      <c r="F19" s="51">
        <v>8241015</v>
      </c>
      <c r="G19" s="3"/>
      <c r="H19" s="3"/>
      <c r="I19" s="3"/>
    </row>
    <row r="20" spans="1:9" ht="12.75">
      <c r="A20" s="53" t="s">
        <v>19</v>
      </c>
      <c r="B20" s="54"/>
      <c r="C20" s="50"/>
      <c r="D20" s="50"/>
      <c r="E20" s="50"/>
      <c r="F20" s="51">
        <v>0</v>
      </c>
      <c r="G20" s="3"/>
      <c r="H20" s="3"/>
      <c r="I20" s="3"/>
    </row>
    <row r="21" spans="1:9" ht="12.75">
      <c r="A21" s="55" t="s">
        <v>40</v>
      </c>
      <c r="B21" s="40"/>
      <c r="C21" s="50"/>
      <c r="D21" s="50"/>
      <c r="E21" s="50"/>
      <c r="F21" s="51">
        <v>8018012</v>
      </c>
      <c r="G21" s="3"/>
      <c r="H21" s="3"/>
      <c r="I21" s="3"/>
    </row>
    <row r="22" spans="1:9" ht="12.75">
      <c r="A22" s="53" t="s">
        <v>41</v>
      </c>
      <c r="B22" s="54"/>
      <c r="C22" s="50"/>
      <c r="D22" s="50"/>
      <c r="E22" s="50"/>
      <c r="F22" s="51">
        <v>157186</v>
      </c>
      <c r="G22" s="3"/>
      <c r="H22" s="3"/>
      <c r="I22" s="3"/>
    </row>
    <row r="23" spans="1:9" ht="12.75">
      <c r="A23" s="53" t="s">
        <v>42</v>
      </c>
      <c r="B23" s="54"/>
      <c r="C23" s="50"/>
      <c r="D23" s="50"/>
      <c r="E23" s="50"/>
      <c r="F23" s="51">
        <v>509460</v>
      </c>
      <c r="G23" s="3"/>
      <c r="H23" s="3"/>
      <c r="I23" s="3"/>
    </row>
    <row r="24" spans="1:9" ht="12.75">
      <c r="A24" s="53" t="s">
        <v>43</v>
      </c>
      <c r="B24" s="54"/>
      <c r="C24" s="50"/>
      <c r="D24" s="50"/>
      <c r="E24" s="50"/>
      <c r="F24" s="51">
        <v>0</v>
      </c>
      <c r="G24" s="3"/>
      <c r="H24" s="3"/>
      <c r="I24" s="3"/>
    </row>
    <row r="25" spans="1:9" ht="12.75">
      <c r="A25" s="53" t="s">
        <v>44</v>
      </c>
      <c r="B25" s="56"/>
      <c r="C25" s="50"/>
      <c r="D25" s="50"/>
      <c r="E25" s="50"/>
      <c r="F25" s="51">
        <v>5900000</v>
      </c>
      <c r="G25" s="3"/>
      <c r="H25" s="3"/>
      <c r="I25" s="3"/>
    </row>
    <row r="26" spans="1:9" ht="12.75">
      <c r="A26" s="57" t="s">
        <v>45</v>
      </c>
      <c r="B26" s="56"/>
      <c r="C26" s="50"/>
      <c r="D26" s="50"/>
      <c r="E26" s="50"/>
      <c r="F26" s="51">
        <v>710085</v>
      </c>
      <c r="G26" s="3"/>
      <c r="H26" s="3"/>
      <c r="I26" s="3"/>
    </row>
    <row r="27" spans="1:9" ht="12.75">
      <c r="A27" s="57" t="s">
        <v>83</v>
      </c>
      <c r="B27" s="54"/>
      <c r="C27" s="50"/>
      <c r="D27" s="50"/>
      <c r="E27" s="50"/>
      <c r="F27" s="51">
        <v>52279154.18</v>
      </c>
      <c r="G27" s="3"/>
      <c r="H27" s="3"/>
      <c r="I27" s="3"/>
    </row>
    <row r="28" spans="1:9" ht="13.5" thickBot="1">
      <c r="A28" s="58"/>
      <c r="B28" s="40"/>
      <c r="C28" s="4"/>
      <c r="D28" s="4"/>
      <c r="E28" s="4"/>
      <c r="F28" s="41"/>
      <c r="G28" s="3"/>
      <c r="H28" s="3"/>
      <c r="I28" s="3"/>
    </row>
    <row r="29" spans="1:9" ht="13.5" thickBot="1">
      <c r="A29" s="42" t="s">
        <v>46</v>
      </c>
      <c r="B29" s="43"/>
      <c r="C29" s="44"/>
      <c r="D29" s="44"/>
      <c r="E29" s="44"/>
      <c r="F29" s="45">
        <f>SUM(F30:F32)</f>
        <v>262000</v>
      </c>
      <c r="G29" s="3"/>
      <c r="H29" s="3"/>
      <c r="I29" s="3"/>
    </row>
    <row r="30" spans="1:9" ht="12.75">
      <c r="A30" s="59" t="s">
        <v>47</v>
      </c>
      <c r="B30" s="60"/>
      <c r="C30" s="4"/>
      <c r="D30" s="4"/>
      <c r="E30" s="4"/>
      <c r="F30" s="41">
        <v>131000</v>
      </c>
      <c r="G30" s="3"/>
      <c r="H30" s="3"/>
      <c r="I30" s="3"/>
    </row>
    <row r="31" spans="1:9" ht="12.75">
      <c r="A31" s="53" t="s">
        <v>48</v>
      </c>
      <c r="B31" s="54"/>
      <c r="C31" s="50"/>
      <c r="D31" s="50"/>
      <c r="E31" s="50"/>
      <c r="F31" s="51">
        <v>39000</v>
      </c>
      <c r="G31" s="3"/>
      <c r="H31" s="3"/>
      <c r="I31" s="3"/>
    </row>
    <row r="32" spans="1:9" ht="12.75">
      <c r="A32" s="53" t="s">
        <v>72</v>
      </c>
      <c r="B32" s="54"/>
      <c r="C32" s="50"/>
      <c r="D32" s="50"/>
      <c r="E32" s="50"/>
      <c r="F32" s="51">
        <v>92000</v>
      </c>
      <c r="G32" s="3"/>
      <c r="H32" s="3"/>
      <c r="I32" s="3"/>
    </row>
    <row r="33" spans="1:9" ht="13.5" thickBot="1">
      <c r="A33" s="39"/>
      <c r="B33" s="40"/>
      <c r="C33" s="4"/>
      <c r="D33" s="4"/>
      <c r="E33" s="4"/>
      <c r="F33" s="41"/>
      <c r="G33" s="3"/>
      <c r="H33" s="3"/>
      <c r="I33" s="3"/>
    </row>
    <row r="34" spans="1:9" ht="14.25" thickBot="1" thickTop="1">
      <c r="A34" s="35" t="s">
        <v>5</v>
      </c>
      <c r="B34" s="36"/>
      <c r="C34" s="37"/>
      <c r="D34" s="37"/>
      <c r="E34" s="37"/>
      <c r="F34" s="38">
        <f>F36+F85</f>
        <v>500035555.96</v>
      </c>
      <c r="G34" s="3"/>
      <c r="H34" s="3"/>
      <c r="I34" s="3"/>
    </row>
    <row r="35" spans="1:9" ht="14.25" thickBot="1" thickTop="1">
      <c r="A35" s="39" t="s">
        <v>1</v>
      </c>
      <c r="B35" s="40"/>
      <c r="C35" s="4"/>
      <c r="D35" s="4"/>
      <c r="E35" s="4"/>
      <c r="F35" s="41"/>
      <c r="G35" s="3"/>
      <c r="H35" s="3"/>
      <c r="I35" s="3"/>
    </row>
    <row r="36" spans="1:9" ht="13.5" thickBot="1">
      <c r="A36" s="42" t="s">
        <v>49</v>
      </c>
      <c r="B36" s="43"/>
      <c r="C36" s="44"/>
      <c r="D36" s="44"/>
      <c r="E36" s="44"/>
      <c r="F36" s="45">
        <f>F37+F44+F72+F78</f>
        <v>499805864.96</v>
      </c>
      <c r="G36" s="3"/>
      <c r="H36" s="3"/>
      <c r="I36" s="3"/>
    </row>
    <row r="37" spans="1:9" ht="13.5" thickBot="1">
      <c r="A37" s="61" t="s">
        <v>6</v>
      </c>
      <c r="B37" s="43"/>
      <c r="C37" s="44"/>
      <c r="D37" s="44"/>
      <c r="E37" s="44"/>
      <c r="F37" s="45">
        <f>SUM(F38:F41)</f>
        <v>7757918</v>
      </c>
      <c r="G37" s="3"/>
      <c r="H37" s="3"/>
      <c r="I37" s="3"/>
    </row>
    <row r="38" spans="1:9" ht="12.75">
      <c r="A38" s="62" t="s">
        <v>21</v>
      </c>
      <c r="B38" s="54"/>
      <c r="C38" s="47"/>
      <c r="D38" s="47"/>
      <c r="E38" s="47"/>
      <c r="F38" s="48">
        <v>5229797</v>
      </c>
      <c r="G38" s="3"/>
      <c r="H38" s="3"/>
      <c r="I38" s="3"/>
    </row>
    <row r="39" spans="1:9" ht="12.75">
      <c r="A39" s="39" t="s">
        <v>22</v>
      </c>
      <c r="B39" s="40"/>
      <c r="C39" s="50"/>
      <c r="D39" s="50"/>
      <c r="E39" s="50"/>
      <c r="F39" s="51">
        <v>1874194</v>
      </c>
      <c r="G39" s="3"/>
      <c r="H39" s="3"/>
      <c r="I39" s="3"/>
    </row>
    <row r="40" spans="1:9" ht="12.75">
      <c r="A40" s="62" t="s">
        <v>23</v>
      </c>
      <c r="B40" s="54"/>
      <c r="C40" s="50"/>
      <c r="D40" s="50"/>
      <c r="E40" s="50"/>
      <c r="F40" s="51">
        <v>0</v>
      </c>
      <c r="G40" s="3"/>
      <c r="H40" s="3"/>
      <c r="I40" s="3"/>
    </row>
    <row r="41" spans="1:9" ht="12.75">
      <c r="A41" s="62" t="s">
        <v>24</v>
      </c>
      <c r="B41" s="54"/>
      <c r="C41" s="50"/>
      <c r="D41" s="50"/>
      <c r="E41" s="50"/>
      <c r="F41" s="51">
        <v>653927</v>
      </c>
      <c r="G41" s="3"/>
      <c r="H41" s="3"/>
      <c r="I41" s="3"/>
    </row>
    <row r="42" spans="1:9" ht="13.5" thickBot="1">
      <c r="A42" s="39"/>
      <c r="B42" s="40"/>
      <c r="C42" s="4"/>
      <c r="D42" s="4"/>
      <c r="E42" s="4"/>
      <c r="F42" s="63"/>
      <c r="G42" s="3"/>
      <c r="H42" s="3"/>
      <c r="I42" s="3"/>
    </row>
    <row r="43" spans="1:9" ht="13.5" thickBot="1">
      <c r="A43" s="39"/>
      <c r="B43" s="40"/>
      <c r="C43" s="64" t="s">
        <v>73</v>
      </c>
      <c r="D43" s="313" t="s">
        <v>74</v>
      </c>
      <c r="E43" s="313"/>
      <c r="F43" s="65" t="s">
        <v>14</v>
      </c>
      <c r="G43" s="3"/>
      <c r="H43" s="3"/>
      <c r="I43" s="3"/>
    </row>
    <row r="44" spans="1:9" ht="13.5" thickBot="1">
      <c r="A44" s="61" t="s">
        <v>75</v>
      </c>
      <c r="B44" s="66"/>
      <c r="C44" s="67">
        <f>SUM(C45:C66)</f>
        <v>407143503.46</v>
      </c>
      <c r="D44" s="311">
        <f>SUM(D45:E66)</f>
        <v>59634819</v>
      </c>
      <c r="E44" s="312"/>
      <c r="F44" s="45">
        <f>SUM(F45:F66)</f>
        <v>466778322.46</v>
      </c>
      <c r="G44" s="3"/>
      <c r="H44" s="3"/>
      <c r="I44" s="3"/>
    </row>
    <row r="45" spans="1:9" ht="12.75">
      <c r="A45" s="68" t="s">
        <v>7</v>
      </c>
      <c r="B45" s="69"/>
      <c r="C45" s="70">
        <v>790207</v>
      </c>
      <c r="D45" s="307">
        <v>78842</v>
      </c>
      <c r="E45" s="308"/>
      <c r="F45" s="71">
        <f aca="true" t="shared" si="0" ref="F45:F52">SUM(C45:E45)</f>
        <v>869049</v>
      </c>
      <c r="G45" s="3"/>
      <c r="H45" s="3"/>
      <c r="I45" s="3"/>
    </row>
    <row r="46" spans="1:9" ht="12.75">
      <c r="A46" s="53" t="s">
        <v>29</v>
      </c>
      <c r="B46" s="54"/>
      <c r="C46" s="72">
        <v>295809324</v>
      </c>
      <c r="D46" s="297">
        <v>28331720</v>
      </c>
      <c r="E46" s="298"/>
      <c r="F46" s="71">
        <f t="shared" si="0"/>
        <v>324141044</v>
      </c>
      <c r="G46" s="3"/>
      <c r="H46" s="3"/>
      <c r="I46" s="3"/>
    </row>
    <row r="47" spans="1:9" ht="12.75">
      <c r="A47" s="53" t="s">
        <v>12</v>
      </c>
      <c r="B47" s="54"/>
      <c r="C47" s="72">
        <v>235113</v>
      </c>
      <c r="D47" s="297">
        <v>21938</v>
      </c>
      <c r="E47" s="298"/>
      <c r="F47" s="71">
        <f t="shared" si="0"/>
        <v>257051</v>
      </c>
      <c r="G47" s="3"/>
      <c r="H47" s="3"/>
      <c r="I47" s="3"/>
    </row>
    <row r="48" spans="1:9" ht="12.75">
      <c r="A48" s="53" t="s">
        <v>28</v>
      </c>
      <c r="B48" s="54"/>
      <c r="C48" s="72">
        <v>3307292</v>
      </c>
      <c r="D48" s="297">
        <v>241657</v>
      </c>
      <c r="E48" s="298"/>
      <c r="F48" s="71">
        <f t="shared" si="0"/>
        <v>3548949</v>
      </c>
      <c r="G48" s="3"/>
      <c r="H48" s="3"/>
      <c r="I48" s="3"/>
    </row>
    <row r="49" spans="1:9" ht="12.75">
      <c r="A49" s="73" t="s">
        <v>8</v>
      </c>
      <c r="B49" s="54"/>
      <c r="C49" s="72">
        <v>2407882</v>
      </c>
      <c r="D49" s="297">
        <v>225502</v>
      </c>
      <c r="E49" s="298"/>
      <c r="F49" s="71">
        <f t="shared" si="0"/>
        <v>2633384</v>
      </c>
      <c r="G49" s="3"/>
      <c r="H49" s="3"/>
      <c r="I49" s="3"/>
    </row>
    <row r="50" spans="1:9" ht="12.75">
      <c r="A50" s="55" t="s">
        <v>9</v>
      </c>
      <c r="B50" s="54"/>
      <c r="C50" s="72">
        <v>1930340</v>
      </c>
      <c r="D50" s="297">
        <v>232029</v>
      </c>
      <c r="E50" s="298"/>
      <c r="F50" s="71">
        <f t="shared" si="0"/>
        <v>2162369</v>
      </c>
      <c r="G50" s="3"/>
      <c r="H50" s="3"/>
      <c r="I50" s="3"/>
    </row>
    <row r="51" spans="1:9" ht="12.75">
      <c r="A51" s="53" t="s">
        <v>10</v>
      </c>
      <c r="B51" s="40"/>
      <c r="C51" s="72">
        <v>83364</v>
      </c>
      <c r="D51" s="297">
        <v>5922</v>
      </c>
      <c r="E51" s="298"/>
      <c r="F51" s="71">
        <f t="shared" si="0"/>
        <v>89286</v>
      </c>
      <c r="G51" s="3"/>
      <c r="H51" s="3"/>
      <c r="I51" s="3"/>
    </row>
    <row r="52" spans="1:9" ht="12.75">
      <c r="A52" s="73" t="s">
        <v>11</v>
      </c>
      <c r="B52" s="54"/>
      <c r="C52" s="72">
        <v>963039</v>
      </c>
      <c r="D52" s="297">
        <v>129939</v>
      </c>
      <c r="E52" s="298"/>
      <c r="F52" s="71">
        <f t="shared" si="0"/>
        <v>1092978</v>
      </c>
      <c r="G52" s="3"/>
      <c r="H52" s="3"/>
      <c r="I52" s="3"/>
    </row>
    <row r="53" spans="1:9" ht="12.75">
      <c r="A53" s="53" t="s">
        <v>34</v>
      </c>
      <c r="B53" s="54"/>
      <c r="C53" s="72">
        <v>64341628</v>
      </c>
      <c r="D53" s="297">
        <v>30101177</v>
      </c>
      <c r="E53" s="298"/>
      <c r="F53" s="71">
        <f>SUM(C53:E53)</f>
        <v>94442805</v>
      </c>
      <c r="G53" s="3"/>
      <c r="H53" s="3"/>
      <c r="I53" s="3"/>
    </row>
    <row r="54" spans="1:9" ht="12.75">
      <c r="A54" s="53" t="s">
        <v>35</v>
      </c>
      <c r="B54" s="54"/>
      <c r="C54" s="72">
        <v>1056475</v>
      </c>
      <c r="D54" s="300">
        <v>248273</v>
      </c>
      <c r="E54" s="301"/>
      <c r="F54" s="71">
        <f aca="true" t="shared" si="1" ref="F54:F66">SUM(C54:E54)</f>
        <v>1304748</v>
      </c>
      <c r="G54" s="3"/>
      <c r="H54" s="3"/>
      <c r="I54" s="3"/>
    </row>
    <row r="55" spans="1:9" ht="12.75">
      <c r="A55" s="55" t="s">
        <v>50</v>
      </c>
      <c r="B55" s="40"/>
      <c r="C55" s="72">
        <v>224000</v>
      </c>
      <c r="D55" s="300">
        <v>7000</v>
      </c>
      <c r="E55" s="301"/>
      <c r="F55" s="71">
        <f t="shared" si="1"/>
        <v>231000</v>
      </c>
      <c r="G55" s="3"/>
      <c r="H55" s="3"/>
      <c r="I55" s="3"/>
    </row>
    <row r="56" spans="1:9" ht="12.75">
      <c r="A56" s="53" t="s">
        <v>36</v>
      </c>
      <c r="B56" s="54"/>
      <c r="C56" s="72">
        <v>9237.5</v>
      </c>
      <c r="D56" s="300">
        <v>0</v>
      </c>
      <c r="E56" s="301"/>
      <c r="F56" s="71">
        <f t="shared" si="1"/>
        <v>9237.5</v>
      </c>
      <c r="G56" s="3"/>
      <c r="H56" s="3"/>
      <c r="I56" s="3"/>
    </row>
    <row r="57" spans="1:9" ht="12.75">
      <c r="A57" s="53" t="s">
        <v>51</v>
      </c>
      <c r="B57" s="54"/>
      <c r="C57" s="72">
        <v>8871961</v>
      </c>
      <c r="D57" s="300">
        <v>0</v>
      </c>
      <c r="E57" s="301"/>
      <c r="F57" s="71">
        <f t="shared" si="1"/>
        <v>8871961</v>
      </c>
      <c r="G57" s="3"/>
      <c r="H57" s="3"/>
      <c r="I57" s="3"/>
    </row>
    <row r="58" spans="1:9" ht="12.75">
      <c r="A58" s="53" t="s">
        <v>52</v>
      </c>
      <c r="B58" s="54"/>
      <c r="C58" s="72">
        <v>1367000</v>
      </c>
      <c r="D58" s="300">
        <v>0</v>
      </c>
      <c r="E58" s="301"/>
      <c r="F58" s="71">
        <f t="shared" si="1"/>
        <v>1367000</v>
      </c>
      <c r="G58" s="3"/>
      <c r="H58" s="3"/>
      <c r="I58" s="3"/>
    </row>
    <row r="59" spans="1:9" ht="12.75">
      <c r="A59" s="53" t="s">
        <v>53</v>
      </c>
      <c r="B59" s="54"/>
      <c r="C59" s="72">
        <v>286</v>
      </c>
      <c r="D59" s="300">
        <v>0</v>
      </c>
      <c r="E59" s="301"/>
      <c r="F59" s="71">
        <f t="shared" si="1"/>
        <v>286</v>
      </c>
      <c r="G59" s="3"/>
      <c r="H59" s="3"/>
      <c r="I59" s="3"/>
    </row>
    <row r="60" spans="1:9" ht="12.75">
      <c r="A60" s="53" t="s">
        <v>54</v>
      </c>
      <c r="B60" s="54"/>
      <c r="C60" s="72">
        <v>5282.5</v>
      </c>
      <c r="D60" s="300">
        <v>565</v>
      </c>
      <c r="E60" s="301"/>
      <c r="F60" s="71">
        <f t="shared" si="1"/>
        <v>5847.5</v>
      </c>
      <c r="G60" s="3"/>
      <c r="H60" s="3"/>
      <c r="I60" s="3"/>
    </row>
    <row r="61" spans="1:9" ht="12.75">
      <c r="A61" s="53" t="s">
        <v>55</v>
      </c>
      <c r="B61" s="54"/>
      <c r="C61" s="72">
        <v>146711.28</v>
      </c>
      <c r="D61" s="300">
        <f>10220+35</f>
        <v>10255</v>
      </c>
      <c r="E61" s="301"/>
      <c r="F61" s="71">
        <f t="shared" si="1"/>
        <v>156966.28</v>
      </c>
      <c r="G61" s="3"/>
      <c r="H61" s="3"/>
      <c r="I61" s="3"/>
    </row>
    <row r="62" spans="1:9" ht="12.75">
      <c r="A62" s="68" t="s">
        <v>56</v>
      </c>
      <c r="B62" s="54"/>
      <c r="C62" s="72">
        <v>5900000</v>
      </c>
      <c r="D62" s="300">
        <v>0</v>
      </c>
      <c r="E62" s="301"/>
      <c r="F62" s="71">
        <f t="shared" si="1"/>
        <v>5900000</v>
      </c>
      <c r="G62" s="3"/>
      <c r="H62" s="3"/>
      <c r="I62" s="3"/>
    </row>
    <row r="63" spans="1:9" ht="12.75">
      <c r="A63" s="68" t="s">
        <v>57</v>
      </c>
      <c r="B63" s="54"/>
      <c r="C63" s="72">
        <v>782499</v>
      </c>
      <c r="D63" s="297">
        <v>0</v>
      </c>
      <c r="E63" s="298"/>
      <c r="F63" s="71">
        <f t="shared" si="1"/>
        <v>782499</v>
      </c>
      <c r="G63" s="3"/>
      <c r="H63" s="3"/>
      <c r="I63" s="3"/>
    </row>
    <row r="64" spans="1:9" ht="12.75">
      <c r="A64" s="53" t="s">
        <v>58</v>
      </c>
      <c r="B64" s="54"/>
      <c r="C64" s="72">
        <v>0</v>
      </c>
      <c r="D64" s="297">
        <v>0</v>
      </c>
      <c r="E64" s="298"/>
      <c r="F64" s="71">
        <f t="shared" si="1"/>
        <v>0</v>
      </c>
      <c r="G64" s="3"/>
      <c r="H64" s="3"/>
      <c r="I64" s="3"/>
    </row>
    <row r="65" spans="1:9" ht="12.75">
      <c r="A65" s="53" t="s">
        <v>59</v>
      </c>
      <c r="B65" s="54"/>
      <c r="C65" s="72">
        <v>218467</v>
      </c>
      <c r="D65" s="297">
        <v>0</v>
      </c>
      <c r="E65" s="298"/>
      <c r="F65" s="71">
        <f t="shared" si="1"/>
        <v>218467</v>
      </c>
      <c r="G65" s="3"/>
      <c r="H65" s="3"/>
      <c r="I65" s="3"/>
    </row>
    <row r="66" spans="1:9" ht="12.75">
      <c r="A66" s="74" t="s">
        <v>60</v>
      </c>
      <c r="B66" s="54"/>
      <c r="C66" s="72">
        <v>18693395.18</v>
      </c>
      <c r="D66" s="297">
        <v>0</v>
      </c>
      <c r="E66" s="298"/>
      <c r="F66" s="71">
        <f t="shared" si="1"/>
        <v>18693395.18</v>
      </c>
      <c r="G66" s="3"/>
      <c r="H66" s="3"/>
      <c r="I66" s="3"/>
    </row>
    <row r="67" spans="1:9" ht="12.75">
      <c r="A67" s="75"/>
      <c r="B67" s="40"/>
      <c r="C67" s="4"/>
      <c r="D67" s="21"/>
      <c r="E67" s="76"/>
      <c r="F67" s="4"/>
      <c r="G67" s="3"/>
      <c r="H67" s="3"/>
      <c r="I67" s="3"/>
    </row>
    <row r="68" spans="1:9" ht="12.75">
      <c r="A68" s="75"/>
      <c r="B68" s="40"/>
      <c r="C68" s="4"/>
      <c r="D68" s="21"/>
      <c r="E68" s="76"/>
      <c r="F68" s="4"/>
      <c r="G68" s="3"/>
      <c r="H68" s="3"/>
      <c r="I68" s="3"/>
    </row>
    <row r="69" spans="1:9" ht="12.75">
      <c r="A69" s="75"/>
      <c r="B69" s="40"/>
      <c r="C69" s="4"/>
      <c r="D69" s="77" t="s">
        <v>80</v>
      </c>
      <c r="E69" s="76"/>
      <c r="F69" s="4"/>
      <c r="G69" s="3"/>
      <c r="H69" s="3"/>
      <c r="I69" s="3"/>
    </row>
    <row r="70" spans="1:9" ht="12.75">
      <c r="A70" s="75"/>
      <c r="B70" s="40"/>
      <c r="C70" s="4"/>
      <c r="D70" s="21"/>
      <c r="E70" s="76"/>
      <c r="F70" s="4"/>
      <c r="G70" s="3"/>
      <c r="H70" s="3"/>
      <c r="I70" s="3"/>
    </row>
    <row r="71" spans="1:9" ht="13.5" thickBot="1">
      <c r="A71" s="78"/>
      <c r="B71" s="79"/>
      <c r="C71" s="80"/>
      <c r="D71" s="80"/>
      <c r="E71" s="80"/>
      <c r="F71" s="80"/>
      <c r="G71" s="3"/>
      <c r="H71" s="3"/>
      <c r="I71" s="3"/>
    </row>
    <row r="72" spans="1:9" ht="13.5" thickBot="1">
      <c r="A72" s="61" t="s">
        <v>61</v>
      </c>
      <c r="B72" s="66"/>
      <c r="C72" s="81">
        <f>SUM(C73:C76)</f>
        <v>24486273</v>
      </c>
      <c r="D72" s="299">
        <f>SUM(D73:E76)</f>
        <v>12141</v>
      </c>
      <c r="E72" s="299"/>
      <c r="F72" s="45">
        <f>SUM(F73:F76)</f>
        <v>24498414</v>
      </c>
      <c r="G72" s="3"/>
      <c r="H72" s="3"/>
      <c r="I72" s="3"/>
    </row>
    <row r="73" spans="1:9" ht="12.75">
      <c r="A73" s="53" t="s">
        <v>30</v>
      </c>
      <c r="B73" s="56"/>
      <c r="C73" s="82">
        <v>9198210</v>
      </c>
      <c r="D73" s="297">
        <v>1710</v>
      </c>
      <c r="E73" s="298"/>
      <c r="F73" s="71">
        <f>SUM(C73:E73)</f>
        <v>9199920</v>
      </c>
      <c r="G73" s="3"/>
      <c r="H73" s="3"/>
      <c r="I73" s="3"/>
    </row>
    <row r="74" spans="1:9" ht="12.75">
      <c r="A74" s="53" t="s">
        <v>31</v>
      </c>
      <c r="B74" s="40"/>
      <c r="C74" s="83">
        <v>14011088</v>
      </c>
      <c r="D74" s="297">
        <v>3031</v>
      </c>
      <c r="E74" s="298"/>
      <c r="F74" s="71">
        <f>SUM(C74:E74)</f>
        <v>14014119</v>
      </c>
      <c r="G74" s="3"/>
      <c r="H74" s="3"/>
      <c r="I74" s="3"/>
    </row>
    <row r="75" spans="1:9" ht="12.75">
      <c r="A75" s="55" t="s">
        <v>32</v>
      </c>
      <c r="B75" s="54"/>
      <c r="C75" s="83">
        <v>321512</v>
      </c>
      <c r="D75" s="297">
        <v>7400</v>
      </c>
      <c r="E75" s="298"/>
      <c r="F75" s="71">
        <f>SUM(C75:E75)</f>
        <v>328912</v>
      </c>
      <c r="G75" s="3"/>
      <c r="H75" s="3"/>
      <c r="I75" s="3"/>
    </row>
    <row r="76" spans="1:9" ht="12.75">
      <c r="A76" s="53" t="s">
        <v>33</v>
      </c>
      <c r="B76" s="56"/>
      <c r="C76" s="83">
        <v>955463</v>
      </c>
      <c r="D76" s="297">
        <v>0</v>
      </c>
      <c r="E76" s="298"/>
      <c r="F76" s="71">
        <f>SUM(C76:E76)</f>
        <v>955463</v>
      </c>
      <c r="G76" s="3"/>
      <c r="H76" s="3"/>
      <c r="I76" s="3"/>
    </row>
    <row r="77" spans="1:9" ht="13.5" thickBot="1">
      <c r="A77" s="30"/>
      <c r="B77" s="40"/>
      <c r="C77" s="4"/>
      <c r="D77" s="4"/>
      <c r="E77" s="4"/>
      <c r="F77" s="41"/>
      <c r="G77" s="3"/>
      <c r="H77" s="3"/>
      <c r="I77" s="3"/>
    </row>
    <row r="78" spans="1:9" ht="13.5" thickBot="1">
      <c r="A78" s="61" t="s">
        <v>62</v>
      </c>
      <c r="B78" s="66"/>
      <c r="C78" s="84"/>
      <c r="D78" s="84"/>
      <c r="E78" s="84"/>
      <c r="F78" s="45">
        <f>SUM(F79:F83)</f>
        <v>771210.5</v>
      </c>
      <c r="G78" s="3"/>
      <c r="H78" s="3"/>
      <c r="I78" s="3"/>
    </row>
    <row r="79" spans="1:9" ht="12.75">
      <c r="A79" s="53" t="s">
        <v>63</v>
      </c>
      <c r="B79" s="56"/>
      <c r="C79" s="47"/>
      <c r="D79" s="47"/>
      <c r="E79" s="47"/>
      <c r="F79" s="48">
        <v>0</v>
      </c>
      <c r="G79" s="3"/>
      <c r="H79" s="3"/>
      <c r="I79" s="3"/>
    </row>
    <row r="80" spans="1:9" ht="12.75">
      <c r="A80" s="55" t="s">
        <v>76</v>
      </c>
      <c r="B80" s="40"/>
      <c r="C80" s="50"/>
      <c r="D80" s="50"/>
      <c r="E80" s="50"/>
      <c r="F80" s="51">
        <v>771210.5</v>
      </c>
      <c r="G80" s="3"/>
      <c r="H80" s="3"/>
      <c r="I80" s="3"/>
    </row>
    <row r="81" spans="1:9" ht="12.75">
      <c r="A81" s="53" t="s">
        <v>26</v>
      </c>
      <c r="B81" s="54"/>
      <c r="C81" s="50"/>
      <c r="D81" s="50"/>
      <c r="E81" s="50"/>
      <c r="F81" s="51">
        <v>0</v>
      </c>
      <c r="G81" s="3"/>
      <c r="H81" s="3"/>
      <c r="I81" s="3"/>
    </row>
    <row r="82" spans="1:9" ht="12.75">
      <c r="A82" s="73" t="s">
        <v>27</v>
      </c>
      <c r="B82" s="56"/>
      <c r="C82" s="50"/>
      <c r="D82" s="50"/>
      <c r="E82" s="50"/>
      <c r="F82" s="51">
        <v>0</v>
      </c>
      <c r="G82" s="3"/>
      <c r="H82" s="3"/>
      <c r="I82" s="3"/>
    </row>
    <row r="83" spans="1:9" ht="12.75">
      <c r="A83" s="73" t="s">
        <v>64</v>
      </c>
      <c r="B83" s="56"/>
      <c r="C83" s="50"/>
      <c r="D83" s="50"/>
      <c r="E83" s="50"/>
      <c r="F83" s="51">
        <v>0</v>
      </c>
      <c r="G83" s="3"/>
      <c r="H83" s="3"/>
      <c r="I83" s="3"/>
    </row>
    <row r="84" spans="1:9" ht="13.5" thickBot="1">
      <c r="A84" s="39"/>
      <c r="B84" s="40"/>
      <c r="C84" s="4"/>
      <c r="D84" s="4"/>
      <c r="E84" s="4"/>
      <c r="F84" s="41"/>
      <c r="G84" s="3"/>
      <c r="H84" s="3"/>
      <c r="I84" s="3"/>
    </row>
    <row r="85" spans="1:9" ht="13.5" thickBot="1">
      <c r="A85" s="61" t="s">
        <v>65</v>
      </c>
      <c r="B85" s="66"/>
      <c r="C85" s="84"/>
      <c r="D85" s="84"/>
      <c r="E85" s="84"/>
      <c r="F85" s="45">
        <f>F87+F93</f>
        <v>229691</v>
      </c>
      <c r="G85" s="3"/>
      <c r="H85" s="3"/>
      <c r="I85" s="3"/>
    </row>
    <row r="86" spans="1:9" ht="13.5" thickBot="1">
      <c r="A86" s="39"/>
      <c r="B86" s="40"/>
      <c r="C86" s="4"/>
      <c r="D86" s="4"/>
      <c r="E86" s="4"/>
      <c r="F86" s="41"/>
      <c r="G86" s="3"/>
      <c r="H86" s="3"/>
      <c r="I86" s="3"/>
    </row>
    <row r="87" spans="1:9" ht="13.5" thickBot="1">
      <c r="A87" s="42" t="s">
        <v>66</v>
      </c>
      <c r="B87" s="66"/>
      <c r="C87" s="84"/>
      <c r="D87" s="84"/>
      <c r="E87" s="84"/>
      <c r="F87" s="45">
        <f>SUM(F88:F91)</f>
        <v>227477</v>
      </c>
      <c r="G87" s="3"/>
      <c r="H87" s="3"/>
      <c r="I87" s="3"/>
    </row>
    <row r="88" spans="1:9" ht="12.75">
      <c r="A88" s="59" t="s">
        <v>67</v>
      </c>
      <c r="B88" s="60"/>
      <c r="C88" s="47"/>
      <c r="D88" s="47"/>
      <c r="E88" s="47"/>
      <c r="F88" s="48">
        <v>19950</v>
      </c>
      <c r="G88" s="3"/>
      <c r="H88" s="3"/>
      <c r="I88" s="3"/>
    </row>
    <row r="89" spans="1:9" ht="12.75">
      <c r="A89" s="53" t="s">
        <v>68</v>
      </c>
      <c r="B89" s="54"/>
      <c r="C89" s="50"/>
      <c r="D89" s="50"/>
      <c r="E89" s="50"/>
      <c r="F89" s="51">
        <v>33487</v>
      </c>
      <c r="G89" s="3"/>
      <c r="H89" s="3"/>
      <c r="I89" s="3"/>
    </row>
    <row r="90" spans="1:9" ht="12.75">
      <c r="A90" s="53" t="s">
        <v>69</v>
      </c>
      <c r="B90" s="54"/>
      <c r="C90" s="50"/>
      <c r="D90" s="50"/>
      <c r="E90" s="50"/>
      <c r="F90" s="51">
        <v>82040</v>
      </c>
      <c r="G90" s="3"/>
      <c r="H90" s="3" t="e">
        <f>#REF!</f>
        <v>#REF!</v>
      </c>
      <c r="I90" s="3"/>
    </row>
    <row r="91" spans="1:9" ht="12.75">
      <c r="A91" s="53" t="s">
        <v>70</v>
      </c>
      <c r="B91" s="54"/>
      <c r="C91" s="50"/>
      <c r="D91" s="50"/>
      <c r="E91" s="50"/>
      <c r="F91" s="51">
        <v>92000</v>
      </c>
      <c r="G91" s="3"/>
      <c r="H91" s="3">
        <f>-D44</f>
        <v>-59634819</v>
      </c>
      <c r="I91" s="3"/>
    </row>
    <row r="92" spans="1:9" ht="13.5" thickBot="1">
      <c r="A92" s="39"/>
      <c r="B92" s="40"/>
      <c r="C92" s="4"/>
      <c r="D92" s="4"/>
      <c r="E92" s="4"/>
      <c r="F92" s="41"/>
      <c r="G92" s="3"/>
      <c r="H92" s="3">
        <f>-D72</f>
        <v>-12141</v>
      </c>
      <c r="I92" s="3"/>
    </row>
    <row r="93" spans="1:9" ht="13.5" thickBot="1">
      <c r="A93" s="42" t="s">
        <v>71</v>
      </c>
      <c r="B93" s="66"/>
      <c r="C93" s="84"/>
      <c r="D93" s="84"/>
      <c r="E93" s="84"/>
      <c r="F93" s="45">
        <v>2214</v>
      </c>
      <c r="G93" s="3"/>
      <c r="H93" s="3" t="e">
        <f>SUM(H90:H92)</f>
        <v>#REF!</v>
      </c>
      <c r="I93" s="3"/>
    </row>
    <row r="94" spans="1:9" ht="13.5" thickBot="1">
      <c r="A94" s="39"/>
      <c r="B94" s="40"/>
      <c r="C94" s="85"/>
      <c r="D94" s="85"/>
      <c r="E94" s="85"/>
      <c r="F94" s="86"/>
      <c r="G94" s="3"/>
      <c r="H94" s="3"/>
      <c r="I94" s="3"/>
    </row>
    <row r="95" spans="1:9" ht="14.25" thickBot="1" thickTop="1">
      <c r="A95" s="35" t="s">
        <v>37</v>
      </c>
      <c r="B95" s="36"/>
      <c r="C95" s="87"/>
      <c r="D95" s="87"/>
      <c r="E95" s="87"/>
      <c r="F95" s="88">
        <f>F8-F34</f>
        <v>18507649.22000003</v>
      </c>
      <c r="G95" s="3"/>
      <c r="H95" s="3"/>
      <c r="I95" s="3"/>
    </row>
    <row r="96" spans="3:9" ht="13.5" thickTop="1">
      <c r="C96" s="3"/>
      <c r="D96" s="3"/>
      <c r="E96" s="3"/>
      <c r="F96" s="3"/>
      <c r="G96" s="3"/>
      <c r="H96" s="3"/>
      <c r="I96" s="3"/>
    </row>
    <row r="97" spans="3:9" ht="12.75">
      <c r="C97" s="3"/>
      <c r="D97" s="3"/>
      <c r="E97" s="3"/>
      <c r="F97" s="3"/>
      <c r="G97" s="3"/>
      <c r="H97" s="3"/>
      <c r="I97" s="3"/>
    </row>
    <row r="98" spans="3:9" ht="12.75">
      <c r="C98" s="3"/>
      <c r="D98" s="3"/>
      <c r="E98" s="3"/>
      <c r="F98" s="3"/>
      <c r="G98" s="3"/>
      <c r="H98" s="3"/>
      <c r="I98" s="3"/>
    </row>
    <row r="99" spans="3:9" ht="12.75">
      <c r="C99" s="3"/>
      <c r="D99" s="3"/>
      <c r="E99" s="3"/>
      <c r="F99" s="3"/>
      <c r="G99" s="3"/>
      <c r="H99" s="3"/>
      <c r="I99" s="3"/>
    </row>
    <row r="100" spans="3:9" ht="12.75">
      <c r="C100" s="3"/>
      <c r="D100" s="3"/>
      <c r="E100" s="3"/>
      <c r="F100" s="3"/>
      <c r="G100" s="3"/>
      <c r="H100" s="3"/>
      <c r="I100" s="3"/>
    </row>
    <row r="101" spans="3:9" ht="12.75">
      <c r="C101" s="3"/>
      <c r="D101" s="3"/>
      <c r="E101" s="3"/>
      <c r="F101" s="3"/>
      <c r="G101" s="3"/>
      <c r="H101" s="3"/>
      <c r="I101" s="3"/>
    </row>
    <row r="102" spans="3:9" ht="12.75">
      <c r="C102" s="3"/>
      <c r="D102" s="3"/>
      <c r="E102" s="3"/>
      <c r="F102" s="3"/>
      <c r="G102" s="3"/>
      <c r="H102" s="3"/>
      <c r="I102" s="3"/>
    </row>
    <row r="103" spans="3:9" ht="12.75">
      <c r="C103" s="3"/>
      <c r="D103" s="3"/>
      <c r="E103" s="3"/>
      <c r="F103" s="3"/>
      <c r="G103" s="3"/>
      <c r="H103" s="3"/>
      <c r="I103" s="3"/>
    </row>
    <row r="104" spans="3:9" ht="12.75">
      <c r="C104" s="3"/>
      <c r="D104" s="3"/>
      <c r="E104" s="3"/>
      <c r="F104" s="3"/>
      <c r="G104" s="3"/>
      <c r="H104" s="3"/>
      <c r="I104" s="3"/>
    </row>
    <row r="105" spans="3:9" ht="12.75">
      <c r="C105" s="3"/>
      <c r="D105" s="3"/>
      <c r="E105" s="3"/>
      <c r="F105" s="3"/>
      <c r="G105" s="3"/>
      <c r="H105" s="3"/>
      <c r="I105" s="3"/>
    </row>
    <row r="106" spans="3:9" ht="12.75">
      <c r="C106" s="3"/>
      <c r="D106" s="3"/>
      <c r="E106" s="3"/>
      <c r="F106" s="3"/>
      <c r="G106" s="3"/>
      <c r="H106" s="3"/>
      <c r="I106" s="3"/>
    </row>
    <row r="107" spans="3:9" ht="12.75">
      <c r="C107" s="3"/>
      <c r="D107" s="3"/>
      <c r="E107" s="3"/>
      <c r="F107" s="3"/>
      <c r="G107" s="3"/>
      <c r="H107" s="3"/>
      <c r="I107" s="3"/>
    </row>
    <row r="108" spans="3:9" ht="12.75">
      <c r="C108" s="3"/>
      <c r="D108" s="3"/>
      <c r="E108" s="3"/>
      <c r="F108" s="3"/>
      <c r="G108" s="3"/>
      <c r="H108" s="3"/>
      <c r="I108" s="3"/>
    </row>
    <row r="109" spans="3:9" ht="12.75">
      <c r="C109" s="3"/>
      <c r="D109" s="3"/>
      <c r="E109" s="3"/>
      <c r="F109" s="3"/>
      <c r="G109" s="3"/>
      <c r="H109" s="3"/>
      <c r="I109" s="3"/>
    </row>
  </sheetData>
  <sheetProtection/>
  <mergeCells count="36">
    <mergeCell ref="D46:E46"/>
    <mergeCell ref="D47:E47"/>
    <mergeCell ref="D48:E48"/>
    <mergeCell ref="D49:E49"/>
    <mergeCell ref="A14:A15"/>
    <mergeCell ref="A16:A17"/>
    <mergeCell ref="D55:E55"/>
    <mergeCell ref="D56:E56"/>
    <mergeCell ref="D57:E57"/>
    <mergeCell ref="D53:E53"/>
    <mergeCell ref="D50:E50"/>
    <mergeCell ref="D51:E51"/>
    <mergeCell ref="D52:E52"/>
    <mergeCell ref="D54:E54"/>
    <mergeCell ref="D64:E64"/>
    <mergeCell ref="D65:E65"/>
    <mergeCell ref="A3:F3"/>
    <mergeCell ref="A4:F4"/>
    <mergeCell ref="A5:F5"/>
    <mergeCell ref="D45:E45"/>
    <mergeCell ref="A18:A19"/>
    <mergeCell ref="D44:E44"/>
    <mergeCell ref="D43:E43"/>
    <mergeCell ref="A11:A12"/>
    <mergeCell ref="D58:E58"/>
    <mergeCell ref="D59:E59"/>
    <mergeCell ref="D60:E60"/>
    <mergeCell ref="D61:E61"/>
    <mergeCell ref="D62:E62"/>
    <mergeCell ref="D63:E63"/>
    <mergeCell ref="D76:E76"/>
    <mergeCell ref="D72:E72"/>
    <mergeCell ref="D66:E66"/>
    <mergeCell ref="D73:E73"/>
    <mergeCell ref="D74:E74"/>
    <mergeCell ref="D75:E7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75" zoomScaleNormal="75" zoomScalePageLayoutView="0" workbookViewId="0" topLeftCell="A2">
      <selection activeCell="H23" sqref="H23"/>
    </sheetView>
  </sheetViews>
  <sheetFormatPr defaultColWidth="9.00390625" defaultRowHeight="12.75"/>
  <cols>
    <col min="1" max="1" width="43.875" style="0" customWidth="1"/>
    <col min="2" max="2" width="19.25390625" style="0" customWidth="1"/>
    <col min="3" max="6" width="14.75390625" style="0" customWidth="1"/>
    <col min="7" max="7" width="18.375" style="0" customWidth="1"/>
    <col min="8" max="8" width="13.00390625" style="0" customWidth="1"/>
    <col min="9" max="9" width="14.125" style="0" customWidth="1"/>
    <col min="10" max="10" width="14.375" style="0" bestFit="1" customWidth="1"/>
    <col min="11" max="11" width="14.875" style="0" customWidth="1"/>
    <col min="12" max="12" width="12.375" style="0" customWidth="1"/>
    <col min="13" max="13" width="11.125" style="0" customWidth="1"/>
    <col min="14" max="14" width="11.625" style="0" bestFit="1" customWidth="1"/>
    <col min="15" max="15" width="12.75390625" style="0" bestFit="1" customWidth="1"/>
    <col min="16" max="16" width="11.625" style="0" bestFit="1" customWidth="1"/>
    <col min="17" max="17" width="12.75390625" style="0" bestFit="1" customWidth="1"/>
  </cols>
  <sheetData>
    <row r="1" spans="1:11" ht="21" thickBot="1">
      <c r="A1" s="315" t="s">
        <v>99</v>
      </c>
      <c r="B1" s="316"/>
      <c r="C1" s="316"/>
      <c r="D1" s="146"/>
      <c r="E1" s="146"/>
      <c r="F1" s="146"/>
      <c r="G1" s="118">
        <v>2009</v>
      </c>
      <c r="J1">
        <v>2010</v>
      </c>
      <c r="K1">
        <v>2011</v>
      </c>
    </row>
    <row r="2" spans="1:11" ht="21.75" thickBot="1" thickTop="1">
      <c r="A2" s="34"/>
      <c r="B2" s="91"/>
      <c r="C2" s="177">
        <v>2008</v>
      </c>
      <c r="D2" s="178">
        <v>2009</v>
      </c>
      <c r="E2" s="178">
        <v>2010</v>
      </c>
      <c r="F2" s="179">
        <v>2011</v>
      </c>
      <c r="G2" s="180">
        <v>1733534000</v>
      </c>
      <c r="H2" s="176" t="s">
        <v>100</v>
      </c>
      <c r="I2" s="2"/>
      <c r="J2" s="183">
        <v>1785849000</v>
      </c>
      <c r="K2" s="183">
        <v>1830932000</v>
      </c>
    </row>
    <row r="3" spans="1:11" ht="14.25" thickBot="1" thickTop="1">
      <c r="A3" s="35" t="s">
        <v>0</v>
      </c>
      <c r="B3" s="36"/>
      <c r="C3" s="152">
        <f>SUM(C5+C21)</f>
        <v>551727000</v>
      </c>
      <c r="D3" s="152">
        <f>SUM(D5+D21)</f>
        <v>563600000</v>
      </c>
      <c r="E3" s="152">
        <f>SUM(E5+E21)</f>
        <v>580582000</v>
      </c>
      <c r="F3" s="92">
        <f>SUM(F5+F21)</f>
        <v>595196000</v>
      </c>
      <c r="G3" s="180">
        <v>-6500000</v>
      </c>
      <c r="H3" s="2" t="s">
        <v>90</v>
      </c>
      <c r="I3" s="108"/>
      <c r="J3" s="183">
        <v>-6700000</v>
      </c>
      <c r="K3" s="180">
        <v>-6900000</v>
      </c>
    </row>
    <row r="4" spans="1:11" ht="15" thickBot="1" thickTop="1">
      <c r="A4" s="39" t="s">
        <v>1</v>
      </c>
      <c r="B4" s="40"/>
      <c r="C4" s="153"/>
      <c r="D4" s="153"/>
      <c r="E4" s="153"/>
      <c r="F4" s="93"/>
      <c r="G4" s="181">
        <v>-7500000</v>
      </c>
      <c r="H4" s="2" t="s">
        <v>91</v>
      </c>
      <c r="I4" s="125"/>
      <c r="J4" s="184">
        <v>-7700000</v>
      </c>
      <c r="K4" s="181">
        <v>-7900000</v>
      </c>
    </row>
    <row r="5" spans="1:11" ht="14.25" thickBot="1">
      <c r="A5" s="42" t="s">
        <v>2</v>
      </c>
      <c r="B5" s="43"/>
      <c r="C5" s="154">
        <f>SUM(C6:C19)</f>
        <v>551437000</v>
      </c>
      <c r="D5" s="154">
        <f>SUM(D6:D19)</f>
        <v>563310000</v>
      </c>
      <c r="E5" s="154">
        <f>SUM(E6:E19)</f>
        <v>580292000</v>
      </c>
      <c r="F5" s="94">
        <f>SUM(F6:F19)</f>
        <v>594906000</v>
      </c>
      <c r="G5" s="182">
        <f>SUM(G2:G4)</f>
        <v>1719534000</v>
      </c>
      <c r="H5" s="137" t="s">
        <v>95</v>
      </c>
      <c r="I5" s="40"/>
      <c r="J5" s="185">
        <f>SUM(J2:J4)</f>
        <v>1771449000</v>
      </c>
      <c r="K5" s="182">
        <f>SUM(K2:K4)</f>
        <v>1816132000</v>
      </c>
    </row>
    <row r="6" spans="1:13" ht="13.5">
      <c r="A6" s="314" t="s">
        <v>84</v>
      </c>
      <c r="B6" s="46" t="s">
        <v>3</v>
      </c>
      <c r="C6" s="155">
        <v>23564000</v>
      </c>
      <c r="D6" s="169">
        <v>24073000</v>
      </c>
      <c r="E6" s="169">
        <v>24800000</v>
      </c>
      <c r="F6" s="105">
        <v>25426000</v>
      </c>
      <c r="G6" s="148">
        <f>G5*1.4/100</f>
        <v>24073476</v>
      </c>
      <c r="H6" s="138">
        <v>1.4</v>
      </c>
      <c r="I6" s="110"/>
      <c r="J6" s="145">
        <f>J5*1.4/100</f>
        <v>24800286</v>
      </c>
      <c r="K6" s="148">
        <f>K5*1.4/100</f>
        <v>25425848</v>
      </c>
      <c r="L6" s="103"/>
      <c r="M6" s="103"/>
    </row>
    <row r="7" spans="1:13" ht="13.5">
      <c r="A7" s="310"/>
      <c r="B7" s="49" t="s">
        <v>4</v>
      </c>
      <c r="C7" s="156">
        <f>C6</f>
        <v>23564000</v>
      </c>
      <c r="D7" s="170">
        <f>D6</f>
        <v>24073000</v>
      </c>
      <c r="E7" s="170">
        <f>E6</f>
        <v>24800000</v>
      </c>
      <c r="F7" s="106">
        <f>F6</f>
        <v>25426000</v>
      </c>
      <c r="G7" s="148">
        <f>G6</f>
        <v>24073476</v>
      </c>
      <c r="H7" s="138">
        <v>1.4</v>
      </c>
      <c r="I7" s="110"/>
      <c r="J7" s="145">
        <f>J6</f>
        <v>24800286</v>
      </c>
      <c r="K7" s="148">
        <f>K6</f>
        <v>25425848</v>
      </c>
      <c r="L7" s="103"/>
      <c r="M7" s="103"/>
    </row>
    <row r="8" spans="1:13" ht="13.5">
      <c r="A8" s="52" t="s">
        <v>85</v>
      </c>
      <c r="B8" s="49" t="s">
        <v>4</v>
      </c>
      <c r="C8" s="156">
        <v>13466000</v>
      </c>
      <c r="D8" s="170">
        <v>13756000</v>
      </c>
      <c r="E8" s="170">
        <v>14172000</v>
      </c>
      <c r="F8" s="106">
        <v>14529000</v>
      </c>
      <c r="G8" s="148">
        <f>G5*0.8/100</f>
        <v>13756272</v>
      </c>
      <c r="H8" s="138">
        <v>0.8</v>
      </c>
      <c r="I8" s="110"/>
      <c r="J8" s="145">
        <f>J5*0.8/100</f>
        <v>14171592</v>
      </c>
      <c r="K8" s="148">
        <f>K5*0.8/100</f>
        <v>14529056</v>
      </c>
      <c r="L8" s="103"/>
      <c r="M8" s="103"/>
    </row>
    <row r="9" spans="1:14" ht="13.5">
      <c r="A9" s="309" t="s">
        <v>89</v>
      </c>
      <c r="B9" s="49" t="s">
        <v>3</v>
      </c>
      <c r="C9" s="156">
        <v>84160000</v>
      </c>
      <c r="D9" s="170">
        <v>85977000</v>
      </c>
      <c r="E9" s="170">
        <v>88572000</v>
      </c>
      <c r="F9" s="106">
        <v>90807000</v>
      </c>
      <c r="G9" s="148">
        <f>G5*5/100</f>
        <v>85976700</v>
      </c>
      <c r="H9" s="138">
        <v>5</v>
      </c>
      <c r="I9" s="110"/>
      <c r="J9" s="145">
        <f>J5*5/100</f>
        <v>88572450</v>
      </c>
      <c r="K9" s="148">
        <f>K5*5/100</f>
        <v>90806600</v>
      </c>
      <c r="L9" s="109"/>
      <c r="M9" s="109"/>
      <c r="N9" s="2"/>
    </row>
    <row r="10" spans="1:14" ht="13.5">
      <c r="A10" s="310"/>
      <c r="B10" s="49" t="s">
        <v>4</v>
      </c>
      <c r="C10" s="156">
        <v>286145000</v>
      </c>
      <c r="D10" s="170">
        <v>292321000</v>
      </c>
      <c r="E10" s="170">
        <v>301146000</v>
      </c>
      <c r="F10" s="106">
        <v>308742000</v>
      </c>
      <c r="G10" s="148">
        <f>G5*17/100</f>
        <v>292320780</v>
      </c>
      <c r="H10" s="138">
        <v>17</v>
      </c>
      <c r="I10" s="110"/>
      <c r="J10" s="145">
        <f>J5*17/100</f>
        <v>301146330</v>
      </c>
      <c r="K10" s="148">
        <f>K5*17/100</f>
        <v>308742440</v>
      </c>
      <c r="L10" s="109"/>
      <c r="M10" s="109"/>
      <c r="N10" s="2"/>
    </row>
    <row r="11" spans="1:14" ht="13.5">
      <c r="A11" s="309" t="s">
        <v>86</v>
      </c>
      <c r="B11" s="49" t="s">
        <v>3</v>
      </c>
      <c r="C11" s="156">
        <v>50496000</v>
      </c>
      <c r="D11" s="170">
        <v>51583000</v>
      </c>
      <c r="E11" s="170">
        <v>53143000</v>
      </c>
      <c r="F11" s="106">
        <v>54484000</v>
      </c>
      <c r="G11" s="148">
        <f>G5*3/100</f>
        <v>51586020</v>
      </c>
      <c r="H11" s="138">
        <v>3</v>
      </c>
      <c r="I11" s="110"/>
      <c r="J11" s="145">
        <f>J5*3/100</f>
        <v>53143470</v>
      </c>
      <c r="K11" s="148">
        <f>K5*3/100</f>
        <v>54483960</v>
      </c>
      <c r="L11" s="109"/>
      <c r="M11" s="109"/>
      <c r="N11" s="2"/>
    </row>
    <row r="12" spans="1:14" ht="13.5">
      <c r="A12" s="310"/>
      <c r="B12" s="49" t="s">
        <v>4</v>
      </c>
      <c r="C12" s="156">
        <v>50496000</v>
      </c>
      <c r="D12" s="170">
        <f>D11</f>
        <v>51583000</v>
      </c>
      <c r="E12" s="170">
        <f>E11</f>
        <v>53143000</v>
      </c>
      <c r="F12" s="106">
        <f>F11</f>
        <v>54484000</v>
      </c>
      <c r="G12" s="148">
        <f>G11</f>
        <v>51586020</v>
      </c>
      <c r="H12" s="138">
        <v>3</v>
      </c>
      <c r="I12" s="110"/>
      <c r="J12" s="145">
        <f>J11</f>
        <v>53143470</v>
      </c>
      <c r="K12" s="148">
        <f>K11</f>
        <v>54483960</v>
      </c>
      <c r="L12" s="109"/>
      <c r="M12" s="109"/>
      <c r="N12" s="2"/>
    </row>
    <row r="13" spans="1:14" ht="13.5">
      <c r="A13" s="309" t="s">
        <v>18</v>
      </c>
      <c r="B13" s="49" t="s">
        <v>3</v>
      </c>
      <c r="C13" s="156">
        <v>9258000</v>
      </c>
      <c r="D13" s="170">
        <v>9457000</v>
      </c>
      <c r="E13" s="170">
        <v>9743000</v>
      </c>
      <c r="F13" s="106">
        <v>9989000</v>
      </c>
      <c r="G13" s="149">
        <f>G5*0.55/100</f>
        <v>9457437.000000002</v>
      </c>
      <c r="H13" s="139">
        <v>0.55</v>
      </c>
      <c r="I13" s="110"/>
      <c r="J13" s="186">
        <f>J5*0.55/100</f>
        <v>9742969.500000002</v>
      </c>
      <c r="K13" s="149">
        <f>K5*0.55/100</f>
        <v>9988726.000000002</v>
      </c>
      <c r="L13" s="109"/>
      <c r="M13" s="109"/>
      <c r="N13" s="2"/>
    </row>
    <row r="14" spans="1:14" ht="13.5">
      <c r="A14" s="310"/>
      <c r="B14" s="49" t="s">
        <v>4</v>
      </c>
      <c r="C14" s="156">
        <v>9258000</v>
      </c>
      <c r="D14" s="170">
        <f>D13</f>
        <v>9457000</v>
      </c>
      <c r="E14" s="170">
        <f>E13</f>
        <v>9743000</v>
      </c>
      <c r="F14" s="106">
        <f>F13</f>
        <v>9989000</v>
      </c>
      <c r="G14" s="149">
        <f>G13</f>
        <v>9457437.000000002</v>
      </c>
      <c r="H14" s="139">
        <v>0.55</v>
      </c>
      <c r="I14" s="110"/>
      <c r="J14" s="186">
        <f>J13</f>
        <v>9742969.500000002</v>
      </c>
      <c r="K14" s="149">
        <f>K13</f>
        <v>9988726.000000002</v>
      </c>
      <c r="L14" s="109"/>
      <c r="M14" s="109"/>
      <c r="N14" s="2"/>
    </row>
    <row r="15" spans="1:14" ht="12.75">
      <c r="A15" s="53" t="s">
        <v>19</v>
      </c>
      <c r="B15" s="54"/>
      <c r="C15" s="147">
        <v>180000</v>
      </c>
      <c r="D15" s="147">
        <v>180000</v>
      </c>
      <c r="E15" s="147">
        <v>180000</v>
      </c>
      <c r="F15" s="100">
        <v>180000</v>
      </c>
      <c r="G15" s="150">
        <f>SUM(G6:G14)</f>
        <v>562287618</v>
      </c>
      <c r="H15" s="140"/>
      <c r="I15" s="119"/>
      <c r="J15" s="187">
        <f>SUM(J6:J14)</f>
        <v>579263823</v>
      </c>
      <c r="K15" s="150">
        <f>SUM(K6:K14)</f>
        <v>593875164</v>
      </c>
      <c r="L15" s="109"/>
      <c r="M15" s="109"/>
      <c r="N15" s="2"/>
    </row>
    <row r="16" spans="1:14" ht="13.5">
      <c r="A16" s="53" t="s">
        <v>81</v>
      </c>
      <c r="B16" s="54"/>
      <c r="C16" s="147">
        <v>600000</v>
      </c>
      <c r="D16" s="147">
        <v>600000</v>
      </c>
      <c r="E16" s="147">
        <v>600000</v>
      </c>
      <c r="F16" s="100">
        <v>600000</v>
      </c>
      <c r="G16" s="113">
        <f>SUM(D6:D14)</f>
        <v>562280000</v>
      </c>
      <c r="H16" s="111"/>
      <c r="I16" s="112"/>
      <c r="J16" s="113">
        <f>SUM(E6:E14)</f>
        <v>579262000</v>
      </c>
      <c r="K16" s="113">
        <f>SUM(F6:F14)</f>
        <v>593876000</v>
      </c>
      <c r="L16" s="28"/>
      <c r="M16" s="28"/>
      <c r="N16" s="2"/>
    </row>
    <row r="17" spans="1:14" ht="13.5">
      <c r="A17" s="53" t="s">
        <v>82</v>
      </c>
      <c r="B17" s="54"/>
      <c r="C17" s="147">
        <v>100000</v>
      </c>
      <c r="D17" s="147">
        <v>100000</v>
      </c>
      <c r="E17" s="147">
        <v>100000</v>
      </c>
      <c r="F17" s="100">
        <v>100000</v>
      </c>
      <c r="G17" s="113"/>
      <c r="H17" s="111"/>
      <c r="I17" s="112"/>
      <c r="J17" s="112"/>
      <c r="K17" s="28"/>
      <c r="L17" s="28"/>
      <c r="M17" s="28"/>
      <c r="N17" s="2"/>
    </row>
    <row r="18" spans="1:14" ht="13.5">
      <c r="A18" s="53" t="s">
        <v>42</v>
      </c>
      <c r="B18" s="54"/>
      <c r="C18" s="147">
        <v>100000</v>
      </c>
      <c r="D18" s="147">
        <v>100000</v>
      </c>
      <c r="E18" s="147">
        <v>100000</v>
      </c>
      <c r="F18" s="100">
        <v>100000</v>
      </c>
      <c r="G18" s="114"/>
      <c r="H18" s="111"/>
      <c r="I18" s="112"/>
      <c r="J18" s="112"/>
      <c r="K18" s="28"/>
      <c r="L18" s="28"/>
      <c r="M18" s="28"/>
      <c r="N18" s="2"/>
    </row>
    <row r="19" spans="1:14" ht="13.5">
      <c r="A19" s="53" t="s">
        <v>43</v>
      </c>
      <c r="B19" s="54"/>
      <c r="C19" s="147">
        <v>50000</v>
      </c>
      <c r="D19" s="147">
        <v>50000</v>
      </c>
      <c r="E19" s="147">
        <v>50000</v>
      </c>
      <c r="F19" s="100">
        <v>50000</v>
      </c>
      <c r="G19" s="113"/>
      <c r="H19" s="111"/>
      <c r="I19" s="112"/>
      <c r="J19" s="112"/>
      <c r="K19" s="28"/>
      <c r="L19" s="28"/>
      <c r="M19" s="28"/>
      <c r="N19" s="2"/>
    </row>
    <row r="20" spans="1:14" ht="14.25" thickBot="1">
      <c r="A20" s="58"/>
      <c r="B20" s="40"/>
      <c r="C20" s="157"/>
      <c r="D20" s="168"/>
      <c r="E20" s="168"/>
      <c r="F20" s="99"/>
      <c r="G20" s="134"/>
      <c r="H20" s="111"/>
      <c r="I20" s="40"/>
      <c r="J20" s="40"/>
      <c r="K20" s="28"/>
      <c r="L20" s="28"/>
      <c r="M20" s="28"/>
      <c r="N20" s="2"/>
    </row>
    <row r="21" spans="1:14" ht="14.25" thickBot="1">
      <c r="A21" s="42" t="s">
        <v>46</v>
      </c>
      <c r="B21" s="43"/>
      <c r="C21" s="154">
        <f>SUM(C22:C25)</f>
        <v>290000</v>
      </c>
      <c r="D21" s="154">
        <f>SUM(D22:D25)</f>
        <v>290000</v>
      </c>
      <c r="E21" s="154">
        <f>SUM(E22:E25)</f>
        <v>290000</v>
      </c>
      <c r="F21" s="94">
        <f>SUM(F22:F25)</f>
        <v>290000</v>
      </c>
      <c r="G21" s="134"/>
      <c r="H21" s="111"/>
      <c r="I21" s="40"/>
      <c r="J21" s="40"/>
      <c r="K21" s="28"/>
      <c r="L21" s="28"/>
      <c r="M21" s="28"/>
      <c r="N21" s="2"/>
    </row>
    <row r="22" spans="1:14" ht="13.5">
      <c r="A22" s="59" t="s">
        <v>87</v>
      </c>
      <c r="B22" s="60"/>
      <c r="C22" s="158">
        <v>20000</v>
      </c>
      <c r="D22" s="158">
        <v>20000</v>
      </c>
      <c r="E22" s="158">
        <v>20000</v>
      </c>
      <c r="F22" s="97">
        <v>20000</v>
      </c>
      <c r="G22" s="135"/>
      <c r="H22" s="111"/>
      <c r="I22" s="40"/>
      <c r="J22" s="40"/>
      <c r="K22" s="28"/>
      <c r="L22" s="28"/>
      <c r="M22" s="28"/>
      <c r="N22" s="2"/>
    </row>
    <row r="23" spans="1:14" ht="13.5">
      <c r="A23" s="73" t="s">
        <v>88</v>
      </c>
      <c r="B23" s="56"/>
      <c r="C23" s="159">
        <v>80000</v>
      </c>
      <c r="D23" s="159">
        <v>80000</v>
      </c>
      <c r="E23" s="159">
        <v>80000</v>
      </c>
      <c r="F23" s="96">
        <v>80000</v>
      </c>
      <c r="G23" s="135"/>
      <c r="H23" s="111"/>
      <c r="I23" s="40"/>
      <c r="J23" s="40"/>
      <c r="K23" s="28"/>
      <c r="L23" s="28"/>
      <c r="M23" s="28"/>
      <c r="N23" s="2"/>
    </row>
    <row r="24" spans="1:14" ht="13.5">
      <c r="A24" s="53" t="s">
        <v>48</v>
      </c>
      <c r="B24" s="54"/>
      <c r="C24" s="160">
        <v>40000</v>
      </c>
      <c r="D24" s="160">
        <v>40000</v>
      </c>
      <c r="E24" s="160">
        <v>40000</v>
      </c>
      <c r="F24" s="95">
        <v>40000</v>
      </c>
      <c r="G24" s="107"/>
      <c r="H24" s="111"/>
      <c r="I24" s="40"/>
      <c r="J24" s="40"/>
      <c r="K24" s="28"/>
      <c r="L24" s="28"/>
      <c r="M24" s="28"/>
      <c r="N24" s="2"/>
    </row>
    <row r="25" spans="1:14" ht="12.75">
      <c r="A25" s="53" t="s">
        <v>72</v>
      </c>
      <c r="B25" s="54"/>
      <c r="C25" s="161">
        <v>150000</v>
      </c>
      <c r="D25" s="161">
        <v>150000</v>
      </c>
      <c r="E25" s="161">
        <v>150000</v>
      </c>
      <c r="F25" s="101">
        <v>150000</v>
      </c>
      <c r="G25" s="111"/>
      <c r="H25" s="111"/>
      <c r="I25" s="115"/>
      <c r="J25" s="115"/>
      <c r="K25" s="28"/>
      <c r="L25" s="28"/>
      <c r="M25" s="28"/>
      <c r="N25" s="2"/>
    </row>
    <row r="26" spans="1:13" ht="13.5" thickBot="1">
      <c r="A26" s="39"/>
      <c r="B26" s="40"/>
      <c r="C26" s="153"/>
      <c r="D26" s="168"/>
      <c r="E26" s="168"/>
      <c r="F26" s="93"/>
      <c r="G26" s="111"/>
      <c r="H26" s="111"/>
      <c r="I26" s="40"/>
      <c r="J26" s="40"/>
      <c r="K26" s="1"/>
      <c r="L26" s="1"/>
      <c r="M26" s="1"/>
    </row>
    <row r="27" spans="1:13" ht="14.25" thickBot="1" thickTop="1">
      <c r="A27" s="35" t="s">
        <v>5</v>
      </c>
      <c r="B27" s="36"/>
      <c r="C27" s="152">
        <f>SUM(C29+C69)</f>
        <v>615058000</v>
      </c>
      <c r="D27" s="152">
        <f>SUM(D29+D69)</f>
        <v>680213000</v>
      </c>
      <c r="E27" s="152">
        <f>SUM(E29+E69)</f>
        <v>814263500</v>
      </c>
      <c r="F27" s="92">
        <f>SUM(F29+F69)</f>
        <v>818769500</v>
      </c>
      <c r="G27" s="111"/>
      <c r="H27" s="111"/>
      <c r="I27" s="108"/>
      <c r="J27" s="108"/>
      <c r="K27" s="1"/>
      <c r="L27" s="1"/>
      <c r="M27" s="1"/>
    </row>
    <row r="28" spans="1:10" ht="14.25" thickBot="1" thickTop="1">
      <c r="A28" s="39" t="s">
        <v>1</v>
      </c>
      <c r="B28" s="40"/>
      <c r="C28" s="153"/>
      <c r="D28" s="153"/>
      <c r="E28" s="153"/>
      <c r="F28" s="93"/>
      <c r="G28" s="132"/>
      <c r="H28" s="111"/>
      <c r="I28" s="40"/>
      <c r="J28" s="40"/>
    </row>
    <row r="29" spans="1:10" ht="13.5" thickBot="1">
      <c r="A29" s="42" t="s">
        <v>49</v>
      </c>
      <c r="B29" s="43"/>
      <c r="C29" s="154">
        <f>SUM(C30+C36+C56+C62)</f>
        <v>614778000</v>
      </c>
      <c r="D29" s="154">
        <f>SUM(D30+D36+D56+D62)</f>
        <v>679933000</v>
      </c>
      <c r="E29" s="154">
        <f>SUM(E30+E36+E56+E62)</f>
        <v>813983500</v>
      </c>
      <c r="F29" s="94">
        <f>SUM(F30+F36+F56+F62)</f>
        <v>818489500</v>
      </c>
      <c r="G29" s="111">
        <v>2010</v>
      </c>
      <c r="H29" s="111">
        <v>2011</v>
      </c>
      <c r="I29" s="116"/>
      <c r="J29" s="40"/>
    </row>
    <row r="30" spans="1:10" ht="13.5" thickBot="1">
      <c r="A30" s="61" t="s">
        <v>6</v>
      </c>
      <c r="B30" s="43"/>
      <c r="C30" s="154">
        <f>SUM(C31:C34)</f>
        <v>9050000</v>
      </c>
      <c r="D30" s="154">
        <f>SUM(D31:D34)</f>
        <v>9050000</v>
      </c>
      <c r="E30" s="154">
        <f>SUM(E31:E34)</f>
        <v>9502500</v>
      </c>
      <c r="F30" s="94">
        <f>SUM(F31:F34)</f>
        <v>9683500</v>
      </c>
      <c r="G30" s="193" t="s">
        <v>102</v>
      </c>
      <c r="H30" s="193" t="s">
        <v>103</v>
      </c>
      <c r="I30" s="40"/>
      <c r="J30" s="40"/>
    </row>
    <row r="31" spans="1:10" ht="12.75">
      <c r="A31" s="62" t="s">
        <v>21</v>
      </c>
      <c r="B31" s="54"/>
      <c r="C31" s="160">
        <v>6000000</v>
      </c>
      <c r="D31" s="171">
        <v>6000000</v>
      </c>
      <c r="E31" s="171">
        <v>6300000</v>
      </c>
      <c r="F31" s="97">
        <v>6420000</v>
      </c>
      <c r="G31" s="111">
        <f>D31*1.05</f>
        <v>6300000</v>
      </c>
      <c r="H31" s="111">
        <f>D31*1.07</f>
        <v>6420000</v>
      </c>
      <c r="I31" s="190"/>
      <c r="J31" s="40"/>
    </row>
    <row r="32" spans="1:10" ht="12.75">
      <c r="A32" s="39" t="s">
        <v>22</v>
      </c>
      <c r="B32" s="40"/>
      <c r="C32" s="153">
        <v>2200000</v>
      </c>
      <c r="D32" s="172">
        <v>2200000</v>
      </c>
      <c r="E32" s="172">
        <v>2310000</v>
      </c>
      <c r="F32" s="95">
        <v>2354000</v>
      </c>
      <c r="G32" s="111">
        <f>D32*1.05</f>
        <v>2310000</v>
      </c>
      <c r="H32" s="111">
        <f>D32*1.07</f>
        <v>2354000</v>
      </c>
      <c r="I32" s="190"/>
      <c r="J32" s="40"/>
    </row>
    <row r="33" spans="1:10" ht="12.75">
      <c r="A33" s="62" t="s">
        <v>23</v>
      </c>
      <c r="B33" s="54"/>
      <c r="C33" s="160">
        <v>50000</v>
      </c>
      <c r="D33" s="172">
        <v>50000</v>
      </c>
      <c r="E33" s="172">
        <v>52500</v>
      </c>
      <c r="F33" s="95">
        <v>53500</v>
      </c>
      <c r="G33" s="111">
        <f>D33*1.05</f>
        <v>52500</v>
      </c>
      <c r="H33" s="111">
        <f>D33*1.07</f>
        <v>53500</v>
      </c>
      <c r="I33" s="190"/>
      <c r="J33" s="40"/>
    </row>
    <row r="34" spans="1:10" ht="12.75">
      <c r="A34" s="62" t="s">
        <v>24</v>
      </c>
      <c r="B34" s="54"/>
      <c r="C34" s="160">
        <v>800000</v>
      </c>
      <c r="D34" s="172">
        <v>800000</v>
      </c>
      <c r="E34" s="172">
        <v>840000</v>
      </c>
      <c r="F34" s="95">
        <v>856000</v>
      </c>
      <c r="G34" s="111">
        <f>D34*1.05</f>
        <v>840000</v>
      </c>
      <c r="H34" s="111">
        <f>D34*1.07</f>
        <v>856000</v>
      </c>
      <c r="I34" s="190"/>
      <c r="J34" s="40"/>
    </row>
    <row r="35" spans="1:16" ht="13.5" thickBot="1">
      <c r="A35" s="39"/>
      <c r="B35" s="40"/>
      <c r="C35" s="153"/>
      <c r="D35" s="168"/>
      <c r="E35" s="168"/>
      <c r="F35" s="93"/>
      <c r="G35" s="40" t="s">
        <v>94</v>
      </c>
      <c r="H35" s="111"/>
      <c r="I35" s="133" t="s">
        <v>101</v>
      </c>
      <c r="J35" s="133"/>
      <c r="K35" s="141"/>
      <c r="L35" s="141"/>
      <c r="M35" s="141" t="s">
        <v>112</v>
      </c>
      <c r="N35" s="144" t="s">
        <v>105</v>
      </c>
      <c r="P35" s="144" t="s">
        <v>114</v>
      </c>
    </row>
    <row r="36" spans="1:17" ht="15.75" thickBot="1">
      <c r="A36" s="61" t="s">
        <v>96</v>
      </c>
      <c r="B36" s="43"/>
      <c r="C36" s="154">
        <f>SUM(C37:C54)</f>
        <v>567193000</v>
      </c>
      <c r="D36" s="154">
        <f>SUM(D37:D54)</f>
        <v>630145000</v>
      </c>
      <c r="E36" s="154">
        <f>SUM(E37:E54)</f>
        <v>762687000</v>
      </c>
      <c r="F36" s="94">
        <f>SUM(F37:F54)</f>
        <v>765993000</v>
      </c>
      <c r="G36" s="126">
        <v>2008</v>
      </c>
      <c r="H36" s="143">
        <v>2009</v>
      </c>
      <c r="I36" s="144">
        <v>2010</v>
      </c>
      <c r="J36" s="194">
        <v>2011</v>
      </c>
      <c r="K36" s="144" t="s">
        <v>107</v>
      </c>
      <c r="L36" s="202">
        <v>2009</v>
      </c>
      <c r="M36" s="213">
        <v>2010</v>
      </c>
      <c r="N36" s="144" t="s">
        <v>113</v>
      </c>
      <c r="O36" s="200" t="s">
        <v>106</v>
      </c>
      <c r="P36" s="144" t="s">
        <v>113</v>
      </c>
      <c r="Q36" s="200" t="s">
        <v>108</v>
      </c>
    </row>
    <row r="37" spans="1:17" ht="15">
      <c r="A37" s="68" t="s">
        <v>7</v>
      </c>
      <c r="B37" s="69"/>
      <c r="C37" s="162">
        <v>1050000</v>
      </c>
      <c r="D37" s="171">
        <v>1076000</v>
      </c>
      <c r="E37" s="171">
        <v>1103000</v>
      </c>
      <c r="F37" s="97">
        <v>1131000</v>
      </c>
      <c r="G37" s="142">
        <v>1050000</v>
      </c>
      <c r="H37" s="192">
        <f>G37*1.025</f>
        <v>1076250</v>
      </c>
      <c r="I37" s="192">
        <f>H37*1.025</f>
        <v>1103156.25</v>
      </c>
      <c r="J37" s="195">
        <f>I37*1.025</f>
        <v>1130735.15625</v>
      </c>
      <c r="K37" s="199"/>
      <c r="L37" s="201"/>
      <c r="M37" s="136"/>
      <c r="N37" s="145"/>
      <c r="O37" s="205"/>
      <c r="P37" s="145"/>
      <c r="Q37" s="205"/>
    </row>
    <row r="38" spans="1:17" ht="15">
      <c r="A38" s="53" t="s">
        <v>29</v>
      </c>
      <c r="B38" s="54"/>
      <c r="C38" s="160">
        <v>458000000</v>
      </c>
      <c r="D38" s="172">
        <v>518043000</v>
      </c>
      <c r="E38" s="172">
        <v>609561000</v>
      </c>
      <c r="F38" s="95">
        <v>663794000</v>
      </c>
      <c r="G38" s="142">
        <v>458000000</v>
      </c>
      <c r="H38" s="136"/>
      <c r="I38" s="145"/>
      <c r="J38" s="196"/>
      <c r="K38" s="196">
        <f>310*15747*12*1.025</f>
        <v>60043310.99999999</v>
      </c>
      <c r="L38" s="201">
        <f>G38+K38</f>
        <v>518043311</v>
      </c>
      <c r="M38" s="136">
        <f>15747/12*14</f>
        <v>18371.5</v>
      </c>
      <c r="N38" s="145">
        <f>405*M38*12*1.025</f>
        <v>91517627.24999999</v>
      </c>
      <c r="O38" s="205">
        <f>L38+N38</f>
        <v>609560938.25</v>
      </c>
      <c r="P38" s="145">
        <f>240*M38*12*1.025</f>
        <v>54232667.99999999</v>
      </c>
      <c r="Q38" s="205">
        <f>O38+P38</f>
        <v>663793606.25</v>
      </c>
    </row>
    <row r="39" spans="1:17" ht="15">
      <c r="A39" s="53" t="s">
        <v>12</v>
      </c>
      <c r="B39" s="54"/>
      <c r="C39" s="160">
        <v>365000</v>
      </c>
      <c r="D39" s="172">
        <v>374000</v>
      </c>
      <c r="E39" s="172">
        <v>383000</v>
      </c>
      <c r="F39" s="95">
        <v>393000</v>
      </c>
      <c r="G39" s="142">
        <v>365000</v>
      </c>
      <c r="H39" s="192">
        <f>G39*1.025</f>
        <v>374124.99999999994</v>
      </c>
      <c r="I39" s="192">
        <f>H39*1.025</f>
        <v>383478.1249999999</v>
      </c>
      <c r="J39" s="195">
        <f>I39*1.025</f>
        <v>393065.0781249998</v>
      </c>
      <c r="K39" s="196"/>
      <c r="L39" s="201"/>
      <c r="M39" s="136"/>
      <c r="N39" s="145"/>
      <c r="O39" s="205"/>
      <c r="P39" s="145"/>
      <c r="Q39" s="205"/>
    </row>
    <row r="40" spans="1:17" ht="15">
      <c r="A40" s="53" t="s">
        <v>28</v>
      </c>
      <c r="B40" s="54"/>
      <c r="C40" s="163">
        <v>2955000</v>
      </c>
      <c r="D40" s="173">
        <v>3407000</v>
      </c>
      <c r="E40" s="173">
        <v>4197000</v>
      </c>
      <c r="F40" s="104">
        <v>3933000</v>
      </c>
      <c r="G40" s="191">
        <v>2955000</v>
      </c>
      <c r="H40" s="136"/>
      <c r="I40" s="145"/>
      <c r="J40" s="197" t="s">
        <v>93</v>
      </c>
      <c r="K40" s="206">
        <f>10*3763*12</f>
        <v>451560</v>
      </c>
      <c r="L40" s="208">
        <f>K40+G40</f>
        <v>3406560</v>
      </c>
      <c r="M40" s="207">
        <f>3763/12*14</f>
        <v>4390.166666666666</v>
      </c>
      <c r="N40" s="145">
        <f>15*M40*12</f>
        <v>790229.9999999998</v>
      </c>
      <c r="O40" s="205">
        <f>N40+L40</f>
        <v>4196790</v>
      </c>
      <c r="P40" s="145">
        <f>M40*10*12</f>
        <v>526819.9999999999</v>
      </c>
      <c r="Q40" s="205">
        <f>L40+P40</f>
        <v>3933380</v>
      </c>
    </row>
    <row r="41" spans="1:17" ht="15">
      <c r="A41" s="73" t="s">
        <v>8</v>
      </c>
      <c r="B41" s="54"/>
      <c r="C41" s="163">
        <v>3050000</v>
      </c>
      <c r="D41" s="173">
        <v>2126000</v>
      </c>
      <c r="E41" s="173">
        <v>3204000</v>
      </c>
      <c r="F41" s="104">
        <v>3285000</v>
      </c>
      <c r="G41" s="191">
        <v>3050000</v>
      </c>
      <c r="H41" s="192">
        <f aca="true" t="shared" si="0" ref="H41:J44">G41*1.025</f>
        <v>3126249.9999999995</v>
      </c>
      <c r="I41" s="192">
        <f t="shared" si="0"/>
        <v>3204406.249999999</v>
      </c>
      <c r="J41" s="195">
        <f t="shared" si="0"/>
        <v>3284516.4062499986</v>
      </c>
      <c r="K41" s="198" t="s">
        <v>104</v>
      </c>
      <c r="L41" s="201"/>
      <c r="M41" s="136"/>
      <c r="N41" s="136"/>
      <c r="O41" s="201"/>
      <c r="P41" s="136"/>
      <c r="Q41" s="205"/>
    </row>
    <row r="42" spans="1:17" ht="15">
      <c r="A42" s="55" t="s">
        <v>9</v>
      </c>
      <c r="B42" s="54"/>
      <c r="C42" s="163">
        <v>2420000</v>
      </c>
      <c r="D42" s="173">
        <v>2481000</v>
      </c>
      <c r="E42" s="173">
        <v>2543000</v>
      </c>
      <c r="F42" s="104">
        <v>2606000</v>
      </c>
      <c r="G42" s="191">
        <v>2420000</v>
      </c>
      <c r="H42" s="192">
        <f t="shared" si="0"/>
        <v>2480500</v>
      </c>
      <c r="I42" s="192">
        <f t="shared" si="0"/>
        <v>2542512.5</v>
      </c>
      <c r="J42" s="195">
        <f t="shared" si="0"/>
        <v>2606075.3125</v>
      </c>
      <c r="K42" s="198" t="s">
        <v>104</v>
      </c>
      <c r="L42" s="201"/>
      <c r="M42" s="136"/>
      <c r="N42" s="136"/>
      <c r="O42" s="201"/>
      <c r="P42" s="136"/>
      <c r="Q42" s="205"/>
    </row>
    <row r="43" spans="1:17" ht="15">
      <c r="A43" s="53" t="s">
        <v>10</v>
      </c>
      <c r="B43" s="40"/>
      <c r="C43" s="164">
        <v>78000</v>
      </c>
      <c r="D43" s="173">
        <v>780000</v>
      </c>
      <c r="E43" s="173">
        <v>82000</v>
      </c>
      <c r="F43" s="104">
        <v>84000</v>
      </c>
      <c r="G43" s="191">
        <v>78000</v>
      </c>
      <c r="H43" s="192">
        <f t="shared" si="0"/>
        <v>79950</v>
      </c>
      <c r="I43" s="192">
        <f t="shared" si="0"/>
        <v>81948.75</v>
      </c>
      <c r="J43" s="195">
        <f t="shared" si="0"/>
        <v>83997.46875</v>
      </c>
      <c r="K43" s="198" t="s">
        <v>104</v>
      </c>
      <c r="L43" s="201"/>
      <c r="M43" s="136"/>
      <c r="N43" s="136"/>
      <c r="O43" s="201"/>
      <c r="P43" s="136"/>
      <c r="Q43" s="205"/>
    </row>
    <row r="44" spans="1:17" ht="15">
      <c r="A44" s="73" t="s">
        <v>11</v>
      </c>
      <c r="B44" s="54"/>
      <c r="C44" s="163">
        <v>1115000</v>
      </c>
      <c r="D44" s="173">
        <v>1143000</v>
      </c>
      <c r="E44" s="173">
        <v>1174000</v>
      </c>
      <c r="F44" s="104">
        <v>1201000</v>
      </c>
      <c r="G44" s="191">
        <v>1115000</v>
      </c>
      <c r="H44" s="192">
        <f t="shared" si="0"/>
        <v>1142875</v>
      </c>
      <c r="I44" s="192">
        <f t="shared" si="0"/>
        <v>1171446.875</v>
      </c>
      <c r="J44" s="195">
        <f t="shared" si="0"/>
        <v>1200733.046875</v>
      </c>
      <c r="K44" s="198" t="s">
        <v>104</v>
      </c>
      <c r="L44" s="201"/>
      <c r="M44" s="136"/>
      <c r="N44" s="136"/>
      <c r="O44" s="201"/>
      <c r="P44" s="136"/>
      <c r="Q44" s="205"/>
    </row>
    <row r="45" spans="1:16" ht="12.75">
      <c r="A45" s="53" t="s">
        <v>34</v>
      </c>
      <c r="B45" s="54"/>
      <c r="C45" s="163">
        <v>84000000</v>
      </c>
      <c r="D45" s="173">
        <v>86400000</v>
      </c>
      <c r="E45" s="173">
        <v>126000000</v>
      </c>
      <c r="F45" s="104">
        <v>75000000</v>
      </c>
      <c r="G45" s="111"/>
      <c r="H45" s="116">
        <f>320*270000</f>
        <v>86400000</v>
      </c>
      <c r="I45" s="116">
        <f>420*300000</f>
        <v>126000000</v>
      </c>
      <c r="J45" s="116">
        <f>250*300000</f>
        <v>75000000</v>
      </c>
      <c r="K45" s="209"/>
      <c r="L45" s="126"/>
      <c r="M45" s="126"/>
      <c r="N45" s="34"/>
      <c r="O45" s="34"/>
      <c r="P45" s="34"/>
    </row>
    <row r="46" spans="1:13" ht="12.75">
      <c r="A46" s="53" t="s">
        <v>35</v>
      </c>
      <c r="B46" s="54"/>
      <c r="C46" s="163">
        <v>600000</v>
      </c>
      <c r="D46" s="173">
        <v>615000</v>
      </c>
      <c r="E46" s="173">
        <v>630000</v>
      </c>
      <c r="F46" s="104">
        <v>646000</v>
      </c>
      <c r="G46" s="111">
        <f>600000*1.025</f>
        <v>615000</v>
      </c>
      <c r="H46" s="116">
        <f>G46*1.025</f>
        <v>630375</v>
      </c>
      <c r="I46" s="116">
        <f>H46*1.025</f>
        <v>646134.375</v>
      </c>
      <c r="J46" s="116"/>
      <c r="K46" s="126"/>
      <c r="L46" s="126"/>
      <c r="M46" s="126"/>
    </row>
    <row r="47" spans="1:13" ht="12.75">
      <c r="A47" s="55" t="s">
        <v>50</v>
      </c>
      <c r="B47" s="40"/>
      <c r="C47" s="153">
        <v>250000</v>
      </c>
      <c r="D47" s="172">
        <v>280000</v>
      </c>
      <c r="E47" s="172">
        <v>280000</v>
      </c>
      <c r="F47" s="95">
        <v>280000</v>
      </c>
      <c r="G47" s="111"/>
      <c r="H47" s="116"/>
      <c r="I47" s="126"/>
      <c r="J47" s="126"/>
      <c r="K47" s="126"/>
      <c r="L47" s="126"/>
      <c r="M47" s="126"/>
    </row>
    <row r="48" spans="1:13" ht="12.75">
      <c r="A48" s="53" t="s">
        <v>36</v>
      </c>
      <c r="B48" s="54"/>
      <c r="C48" s="160">
        <v>30000</v>
      </c>
      <c r="D48" s="172">
        <v>30000</v>
      </c>
      <c r="E48" s="172">
        <v>30000</v>
      </c>
      <c r="F48" s="95">
        <v>30000</v>
      </c>
      <c r="G48" s="111"/>
      <c r="H48" s="116"/>
      <c r="I48" s="126"/>
      <c r="J48" s="126"/>
      <c r="K48" s="126"/>
      <c r="L48" s="126"/>
      <c r="M48" s="126"/>
    </row>
    <row r="49" spans="1:13" ht="12.75">
      <c r="A49" s="53" t="s">
        <v>51</v>
      </c>
      <c r="B49" s="54"/>
      <c r="C49" s="160">
        <v>9500000</v>
      </c>
      <c r="D49" s="172">
        <v>9500000</v>
      </c>
      <c r="E49" s="172">
        <v>9500000</v>
      </c>
      <c r="F49" s="95">
        <v>9500000</v>
      </c>
      <c r="G49" s="111"/>
      <c r="H49" s="116"/>
      <c r="I49" s="126"/>
      <c r="J49" s="126"/>
      <c r="K49" s="126"/>
      <c r="L49" s="126"/>
      <c r="M49" s="126"/>
    </row>
    <row r="50" spans="1:13" ht="12.75">
      <c r="A50" s="53" t="s">
        <v>52</v>
      </c>
      <c r="B50" s="54"/>
      <c r="C50" s="160">
        <v>1600000</v>
      </c>
      <c r="D50" s="172">
        <v>1700000</v>
      </c>
      <c r="E50" s="172">
        <v>1800000</v>
      </c>
      <c r="F50" s="95">
        <v>1900000</v>
      </c>
      <c r="G50" s="111"/>
      <c r="H50" s="116"/>
      <c r="I50" s="126"/>
      <c r="J50" s="126"/>
      <c r="K50" s="126"/>
      <c r="L50" s="126"/>
      <c r="M50" s="126"/>
    </row>
    <row r="51" spans="1:13" ht="12.75">
      <c r="A51" s="53" t="s">
        <v>53</v>
      </c>
      <c r="B51" s="54"/>
      <c r="C51" s="160">
        <v>10000</v>
      </c>
      <c r="D51" s="172">
        <v>10000</v>
      </c>
      <c r="E51" s="172">
        <v>10000</v>
      </c>
      <c r="F51" s="95">
        <v>10000</v>
      </c>
      <c r="G51" s="111"/>
      <c r="H51" s="116"/>
      <c r="I51" s="126"/>
      <c r="J51" s="126"/>
      <c r="K51" s="126"/>
      <c r="L51" s="126"/>
      <c r="M51" s="126"/>
    </row>
    <row r="52" spans="1:13" ht="12.75">
      <c r="A52" s="53" t="s">
        <v>54</v>
      </c>
      <c r="B52" s="54"/>
      <c r="C52" s="160">
        <v>10000</v>
      </c>
      <c r="D52" s="172">
        <v>10000</v>
      </c>
      <c r="E52" s="172">
        <v>10000</v>
      </c>
      <c r="F52" s="95">
        <v>10000</v>
      </c>
      <c r="G52" s="111"/>
      <c r="H52" s="116"/>
      <c r="I52" s="126"/>
      <c r="J52" s="126"/>
      <c r="K52" s="126"/>
      <c r="L52" s="126"/>
      <c r="M52" s="126"/>
    </row>
    <row r="53" spans="1:13" ht="12.75">
      <c r="A53" s="53" t="s">
        <v>55</v>
      </c>
      <c r="B53" s="54"/>
      <c r="C53" s="160">
        <v>160000</v>
      </c>
      <c r="D53" s="172">
        <v>170000</v>
      </c>
      <c r="E53" s="172">
        <v>180000</v>
      </c>
      <c r="F53" s="95">
        <v>190000</v>
      </c>
      <c r="G53" s="111"/>
      <c r="H53" s="116"/>
      <c r="I53" s="126"/>
      <c r="J53" s="126"/>
      <c r="K53" s="126"/>
      <c r="L53" s="126"/>
      <c r="M53" s="126"/>
    </row>
    <row r="54" spans="1:13" ht="12.75">
      <c r="A54" s="53" t="s">
        <v>59</v>
      </c>
      <c r="B54" s="54"/>
      <c r="C54" s="160">
        <v>2000000</v>
      </c>
      <c r="D54" s="172">
        <v>2000000</v>
      </c>
      <c r="E54" s="172">
        <v>2000000</v>
      </c>
      <c r="F54" s="95">
        <v>2000000</v>
      </c>
      <c r="G54" s="111"/>
      <c r="H54" s="116"/>
      <c r="I54" s="126"/>
      <c r="J54" s="126"/>
      <c r="K54" s="126"/>
      <c r="L54" s="126"/>
      <c r="M54" s="126"/>
    </row>
    <row r="55" spans="1:13" ht="13.5" thickBot="1">
      <c r="A55" s="89"/>
      <c r="B55" s="90"/>
      <c r="C55" s="165"/>
      <c r="D55" s="168"/>
      <c r="E55" s="168"/>
      <c r="F55" s="93"/>
      <c r="G55" s="40" t="s">
        <v>94</v>
      </c>
      <c r="H55" s="111"/>
      <c r="I55" s="133"/>
      <c r="J55" s="133" t="s">
        <v>92</v>
      </c>
      <c r="K55" s="141"/>
      <c r="L55" s="141"/>
      <c r="M55" s="141"/>
    </row>
    <row r="56" spans="1:17" ht="15.75" thickBot="1">
      <c r="A56" s="61" t="s">
        <v>97</v>
      </c>
      <c r="B56" s="43"/>
      <c r="C56" s="154">
        <f>SUM(C57:C60)</f>
        <v>36535000</v>
      </c>
      <c r="D56" s="154">
        <f>SUM(D57:D60)</f>
        <v>38738000</v>
      </c>
      <c r="E56" s="154">
        <f>SUM(E57:E60)</f>
        <v>39694000</v>
      </c>
      <c r="F56" s="94">
        <f>SUM(F57:F60)</f>
        <v>40673000</v>
      </c>
      <c r="G56" s="126">
        <v>2008</v>
      </c>
      <c r="H56" s="144" t="s">
        <v>107</v>
      </c>
      <c r="I56" s="144">
        <v>2009</v>
      </c>
      <c r="J56" s="144" t="s">
        <v>110</v>
      </c>
      <c r="K56" s="144" t="s">
        <v>109</v>
      </c>
      <c r="L56" s="200" t="s">
        <v>106</v>
      </c>
      <c r="M56" s="144" t="s">
        <v>111</v>
      </c>
      <c r="N56" s="200" t="s">
        <v>108</v>
      </c>
      <c r="O56" s="210"/>
      <c r="P56" s="141"/>
      <c r="Q56" s="211"/>
    </row>
    <row r="57" spans="1:17" ht="15">
      <c r="A57" s="53" t="s">
        <v>30</v>
      </c>
      <c r="B57" s="56"/>
      <c r="C57" s="158">
        <v>11200000</v>
      </c>
      <c r="D57" s="174">
        <v>11515000</v>
      </c>
      <c r="E57" s="174">
        <v>11883000</v>
      </c>
      <c r="F57" s="96">
        <v>12259000</v>
      </c>
      <c r="G57" s="151">
        <v>11200000</v>
      </c>
      <c r="H57" s="136">
        <f>2*12805*12*1.025</f>
        <v>315003</v>
      </c>
      <c r="I57" s="201">
        <f>G57+H57</f>
        <v>11515003</v>
      </c>
      <c r="J57" s="136">
        <f>12805/12*14</f>
        <v>14939.166666666666</v>
      </c>
      <c r="K57" s="136">
        <f>2*J57*12*1.025</f>
        <v>367503.49999999994</v>
      </c>
      <c r="L57" s="201">
        <f>I57+K57</f>
        <v>11882506.5</v>
      </c>
      <c r="M57" s="136">
        <f>K57*1.025</f>
        <v>376691.0874999999</v>
      </c>
      <c r="N57" s="201">
        <f>L57+M57</f>
        <v>12259197.5875</v>
      </c>
      <c r="O57" s="212"/>
      <c r="P57" s="126"/>
      <c r="Q57" s="204"/>
    </row>
    <row r="58" spans="1:17" ht="15">
      <c r="A58" s="53" t="s">
        <v>31</v>
      </c>
      <c r="B58" s="40"/>
      <c r="C58" s="153">
        <v>22900000</v>
      </c>
      <c r="D58" s="168">
        <v>24436000</v>
      </c>
      <c r="E58" s="168">
        <v>24675000</v>
      </c>
      <c r="F58" s="93">
        <v>24920000</v>
      </c>
      <c r="G58" s="151">
        <v>22900000</v>
      </c>
      <c r="H58" s="136">
        <f>15*8327*12*1.025</f>
        <v>1536331.4999999998</v>
      </c>
      <c r="I58" s="201">
        <f>G58+H58</f>
        <v>24436331.5</v>
      </c>
      <c r="J58" s="136">
        <f>8327/12*14</f>
        <v>9714.833333333332</v>
      </c>
      <c r="K58" s="136">
        <f>2*J58*12*1.025</f>
        <v>238984.89999999994</v>
      </c>
      <c r="L58" s="201">
        <f>I58+K58</f>
        <v>24675316.4</v>
      </c>
      <c r="M58" s="136">
        <f>K58*1.025</f>
        <v>244959.5224999999</v>
      </c>
      <c r="N58" s="201">
        <f>L58+M58</f>
        <v>24920275.9225</v>
      </c>
      <c r="O58" s="212"/>
      <c r="P58" s="126"/>
      <c r="Q58" s="204"/>
    </row>
    <row r="59" spans="1:17" ht="15">
      <c r="A59" s="55" t="s">
        <v>32</v>
      </c>
      <c r="B59" s="54"/>
      <c r="C59" s="160">
        <v>605000</v>
      </c>
      <c r="D59" s="172">
        <v>705000</v>
      </c>
      <c r="E59" s="172">
        <v>937000</v>
      </c>
      <c r="F59" s="95">
        <v>1175000</v>
      </c>
      <c r="G59" s="151">
        <v>605000</v>
      </c>
      <c r="H59" s="136">
        <f>1*8098*12*1.025</f>
        <v>99605.4</v>
      </c>
      <c r="I59" s="201">
        <f>G59+H59</f>
        <v>704605.4</v>
      </c>
      <c r="J59" s="136">
        <f>8098/12*14</f>
        <v>9447.666666666668</v>
      </c>
      <c r="K59" s="136">
        <f>2*J59*12*1.025</f>
        <v>232412.6</v>
      </c>
      <c r="L59" s="201">
        <f>I59+K59</f>
        <v>937018</v>
      </c>
      <c r="M59" s="136">
        <f>K59*1.025</f>
        <v>238222.91499999998</v>
      </c>
      <c r="N59" s="201">
        <f>L59+M59</f>
        <v>1175240.915</v>
      </c>
      <c r="O59" s="212"/>
      <c r="P59" s="126"/>
      <c r="Q59" s="204"/>
    </row>
    <row r="60" spans="1:17" ht="15">
      <c r="A60" s="53" t="s">
        <v>33</v>
      </c>
      <c r="B60" s="56"/>
      <c r="C60" s="159">
        <v>1830000</v>
      </c>
      <c r="D60" s="174">
        <v>2082000</v>
      </c>
      <c r="E60" s="174">
        <v>2199000</v>
      </c>
      <c r="F60" s="96">
        <v>2319000</v>
      </c>
      <c r="G60" s="151">
        <v>1830000</v>
      </c>
      <c r="H60" s="136">
        <f>5*4092*12*1.025</f>
        <v>251657.99999999997</v>
      </c>
      <c r="I60" s="201">
        <f>G60+H60</f>
        <v>2081658</v>
      </c>
      <c r="J60" s="136">
        <f>4092/12*14</f>
        <v>4774</v>
      </c>
      <c r="K60" s="136">
        <f>2*J60*12*1.025</f>
        <v>117440.4</v>
      </c>
      <c r="L60" s="201">
        <f>I60+K60</f>
        <v>2199098.4</v>
      </c>
      <c r="M60" s="136">
        <f>K60*1.025</f>
        <v>120376.40999999999</v>
      </c>
      <c r="N60" s="201">
        <f>L60+M60</f>
        <v>2319474.81</v>
      </c>
      <c r="O60" s="212"/>
      <c r="P60" s="126"/>
      <c r="Q60" s="204"/>
    </row>
    <row r="61" spans="1:17" ht="15.75" thickBot="1">
      <c r="A61" s="30"/>
      <c r="B61" s="40"/>
      <c r="C61" s="153"/>
      <c r="D61" s="168"/>
      <c r="E61" s="168"/>
      <c r="F61" s="93"/>
      <c r="G61" s="111">
        <v>2010</v>
      </c>
      <c r="H61" s="111">
        <v>2011</v>
      </c>
      <c r="I61" s="201">
        <f>SUM(I57:I60)</f>
        <v>38737597.9</v>
      </c>
      <c r="J61" s="126"/>
      <c r="K61" s="126"/>
      <c r="L61" s="201">
        <f>SUM(L57:L60)</f>
        <v>39693939.3</v>
      </c>
      <c r="M61" s="126"/>
      <c r="N61" s="205">
        <f>SUM(N57:N60)</f>
        <v>40674189.235</v>
      </c>
      <c r="O61" s="203"/>
      <c r="Q61" s="103"/>
    </row>
    <row r="62" spans="1:13" ht="13.5" thickBot="1">
      <c r="A62" s="61" t="s">
        <v>62</v>
      </c>
      <c r="B62" s="43"/>
      <c r="C62" s="154">
        <f>SUM(C63:C67)</f>
        <v>2000000</v>
      </c>
      <c r="D62" s="154">
        <f>SUM(D63:D67)</f>
        <v>2000000</v>
      </c>
      <c r="E62" s="154">
        <f>SUM(E63:E67)</f>
        <v>2100000</v>
      </c>
      <c r="F62" s="94">
        <f>SUM(F63:F67)</f>
        <v>2140000</v>
      </c>
      <c r="G62" s="193" t="s">
        <v>102</v>
      </c>
      <c r="H62" s="193" t="s">
        <v>103</v>
      </c>
      <c r="I62" s="126"/>
      <c r="J62" s="126"/>
      <c r="K62" s="126"/>
      <c r="L62" s="127"/>
      <c r="M62" s="127"/>
    </row>
    <row r="63" spans="1:13" ht="12.75">
      <c r="A63" s="53" t="s">
        <v>63</v>
      </c>
      <c r="B63" s="56"/>
      <c r="C63" s="159">
        <v>100000</v>
      </c>
      <c r="D63" s="159">
        <v>100000</v>
      </c>
      <c r="E63" s="171">
        <v>105000</v>
      </c>
      <c r="F63" s="97">
        <v>107000</v>
      </c>
      <c r="G63" s="102">
        <f>D63*1.05</f>
        <v>105000</v>
      </c>
      <c r="H63" s="116">
        <f>D63*1.07</f>
        <v>107000</v>
      </c>
      <c r="I63" s="190"/>
      <c r="J63" s="126"/>
      <c r="K63" s="126"/>
      <c r="L63" s="127"/>
      <c r="M63" s="127"/>
    </row>
    <row r="64" spans="1:13" ht="12.75">
      <c r="A64" s="53" t="s">
        <v>25</v>
      </c>
      <c r="B64" s="54"/>
      <c r="C64" s="160">
        <v>800000</v>
      </c>
      <c r="D64" s="160">
        <v>800000</v>
      </c>
      <c r="E64" s="172">
        <v>840000</v>
      </c>
      <c r="F64" s="95">
        <v>856000</v>
      </c>
      <c r="G64" s="102">
        <f>D64*1.05</f>
        <v>840000</v>
      </c>
      <c r="H64" s="116">
        <f>D64*1.07</f>
        <v>856000</v>
      </c>
      <c r="I64" s="190"/>
      <c r="J64" s="126"/>
      <c r="K64" s="126"/>
      <c r="L64" s="127"/>
      <c r="M64" s="127"/>
    </row>
    <row r="65" spans="1:13" ht="12.75">
      <c r="A65" s="53" t="s">
        <v>26</v>
      </c>
      <c r="B65" s="54"/>
      <c r="C65" s="160">
        <v>100000</v>
      </c>
      <c r="D65" s="160">
        <v>100000</v>
      </c>
      <c r="E65" s="172">
        <v>105000</v>
      </c>
      <c r="F65" s="95">
        <v>107000</v>
      </c>
      <c r="G65" s="102">
        <f>D65*1.05</f>
        <v>105000</v>
      </c>
      <c r="H65" s="116">
        <f>D65*1.07</f>
        <v>107000</v>
      </c>
      <c r="I65" s="190"/>
      <c r="J65" s="126"/>
      <c r="K65" s="126"/>
      <c r="L65" s="127"/>
      <c r="M65" s="127"/>
    </row>
    <row r="66" spans="1:13" ht="12.75">
      <c r="A66" s="73" t="s">
        <v>27</v>
      </c>
      <c r="B66" s="56"/>
      <c r="C66" s="159">
        <v>700000</v>
      </c>
      <c r="D66" s="159">
        <v>700000</v>
      </c>
      <c r="E66" s="172">
        <v>735000</v>
      </c>
      <c r="F66" s="95">
        <v>749000</v>
      </c>
      <c r="G66" s="102">
        <f>D66*1.05</f>
        <v>735000</v>
      </c>
      <c r="H66" s="116">
        <f>D66*1.07</f>
        <v>749000</v>
      </c>
      <c r="I66" s="190"/>
      <c r="J66" s="126"/>
      <c r="K66" s="126"/>
      <c r="L66" s="127"/>
      <c r="M66" s="127"/>
    </row>
    <row r="67" spans="1:13" ht="12.75">
      <c r="A67" s="73" t="s">
        <v>64</v>
      </c>
      <c r="B67" s="56"/>
      <c r="C67" s="159">
        <v>300000</v>
      </c>
      <c r="D67" s="159">
        <v>300000</v>
      </c>
      <c r="E67" s="172">
        <v>315000</v>
      </c>
      <c r="F67" s="95">
        <v>321000</v>
      </c>
      <c r="G67" s="102">
        <f>D67*1.05</f>
        <v>315000</v>
      </c>
      <c r="H67" s="116">
        <f>D67*1.07</f>
        <v>321000</v>
      </c>
      <c r="I67" s="190"/>
      <c r="J67" s="126"/>
      <c r="K67" s="126"/>
      <c r="L67" s="127"/>
      <c r="M67" s="127"/>
    </row>
    <row r="68" spans="1:13" ht="13.5" thickBot="1">
      <c r="A68" s="39"/>
      <c r="B68" s="40"/>
      <c r="C68" s="153"/>
      <c r="D68" s="168"/>
      <c r="E68" s="168"/>
      <c r="F68" s="93"/>
      <c r="G68" s="102"/>
      <c r="H68" s="116"/>
      <c r="I68" s="126"/>
      <c r="J68" s="126"/>
      <c r="K68" s="126"/>
      <c r="L68" s="127"/>
      <c r="M68" s="127"/>
    </row>
    <row r="69" spans="1:13" ht="13.5" thickBot="1">
      <c r="A69" s="61" t="s">
        <v>65</v>
      </c>
      <c r="B69" s="43"/>
      <c r="C69" s="154">
        <f>C71</f>
        <v>280000</v>
      </c>
      <c r="D69" s="154">
        <f>D71</f>
        <v>280000</v>
      </c>
      <c r="E69" s="154">
        <f>E71</f>
        <v>280000</v>
      </c>
      <c r="F69" s="94">
        <f>F71</f>
        <v>280000</v>
      </c>
      <c r="G69" s="102"/>
      <c r="H69" s="116"/>
      <c r="I69" s="126"/>
      <c r="J69" s="126"/>
      <c r="K69" s="126"/>
      <c r="L69" s="127"/>
      <c r="M69" s="127"/>
    </row>
    <row r="70" spans="1:13" ht="13.5" thickBot="1">
      <c r="A70" s="39"/>
      <c r="B70" s="40"/>
      <c r="C70" s="153"/>
      <c r="D70" s="153"/>
      <c r="E70" s="153"/>
      <c r="F70" s="93"/>
      <c r="G70" s="102"/>
      <c r="H70" s="116"/>
      <c r="I70" s="126"/>
      <c r="J70" s="126"/>
      <c r="K70" s="126"/>
      <c r="L70" s="127"/>
      <c r="M70" s="127"/>
    </row>
    <row r="71" spans="1:13" ht="13.5" thickBot="1">
      <c r="A71" s="42" t="s">
        <v>66</v>
      </c>
      <c r="B71" s="43"/>
      <c r="C71" s="154">
        <f>SUM(C72:C75)</f>
        <v>280000</v>
      </c>
      <c r="D71" s="154">
        <f>SUM(D72:D75)</f>
        <v>280000</v>
      </c>
      <c r="E71" s="154">
        <f>SUM(E72:E75)</f>
        <v>280000</v>
      </c>
      <c r="F71" s="94">
        <f>SUM(F72:F75)</f>
        <v>280000</v>
      </c>
      <c r="G71" s="102"/>
      <c r="H71" s="116"/>
      <c r="I71" s="126"/>
      <c r="J71" s="126"/>
      <c r="K71" s="126"/>
      <c r="L71" s="127"/>
      <c r="M71" s="127"/>
    </row>
    <row r="72" spans="1:13" ht="12.75">
      <c r="A72" s="59" t="s">
        <v>67</v>
      </c>
      <c r="B72" s="60"/>
      <c r="C72" s="158">
        <v>15000</v>
      </c>
      <c r="D72" s="158">
        <v>15000</v>
      </c>
      <c r="E72" s="158">
        <v>15000</v>
      </c>
      <c r="F72" s="97">
        <v>15000</v>
      </c>
      <c r="G72" s="102"/>
      <c r="H72" s="116"/>
      <c r="I72" s="126"/>
      <c r="J72" s="126"/>
      <c r="K72" s="126"/>
      <c r="L72" s="127"/>
      <c r="M72" s="127"/>
    </row>
    <row r="73" spans="1:13" ht="12.75">
      <c r="A73" s="53" t="s">
        <v>68</v>
      </c>
      <c r="B73" s="54"/>
      <c r="C73" s="160">
        <v>34000</v>
      </c>
      <c r="D73" s="160">
        <v>34000</v>
      </c>
      <c r="E73" s="160">
        <v>34000</v>
      </c>
      <c r="F73" s="95">
        <v>34000</v>
      </c>
      <c r="G73" s="102"/>
      <c r="H73" s="116"/>
      <c r="I73" s="126"/>
      <c r="J73" s="126"/>
      <c r="K73" s="126"/>
      <c r="L73" s="127"/>
      <c r="M73" s="127"/>
    </row>
    <row r="74" spans="1:13" ht="12.75">
      <c r="A74" s="53" t="s">
        <v>69</v>
      </c>
      <c r="B74" s="54"/>
      <c r="C74" s="160">
        <v>81000</v>
      </c>
      <c r="D74" s="160">
        <v>81000</v>
      </c>
      <c r="E74" s="160">
        <v>81000</v>
      </c>
      <c r="F74" s="95">
        <v>81000</v>
      </c>
      <c r="G74" s="102"/>
      <c r="H74" s="116"/>
      <c r="I74" s="126"/>
      <c r="J74" s="126"/>
      <c r="K74" s="126"/>
      <c r="L74" s="127"/>
      <c r="M74" s="127"/>
    </row>
    <row r="75" spans="1:13" ht="12.75">
      <c r="A75" s="53" t="s">
        <v>70</v>
      </c>
      <c r="B75" s="54"/>
      <c r="C75" s="161">
        <v>150000</v>
      </c>
      <c r="D75" s="161">
        <v>150000</v>
      </c>
      <c r="E75" s="161">
        <v>150000</v>
      </c>
      <c r="F75" s="101">
        <v>150000</v>
      </c>
      <c r="G75" s="102"/>
      <c r="H75" s="116"/>
      <c r="I75" s="129"/>
      <c r="J75" s="129"/>
      <c r="K75" s="130"/>
      <c r="L75" s="127"/>
      <c r="M75" s="127"/>
    </row>
    <row r="76" spans="1:13" ht="13.5" thickBot="1">
      <c r="A76" s="39"/>
      <c r="B76" s="40"/>
      <c r="C76" s="153"/>
      <c r="D76" s="168"/>
      <c r="E76" s="168"/>
      <c r="F76" s="93"/>
      <c r="G76" s="102"/>
      <c r="H76" s="116"/>
      <c r="I76" s="126"/>
      <c r="J76" s="126"/>
      <c r="K76" s="130"/>
      <c r="L76" s="127"/>
      <c r="M76" s="127"/>
    </row>
    <row r="77" spans="1:13" ht="13.5" thickBot="1">
      <c r="A77" s="42" t="s">
        <v>71</v>
      </c>
      <c r="B77" s="43"/>
      <c r="C77" s="166" t="s">
        <v>20</v>
      </c>
      <c r="D77" s="175"/>
      <c r="E77" s="175"/>
      <c r="F77" s="98"/>
      <c r="G77" s="102"/>
      <c r="H77" s="116"/>
      <c r="I77" s="128"/>
      <c r="J77" s="128"/>
      <c r="K77" s="130"/>
      <c r="L77" s="127"/>
      <c r="M77" s="127"/>
    </row>
    <row r="78" spans="1:13" ht="13.5" thickBot="1">
      <c r="A78" s="39"/>
      <c r="B78" s="40"/>
      <c r="C78" s="153"/>
      <c r="D78" s="168"/>
      <c r="E78" s="168"/>
      <c r="F78" s="93"/>
      <c r="G78" s="102"/>
      <c r="H78" s="116"/>
      <c r="I78" s="126"/>
      <c r="J78" s="126"/>
      <c r="K78" s="130"/>
      <c r="L78" s="127"/>
      <c r="M78" s="127"/>
    </row>
    <row r="79" spans="1:13" ht="14.25" thickBot="1" thickTop="1">
      <c r="A79" s="35" t="s">
        <v>37</v>
      </c>
      <c r="B79" s="36"/>
      <c r="C79" s="152">
        <f>SUM(C3-C27)</f>
        <v>-63331000</v>
      </c>
      <c r="D79" s="152">
        <f>SUM(D3-D27)</f>
        <v>-116613000</v>
      </c>
      <c r="E79" s="152">
        <f>SUM(E3-E27)</f>
        <v>-233681500</v>
      </c>
      <c r="F79" s="92">
        <f>SUM(F3-F27)</f>
        <v>-223573500</v>
      </c>
      <c r="G79" s="102"/>
      <c r="H79" s="116"/>
      <c r="I79" s="131"/>
      <c r="J79" s="131"/>
      <c r="K79" s="130"/>
      <c r="L79" s="127"/>
      <c r="M79" s="127"/>
    </row>
    <row r="80" spans="1:13" ht="14.25" thickBot="1" thickTop="1">
      <c r="A80" s="123"/>
      <c r="B80" s="2"/>
      <c r="C80" s="117"/>
      <c r="D80" s="117"/>
      <c r="E80" s="117"/>
      <c r="F80" s="124"/>
      <c r="H80" s="117"/>
      <c r="I80" s="130"/>
      <c r="J80" s="130"/>
      <c r="K80" s="130"/>
      <c r="L80" s="127"/>
      <c r="M80" s="127"/>
    </row>
    <row r="81" spans="1:13" ht="13.5" thickBot="1">
      <c r="A81" s="120" t="s">
        <v>98</v>
      </c>
      <c r="B81" s="121"/>
      <c r="C81" s="167">
        <v>63331000</v>
      </c>
      <c r="D81" s="167">
        <f>-D79</f>
        <v>116613000</v>
      </c>
      <c r="E81" s="167">
        <f>-E79</f>
        <v>233681500</v>
      </c>
      <c r="F81" s="122">
        <f>-F79</f>
        <v>223573500</v>
      </c>
      <c r="H81" s="117"/>
      <c r="I81" s="130"/>
      <c r="J81" s="130"/>
      <c r="K81" s="130"/>
      <c r="L81" s="127"/>
      <c r="M81" s="127"/>
    </row>
    <row r="82" ht="13.5" thickTop="1"/>
  </sheetData>
  <sheetProtection/>
  <mergeCells count="5">
    <mergeCell ref="A13:A14"/>
    <mergeCell ref="A1:C1"/>
    <mergeCell ref="A6:A7"/>
    <mergeCell ref="A9:A10"/>
    <mergeCell ref="A11:A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5" r:id="rId1"/>
  <ignoredErrors>
    <ignoredError sqref="J41:J44 G13 J13:K13 H41:I44 J39 H39:I39 H45:I45" formula="1"/>
    <ignoredError sqref="G5:K5" formulaRange="1"/>
    <ignoredError sqref="G62:H62 G30:H30 L56 N56 Q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" sqref="B16"/>
    </sheetView>
  </sheetViews>
  <sheetFormatPr defaultColWidth="9.00390625" defaultRowHeight="12.75"/>
  <cols>
    <col min="1" max="1" width="34.00390625" style="0" customWidth="1"/>
    <col min="2" max="2" width="27.25390625" style="0" customWidth="1"/>
    <col min="3" max="12" width="12.75390625" style="0" customWidth="1"/>
  </cols>
  <sheetData>
    <row r="1" spans="1:12" ht="20.25">
      <c r="A1" s="320" t="s">
        <v>123</v>
      </c>
      <c r="B1" s="321"/>
      <c r="C1" s="322"/>
      <c r="D1" s="322"/>
      <c r="E1" s="234"/>
      <c r="F1" s="234"/>
      <c r="G1" s="234"/>
      <c r="H1" s="234"/>
      <c r="I1" s="234"/>
      <c r="J1" s="234"/>
      <c r="K1" s="317" t="s">
        <v>128</v>
      </c>
      <c r="L1" s="318"/>
    </row>
    <row r="2" spans="1:12" ht="21" thickBot="1">
      <c r="A2" s="214"/>
      <c r="B2" s="215"/>
      <c r="C2" s="323"/>
      <c r="D2" s="323"/>
      <c r="E2" s="239"/>
      <c r="F2" s="239"/>
      <c r="G2" s="239"/>
      <c r="H2" s="239"/>
      <c r="I2" s="239"/>
      <c r="J2" s="239"/>
      <c r="K2" s="239"/>
      <c r="L2" s="239"/>
    </row>
    <row r="3" spans="1:12" ht="20.25">
      <c r="A3" s="214"/>
      <c r="B3" s="215"/>
      <c r="C3" s="327" t="s">
        <v>117</v>
      </c>
      <c r="D3" s="328"/>
      <c r="E3" s="328"/>
      <c r="F3" s="328"/>
      <c r="G3" s="328"/>
      <c r="H3" s="328"/>
      <c r="I3" s="328"/>
      <c r="J3" s="328"/>
      <c r="K3" s="328"/>
      <c r="L3" s="329"/>
    </row>
    <row r="4" spans="1:12" ht="18" customHeight="1" thickBot="1">
      <c r="A4" s="34"/>
      <c r="B4" s="91"/>
      <c r="C4" s="241">
        <v>2011</v>
      </c>
      <c r="D4" s="233">
        <v>2012</v>
      </c>
      <c r="E4" s="233">
        <v>2013</v>
      </c>
      <c r="F4" s="233">
        <v>2014</v>
      </c>
      <c r="G4" s="233">
        <v>2015</v>
      </c>
      <c r="H4" s="233">
        <v>2016</v>
      </c>
      <c r="I4" s="233">
        <v>2017</v>
      </c>
      <c r="J4" s="233">
        <v>2018</v>
      </c>
      <c r="K4" s="233">
        <v>2019</v>
      </c>
      <c r="L4" s="240">
        <v>2020</v>
      </c>
    </row>
    <row r="5" spans="1:12" ht="16.5" customHeight="1" thickBot="1">
      <c r="A5" s="256" t="s">
        <v>125</v>
      </c>
      <c r="B5" s="257"/>
      <c r="C5" s="271">
        <f>C7+C25</f>
        <v>20936720</v>
      </c>
      <c r="D5" s="258">
        <f>D7+D25</f>
        <v>21169745.691313766</v>
      </c>
      <c r="E5" s="258">
        <f aca="true" t="shared" si="0" ref="E5:L5">E7+E25</f>
        <v>21878781.005713757</v>
      </c>
      <c r="F5" s="258">
        <f t="shared" si="0"/>
        <v>22558605.67150459</v>
      </c>
      <c r="G5" s="258">
        <f t="shared" si="0"/>
        <v>22255370.44270459</v>
      </c>
      <c r="H5" s="258">
        <f t="shared" si="0"/>
        <v>22255370.44270459</v>
      </c>
      <c r="I5" s="258">
        <f t="shared" si="0"/>
        <v>22255370.44270459</v>
      </c>
      <c r="J5" s="258">
        <f t="shared" si="0"/>
        <v>22255370.44270459</v>
      </c>
      <c r="K5" s="258">
        <f t="shared" si="0"/>
        <v>22255370.44270459</v>
      </c>
      <c r="L5" s="272">
        <f t="shared" si="0"/>
        <v>22255370.44270459</v>
      </c>
    </row>
    <row r="6" spans="1:12" ht="13.5" customHeight="1" thickBot="1">
      <c r="A6" s="216" t="s">
        <v>1</v>
      </c>
      <c r="B6" s="43"/>
      <c r="C6" s="273"/>
      <c r="D6" s="242"/>
      <c r="E6" s="242"/>
      <c r="F6" s="242"/>
      <c r="G6" s="242"/>
      <c r="H6" s="242"/>
      <c r="I6" s="242"/>
      <c r="J6" s="242"/>
      <c r="K6" s="242"/>
      <c r="L6" s="188"/>
    </row>
    <row r="7" spans="1:12" ht="13.5" customHeight="1" thickBot="1">
      <c r="A7" s="290" t="s">
        <v>2</v>
      </c>
      <c r="B7" s="291"/>
      <c r="C7" s="292">
        <f>SUM(C8:C23)</f>
        <v>20923370</v>
      </c>
      <c r="D7" s="293">
        <f>SUM(D8:D23)</f>
        <v>21160119.454840288</v>
      </c>
      <c r="E7" s="293">
        <f>SUM(E8:E23)</f>
        <v>21869154.76924028</v>
      </c>
      <c r="F7" s="293">
        <f>SUM(F8:F23)</f>
        <v>22548979.435031112</v>
      </c>
      <c r="G7" s="293">
        <f aca="true" t="shared" si="1" ref="G7:L7">SUM(G8:G23)</f>
        <v>22245744.20623111</v>
      </c>
      <c r="H7" s="293">
        <f t="shared" si="1"/>
        <v>22245744.20623111</v>
      </c>
      <c r="I7" s="293">
        <f t="shared" si="1"/>
        <v>22245744.20623111</v>
      </c>
      <c r="J7" s="293">
        <f t="shared" si="1"/>
        <v>22245744.20623111</v>
      </c>
      <c r="K7" s="293">
        <f t="shared" si="1"/>
        <v>22245744.20623111</v>
      </c>
      <c r="L7" s="294">
        <f t="shared" si="1"/>
        <v>22245744.20623111</v>
      </c>
    </row>
    <row r="8" spans="1:12" ht="13.5" customHeight="1">
      <c r="A8" s="326" t="s">
        <v>84</v>
      </c>
      <c r="B8" s="227" t="s">
        <v>115</v>
      </c>
      <c r="C8" s="274">
        <v>888110</v>
      </c>
      <c r="D8" s="253">
        <v>896804.16</v>
      </c>
      <c r="E8" s="253">
        <v>926988.72</v>
      </c>
      <c r="F8" s="253">
        <v>957173.28</v>
      </c>
      <c r="G8" s="253">
        <v>944264.16</v>
      </c>
      <c r="H8" s="253">
        <v>944264.16</v>
      </c>
      <c r="I8" s="253">
        <v>944264.16</v>
      </c>
      <c r="J8" s="253">
        <v>944264.16</v>
      </c>
      <c r="K8" s="253">
        <v>944264.16</v>
      </c>
      <c r="L8" s="246">
        <v>944264.16</v>
      </c>
    </row>
    <row r="9" spans="1:12" ht="13.5" customHeight="1">
      <c r="A9" s="325"/>
      <c r="B9" s="228" t="s">
        <v>116</v>
      </c>
      <c r="C9" s="275">
        <v>888110</v>
      </c>
      <c r="D9" s="170">
        <v>896804.16</v>
      </c>
      <c r="E9" s="170">
        <v>926988.72</v>
      </c>
      <c r="F9" s="170">
        <v>957173.28</v>
      </c>
      <c r="G9" s="170">
        <v>944264.16</v>
      </c>
      <c r="H9" s="170">
        <v>944264.16</v>
      </c>
      <c r="I9" s="170">
        <v>944264.16</v>
      </c>
      <c r="J9" s="170">
        <v>944264.16</v>
      </c>
      <c r="K9" s="170">
        <v>944264.16</v>
      </c>
      <c r="L9" s="189">
        <v>944264.16</v>
      </c>
    </row>
    <row r="10" spans="1:12" ht="13.5" customHeight="1">
      <c r="A10" s="229" t="s">
        <v>85</v>
      </c>
      <c r="B10" s="228" t="s">
        <v>116</v>
      </c>
      <c r="C10" s="275">
        <v>507490</v>
      </c>
      <c r="D10" s="170">
        <v>512459.52</v>
      </c>
      <c r="E10" s="170">
        <v>529707.84</v>
      </c>
      <c r="F10" s="170">
        <v>546956.16</v>
      </c>
      <c r="G10" s="170">
        <v>539579.52</v>
      </c>
      <c r="H10" s="170">
        <v>539579.52</v>
      </c>
      <c r="I10" s="170">
        <v>539579.52</v>
      </c>
      <c r="J10" s="170">
        <v>539579.52</v>
      </c>
      <c r="K10" s="170">
        <v>539579.52</v>
      </c>
      <c r="L10" s="189">
        <v>539579.52</v>
      </c>
    </row>
    <row r="11" spans="1:12" ht="13.5" customHeight="1">
      <c r="A11" s="324" t="s">
        <v>89</v>
      </c>
      <c r="B11" s="228" t="s">
        <v>115</v>
      </c>
      <c r="C11" s="275">
        <v>3171820</v>
      </c>
      <c r="D11" s="170">
        <v>3202872</v>
      </c>
      <c r="E11" s="170">
        <v>3310674</v>
      </c>
      <c r="F11" s="170">
        <v>3418476</v>
      </c>
      <c r="G11" s="170">
        <v>3372372</v>
      </c>
      <c r="H11" s="170">
        <v>3372372</v>
      </c>
      <c r="I11" s="170">
        <v>3372372</v>
      </c>
      <c r="J11" s="170">
        <v>3372372</v>
      </c>
      <c r="K11" s="170">
        <v>3372372</v>
      </c>
      <c r="L11" s="189">
        <v>3372372</v>
      </c>
    </row>
    <row r="12" spans="1:12" ht="13.5" customHeight="1">
      <c r="A12" s="325"/>
      <c r="B12" s="228" t="s">
        <v>116</v>
      </c>
      <c r="C12" s="275">
        <v>10784180</v>
      </c>
      <c r="D12" s="170">
        <v>10889764.8</v>
      </c>
      <c r="E12" s="170">
        <v>11256291.6</v>
      </c>
      <c r="F12" s="170">
        <v>11622818.4</v>
      </c>
      <c r="G12" s="170">
        <v>11466064.8</v>
      </c>
      <c r="H12" s="170">
        <v>11466064.8</v>
      </c>
      <c r="I12" s="170">
        <v>11466064.8</v>
      </c>
      <c r="J12" s="170">
        <v>11466064.8</v>
      </c>
      <c r="K12" s="170">
        <v>11466064.8</v>
      </c>
      <c r="L12" s="189">
        <v>11466064.8</v>
      </c>
    </row>
    <row r="13" spans="1:12" ht="13.5" customHeight="1">
      <c r="A13" s="324" t="s">
        <v>86</v>
      </c>
      <c r="B13" s="228" t="s">
        <v>115</v>
      </c>
      <c r="C13" s="275">
        <v>1903090</v>
      </c>
      <c r="D13" s="170">
        <v>1921723.2</v>
      </c>
      <c r="E13" s="170">
        <v>1986404.4</v>
      </c>
      <c r="F13" s="170">
        <v>2051085.6</v>
      </c>
      <c r="G13" s="170">
        <v>2023423.2</v>
      </c>
      <c r="H13" s="170">
        <v>2023423.2</v>
      </c>
      <c r="I13" s="170">
        <v>2023423.2</v>
      </c>
      <c r="J13" s="170">
        <v>2023423.2</v>
      </c>
      <c r="K13" s="170">
        <v>2023423.2</v>
      </c>
      <c r="L13" s="189">
        <v>2023423.2</v>
      </c>
    </row>
    <row r="14" spans="1:12" ht="13.5" customHeight="1">
      <c r="A14" s="325"/>
      <c r="B14" s="228" t="s">
        <v>116</v>
      </c>
      <c r="C14" s="275">
        <v>1903090</v>
      </c>
      <c r="D14" s="170">
        <v>1921723.2</v>
      </c>
      <c r="E14" s="170">
        <v>1986404.4</v>
      </c>
      <c r="F14" s="170">
        <v>2051085.6</v>
      </c>
      <c r="G14" s="170">
        <v>2023423.2</v>
      </c>
      <c r="H14" s="170">
        <v>2023423.2</v>
      </c>
      <c r="I14" s="170">
        <v>2023423.2</v>
      </c>
      <c r="J14" s="170">
        <v>2023423.2</v>
      </c>
      <c r="K14" s="170">
        <v>2023423.2</v>
      </c>
      <c r="L14" s="189">
        <v>2023423.2</v>
      </c>
    </row>
    <row r="15" spans="1:12" ht="13.5" customHeight="1">
      <c r="A15" s="324" t="s">
        <v>18</v>
      </c>
      <c r="B15" s="228" t="s">
        <v>115</v>
      </c>
      <c r="C15" s="275">
        <v>407890</v>
      </c>
      <c r="D15" s="170">
        <v>411889.33920000005</v>
      </c>
      <c r="E15" s="170">
        <v>425752.6764</v>
      </c>
      <c r="F15" s="170">
        <v>439616.0136</v>
      </c>
      <c r="G15" s="170">
        <v>433687.0392</v>
      </c>
      <c r="H15" s="170">
        <v>433687.0392</v>
      </c>
      <c r="I15" s="170">
        <v>433687.0392</v>
      </c>
      <c r="J15" s="170">
        <v>433687.0392</v>
      </c>
      <c r="K15" s="170">
        <v>433687.0392</v>
      </c>
      <c r="L15" s="189">
        <v>433687.0392</v>
      </c>
    </row>
    <row r="16" spans="1:12" ht="13.5" customHeight="1">
      <c r="A16" s="325"/>
      <c r="B16" s="228" t="s">
        <v>116</v>
      </c>
      <c r="C16" s="275">
        <v>407890</v>
      </c>
      <c r="D16" s="170">
        <v>411889.33920000005</v>
      </c>
      <c r="E16" s="170">
        <v>425752.6764</v>
      </c>
      <c r="F16" s="170">
        <v>439616.0136</v>
      </c>
      <c r="G16" s="170">
        <v>433687.0392</v>
      </c>
      <c r="H16" s="170">
        <v>433687.0392</v>
      </c>
      <c r="I16" s="170">
        <v>433687.0392</v>
      </c>
      <c r="J16" s="170">
        <v>433687.0392</v>
      </c>
      <c r="K16" s="170">
        <v>433687.0392</v>
      </c>
      <c r="L16" s="189">
        <v>433687.0392</v>
      </c>
    </row>
    <row r="17" spans="1:12" ht="13.5" customHeight="1">
      <c r="A17" s="248" t="s">
        <v>120</v>
      </c>
      <c r="B17" s="54"/>
      <c r="C17" s="275">
        <v>0</v>
      </c>
      <c r="D17" s="170">
        <v>5974.905397331208</v>
      </c>
      <c r="E17" s="170">
        <v>5974.905397331208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89">
        <v>0</v>
      </c>
    </row>
    <row r="18" spans="1:12" ht="13.5" customHeight="1">
      <c r="A18" s="248" t="s">
        <v>81</v>
      </c>
      <c r="B18" s="54"/>
      <c r="C18" s="275">
        <v>0</v>
      </c>
      <c r="D18" s="170">
        <v>19916.35132443736</v>
      </c>
      <c r="E18" s="170">
        <v>19916.35132443736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89">
        <v>0</v>
      </c>
    </row>
    <row r="19" spans="1:12" ht="13.5" customHeight="1">
      <c r="A19" s="248" t="s">
        <v>82</v>
      </c>
      <c r="B19" s="54"/>
      <c r="C19" s="275">
        <v>0</v>
      </c>
      <c r="D19" s="170">
        <v>3319.391887406227</v>
      </c>
      <c r="E19" s="170">
        <v>3319.391887406227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89">
        <v>0</v>
      </c>
    </row>
    <row r="20" spans="1:12" ht="13.5" customHeight="1">
      <c r="A20" s="248" t="s">
        <v>121</v>
      </c>
      <c r="B20" s="54"/>
      <c r="C20" s="275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89">
        <v>0</v>
      </c>
    </row>
    <row r="21" spans="1:12" ht="13.5" customHeight="1">
      <c r="A21" s="248" t="s">
        <v>118</v>
      </c>
      <c r="B21" s="54"/>
      <c r="C21" s="275">
        <v>500</v>
      </c>
      <c r="D21" s="170">
        <v>3319.391887406227</v>
      </c>
      <c r="E21" s="170">
        <v>3319.391887406227</v>
      </c>
      <c r="F21" s="170">
        <v>3319.391887406227</v>
      </c>
      <c r="G21" s="170">
        <v>3319.391887406227</v>
      </c>
      <c r="H21" s="170">
        <v>3319.391887406227</v>
      </c>
      <c r="I21" s="170">
        <v>3319.391887406227</v>
      </c>
      <c r="J21" s="170">
        <v>3319.391887406227</v>
      </c>
      <c r="K21" s="170">
        <v>3319.391887406227</v>
      </c>
      <c r="L21" s="189">
        <v>3319.391887406227</v>
      </c>
    </row>
    <row r="22" spans="1:12" ht="13.5" customHeight="1">
      <c r="A22" s="248" t="s">
        <v>119</v>
      </c>
      <c r="B22" s="54"/>
      <c r="C22" s="275">
        <v>1200</v>
      </c>
      <c r="D22" s="170">
        <v>1659.6959437031135</v>
      </c>
      <c r="E22" s="170">
        <v>1659.6959437031135</v>
      </c>
      <c r="F22" s="170">
        <v>1659.6959437031135</v>
      </c>
      <c r="G22" s="170">
        <v>1659.6959437031135</v>
      </c>
      <c r="H22" s="170">
        <v>1659.6959437031135</v>
      </c>
      <c r="I22" s="170">
        <v>1659.6959437031135</v>
      </c>
      <c r="J22" s="170">
        <v>1659.6959437031135</v>
      </c>
      <c r="K22" s="170">
        <v>1659.6959437031135</v>
      </c>
      <c r="L22" s="189">
        <v>1659.6959437031135</v>
      </c>
    </row>
    <row r="23" spans="1:12" ht="13.5" customHeight="1">
      <c r="A23" s="249" t="s">
        <v>45</v>
      </c>
      <c r="B23" s="54"/>
      <c r="C23" s="275">
        <v>60000</v>
      </c>
      <c r="D23" s="170">
        <v>60000</v>
      </c>
      <c r="E23" s="170">
        <v>60000</v>
      </c>
      <c r="F23" s="170">
        <v>60000</v>
      </c>
      <c r="G23" s="170">
        <v>60000</v>
      </c>
      <c r="H23" s="170">
        <v>60000</v>
      </c>
      <c r="I23" s="170">
        <v>60000</v>
      </c>
      <c r="J23" s="170">
        <v>60000</v>
      </c>
      <c r="K23" s="170">
        <v>60000</v>
      </c>
      <c r="L23" s="189">
        <v>60000</v>
      </c>
    </row>
    <row r="24" spans="1:12" ht="13.5" customHeight="1" thickBot="1">
      <c r="A24" s="219"/>
      <c r="B24" s="40"/>
      <c r="C24" s="276"/>
      <c r="D24" s="243"/>
      <c r="E24" s="243"/>
      <c r="F24" s="243"/>
      <c r="G24" s="243"/>
      <c r="H24" s="243"/>
      <c r="I24" s="243"/>
      <c r="J24" s="243"/>
      <c r="K24" s="243"/>
      <c r="L24" s="231"/>
    </row>
    <row r="25" spans="1:12" ht="13.5" customHeight="1" thickBot="1">
      <c r="A25" s="290" t="s">
        <v>46</v>
      </c>
      <c r="B25" s="291"/>
      <c r="C25" s="292">
        <v>13350</v>
      </c>
      <c r="D25" s="293">
        <f aca="true" t="shared" si="2" ref="D25:L25">SUM(D26:D29)</f>
        <v>9626.236473478057</v>
      </c>
      <c r="E25" s="293">
        <f t="shared" si="2"/>
        <v>9626.236473478057</v>
      </c>
      <c r="F25" s="293">
        <f t="shared" si="2"/>
        <v>9626.236473478057</v>
      </c>
      <c r="G25" s="293">
        <f t="shared" si="2"/>
        <v>9626.236473478057</v>
      </c>
      <c r="H25" s="293">
        <f t="shared" si="2"/>
        <v>9626.236473478057</v>
      </c>
      <c r="I25" s="293">
        <f t="shared" si="2"/>
        <v>9626.236473478057</v>
      </c>
      <c r="J25" s="293">
        <f t="shared" si="2"/>
        <v>9626.236473478057</v>
      </c>
      <c r="K25" s="293">
        <f t="shared" si="2"/>
        <v>9626.236473478057</v>
      </c>
      <c r="L25" s="294">
        <f t="shared" si="2"/>
        <v>9626.236473478057</v>
      </c>
    </row>
    <row r="26" spans="1:12" ht="13.5" customHeight="1">
      <c r="A26" s="220" t="s">
        <v>87</v>
      </c>
      <c r="B26" s="60"/>
      <c r="C26" s="274">
        <v>250</v>
      </c>
      <c r="D26" s="252">
        <v>663.8783774812454</v>
      </c>
      <c r="E26" s="252">
        <v>663.8783774812454</v>
      </c>
      <c r="F26" s="252">
        <v>663.8783774812454</v>
      </c>
      <c r="G26" s="252">
        <v>663.8783774812454</v>
      </c>
      <c r="H26" s="252">
        <v>663.8783774812454</v>
      </c>
      <c r="I26" s="252">
        <v>663.8783774812454</v>
      </c>
      <c r="J26" s="252">
        <v>663.8783774812454</v>
      </c>
      <c r="K26" s="252">
        <v>663.8783774812454</v>
      </c>
      <c r="L26" s="247">
        <v>663.8783774812454</v>
      </c>
    </row>
    <row r="27" spans="1:12" ht="13.5" customHeight="1">
      <c r="A27" s="221" t="s">
        <v>88</v>
      </c>
      <c r="B27" s="56"/>
      <c r="C27" s="275">
        <v>2400</v>
      </c>
      <c r="D27" s="170">
        <v>2655.5135099249815</v>
      </c>
      <c r="E27" s="170">
        <v>2655.5135099249815</v>
      </c>
      <c r="F27" s="170">
        <v>2655.5135099249815</v>
      </c>
      <c r="G27" s="170">
        <v>2655.5135099249815</v>
      </c>
      <c r="H27" s="170">
        <v>2655.5135099249815</v>
      </c>
      <c r="I27" s="170">
        <v>2655.5135099249815</v>
      </c>
      <c r="J27" s="170">
        <v>2655.5135099249815</v>
      </c>
      <c r="K27" s="170">
        <v>2655.5135099249815</v>
      </c>
      <c r="L27" s="189">
        <v>2655.5135099249815</v>
      </c>
    </row>
    <row r="28" spans="1:12" ht="13.5" customHeight="1">
      <c r="A28" s="218" t="s">
        <v>48</v>
      </c>
      <c r="B28" s="54"/>
      <c r="C28" s="275">
        <v>700</v>
      </c>
      <c r="D28" s="170">
        <v>1327.7567549624907</v>
      </c>
      <c r="E28" s="170">
        <v>1327.7567549624907</v>
      </c>
      <c r="F28" s="170">
        <v>1327.7567549624907</v>
      </c>
      <c r="G28" s="170">
        <v>1327.7567549624907</v>
      </c>
      <c r="H28" s="170">
        <v>1327.7567549624907</v>
      </c>
      <c r="I28" s="170">
        <v>1327.7567549624907</v>
      </c>
      <c r="J28" s="170">
        <v>1327.7567549624907</v>
      </c>
      <c r="K28" s="170">
        <v>1327.7567549624907</v>
      </c>
      <c r="L28" s="189">
        <v>1327.7567549624907</v>
      </c>
    </row>
    <row r="29" spans="1:12" ht="13.5" customHeight="1">
      <c r="A29" s="218" t="s">
        <v>72</v>
      </c>
      <c r="B29" s="54"/>
      <c r="C29" s="275">
        <v>10000</v>
      </c>
      <c r="D29" s="170">
        <v>4979.08783110934</v>
      </c>
      <c r="E29" s="170">
        <v>4979.08783110934</v>
      </c>
      <c r="F29" s="170">
        <v>4979.08783110934</v>
      </c>
      <c r="G29" s="170">
        <v>4979.08783110934</v>
      </c>
      <c r="H29" s="170">
        <v>4979.08783110934</v>
      </c>
      <c r="I29" s="170">
        <v>4979.08783110934</v>
      </c>
      <c r="J29" s="170">
        <v>4979.08783110934</v>
      </c>
      <c r="K29" s="170">
        <v>4979.08783110934</v>
      </c>
      <c r="L29" s="189">
        <v>4979.08783110934</v>
      </c>
    </row>
    <row r="30" spans="1:12" ht="13.5" customHeight="1" thickBot="1">
      <c r="A30" s="216"/>
      <c r="B30" s="40"/>
      <c r="C30" s="276"/>
      <c r="D30" s="243"/>
      <c r="E30" s="243"/>
      <c r="F30" s="243"/>
      <c r="G30" s="243"/>
      <c r="H30" s="243"/>
      <c r="I30" s="243"/>
      <c r="J30" s="243"/>
      <c r="K30" s="243"/>
      <c r="L30" s="231"/>
    </row>
    <row r="31" spans="1:12" ht="13.5" customHeight="1" thickBot="1">
      <c r="A31" s="217"/>
      <c r="B31" s="43"/>
      <c r="C31" s="273"/>
      <c r="D31" s="242"/>
      <c r="E31" s="242"/>
      <c r="F31" s="242"/>
      <c r="G31" s="242"/>
      <c r="H31" s="242"/>
      <c r="I31" s="242"/>
      <c r="J31" s="242"/>
      <c r="K31" s="242"/>
      <c r="L31" s="188"/>
    </row>
    <row r="32" spans="1:12" ht="13.5" customHeight="1" thickBot="1">
      <c r="A32" s="259" t="s">
        <v>5</v>
      </c>
      <c r="B32" s="257"/>
      <c r="C32" s="277">
        <f>SUM(C34+C77)</f>
        <v>28673718.16</v>
      </c>
      <c r="D32" s="260">
        <f>SUM(D34+D77)</f>
        <v>30971588.494336355</v>
      </c>
      <c r="E32" s="260">
        <f>SUM(E34+E77)</f>
        <v>31359542.52623628</v>
      </c>
      <c r="F32" s="260">
        <f>SUM(F34+F77)</f>
        <v>30223050.448977545</v>
      </c>
      <c r="G32" s="260">
        <f aca="true" t="shared" si="3" ref="G32:L32">SUM(G34+G77)</f>
        <v>30875359.230505455</v>
      </c>
      <c r="H32" s="260">
        <f t="shared" si="3"/>
        <v>31440031.099848643</v>
      </c>
      <c r="I32" s="260">
        <f t="shared" si="3"/>
        <v>32293149.687885262</v>
      </c>
      <c r="J32" s="260">
        <f t="shared" si="3"/>
        <v>33154799.461802248</v>
      </c>
      <c r="K32" s="260">
        <f t="shared" si="3"/>
        <v>34025065.73345841</v>
      </c>
      <c r="L32" s="261">
        <f t="shared" si="3"/>
        <v>34904034.66783113</v>
      </c>
    </row>
    <row r="33" spans="1:12" ht="13.5" customHeight="1" thickBot="1">
      <c r="A33" s="217" t="s">
        <v>1</v>
      </c>
      <c r="B33" s="43"/>
      <c r="C33" s="273"/>
      <c r="D33" s="242"/>
      <c r="E33" s="242"/>
      <c r="F33" s="242"/>
      <c r="G33" s="242"/>
      <c r="H33" s="242"/>
      <c r="I33" s="242"/>
      <c r="J33" s="242"/>
      <c r="K33" s="242"/>
      <c r="L33" s="188"/>
    </row>
    <row r="34" spans="1:12" ht="13.5" customHeight="1" thickBot="1">
      <c r="A34" s="250" t="s">
        <v>49</v>
      </c>
      <c r="B34" s="251"/>
      <c r="C34" s="278">
        <f>SUM(C35+C41+C64+C70)</f>
        <v>28656490</v>
      </c>
      <c r="D34" s="244">
        <f>SUM(D35+D41+D64+D70)</f>
        <v>30962294.19705162</v>
      </c>
      <c r="E34" s="244">
        <f>SUM(E35+E41+E64+E70)</f>
        <v>31350248.228951544</v>
      </c>
      <c r="F34" s="244">
        <f>SUM(F35+F41+F64+F70)</f>
        <v>30214350.448977545</v>
      </c>
      <c r="G34" s="244">
        <f aca="true" t="shared" si="4" ref="G34:L34">SUM(G35+G41+G64+G70)</f>
        <v>30866659.230505455</v>
      </c>
      <c r="H34" s="244">
        <f t="shared" si="4"/>
        <v>31431331.099848643</v>
      </c>
      <c r="I34" s="244">
        <f t="shared" si="4"/>
        <v>32284449.687885262</v>
      </c>
      <c r="J34" s="244">
        <f t="shared" si="4"/>
        <v>33146099.461802248</v>
      </c>
      <c r="K34" s="244">
        <f t="shared" si="4"/>
        <v>34016365.73345841</v>
      </c>
      <c r="L34" s="235">
        <f t="shared" si="4"/>
        <v>34895334.66783113</v>
      </c>
    </row>
    <row r="35" spans="1:12" ht="13.5" customHeight="1" thickBot="1">
      <c r="A35" s="222" t="s">
        <v>6</v>
      </c>
      <c r="B35" s="43"/>
      <c r="C35" s="273">
        <f aca="true" t="shared" si="5" ref="C35:L35">SUM(C36:C39)</f>
        <v>380500</v>
      </c>
      <c r="D35" s="242">
        <f t="shared" si="5"/>
        <v>292750.79812354775</v>
      </c>
      <c r="E35" s="242">
        <f t="shared" si="5"/>
        <v>295678.30610478326</v>
      </c>
      <c r="F35" s="242">
        <f t="shared" si="5"/>
        <v>298635.08916583104</v>
      </c>
      <c r="G35" s="242">
        <f t="shared" si="5"/>
        <v>301621.4400574894</v>
      </c>
      <c r="H35" s="242">
        <f t="shared" si="5"/>
        <v>304637.65445806424</v>
      </c>
      <c r="I35" s="242">
        <f t="shared" si="5"/>
        <v>307684.0310026449</v>
      </c>
      <c r="J35" s="242">
        <f t="shared" si="5"/>
        <v>310760.8713126714</v>
      </c>
      <c r="K35" s="242">
        <f t="shared" si="5"/>
        <v>313868.4800257981</v>
      </c>
      <c r="L35" s="188">
        <f t="shared" si="5"/>
        <v>317007.16482605605</v>
      </c>
    </row>
    <row r="36" spans="1:12" ht="13.5" customHeight="1">
      <c r="A36" s="223" t="s">
        <v>21</v>
      </c>
      <c r="B36" s="54"/>
      <c r="C36" s="274">
        <v>200000</v>
      </c>
      <c r="D36" s="252">
        <v>185053.02364767974</v>
      </c>
      <c r="E36" s="252">
        <v>186903.55388415654</v>
      </c>
      <c r="F36" s="252">
        <f>E36*1.01</f>
        <v>188772.5894229981</v>
      </c>
      <c r="G36" s="252">
        <f aca="true" t="shared" si="6" ref="G36:L36">F36*1.01</f>
        <v>190660.3153172281</v>
      </c>
      <c r="H36" s="252">
        <f t="shared" si="6"/>
        <v>192566.91847040036</v>
      </c>
      <c r="I36" s="252">
        <f t="shared" si="6"/>
        <v>194492.58765510435</v>
      </c>
      <c r="J36" s="252">
        <f t="shared" si="6"/>
        <v>196437.5135316554</v>
      </c>
      <c r="K36" s="252">
        <f t="shared" si="6"/>
        <v>198401.88866697194</v>
      </c>
      <c r="L36" s="247">
        <f t="shared" si="6"/>
        <v>200385.90755364165</v>
      </c>
    </row>
    <row r="37" spans="1:12" ht="13.5" customHeight="1">
      <c r="A37" s="216" t="s">
        <v>22</v>
      </c>
      <c r="B37" s="40"/>
      <c r="C37" s="275">
        <v>100000</v>
      </c>
      <c r="D37" s="170">
        <v>70363.69701892053</v>
      </c>
      <c r="E37" s="170">
        <v>71067.33398910974</v>
      </c>
      <c r="F37" s="170">
        <f>E37*1.01</f>
        <v>71778.00732900084</v>
      </c>
      <c r="G37" s="170">
        <f aca="true" t="shared" si="7" ref="G37:L37">F37*1.01</f>
        <v>72495.78740229085</v>
      </c>
      <c r="H37" s="170">
        <f t="shared" si="7"/>
        <v>73220.74527631376</v>
      </c>
      <c r="I37" s="170">
        <f t="shared" si="7"/>
        <v>73952.95272907689</v>
      </c>
      <c r="J37" s="170">
        <f t="shared" si="7"/>
        <v>74692.48225636766</v>
      </c>
      <c r="K37" s="170">
        <f t="shared" si="7"/>
        <v>75439.40707893134</v>
      </c>
      <c r="L37" s="189">
        <f t="shared" si="7"/>
        <v>76193.80114972066</v>
      </c>
    </row>
    <row r="38" spans="1:12" ht="13.5" customHeight="1">
      <c r="A38" s="223" t="s">
        <v>23</v>
      </c>
      <c r="B38" s="54"/>
      <c r="C38" s="275">
        <v>500</v>
      </c>
      <c r="D38" s="170">
        <v>3318.8780621390165</v>
      </c>
      <c r="E38" s="170">
        <v>3352.066842760407</v>
      </c>
      <c r="F38" s="170">
        <f>E38*1.01</f>
        <v>3385.587511188011</v>
      </c>
      <c r="G38" s="170">
        <f aca="true" t="shared" si="8" ref="G38:L38">F38*1.01</f>
        <v>3419.4433862998912</v>
      </c>
      <c r="H38" s="170">
        <f t="shared" si="8"/>
        <v>3453.63782016289</v>
      </c>
      <c r="I38" s="170">
        <f t="shared" si="8"/>
        <v>3488.174198364519</v>
      </c>
      <c r="J38" s="170">
        <f t="shared" si="8"/>
        <v>3523.055940348164</v>
      </c>
      <c r="K38" s="170">
        <f t="shared" si="8"/>
        <v>3558.2864997516454</v>
      </c>
      <c r="L38" s="189">
        <f t="shared" si="8"/>
        <v>3593.869364749162</v>
      </c>
    </row>
    <row r="39" spans="1:12" ht="13.5" customHeight="1">
      <c r="A39" s="223" t="s">
        <v>24</v>
      </c>
      <c r="B39" s="54"/>
      <c r="C39" s="275">
        <v>80000</v>
      </c>
      <c r="D39" s="170">
        <v>34015.19939480847</v>
      </c>
      <c r="E39" s="170">
        <v>34355.35138875656</v>
      </c>
      <c r="F39" s="170">
        <f>E39*1.01</f>
        <v>34698.90490264412</v>
      </c>
      <c r="G39" s="170">
        <f aca="true" t="shared" si="9" ref="G39:L39">F39*1.01</f>
        <v>35045.893951670565</v>
      </c>
      <c r="H39" s="170">
        <f t="shared" si="9"/>
        <v>35396.35289118727</v>
      </c>
      <c r="I39" s="170">
        <f t="shared" si="9"/>
        <v>35750.316420099145</v>
      </c>
      <c r="J39" s="170">
        <f t="shared" si="9"/>
        <v>36107.81958430014</v>
      </c>
      <c r="K39" s="170">
        <f t="shared" si="9"/>
        <v>36468.89778014314</v>
      </c>
      <c r="L39" s="189">
        <f t="shared" si="9"/>
        <v>36833.58675794457</v>
      </c>
    </row>
    <row r="40" spans="1:12" ht="11.25" customHeight="1" thickBot="1">
      <c r="A40" s="216"/>
      <c r="B40" s="40"/>
      <c r="C40" s="276"/>
      <c r="D40" s="243"/>
      <c r="E40" s="243"/>
      <c r="F40" s="243"/>
      <c r="G40" s="243"/>
      <c r="H40" s="243"/>
      <c r="I40" s="243"/>
      <c r="J40" s="243"/>
      <c r="K40" s="243"/>
      <c r="L40" s="231"/>
    </row>
    <row r="41" spans="1:12" ht="13.5" customHeight="1" thickBot="1">
      <c r="A41" s="295" t="s">
        <v>96</v>
      </c>
      <c r="B41" s="291"/>
      <c r="C41" s="292">
        <f>SUM(C42:C62)</f>
        <v>26532000</v>
      </c>
      <c r="D41" s="293">
        <f>SUM(D42:D62)</f>
        <v>29135052.692141745</v>
      </c>
      <c r="E41" s="293">
        <f>SUM(E42:E62)</f>
        <v>29475452.692141745</v>
      </c>
      <c r="F41" s="293">
        <f>SUM(F42:F62)</f>
        <v>28260486.826086946</v>
      </c>
      <c r="G41" s="293">
        <f aca="true" t="shared" si="10" ref="G41:L41">SUM(G42:G62)</f>
        <v>28909809.2567232</v>
      </c>
      <c r="H41" s="293">
        <f t="shared" si="10"/>
        <v>29471464.911665812</v>
      </c>
      <c r="I41" s="293">
        <f t="shared" si="10"/>
        <v>30321537.12315785</v>
      </c>
      <c r="J41" s="293">
        <f t="shared" si="10"/>
        <v>31180110.05676481</v>
      </c>
      <c r="K41" s="293">
        <f t="shared" si="10"/>
        <v>32047268.719707843</v>
      </c>
      <c r="L41" s="294">
        <f t="shared" si="10"/>
        <v>32923098.969280303</v>
      </c>
    </row>
    <row r="42" spans="1:12" ht="13.5" customHeight="1">
      <c r="A42" s="224" t="s">
        <v>7</v>
      </c>
      <c r="B42" s="69"/>
      <c r="C42" s="274">
        <v>39960</v>
      </c>
      <c r="D42" s="252">
        <v>41387.69140551088</v>
      </c>
      <c r="E42" s="252">
        <v>41387.69140551088</v>
      </c>
      <c r="F42" s="252">
        <v>41387.69140551088</v>
      </c>
      <c r="G42" s="252">
        <v>41387.69140551088</v>
      </c>
      <c r="H42" s="252">
        <v>41387.69140551088</v>
      </c>
      <c r="I42" s="252">
        <v>41387.69140551088</v>
      </c>
      <c r="J42" s="252">
        <v>41387.69140551088</v>
      </c>
      <c r="K42" s="252">
        <v>41387.69140551088</v>
      </c>
      <c r="L42" s="247">
        <v>41387.69140551088</v>
      </c>
    </row>
    <row r="43" spans="1:12" ht="13.5" customHeight="1">
      <c r="A43" s="218" t="s">
        <v>29</v>
      </c>
      <c r="B43" s="54"/>
      <c r="C43" s="275">
        <v>22657800</v>
      </c>
      <c r="D43" s="170">
        <v>23924808.92968</v>
      </c>
      <c r="E43" s="170">
        <v>24215208.92968</v>
      </c>
      <c r="F43" s="170">
        <v>25060243.0636252</v>
      </c>
      <c r="G43" s="170">
        <v>25989565.494261455</v>
      </c>
      <c r="H43" s="170">
        <v>26831221.149204068</v>
      </c>
      <c r="I43" s="170">
        <v>27681293.360696107</v>
      </c>
      <c r="J43" s="170">
        <v>28539866.294303067</v>
      </c>
      <c r="K43" s="170">
        <v>29407024.9572461</v>
      </c>
      <c r="L43" s="189">
        <v>30282855.20681856</v>
      </c>
    </row>
    <row r="44" spans="1:12" ht="13.5" customHeight="1">
      <c r="A44" s="218" t="s">
        <v>12</v>
      </c>
      <c r="B44" s="54"/>
      <c r="C44" s="275">
        <v>10610</v>
      </c>
      <c r="D44" s="170">
        <v>10413.6</v>
      </c>
      <c r="E44" s="170">
        <v>10413.6</v>
      </c>
      <c r="F44" s="170">
        <v>10413.6</v>
      </c>
      <c r="G44" s="170">
        <v>10413.6</v>
      </c>
      <c r="H44" s="170">
        <v>10413.6</v>
      </c>
      <c r="I44" s="170">
        <v>10413.6</v>
      </c>
      <c r="J44" s="170">
        <v>10413.6</v>
      </c>
      <c r="K44" s="170">
        <v>10413.6</v>
      </c>
      <c r="L44" s="189">
        <v>10413.6</v>
      </c>
    </row>
    <row r="45" spans="1:12" ht="13.5" customHeight="1">
      <c r="A45" s="218" t="s">
        <v>28</v>
      </c>
      <c r="B45" s="54"/>
      <c r="C45" s="275">
        <v>127230</v>
      </c>
      <c r="D45" s="170">
        <v>112160.16</v>
      </c>
      <c r="E45" s="170">
        <v>112160.16</v>
      </c>
      <c r="F45" s="170">
        <v>112160.16</v>
      </c>
      <c r="G45" s="170">
        <v>112160.16</v>
      </c>
      <c r="H45" s="170">
        <v>112160.16</v>
      </c>
      <c r="I45" s="170">
        <v>112160.16</v>
      </c>
      <c r="J45" s="170">
        <v>112160.16</v>
      </c>
      <c r="K45" s="170">
        <v>112160.16</v>
      </c>
      <c r="L45" s="189">
        <v>112160.16</v>
      </c>
    </row>
    <row r="46" spans="1:12" ht="13.5" customHeight="1">
      <c r="A46" s="221" t="s">
        <v>8</v>
      </c>
      <c r="B46" s="54"/>
      <c r="C46" s="275">
        <v>98910</v>
      </c>
      <c r="D46" s="170">
        <v>96082.8</v>
      </c>
      <c r="E46" s="170">
        <v>96082.8</v>
      </c>
      <c r="F46" s="170">
        <v>96082.8</v>
      </c>
      <c r="G46" s="170">
        <v>96082.8</v>
      </c>
      <c r="H46" s="170">
        <v>96082.8</v>
      </c>
      <c r="I46" s="170">
        <v>96082.8</v>
      </c>
      <c r="J46" s="170">
        <v>96082.8</v>
      </c>
      <c r="K46" s="170">
        <v>96082.8</v>
      </c>
      <c r="L46" s="189">
        <v>96082.8</v>
      </c>
    </row>
    <row r="47" spans="1:12" ht="13.5" customHeight="1">
      <c r="A47" s="225" t="s">
        <v>9</v>
      </c>
      <c r="B47" s="54"/>
      <c r="C47" s="275">
        <v>88310</v>
      </c>
      <c r="D47" s="170">
        <v>86854.08</v>
      </c>
      <c r="E47" s="170">
        <v>86854.08</v>
      </c>
      <c r="F47" s="170">
        <v>86854.08</v>
      </c>
      <c r="G47" s="170">
        <v>86854.08</v>
      </c>
      <c r="H47" s="170">
        <v>86854.08</v>
      </c>
      <c r="I47" s="170">
        <v>86854.08</v>
      </c>
      <c r="J47" s="170">
        <v>86854.08</v>
      </c>
      <c r="K47" s="170">
        <v>86854.08</v>
      </c>
      <c r="L47" s="189">
        <v>86854.08</v>
      </c>
    </row>
    <row r="48" spans="1:12" ht="13.5" customHeight="1">
      <c r="A48" s="218" t="s">
        <v>10</v>
      </c>
      <c r="B48" s="40"/>
      <c r="C48" s="275">
        <v>3090</v>
      </c>
      <c r="D48" s="170">
        <v>2906.4</v>
      </c>
      <c r="E48" s="170">
        <v>2906.4</v>
      </c>
      <c r="F48" s="170">
        <v>2906.4</v>
      </c>
      <c r="G48" s="170">
        <v>2906.4</v>
      </c>
      <c r="H48" s="170">
        <v>2906.4</v>
      </c>
      <c r="I48" s="170">
        <v>2906.4</v>
      </c>
      <c r="J48" s="170">
        <v>2906.4</v>
      </c>
      <c r="K48" s="170">
        <v>2906.4</v>
      </c>
      <c r="L48" s="189">
        <v>2906.4</v>
      </c>
    </row>
    <row r="49" spans="1:12" ht="13.5" customHeight="1">
      <c r="A49" s="218" t="s">
        <v>11</v>
      </c>
      <c r="B49" s="54"/>
      <c r="C49" s="275">
        <v>31490</v>
      </c>
      <c r="D49" s="170">
        <v>32049.6</v>
      </c>
      <c r="E49" s="170">
        <v>32049.6</v>
      </c>
      <c r="F49" s="170">
        <v>32049.6</v>
      </c>
      <c r="G49" s="170">
        <v>32049.6</v>
      </c>
      <c r="H49" s="170">
        <v>32049.6</v>
      </c>
      <c r="I49" s="170">
        <v>32049.6</v>
      </c>
      <c r="J49" s="170">
        <v>32049.6</v>
      </c>
      <c r="K49" s="170">
        <v>32049.6</v>
      </c>
      <c r="L49" s="189">
        <v>32049.6</v>
      </c>
    </row>
    <row r="50" spans="1:12" ht="13.5" customHeight="1">
      <c r="A50" s="218" t="s">
        <v>34</v>
      </c>
      <c r="B50" s="54"/>
      <c r="C50" s="275">
        <v>3171700</v>
      </c>
      <c r="D50" s="170">
        <v>4250000</v>
      </c>
      <c r="E50" s="170">
        <v>4300000</v>
      </c>
      <c r="F50" s="170">
        <v>2240000</v>
      </c>
      <c r="G50" s="254">
        <v>1960000</v>
      </c>
      <c r="H50" s="254">
        <v>1680000</v>
      </c>
      <c r="I50" s="254">
        <v>1680000</v>
      </c>
      <c r="J50" s="254">
        <v>1680000</v>
      </c>
      <c r="K50" s="254">
        <v>1680000</v>
      </c>
      <c r="L50" s="255">
        <v>1680000</v>
      </c>
    </row>
    <row r="51" spans="1:12" ht="13.5" customHeight="1">
      <c r="A51" s="218" t="s">
        <v>35</v>
      </c>
      <c r="B51" s="54"/>
      <c r="C51" s="275">
        <v>10000</v>
      </c>
      <c r="D51" s="170">
        <v>39832.70264887472</v>
      </c>
      <c r="E51" s="170">
        <v>39832.70264887472</v>
      </c>
      <c r="F51" s="170">
        <v>39832.70264887472</v>
      </c>
      <c r="G51" s="170">
        <v>39832.70264887472</v>
      </c>
      <c r="H51" s="170">
        <v>39832.70264887472</v>
      </c>
      <c r="I51" s="170">
        <v>39832.70264887472</v>
      </c>
      <c r="J51" s="170">
        <v>39832.70264887472</v>
      </c>
      <c r="K51" s="170">
        <v>39832.70264887472</v>
      </c>
      <c r="L51" s="189">
        <v>39832.70264887472</v>
      </c>
    </row>
    <row r="52" spans="1:12" ht="13.5" customHeight="1">
      <c r="A52" s="225" t="s">
        <v>50</v>
      </c>
      <c r="B52" s="40"/>
      <c r="C52" s="275">
        <v>12000</v>
      </c>
      <c r="D52" s="170">
        <v>11617.871605921795</v>
      </c>
      <c r="E52" s="170">
        <v>11617.871605921795</v>
      </c>
      <c r="F52" s="170">
        <v>11617.871605921795</v>
      </c>
      <c r="G52" s="170">
        <v>11617.871605921795</v>
      </c>
      <c r="H52" s="170">
        <v>11617.871605921795</v>
      </c>
      <c r="I52" s="170">
        <v>11617.871605921795</v>
      </c>
      <c r="J52" s="170">
        <v>11617.871605921795</v>
      </c>
      <c r="K52" s="170">
        <v>11617.871605921795</v>
      </c>
      <c r="L52" s="189">
        <v>11617.871605921795</v>
      </c>
    </row>
    <row r="53" spans="1:12" ht="13.5" customHeight="1">
      <c r="A53" s="218" t="s">
        <v>36</v>
      </c>
      <c r="B53" s="54"/>
      <c r="C53" s="275">
        <v>0</v>
      </c>
      <c r="D53" s="170">
        <v>1659.6959437031135</v>
      </c>
      <c r="E53" s="170">
        <v>1659.6959437031135</v>
      </c>
      <c r="F53" s="170">
        <v>1659.6959437031135</v>
      </c>
      <c r="G53" s="170">
        <v>1659.6959437031135</v>
      </c>
      <c r="H53" s="170">
        <v>1659.6959437031135</v>
      </c>
      <c r="I53" s="170">
        <v>1659.6959437031135</v>
      </c>
      <c r="J53" s="170">
        <v>1659.6959437031135</v>
      </c>
      <c r="K53" s="170">
        <v>1659.6959437031135</v>
      </c>
      <c r="L53" s="189">
        <v>1659.6959437031135</v>
      </c>
    </row>
    <row r="54" spans="1:12" ht="13.5" customHeight="1">
      <c r="A54" s="218" t="s">
        <v>51</v>
      </c>
      <c r="B54" s="54"/>
      <c r="C54" s="275">
        <v>140000</v>
      </c>
      <c r="D54" s="170">
        <v>331939.1887406227</v>
      </c>
      <c r="E54" s="170">
        <v>331939.1887406227</v>
      </c>
      <c r="F54" s="170">
        <v>331939.1887406227</v>
      </c>
      <c r="G54" s="170">
        <v>331939.1887406227</v>
      </c>
      <c r="H54" s="170">
        <v>331939.1887406227</v>
      </c>
      <c r="I54" s="170">
        <v>331939.1887406227</v>
      </c>
      <c r="J54" s="170">
        <v>331939.1887406227</v>
      </c>
      <c r="K54" s="170">
        <v>331939.1887406227</v>
      </c>
      <c r="L54" s="189">
        <v>331939.1887406227</v>
      </c>
    </row>
    <row r="55" spans="1:12" ht="13.5" customHeight="1">
      <c r="A55" s="218" t="s">
        <v>52</v>
      </c>
      <c r="B55" s="54"/>
      <c r="C55" s="275">
        <v>60000</v>
      </c>
      <c r="D55" s="170">
        <v>66387.83774812454</v>
      </c>
      <c r="E55" s="170">
        <v>66387.83774812454</v>
      </c>
      <c r="F55" s="170">
        <v>66387.83774812454</v>
      </c>
      <c r="G55" s="170">
        <v>66387.83774812454</v>
      </c>
      <c r="H55" s="170">
        <v>66387.83774812454</v>
      </c>
      <c r="I55" s="170">
        <v>66387.83774812454</v>
      </c>
      <c r="J55" s="170">
        <v>66387.83774812454</v>
      </c>
      <c r="K55" s="170">
        <v>66387.83774812454</v>
      </c>
      <c r="L55" s="189">
        <v>66387.83774812454</v>
      </c>
    </row>
    <row r="56" spans="1:12" ht="13.5" customHeight="1">
      <c r="A56" s="218" t="s">
        <v>53</v>
      </c>
      <c r="B56" s="54"/>
      <c r="C56" s="275">
        <v>50</v>
      </c>
      <c r="D56" s="170">
        <v>331.9391887406227</v>
      </c>
      <c r="E56" s="170">
        <v>331.9391887406227</v>
      </c>
      <c r="F56" s="170">
        <v>331.9391887406227</v>
      </c>
      <c r="G56" s="170">
        <v>331.9391887406227</v>
      </c>
      <c r="H56" s="170">
        <v>331.9391887406227</v>
      </c>
      <c r="I56" s="170">
        <v>331.9391887406227</v>
      </c>
      <c r="J56" s="170">
        <v>331.9391887406227</v>
      </c>
      <c r="K56" s="170">
        <v>331.9391887406227</v>
      </c>
      <c r="L56" s="189">
        <v>331.9391887406227</v>
      </c>
    </row>
    <row r="57" spans="1:12" ht="13.5" customHeight="1">
      <c r="A57" s="218" t="s">
        <v>54</v>
      </c>
      <c r="B57" s="54"/>
      <c r="C57" s="275">
        <v>350</v>
      </c>
      <c r="D57" s="170">
        <v>232.3574321184359</v>
      </c>
      <c r="E57" s="170">
        <v>232.3574321184359</v>
      </c>
      <c r="F57" s="170">
        <v>232.3574321184359</v>
      </c>
      <c r="G57" s="170">
        <v>232.3574321184359</v>
      </c>
      <c r="H57" s="170">
        <v>232.3574321184359</v>
      </c>
      <c r="I57" s="170">
        <v>232.3574321184359</v>
      </c>
      <c r="J57" s="170">
        <v>232.3574321184359</v>
      </c>
      <c r="K57" s="170">
        <v>232.3574321184359</v>
      </c>
      <c r="L57" s="189">
        <v>232.3574321184359</v>
      </c>
    </row>
    <row r="58" spans="1:12" ht="13.5" customHeight="1">
      <c r="A58" s="218" t="s">
        <v>55</v>
      </c>
      <c r="B58" s="54"/>
      <c r="C58" s="275">
        <v>5500</v>
      </c>
      <c r="D58" s="170">
        <v>6638.783774812454</v>
      </c>
      <c r="E58" s="170">
        <v>6638.783774812454</v>
      </c>
      <c r="F58" s="170">
        <v>6638.783774812454</v>
      </c>
      <c r="G58" s="170">
        <v>6638.783774812454</v>
      </c>
      <c r="H58" s="170">
        <v>6638.783774812454</v>
      </c>
      <c r="I58" s="170">
        <v>6638.783774812454</v>
      </c>
      <c r="J58" s="170">
        <v>6638.783774812454</v>
      </c>
      <c r="K58" s="170">
        <v>6638.783774812454</v>
      </c>
      <c r="L58" s="189">
        <v>6638.783774812454</v>
      </c>
    </row>
    <row r="59" spans="1:12" ht="13.5" customHeight="1">
      <c r="A59" s="224" t="s">
        <v>122</v>
      </c>
      <c r="B59" s="54"/>
      <c r="C59" s="275"/>
      <c r="D59" s="170">
        <v>0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89">
        <v>0</v>
      </c>
    </row>
    <row r="60" spans="1:12" ht="13.5" customHeight="1">
      <c r="A60" s="230" t="s">
        <v>56</v>
      </c>
      <c r="B60" s="54"/>
      <c r="C60" s="275">
        <v>0</v>
      </c>
      <c r="D60" s="170">
        <v>0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89">
        <v>0</v>
      </c>
    </row>
    <row r="61" spans="1:12" ht="13.5" customHeight="1">
      <c r="A61" s="224" t="s">
        <v>57</v>
      </c>
      <c r="B61" s="54"/>
      <c r="C61" s="275">
        <v>60000</v>
      </c>
      <c r="D61" s="170">
        <v>60000</v>
      </c>
      <c r="E61" s="170">
        <v>60000</v>
      </c>
      <c r="F61" s="170">
        <v>60000</v>
      </c>
      <c r="G61" s="170">
        <v>60000</v>
      </c>
      <c r="H61" s="170">
        <v>60000</v>
      </c>
      <c r="I61" s="170">
        <v>60000</v>
      </c>
      <c r="J61" s="170">
        <v>60000</v>
      </c>
      <c r="K61" s="170">
        <v>60000</v>
      </c>
      <c r="L61" s="189">
        <v>60000</v>
      </c>
    </row>
    <row r="62" spans="1:12" ht="13.5" customHeight="1">
      <c r="A62" s="218" t="s">
        <v>59</v>
      </c>
      <c r="B62" s="54"/>
      <c r="C62" s="275">
        <v>15000</v>
      </c>
      <c r="D62" s="170">
        <v>59749.05397331209</v>
      </c>
      <c r="E62" s="170">
        <v>59749.05397331209</v>
      </c>
      <c r="F62" s="170">
        <v>59749.05397331209</v>
      </c>
      <c r="G62" s="170">
        <v>59749.05397331209</v>
      </c>
      <c r="H62" s="170">
        <v>59749.05397331209</v>
      </c>
      <c r="I62" s="170">
        <v>59749.05397331209</v>
      </c>
      <c r="J62" s="170">
        <v>59749.05397331209</v>
      </c>
      <c r="K62" s="170">
        <v>59749.05397331209</v>
      </c>
      <c r="L62" s="189">
        <v>59749.05397331209</v>
      </c>
    </row>
    <row r="63" spans="1:12" ht="11.25" customHeight="1" thickBot="1">
      <c r="A63" s="226"/>
      <c r="B63" s="90"/>
      <c r="C63" s="276"/>
      <c r="D63" s="243"/>
      <c r="E63" s="243"/>
      <c r="F63" s="243"/>
      <c r="G63" s="243"/>
      <c r="H63" s="243"/>
      <c r="I63" s="243"/>
      <c r="J63" s="243"/>
      <c r="K63" s="243"/>
      <c r="L63" s="231"/>
    </row>
    <row r="64" spans="1:12" ht="13.5" customHeight="1" thickBot="1">
      <c r="A64" s="295" t="s">
        <v>97</v>
      </c>
      <c r="B64" s="291"/>
      <c r="C64" s="292">
        <f aca="true" t="shared" si="11" ref="C64:L64">SUM(C65:C68)</f>
        <v>1723990</v>
      </c>
      <c r="D64" s="293">
        <f t="shared" si="11"/>
        <v>1464080.8425413263</v>
      </c>
      <c r="E64" s="293">
        <f t="shared" si="11"/>
        <v>1508003.2678175662</v>
      </c>
      <c r="F64" s="293">
        <f t="shared" si="11"/>
        <v>1583403.4312084445</v>
      </c>
      <c r="G64" s="293">
        <f t="shared" si="11"/>
        <v>1583403.4312084445</v>
      </c>
      <c r="H64" s="293">
        <f t="shared" si="11"/>
        <v>1583403.4312084445</v>
      </c>
      <c r="I64" s="293">
        <f t="shared" si="11"/>
        <v>1583403.4312084445</v>
      </c>
      <c r="J64" s="293">
        <f t="shared" si="11"/>
        <v>1583403.4312084445</v>
      </c>
      <c r="K64" s="293">
        <f t="shared" si="11"/>
        <v>1583403.4312084445</v>
      </c>
      <c r="L64" s="294">
        <f t="shared" si="11"/>
        <v>1583403.4312084445</v>
      </c>
    </row>
    <row r="65" spans="1:12" ht="13.5" customHeight="1">
      <c r="A65" s="218" t="s">
        <v>30</v>
      </c>
      <c r="B65" s="56"/>
      <c r="C65" s="274">
        <v>331820</v>
      </c>
      <c r="D65" s="252">
        <v>391046.92099847307</v>
      </c>
      <c r="E65" s="252">
        <v>402778.3286284273</v>
      </c>
      <c r="F65" s="252">
        <v>422917.24505984865</v>
      </c>
      <c r="G65" s="252">
        <v>422917.24505984865</v>
      </c>
      <c r="H65" s="252">
        <v>422917.24505984865</v>
      </c>
      <c r="I65" s="252">
        <v>422917.24505984865</v>
      </c>
      <c r="J65" s="252">
        <v>422917.24505984865</v>
      </c>
      <c r="K65" s="252">
        <v>422917.24505984865</v>
      </c>
      <c r="L65" s="247">
        <v>422917.24505984865</v>
      </c>
    </row>
    <row r="66" spans="1:12" ht="13.5" customHeight="1">
      <c r="A66" s="218" t="s">
        <v>31</v>
      </c>
      <c r="B66" s="40"/>
      <c r="C66" s="275">
        <v>1317090</v>
      </c>
      <c r="D66" s="170">
        <v>963187.9062072628</v>
      </c>
      <c r="E66" s="170">
        <v>992083.5433934807</v>
      </c>
      <c r="F66" s="170">
        <v>1041687.7205631548</v>
      </c>
      <c r="G66" s="170">
        <v>1041687.7205631548</v>
      </c>
      <c r="H66" s="170">
        <v>1041687.7205631548</v>
      </c>
      <c r="I66" s="170">
        <v>1041687.7205631548</v>
      </c>
      <c r="J66" s="170">
        <v>1041687.7205631548</v>
      </c>
      <c r="K66" s="170">
        <v>1041687.7205631548</v>
      </c>
      <c r="L66" s="189">
        <v>1041687.7205631548</v>
      </c>
    </row>
    <row r="67" spans="1:12" ht="13.5" customHeight="1">
      <c r="A67" s="225" t="s">
        <v>32</v>
      </c>
      <c r="B67" s="54"/>
      <c r="C67" s="275">
        <v>24750</v>
      </c>
      <c r="D67" s="170">
        <v>45853.62994091481</v>
      </c>
      <c r="E67" s="170">
        <v>47229.23883914226</v>
      </c>
      <c r="F67" s="170">
        <v>49590.700781099375</v>
      </c>
      <c r="G67" s="170">
        <v>49590.700781099375</v>
      </c>
      <c r="H67" s="170">
        <v>49590.700781099375</v>
      </c>
      <c r="I67" s="170">
        <v>49590.700781099375</v>
      </c>
      <c r="J67" s="170">
        <v>49590.700781099375</v>
      </c>
      <c r="K67" s="170">
        <v>49590.700781099375</v>
      </c>
      <c r="L67" s="189">
        <v>49590.700781099375</v>
      </c>
    </row>
    <row r="68" spans="1:12" ht="13.5" customHeight="1">
      <c r="A68" s="218" t="s">
        <v>33</v>
      </c>
      <c r="B68" s="56"/>
      <c r="C68" s="275">
        <v>50330</v>
      </c>
      <c r="D68" s="170">
        <v>63992.38539467569</v>
      </c>
      <c r="E68" s="170">
        <v>65912.15695651596</v>
      </c>
      <c r="F68" s="170">
        <v>69207.76480434176</v>
      </c>
      <c r="G68" s="170">
        <v>69207.76480434176</v>
      </c>
      <c r="H68" s="170">
        <v>69207.76480434176</v>
      </c>
      <c r="I68" s="170">
        <v>69207.76480434176</v>
      </c>
      <c r="J68" s="170">
        <v>69207.76480434176</v>
      </c>
      <c r="K68" s="170">
        <v>69207.76480434176</v>
      </c>
      <c r="L68" s="189">
        <v>69207.76480434176</v>
      </c>
    </row>
    <row r="69" spans="1:12" ht="11.25" customHeight="1" thickBot="1">
      <c r="A69" s="232"/>
      <c r="B69" s="90"/>
      <c r="C69" s="276"/>
      <c r="D69" s="243"/>
      <c r="E69" s="243"/>
      <c r="F69" s="243"/>
      <c r="G69" s="243"/>
      <c r="H69" s="243"/>
      <c r="I69" s="243"/>
      <c r="J69" s="243"/>
      <c r="K69" s="243"/>
      <c r="L69" s="231"/>
    </row>
    <row r="70" spans="1:12" ht="13.5" customHeight="1" thickBot="1">
      <c r="A70" s="295" t="s">
        <v>62</v>
      </c>
      <c r="B70" s="291"/>
      <c r="C70" s="292">
        <f aca="true" t="shared" si="12" ref="C70:L70">SUM(C71:C75)</f>
        <v>20000</v>
      </c>
      <c r="D70" s="293">
        <f t="shared" si="12"/>
        <v>70409.864245</v>
      </c>
      <c r="E70" s="293">
        <f t="shared" si="12"/>
        <v>71113.96288745</v>
      </c>
      <c r="F70" s="293">
        <f t="shared" si="12"/>
        <v>71825.1025163245</v>
      </c>
      <c r="G70" s="293">
        <f t="shared" si="12"/>
        <v>71825.1025163245</v>
      </c>
      <c r="H70" s="293">
        <f t="shared" si="12"/>
        <v>71825.1025163245</v>
      </c>
      <c r="I70" s="293">
        <f t="shared" si="12"/>
        <v>71825.1025163245</v>
      </c>
      <c r="J70" s="293">
        <f t="shared" si="12"/>
        <v>71825.1025163245</v>
      </c>
      <c r="K70" s="293">
        <f t="shared" si="12"/>
        <v>71825.1025163245</v>
      </c>
      <c r="L70" s="294">
        <f t="shared" si="12"/>
        <v>71825.1025163245</v>
      </c>
    </row>
    <row r="71" spans="1:12" ht="13.5" customHeight="1">
      <c r="A71" s="218" t="s">
        <v>63</v>
      </c>
      <c r="B71" s="56"/>
      <c r="C71" s="274">
        <v>0</v>
      </c>
      <c r="D71" s="252">
        <v>3626.7609130000005</v>
      </c>
      <c r="E71" s="252">
        <v>3663.0285221300005</v>
      </c>
      <c r="F71" s="252">
        <v>3699.6588073513008</v>
      </c>
      <c r="G71" s="252">
        <v>3699.6588073513008</v>
      </c>
      <c r="H71" s="252">
        <v>3699.6588073513008</v>
      </c>
      <c r="I71" s="252">
        <v>3699.6588073513008</v>
      </c>
      <c r="J71" s="252">
        <v>3699.6588073513008</v>
      </c>
      <c r="K71" s="252">
        <v>3699.6588073513008</v>
      </c>
      <c r="L71" s="247">
        <v>3699.6588073513008</v>
      </c>
    </row>
    <row r="72" spans="1:12" ht="13.5" customHeight="1">
      <c r="A72" s="218" t="s">
        <v>25</v>
      </c>
      <c r="B72" s="54"/>
      <c r="C72" s="275">
        <v>20000</v>
      </c>
      <c r="D72" s="170">
        <v>34138.976934000006</v>
      </c>
      <c r="E72" s="170">
        <v>34480.366703340005</v>
      </c>
      <c r="F72" s="170">
        <v>34825.1703703734</v>
      </c>
      <c r="G72" s="170">
        <v>34825.1703703734</v>
      </c>
      <c r="H72" s="170">
        <v>34825.1703703734</v>
      </c>
      <c r="I72" s="170">
        <v>34825.1703703734</v>
      </c>
      <c r="J72" s="170">
        <v>34825.1703703734</v>
      </c>
      <c r="K72" s="170">
        <v>34825.1703703734</v>
      </c>
      <c r="L72" s="189">
        <v>34825.1703703734</v>
      </c>
    </row>
    <row r="73" spans="1:12" ht="13.5" customHeight="1">
      <c r="A73" s="218" t="s">
        <v>26</v>
      </c>
      <c r="B73" s="54"/>
      <c r="C73" s="275">
        <v>0</v>
      </c>
      <c r="D73" s="170">
        <v>3626.7609130000005</v>
      </c>
      <c r="E73" s="170">
        <v>3663.0285221300005</v>
      </c>
      <c r="F73" s="170">
        <v>3699.6588073513008</v>
      </c>
      <c r="G73" s="170">
        <v>3699.6588073513008</v>
      </c>
      <c r="H73" s="170">
        <v>3699.6588073513008</v>
      </c>
      <c r="I73" s="170">
        <v>3699.6588073513008</v>
      </c>
      <c r="J73" s="170">
        <v>3699.6588073513008</v>
      </c>
      <c r="K73" s="170">
        <v>3699.6588073513008</v>
      </c>
      <c r="L73" s="189">
        <v>3699.6588073513008</v>
      </c>
    </row>
    <row r="74" spans="1:12" ht="13.5" customHeight="1">
      <c r="A74" s="221" t="s">
        <v>27</v>
      </c>
      <c r="B74" s="56"/>
      <c r="C74" s="275">
        <v>0</v>
      </c>
      <c r="D74" s="170">
        <v>18135.990019</v>
      </c>
      <c r="E74" s="170">
        <v>18317.34991919</v>
      </c>
      <c r="F74" s="170">
        <v>18500.5234183819</v>
      </c>
      <c r="G74" s="170">
        <v>18500.5234183819</v>
      </c>
      <c r="H74" s="170">
        <v>18500.5234183819</v>
      </c>
      <c r="I74" s="170">
        <v>18500.5234183819</v>
      </c>
      <c r="J74" s="170">
        <v>18500.5234183819</v>
      </c>
      <c r="K74" s="170">
        <v>18500.5234183819</v>
      </c>
      <c r="L74" s="189">
        <v>18500.5234183819</v>
      </c>
    </row>
    <row r="75" spans="1:12" ht="13.5" customHeight="1">
      <c r="A75" s="221" t="s">
        <v>64</v>
      </c>
      <c r="B75" s="56"/>
      <c r="C75" s="275">
        <v>0</v>
      </c>
      <c r="D75" s="170">
        <v>10881.375466000001</v>
      </c>
      <c r="E75" s="170">
        <v>10990.189220660002</v>
      </c>
      <c r="F75" s="170">
        <v>11100.091112866603</v>
      </c>
      <c r="G75" s="170">
        <v>11100.091112866603</v>
      </c>
      <c r="H75" s="170">
        <v>11100.091112866603</v>
      </c>
      <c r="I75" s="170">
        <v>11100.091112866603</v>
      </c>
      <c r="J75" s="170">
        <v>11100.091112866603</v>
      </c>
      <c r="K75" s="170">
        <v>11100.091112866603</v>
      </c>
      <c r="L75" s="189">
        <v>11100.091112866603</v>
      </c>
    </row>
    <row r="76" spans="1:12" ht="11.25" customHeight="1" thickBot="1">
      <c r="A76" s="216"/>
      <c r="B76" s="40"/>
      <c r="C76" s="276"/>
      <c r="D76" s="243"/>
      <c r="E76" s="243"/>
      <c r="F76" s="243"/>
      <c r="G76" s="243"/>
      <c r="H76" s="243"/>
      <c r="I76" s="243"/>
      <c r="J76" s="243"/>
      <c r="K76" s="243"/>
      <c r="L76" s="231"/>
    </row>
    <row r="77" spans="1:12" ht="13.5" customHeight="1" thickBot="1">
      <c r="A77" s="237" t="s">
        <v>65</v>
      </c>
      <c r="B77" s="236"/>
      <c r="C77" s="279">
        <f>C79+C85</f>
        <v>17228.16</v>
      </c>
      <c r="D77" s="245">
        <f>D79</f>
        <v>9294.297284737437</v>
      </c>
      <c r="E77" s="245">
        <f>E79</f>
        <v>9294.297284737437</v>
      </c>
      <c r="F77" s="245">
        <f>F79</f>
        <v>8700</v>
      </c>
      <c r="G77" s="245">
        <f aca="true" t="shared" si="13" ref="G77:L77">G79</f>
        <v>8700</v>
      </c>
      <c r="H77" s="245">
        <f t="shared" si="13"/>
        <v>8700</v>
      </c>
      <c r="I77" s="245">
        <f t="shared" si="13"/>
        <v>8700</v>
      </c>
      <c r="J77" s="245">
        <f t="shared" si="13"/>
        <v>8700</v>
      </c>
      <c r="K77" s="245">
        <f t="shared" si="13"/>
        <v>8700</v>
      </c>
      <c r="L77" s="238">
        <f t="shared" si="13"/>
        <v>8700</v>
      </c>
    </row>
    <row r="78" spans="1:12" ht="11.25" customHeight="1" thickBot="1">
      <c r="A78" s="216"/>
      <c r="B78" s="40"/>
      <c r="C78" s="273"/>
      <c r="D78" s="242"/>
      <c r="E78" s="242"/>
      <c r="F78" s="242"/>
      <c r="G78" s="242"/>
      <c r="H78" s="242"/>
      <c r="I78" s="242"/>
      <c r="J78" s="242"/>
      <c r="K78" s="242"/>
      <c r="L78" s="188"/>
    </row>
    <row r="79" spans="1:12" ht="13.5" customHeight="1" thickBot="1">
      <c r="A79" s="286" t="s">
        <v>66</v>
      </c>
      <c r="B79" s="282"/>
      <c r="C79" s="283">
        <f aca="true" t="shared" si="14" ref="C79:L79">SUM(C80:C83)</f>
        <v>13350</v>
      </c>
      <c r="D79" s="284">
        <f t="shared" si="14"/>
        <v>9294.297284737437</v>
      </c>
      <c r="E79" s="284">
        <f t="shared" si="14"/>
        <v>9294.297284737437</v>
      </c>
      <c r="F79" s="284">
        <f t="shared" si="14"/>
        <v>8700</v>
      </c>
      <c r="G79" s="284">
        <f t="shared" si="14"/>
        <v>8700</v>
      </c>
      <c r="H79" s="284">
        <f t="shared" si="14"/>
        <v>8700</v>
      </c>
      <c r="I79" s="284">
        <f t="shared" si="14"/>
        <v>8700</v>
      </c>
      <c r="J79" s="284">
        <f t="shared" si="14"/>
        <v>8700</v>
      </c>
      <c r="K79" s="284">
        <f t="shared" si="14"/>
        <v>8700</v>
      </c>
      <c r="L79" s="285">
        <f t="shared" si="14"/>
        <v>8700</v>
      </c>
    </row>
    <row r="80" spans="1:12" ht="13.5" customHeight="1">
      <c r="A80" s="220" t="s">
        <v>67</v>
      </c>
      <c r="B80" s="60"/>
      <c r="C80" s="274">
        <v>250</v>
      </c>
      <c r="D80" s="252">
        <v>497.90878311093405</v>
      </c>
      <c r="E80" s="252">
        <v>497.90878311093405</v>
      </c>
      <c r="F80" s="252">
        <v>400</v>
      </c>
      <c r="G80" s="252">
        <v>400</v>
      </c>
      <c r="H80" s="252">
        <v>400</v>
      </c>
      <c r="I80" s="252">
        <v>400</v>
      </c>
      <c r="J80" s="252">
        <v>400</v>
      </c>
      <c r="K80" s="252">
        <v>400</v>
      </c>
      <c r="L80" s="247">
        <v>400</v>
      </c>
    </row>
    <row r="81" spans="1:12" ht="13.5" customHeight="1">
      <c r="A81" s="218" t="s">
        <v>68</v>
      </c>
      <c r="B81" s="54"/>
      <c r="C81" s="275">
        <v>2400</v>
      </c>
      <c r="D81" s="170">
        <v>1128.5932417181173</v>
      </c>
      <c r="E81" s="170">
        <v>1128.5932417181173</v>
      </c>
      <c r="F81" s="170">
        <v>1000</v>
      </c>
      <c r="G81" s="170">
        <v>1000</v>
      </c>
      <c r="H81" s="170">
        <v>1000</v>
      </c>
      <c r="I81" s="170">
        <v>1000</v>
      </c>
      <c r="J81" s="170">
        <v>1000</v>
      </c>
      <c r="K81" s="170">
        <v>1000</v>
      </c>
      <c r="L81" s="189">
        <v>1000</v>
      </c>
    </row>
    <row r="82" spans="1:12" ht="13.5" customHeight="1">
      <c r="A82" s="218" t="s">
        <v>69</v>
      </c>
      <c r="B82" s="54"/>
      <c r="C82" s="275">
        <v>700</v>
      </c>
      <c r="D82" s="170">
        <v>2688.707428799044</v>
      </c>
      <c r="E82" s="170">
        <v>2688.707428799044</v>
      </c>
      <c r="F82" s="170">
        <v>2500</v>
      </c>
      <c r="G82" s="170">
        <v>2500</v>
      </c>
      <c r="H82" s="170">
        <v>2500</v>
      </c>
      <c r="I82" s="170">
        <v>2500</v>
      </c>
      <c r="J82" s="170">
        <v>2500</v>
      </c>
      <c r="K82" s="170">
        <v>2500</v>
      </c>
      <c r="L82" s="189">
        <v>2500</v>
      </c>
    </row>
    <row r="83" spans="1:12" ht="13.5" customHeight="1">
      <c r="A83" s="218" t="s">
        <v>70</v>
      </c>
      <c r="B83" s="54"/>
      <c r="C83" s="275">
        <v>10000</v>
      </c>
      <c r="D83" s="170">
        <v>4979.08783110934</v>
      </c>
      <c r="E83" s="170">
        <v>4979.08783110934</v>
      </c>
      <c r="F83" s="170">
        <v>4800</v>
      </c>
      <c r="G83" s="170">
        <v>4800</v>
      </c>
      <c r="H83" s="170">
        <v>4800</v>
      </c>
      <c r="I83" s="170">
        <v>4800</v>
      </c>
      <c r="J83" s="170">
        <v>4800</v>
      </c>
      <c r="K83" s="170">
        <v>4800</v>
      </c>
      <c r="L83" s="189">
        <v>4800</v>
      </c>
    </row>
    <row r="84" spans="1:12" ht="11.25" customHeight="1" thickBot="1">
      <c r="A84" s="216"/>
      <c r="B84" s="40"/>
      <c r="C84" s="276"/>
      <c r="D84" s="243"/>
      <c r="E84" s="243"/>
      <c r="F84" s="243"/>
      <c r="G84" s="243"/>
      <c r="H84" s="243"/>
      <c r="I84" s="243"/>
      <c r="J84" s="243"/>
      <c r="K84" s="243"/>
      <c r="L84" s="231"/>
    </row>
    <row r="85" spans="1:12" ht="13.5" customHeight="1" thickBot="1">
      <c r="A85" s="286" t="s">
        <v>71</v>
      </c>
      <c r="B85" s="282"/>
      <c r="C85" s="287">
        <v>3878.16</v>
      </c>
      <c r="D85" s="288">
        <v>0</v>
      </c>
      <c r="E85" s="288">
        <v>0</v>
      </c>
      <c r="F85" s="288">
        <v>0</v>
      </c>
      <c r="G85" s="288">
        <v>0</v>
      </c>
      <c r="H85" s="288">
        <v>0</v>
      </c>
      <c r="I85" s="288">
        <v>0</v>
      </c>
      <c r="J85" s="288">
        <v>0</v>
      </c>
      <c r="K85" s="288">
        <v>0</v>
      </c>
      <c r="L85" s="289">
        <v>0</v>
      </c>
    </row>
    <row r="86" spans="1:12" ht="11.25" customHeight="1" thickBot="1">
      <c r="A86" s="216"/>
      <c r="B86" s="40"/>
      <c r="C86" s="273"/>
      <c r="D86" s="242"/>
      <c r="E86" s="242"/>
      <c r="F86" s="242"/>
      <c r="G86" s="242"/>
      <c r="H86" s="242"/>
      <c r="I86" s="242"/>
      <c r="J86" s="242"/>
      <c r="K86" s="242"/>
      <c r="L86" s="188"/>
    </row>
    <row r="87" spans="1:12" ht="13.5" customHeight="1">
      <c r="A87" s="264" t="s">
        <v>124</v>
      </c>
      <c r="B87" s="268"/>
      <c r="C87" s="262">
        <f aca="true" t="shared" si="15" ref="C87:L87">C5-C32</f>
        <v>-7736998.16</v>
      </c>
      <c r="D87" s="262">
        <f t="shared" si="15"/>
        <v>-9801842.80302259</v>
      </c>
      <c r="E87" s="262">
        <f t="shared" si="15"/>
        <v>-9480761.520522524</v>
      </c>
      <c r="F87" s="262">
        <f t="shared" si="15"/>
        <v>-7664444.777472954</v>
      </c>
      <c r="G87" s="262">
        <f t="shared" si="15"/>
        <v>-8619988.787800867</v>
      </c>
      <c r="H87" s="262">
        <f t="shared" si="15"/>
        <v>-9184660.657144055</v>
      </c>
      <c r="I87" s="262">
        <f t="shared" si="15"/>
        <v>-10037779.245180674</v>
      </c>
      <c r="J87" s="262">
        <f t="shared" si="15"/>
        <v>-10899429.01909766</v>
      </c>
      <c r="K87" s="262">
        <f t="shared" si="15"/>
        <v>-11769695.290753819</v>
      </c>
      <c r="L87" s="263">
        <f t="shared" si="15"/>
        <v>-12648664.225126542</v>
      </c>
    </row>
    <row r="88" spans="1:12" ht="13.5" customHeight="1" thickBot="1">
      <c r="A88" s="265"/>
      <c r="B88" s="269"/>
      <c r="C88" s="280"/>
      <c r="D88" s="243"/>
      <c r="E88" s="243"/>
      <c r="F88" s="243"/>
      <c r="G88" s="243"/>
      <c r="H88" s="243"/>
      <c r="I88" s="243"/>
      <c r="J88" s="243"/>
      <c r="K88" s="243"/>
      <c r="L88" s="231"/>
    </row>
    <row r="89" spans="1:12" ht="13.5" customHeight="1" thickBot="1">
      <c r="A89" s="296" t="s">
        <v>126</v>
      </c>
      <c r="B89" s="270"/>
      <c r="C89" s="281">
        <f>-C87</f>
        <v>7736998.16</v>
      </c>
      <c r="D89" s="266">
        <f aca="true" t="shared" si="16" ref="D89:L89">-D87</f>
        <v>9801842.80302259</v>
      </c>
      <c r="E89" s="266">
        <f t="shared" si="16"/>
        <v>9480761.520522524</v>
      </c>
      <c r="F89" s="266">
        <f t="shared" si="16"/>
        <v>7664444.777472954</v>
      </c>
      <c r="G89" s="266">
        <f t="shared" si="16"/>
        <v>8619988.787800867</v>
      </c>
      <c r="H89" s="266">
        <f t="shared" si="16"/>
        <v>9184660.657144055</v>
      </c>
      <c r="I89" s="266">
        <f t="shared" si="16"/>
        <v>10037779.245180674</v>
      </c>
      <c r="J89" s="266">
        <f t="shared" si="16"/>
        <v>10899429.01909766</v>
      </c>
      <c r="K89" s="266">
        <f t="shared" si="16"/>
        <v>11769695.290753819</v>
      </c>
      <c r="L89" s="267">
        <f t="shared" si="16"/>
        <v>12648664.225126542</v>
      </c>
    </row>
    <row r="90" spans="4:12" ht="13.5" customHeight="1"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319" t="s">
        <v>127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</row>
    <row r="92" spans="1:12" ht="13.5" customHeight="1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</row>
    <row r="93" spans="1:12" ht="48" customHeight="1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</row>
    <row r="94" spans="4:12" ht="13.5" customHeight="1">
      <c r="D94" s="1"/>
      <c r="E94" s="1"/>
      <c r="F94" s="1"/>
      <c r="G94" s="1"/>
      <c r="H94" s="1"/>
      <c r="I94" s="1"/>
      <c r="J94" s="1"/>
      <c r="K94" s="1"/>
      <c r="L94" s="1"/>
    </row>
    <row r="95" spans="4:12" ht="13.5" customHeight="1">
      <c r="D95" s="1"/>
      <c r="E95" s="1"/>
      <c r="F95" s="1"/>
      <c r="G95" s="1"/>
      <c r="H95" s="1"/>
      <c r="I95" s="1"/>
      <c r="J95" s="1"/>
      <c r="K95" s="1"/>
      <c r="L95" s="1"/>
    </row>
    <row r="96" spans="4:12" ht="13.5" customHeight="1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</sheetData>
  <sheetProtection/>
  <mergeCells count="9">
    <mergeCell ref="K1:L1"/>
    <mergeCell ref="A91:L93"/>
    <mergeCell ref="A1:D1"/>
    <mergeCell ref="C2:D2"/>
    <mergeCell ref="A15:A16"/>
    <mergeCell ref="A13:A14"/>
    <mergeCell ref="A11:A12"/>
    <mergeCell ref="A8:A9"/>
    <mergeCell ref="C3:L3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landscape" paperSize="9" scale="73" r:id="rId1"/>
  <ignoredErrors>
    <ignoredError sqref="C30 C69:C70 C40:C41 C31:C35 C24 C64 C76 C78:C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zoomScale="75" zoomScaleNormal="75" zoomScalePageLayoutView="0" workbookViewId="0" topLeftCell="A1">
      <selection activeCell="M6" sqref="M6"/>
    </sheetView>
  </sheetViews>
  <sheetFormatPr defaultColWidth="9.00390625" defaultRowHeight="12.75"/>
  <cols>
    <col min="4" max="4" width="13.75390625" style="0" customWidth="1"/>
    <col min="5" max="5" width="17.75390625" style="0" customWidth="1"/>
    <col min="6" max="6" width="15.75390625" style="0" customWidth="1"/>
    <col min="7" max="8" width="8.25390625" style="0" customWidth="1"/>
    <col min="9" max="9" width="15.75390625" style="0" customWidth="1"/>
    <col min="10" max="10" width="10.375" style="0" bestFit="1" customWidth="1"/>
    <col min="11" max="11" width="15.125" style="0" bestFit="1" customWidth="1"/>
    <col min="12" max="13" width="12.75390625" style="0" bestFit="1" customWidth="1"/>
    <col min="15" max="15" width="12.125" style="0" bestFit="1" customWidth="1"/>
  </cols>
  <sheetData>
    <row r="1" spans="1:13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41"/>
      <c r="B2" s="342"/>
      <c r="C2" s="342"/>
      <c r="D2" s="342"/>
      <c r="E2" s="342"/>
      <c r="F2" s="342"/>
      <c r="G2" s="332"/>
      <c r="H2" s="332"/>
      <c r="I2" s="332"/>
      <c r="J2" s="2"/>
      <c r="K2" s="2"/>
      <c r="L2" s="2"/>
      <c r="M2" s="2"/>
    </row>
    <row r="3" spans="1:13" ht="21.75" customHeight="1">
      <c r="A3" s="339"/>
      <c r="B3" s="342"/>
      <c r="C3" s="342"/>
      <c r="D3" s="342"/>
      <c r="E3" s="342"/>
      <c r="F3" s="342"/>
      <c r="G3" s="332"/>
      <c r="H3" s="332"/>
      <c r="I3" s="332"/>
      <c r="J3" s="2"/>
      <c r="K3" s="2"/>
      <c r="L3" s="2"/>
      <c r="M3" s="2"/>
    </row>
    <row r="4" spans="1:13" ht="21.75" customHeight="1">
      <c r="A4" s="343"/>
      <c r="B4" s="343"/>
      <c r="C4" s="343"/>
      <c r="D4" s="343"/>
      <c r="E4" s="343"/>
      <c r="F4" s="343"/>
      <c r="G4" s="332"/>
      <c r="H4" s="332"/>
      <c r="I4" s="332"/>
      <c r="J4" s="2"/>
      <c r="K4" s="2"/>
      <c r="L4" s="2"/>
      <c r="M4" s="2"/>
    </row>
    <row r="5" spans="1:13" ht="21.75" customHeight="1">
      <c r="A5" s="339"/>
      <c r="B5" s="340"/>
      <c r="C5" s="340"/>
      <c r="D5" s="340"/>
      <c r="E5" s="340"/>
      <c r="F5" s="340"/>
      <c r="G5" s="332"/>
      <c r="H5" s="332"/>
      <c r="I5" s="332"/>
      <c r="J5" s="2"/>
      <c r="K5" s="2"/>
      <c r="L5" s="2"/>
      <c r="M5" s="2"/>
    </row>
    <row r="6" spans="1:13" ht="21.75" customHeight="1">
      <c r="A6" s="339"/>
      <c r="B6" s="340"/>
      <c r="C6" s="340"/>
      <c r="D6" s="340"/>
      <c r="E6" s="340"/>
      <c r="F6" s="340"/>
      <c r="G6" s="332"/>
      <c r="H6" s="332"/>
      <c r="I6" s="332"/>
      <c r="J6" s="2"/>
      <c r="K6" s="2"/>
      <c r="L6" s="2"/>
      <c r="M6" s="2"/>
    </row>
    <row r="7" spans="1:13" ht="19.5" customHeight="1">
      <c r="A7" s="12"/>
      <c r="B7" s="10"/>
      <c r="C7" s="10"/>
      <c r="D7" s="10"/>
      <c r="E7" s="10"/>
      <c r="F7" s="10"/>
      <c r="G7" s="13"/>
      <c r="H7" s="13"/>
      <c r="I7" s="2"/>
      <c r="J7" s="2"/>
      <c r="K7" s="2"/>
      <c r="L7" s="2"/>
      <c r="M7" s="2"/>
    </row>
    <row r="8" spans="1:13" ht="19.5" customHeight="1">
      <c r="A8" s="333"/>
      <c r="B8" s="333"/>
      <c r="C8" s="333"/>
      <c r="D8" s="333"/>
      <c r="E8" s="333"/>
      <c r="F8" s="333"/>
      <c r="G8" s="2"/>
      <c r="H8" s="2"/>
      <c r="I8" s="2"/>
      <c r="J8" s="2"/>
      <c r="K8" s="2"/>
      <c r="L8" s="2"/>
      <c r="M8" s="2"/>
    </row>
    <row r="9" spans="1:13" ht="18" customHeight="1">
      <c r="A9" s="14"/>
      <c r="B9" s="5"/>
      <c r="C9" s="5"/>
      <c r="D9" s="5"/>
      <c r="E9" s="5"/>
      <c r="F9" s="14"/>
      <c r="G9" s="5"/>
      <c r="H9" s="7"/>
      <c r="I9" s="15"/>
      <c r="J9" s="2"/>
      <c r="K9" s="2"/>
      <c r="L9" s="2"/>
      <c r="M9" s="2"/>
    </row>
    <row r="10" spans="1:13" ht="18" customHeight="1">
      <c r="A10" s="5"/>
      <c r="B10" s="5"/>
      <c r="C10" s="5"/>
      <c r="D10" s="5"/>
      <c r="E10" s="5"/>
      <c r="F10" s="5"/>
      <c r="G10" s="5"/>
      <c r="H10" s="330"/>
      <c r="I10" s="330"/>
      <c r="J10" s="2"/>
      <c r="K10" s="2"/>
      <c r="L10" s="2"/>
      <c r="M10" s="2"/>
    </row>
    <row r="11" spans="1:13" ht="18" customHeight="1">
      <c r="A11" s="16"/>
      <c r="B11" s="5"/>
      <c r="C11" s="5"/>
      <c r="D11" s="5"/>
      <c r="E11" s="5"/>
      <c r="F11" s="5"/>
      <c r="G11" s="5"/>
      <c r="H11" s="7"/>
      <c r="I11" s="7"/>
      <c r="J11" s="2"/>
      <c r="K11" s="2"/>
      <c r="L11" s="2"/>
      <c r="M11" s="2"/>
    </row>
    <row r="12" spans="1:13" ht="18" customHeight="1">
      <c r="A12" s="334"/>
      <c r="B12" s="334"/>
      <c r="C12" s="334"/>
      <c r="D12" s="334"/>
      <c r="E12" s="17"/>
      <c r="F12" s="335"/>
      <c r="G12" s="335"/>
      <c r="H12" s="7"/>
      <c r="I12" s="7"/>
      <c r="J12" s="2"/>
      <c r="K12" s="330"/>
      <c r="L12" s="330"/>
      <c r="M12" s="2"/>
    </row>
    <row r="13" spans="1:13" ht="18" customHeight="1">
      <c r="A13" s="334"/>
      <c r="B13" s="334"/>
      <c r="C13" s="334"/>
      <c r="D13" s="334"/>
      <c r="E13" s="17"/>
      <c r="F13" s="335"/>
      <c r="G13" s="335"/>
      <c r="H13" s="7"/>
      <c r="I13" s="7"/>
      <c r="J13" s="2"/>
      <c r="K13" s="330"/>
      <c r="L13" s="330"/>
      <c r="M13" s="2"/>
    </row>
    <row r="14" spans="1:13" ht="18" customHeight="1">
      <c r="A14" s="5"/>
      <c r="B14" s="5"/>
      <c r="C14" s="5"/>
      <c r="D14" s="5"/>
      <c r="E14" s="17"/>
      <c r="F14" s="335"/>
      <c r="G14" s="335"/>
      <c r="H14" s="7"/>
      <c r="I14" s="7"/>
      <c r="J14" s="2"/>
      <c r="K14" s="330"/>
      <c r="L14" s="330"/>
      <c r="M14" s="2"/>
    </row>
    <row r="15" spans="1:13" ht="18" customHeight="1">
      <c r="A15" s="334"/>
      <c r="B15" s="334"/>
      <c r="C15" s="334"/>
      <c r="D15" s="334"/>
      <c r="E15" s="17"/>
      <c r="F15" s="335"/>
      <c r="G15" s="335"/>
      <c r="H15" s="7"/>
      <c r="I15" s="7"/>
      <c r="J15" s="2"/>
      <c r="K15" s="330"/>
      <c r="L15" s="330"/>
      <c r="M15" s="2"/>
    </row>
    <row r="16" spans="1:13" ht="18" customHeight="1">
      <c r="A16" s="334"/>
      <c r="B16" s="334"/>
      <c r="C16" s="334"/>
      <c r="D16" s="334"/>
      <c r="E16" s="17"/>
      <c r="F16" s="335"/>
      <c r="G16" s="335"/>
      <c r="H16" s="7"/>
      <c r="I16" s="7"/>
      <c r="J16" s="2"/>
      <c r="K16" s="330"/>
      <c r="L16" s="330"/>
      <c r="M16" s="2"/>
    </row>
    <row r="17" spans="1:13" ht="18" customHeight="1">
      <c r="A17" s="334"/>
      <c r="B17" s="334"/>
      <c r="C17" s="334"/>
      <c r="D17" s="334"/>
      <c r="E17" s="17"/>
      <c r="F17" s="335"/>
      <c r="G17" s="335"/>
      <c r="H17" s="7"/>
      <c r="I17" s="7"/>
      <c r="J17" s="2"/>
      <c r="K17" s="330"/>
      <c r="L17" s="330"/>
      <c r="M17" s="2"/>
    </row>
    <row r="18" spans="1:13" ht="18" customHeight="1">
      <c r="A18" s="334"/>
      <c r="B18" s="334"/>
      <c r="C18" s="334"/>
      <c r="D18" s="334"/>
      <c r="E18" s="17"/>
      <c r="F18" s="335"/>
      <c r="G18" s="335"/>
      <c r="H18" s="7"/>
      <c r="I18" s="7"/>
      <c r="J18" s="2"/>
      <c r="K18" s="330"/>
      <c r="L18" s="330"/>
      <c r="M18" s="2"/>
    </row>
    <row r="19" spans="1:13" ht="18" customHeight="1">
      <c r="A19" s="334"/>
      <c r="B19" s="334"/>
      <c r="C19" s="334"/>
      <c r="D19" s="334"/>
      <c r="E19" s="17"/>
      <c r="F19" s="335"/>
      <c r="G19" s="335"/>
      <c r="H19" s="7"/>
      <c r="I19" s="7"/>
      <c r="J19" s="2"/>
      <c r="K19" s="330"/>
      <c r="L19" s="330"/>
      <c r="M19" s="2"/>
    </row>
    <row r="20" spans="1:13" ht="18" customHeight="1">
      <c r="A20" s="334"/>
      <c r="B20" s="334"/>
      <c r="C20" s="334"/>
      <c r="D20" s="334"/>
      <c r="E20" s="17"/>
      <c r="F20" s="335"/>
      <c r="G20" s="335"/>
      <c r="H20" s="7"/>
      <c r="I20" s="7"/>
      <c r="J20" s="2"/>
      <c r="K20" s="330"/>
      <c r="L20" s="330"/>
      <c r="M20" s="2"/>
    </row>
    <row r="21" spans="1:13" ht="18" customHeight="1">
      <c r="A21" s="338"/>
      <c r="B21" s="338"/>
      <c r="C21" s="338"/>
      <c r="D21" s="338"/>
      <c r="E21" s="338"/>
      <c r="F21" s="330"/>
      <c r="G21" s="330"/>
      <c r="H21" s="7"/>
      <c r="I21" s="7"/>
      <c r="J21" s="2"/>
      <c r="K21" s="330"/>
      <c r="L21" s="330"/>
      <c r="M21" s="2"/>
    </row>
    <row r="22" spans="1:13" ht="18" customHeight="1">
      <c r="A22" s="330"/>
      <c r="B22" s="330"/>
      <c r="C22" s="330"/>
      <c r="D22" s="330"/>
      <c r="E22" s="330"/>
      <c r="F22" s="330"/>
      <c r="G22" s="330"/>
      <c r="H22" s="7"/>
      <c r="I22" s="7"/>
      <c r="J22" s="2"/>
      <c r="K22" s="330"/>
      <c r="L22" s="330"/>
      <c r="M22" s="2"/>
    </row>
    <row r="23" spans="1:13" ht="18" customHeight="1">
      <c r="A23" s="5"/>
      <c r="B23" s="7"/>
      <c r="C23" s="7"/>
      <c r="D23" s="7"/>
      <c r="E23" s="7"/>
      <c r="F23" s="5"/>
      <c r="G23" s="5"/>
      <c r="H23" s="7"/>
      <c r="I23" s="7"/>
      <c r="J23" s="2"/>
      <c r="K23" s="330"/>
      <c r="L23" s="330"/>
      <c r="M23" s="2"/>
    </row>
    <row r="24" spans="1:13" ht="18" customHeight="1">
      <c r="A24" s="5"/>
      <c r="B24" s="7"/>
      <c r="C24" s="7"/>
      <c r="D24" s="7"/>
      <c r="E24" s="7"/>
      <c r="F24" s="5"/>
      <c r="G24" s="5"/>
      <c r="H24" s="7"/>
      <c r="I24" s="7"/>
      <c r="J24" s="2"/>
      <c r="K24" s="330"/>
      <c r="L24" s="330"/>
      <c r="M24" s="2"/>
    </row>
    <row r="25" spans="1:13" ht="18" customHeight="1">
      <c r="A25" s="5"/>
      <c r="B25" s="7"/>
      <c r="C25" s="7"/>
      <c r="D25" s="7"/>
      <c r="E25" s="7"/>
      <c r="F25" s="5"/>
      <c r="G25" s="5"/>
      <c r="H25" s="7"/>
      <c r="I25" s="7"/>
      <c r="J25" s="2"/>
      <c r="K25" s="330"/>
      <c r="L25" s="330"/>
      <c r="M25" s="2"/>
    </row>
    <row r="26" spans="1:13" ht="18" customHeight="1">
      <c r="A26" s="5"/>
      <c r="B26" s="7"/>
      <c r="C26" s="7"/>
      <c r="D26" s="7"/>
      <c r="E26" s="7"/>
      <c r="F26" s="5"/>
      <c r="G26" s="5"/>
      <c r="H26" s="7"/>
      <c r="I26" s="7"/>
      <c r="J26" s="2"/>
      <c r="K26" s="330"/>
      <c r="L26" s="330"/>
      <c r="M26" s="2"/>
    </row>
    <row r="27" spans="1:13" ht="18" customHeight="1">
      <c r="A27" s="5"/>
      <c r="B27" s="7"/>
      <c r="C27" s="7"/>
      <c r="D27" s="7"/>
      <c r="E27" s="7"/>
      <c r="F27" s="5"/>
      <c r="G27" s="5"/>
      <c r="H27" s="7"/>
      <c r="I27" s="7"/>
      <c r="J27" s="2"/>
      <c r="K27" s="330"/>
      <c r="L27" s="330"/>
      <c r="M27" s="2"/>
    </row>
    <row r="28" spans="1:13" ht="18" customHeight="1">
      <c r="A28" s="336"/>
      <c r="B28" s="336"/>
      <c r="C28" s="336"/>
      <c r="D28" s="336"/>
      <c r="E28" s="336"/>
      <c r="F28" s="5"/>
      <c r="G28" s="5"/>
      <c r="H28" s="7"/>
      <c r="I28" s="7"/>
      <c r="J28" s="2"/>
      <c r="K28" s="330"/>
      <c r="L28" s="330"/>
      <c r="M28" s="2"/>
    </row>
    <row r="29" spans="1:13" ht="18" customHeight="1">
      <c r="A29" s="5"/>
      <c r="B29" s="5"/>
      <c r="C29" s="5"/>
      <c r="D29" s="5"/>
      <c r="E29" s="5"/>
      <c r="F29" s="5"/>
      <c r="G29" s="5"/>
      <c r="H29" s="7"/>
      <c r="I29" s="7"/>
      <c r="J29" s="2"/>
      <c r="K29" s="330"/>
      <c r="L29" s="330"/>
      <c r="M29" s="2"/>
    </row>
    <row r="30" spans="1:13" ht="18" customHeight="1">
      <c r="A30" s="14"/>
      <c r="B30" s="5"/>
      <c r="C30" s="5"/>
      <c r="D30" s="5"/>
      <c r="E30" s="5"/>
      <c r="F30" s="14"/>
      <c r="G30" s="5"/>
      <c r="H30" s="15"/>
      <c r="I30" s="15"/>
      <c r="J30" s="2"/>
      <c r="K30" s="2"/>
      <c r="L30" s="2"/>
      <c r="M30" s="2"/>
    </row>
    <row r="31" spans="1:13" ht="18" customHeight="1">
      <c r="A31" s="5"/>
      <c r="B31" s="5"/>
      <c r="C31" s="5"/>
      <c r="D31" s="5"/>
      <c r="E31" s="5"/>
      <c r="F31" s="5"/>
      <c r="G31" s="5"/>
      <c r="H31" s="5"/>
      <c r="I31" s="5"/>
      <c r="J31" s="2"/>
      <c r="K31" s="2"/>
      <c r="L31" s="2"/>
      <c r="M31" s="2"/>
    </row>
    <row r="32" spans="1:13" ht="18" customHeight="1">
      <c r="A32" s="16"/>
      <c r="B32" s="5"/>
      <c r="C32" s="5"/>
      <c r="D32" s="5"/>
      <c r="E32" s="5"/>
      <c r="F32" s="5"/>
      <c r="G32" s="5"/>
      <c r="H32" s="5"/>
      <c r="I32" s="5"/>
      <c r="J32" s="2"/>
      <c r="K32" s="5"/>
      <c r="L32" s="2"/>
      <c r="M32" s="2"/>
    </row>
    <row r="33" spans="1:13" ht="18" customHeight="1">
      <c r="A33" s="6"/>
      <c r="B33" s="19"/>
      <c r="C33" s="19"/>
      <c r="D33" s="19"/>
      <c r="E33" s="5"/>
      <c r="F33" s="5"/>
      <c r="G33" s="5"/>
      <c r="H33" s="7"/>
      <c r="I33" s="7"/>
      <c r="J33" s="2"/>
      <c r="K33" s="5"/>
      <c r="L33" s="2"/>
      <c r="M33" s="2"/>
    </row>
    <row r="34" spans="1:13" ht="18" customHeight="1">
      <c r="A34" s="5"/>
      <c r="B34" s="5"/>
      <c r="C34" s="5"/>
      <c r="D34" s="5"/>
      <c r="E34" s="5"/>
      <c r="F34" s="5"/>
      <c r="G34" s="5"/>
      <c r="H34" s="7"/>
      <c r="I34" s="7"/>
      <c r="J34" s="2"/>
      <c r="K34" s="5"/>
      <c r="L34" s="2"/>
      <c r="M34" s="2"/>
    </row>
    <row r="35" spans="1:13" ht="18" customHeight="1">
      <c r="A35" s="5"/>
      <c r="B35" s="5"/>
      <c r="C35" s="5"/>
      <c r="D35" s="5"/>
      <c r="E35" s="5"/>
      <c r="F35" s="5"/>
      <c r="G35" s="5"/>
      <c r="H35" s="7"/>
      <c r="I35" s="7"/>
      <c r="J35" s="2"/>
      <c r="K35" s="5"/>
      <c r="L35" s="2"/>
      <c r="M35" s="2"/>
    </row>
    <row r="36" spans="1:13" ht="18" customHeight="1">
      <c r="A36" s="5"/>
      <c r="B36" s="5"/>
      <c r="C36" s="5"/>
      <c r="D36" s="5"/>
      <c r="E36" s="5"/>
      <c r="F36" s="5"/>
      <c r="G36" s="5"/>
      <c r="H36" s="7"/>
      <c r="I36" s="7"/>
      <c r="J36" s="2"/>
      <c r="K36" s="5"/>
      <c r="L36" s="2"/>
      <c r="M36" s="2"/>
    </row>
    <row r="37" spans="1:13" ht="18" customHeight="1">
      <c r="A37" s="5"/>
      <c r="B37" s="5"/>
      <c r="C37" s="5"/>
      <c r="D37" s="5"/>
      <c r="E37" s="5"/>
      <c r="F37" s="5"/>
      <c r="G37" s="5"/>
      <c r="H37" s="7"/>
      <c r="I37" s="7"/>
      <c r="J37" s="2"/>
      <c r="K37" s="5"/>
      <c r="L37" s="2"/>
      <c r="M37" s="2"/>
    </row>
    <row r="38" spans="1:13" ht="18" customHeight="1">
      <c r="A38" s="5"/>
      <c r="B38" s="5"/>
      <c r="C38" s="5"/>
      <c r="D38" s="5"/>
      <c r="E38" s="5"/>
      <c r="F38" s="5"/>
      <c r="G38" s="5"/>
      <c r="H38" s="7"/>
      <c r="I38" s="7"/>
      <c r="J38" s="2"/>
      <c r="K38" s="5"/>
      <c r="L38" s="2"/>
      <c r="M38" s="2"/>
    </row>
    <row r="39" spans="1:13" ht="18" customHeight="1">
      <c r="A39" s="5"/>
      <c r="B39" s="5"/>
      <c r="C39" s="5"/>
      <c r="D39" s="5"/>
      <c r="E39" s="5"/>
      <c r="F39" s="5"/>
      <c r="G39" s="5"/>
      <c r="H39" s="7"/>
      <c r="I39" s="7"/>
      <c r="J39" s="2"/>
      <c r="K39" s="5"/>
      <c r="L39" s="2"/>
      <c r="M39" s="2"/>
    </row>
    <row r="40" spans="1:13" ht="18" customHeight="1">
      <c r="A40" s="6"/>
      <c r="B40" s="5"/>
      <c r="C40" s="5"/>
      <c r="D40" s="5"/>
      <c r="E40" s="5"/>
      <c r="F40" s="5"/>
      <c r="G40" s="5"/>
      <c r="H40" s="7"/>
      <c r="I40" s="7"/>
      <c r="J40" s="2"/>
      <c r="K40" s="5"/>
      <c r="L40" s="2"/>
      <c r="M40" s="2"/>
    </row>
    <row r="41" spans="1:13" ht="18" customHeight="1">
      <c r="A41" s="5"/>
      <c r="B41" s="5"/>
      <c r="C41" s="5"/>
      <c r="D41" s="5"/>
      <c r="E41" s="5"/>
      <c r="F41" s="5"/>
      <c r="G41" s="5"/>
      <c r="H41" s="7"/>
      <c r="I41" s="7"/>
      <c r="J41" s="2"/>
      <c r="K41" s="5"/>
      <c r="L41" s="2"/>
      <c r="M41" s="2"/>
    </row>
    <row r="42" spans="1:13" ht="18" customHeight="1">
      <c r="A42" s="5"/>
      <c r="B42" s="5"/>
      <c r="C42" s="5"/>
      <c r="D42" s="5"/>
      <c r="E42" s="5"/>
      <c r="F42" s="5"/>
      <c r="G42" s="5"/>
      <c r="H42" s="7"/>
      <c r="I42" s="7"/>
      <c r="J42" s="2"/>
      <c r="K42" s="2"/>
      <c r="L42" s="2"/>
      <c r="M42" s="2"/>
    </row>
    <row r="43" spans="1:13" ht="18" customHeight="1">
      <c r="A43" s="5"/>
      <c r="B43" s="5"/>
      <c r="C43" s="5"/>
      <c r="D43" s="5"/>
      <c r="E43" s="5"/>
      <c r="F43" s="5"/>
      <c r="G43" s="5"/>
      <c r="H43" s="7"/>
      <c r="I43" s="7"/>
      <c r="J43" s="2"/>
      <c r="K43" s="2"/>
      <c r="L43" s="2"/>
      <c r="M43" s="2"/>
    </row>
    <row r="44" spans="1:13" ht="18" customHeight="1">
      <c r="A44" s="5"/>
      <c r="B44" s="5"/>
      <c r="C44" s="5"/>
      <c r="D44" s="5"/>
      <c r="E44" s="5"/>
      <c r="F44" s="5"/>
      <c r="G44" s="5"/>
      <c r="H44" s="7"/>
      <c r="I44" s="7"/>
      <c r="J44" s="2"/>
      <c r="K44" s="2"/>
      <c r="L44" s="2"/>
      <c r="M44" s="2"/>
    </row>
    <row r="45" spans="1:13" ht="18" customHeight="1">
      <c r="A45" s="5"/>
      <c r="B45" s="5"/>
      <c r="C45" s="5"/>
      <c r="D45" s="5"/>
      <c r="E45" s="5"/>
      <c r="F45" s="5"/>
      <c r="G45" s="5"/>
      <c r="H45" s="7"/>
      <c r="I45" s="7"/>
      <c r="J45" s="2"/>
      <c r="K45" s="2"/>
      <c r="L45" s="2"/>
      <c r="M45" s="2"/>
    </row>
    <row r="46" spans="1:13" ht="18" customHeight="1">
      <c r="A46" s="5"/>
      <c r="B46" s="5"/>
      <c r="C46" s="5"/>
      <c r="D46" s="5"/>
      <c r="E46" s="5"/>
      <c r="F46" s="5"/>
      <c r="G46" s="5"/>
      <c r="H46" s="7"/>
      <c r="I46" s="7"/>
      <c r="J46" s="2"/>
      <c r="K46" s="2"/>
      <c r="L46" s="2"/>
      <c r="M46" s="2"/>
    </row>
    <row r="47" spans="1:13" ht="18" customHeight="1">
      <c r="A47" s="5"/>
      <c r="B47" s="5"/>
      <c r="C47" s="5"/>
      <c r="D47" s="5"/>
      <c r="E47" s="5"/>
      <c r="F47" s="5"/>
      <c r="G47" s="5"/>
      <c r="H47" s="7"/>
      <c r="I47" s="7"/>
      <c r="J47" s="2"/>
      <c r="K47" s="2"/>
      <c r="L47" s="2"/>
      <c r="M47" s="2"/>
    </row>
    <row r="48" spans="1:13" ht="18" customHeight="1">
      <c r="A48" s="5"/>
      <c r="B48" s="5"/>
      <c r="C48" s="5"/>
      <c r="D48" s="5"/>
      <c r="E48" s="5"/>
      <c r="F48" s="5"/>
      <c r="G48" s="5"/>
      <c r="H48" s="2"/>
      <c r="I48" s="7"/>
      <c r="J48" s="2"/>
      <c r="K48" s="2"/>
      <c r="L48" s="2"/>
      <c r="M48" s="2"/>
    </row>
    <row r="49" spans="1:13" ht="18" customHeight="1">
      <c r="A49" s="5"/>
      <c r="B49" s="5"/>
      <c r="C49" s="5"/>
      <c r="D49" s="5"/>
      <c r="E49" s="5"/>
      <c r="F49" s="5"/>
      <c r="G49" s="5"/>
      <c r="H49" s="5"/>
      <c r="I49" s="5"/>
      <c r="J49" s="2"/>
      <c r="K49" s="2"/>
      <c r="L49" s="2"/>
      <c r="M49" s="2"/>
    </row>
    <row r="50" spans="1:13" ht="18" customHeight="1">
      <c r="A50" s="5"/>
      <c r="B50" s="5"/>
      <c r="C50" s="5"/>
      <c r="D50" s="5"/>
      <c r="E50" s="5"/>
      <c r="F50" s="20"/>
      <c r="G50" s="337"/>
      <c r="H50" s="337"/>
      <c r="I50" s="20"/>
      <c r="J50" s="2"/>
      <c r="K50" s="5"/>
      <c r="L50" s="2"/>
      <c r="M50" s="2"/>
    </row>
    <row r="51" spans="1:13" ht="18" customHeight="1">
      <c r="A51" s="6"/>
      <c r="B51" s="5"/>
      <c r="C51" s="5"/>
      <c r="D51" s="5"/>
      <c r="E51" s="5"/>
      <c r="F51" s="5"/>
      <c r="G51" s="330"/>
      <c r="H51" s="330"/>
      <c r="I51" s="5"/>
      <c r="J51" s="2"/>
      <c r="K51" s="5"/>
      <c r="L51" s="2"/>
      <c r="M51" s="2"/>
    </row>
    <row r="52" spans="1:13" ht="18" customHeight="1">
      <c r="A52" s="5"/>
      <c r="B52" s="5"/>
      <c r="C52" s="5"/>
      <c r="D52" s="5"/>
      <c r="E52" s="5"/>
      <c r="F52" s="5"/>
      <c r="G52" s="330"/>
      <c r="H52" s="330"/>
      <c r="I52" s="5"/>
      <c r="J52" s="2"/>
      <c r="K52" s="5"/>
      <c r="L52" s="2"/>
      <c r="M52" s="2"/>
    </row>
    <row r="53" spans="1:13" ht="18" customHeight="1">
      <c r="A53" s="5"/>
      <c r="B53" s="5"/>
      <c r="C53" s="5"/>
      <c r="D53" s="5"/>
      <c r="E53" s="5"/>
      <c r="F53" s="5"/>
      <c r="G53" s="330"/>
      <c r="H53" s="330"/>
      <c r="I53" s="5"/>
      <c r="J53" s="2"/>
      <c r="K53" s="5"/>
      <c r="L53" s="2"/>
      <c r="M53" s="2"/>
    </row>
    <row r="54" spans="1:13" ht="18" customHeight="1">
      <c r="A54" s="5"/>
      <c r="B54" s="5"/>
      <c r="C54" s="5"/>
      <c r="D54" s="5"/>
      <c r="E54" s="5"/>
      <c r="F54" s="5"/>
      <c r="G54" s="330"/>
      <c r="H54" s="330"/>
      <c r="I54" s="5"/>
      <c r="J54" s="2"/>
      <c r="K54" s="5"/>
      <c r="L54" s="2"/>
      <c r="M54" s="2"/>
    </row>
    <row r="55" spans="1:13" ht="18" customHeight="1">
      <c r="A55" s="5"/>
      <c r="B55" s="5"/>
      <c r="C55" s="5"/>
      <c r="D55" s="5"/>
      <c r="E55" s="5"/>
      <c r="F55" s="5"/>
      <c r="G55" s="330"/>
      <c r="H55" s="330"/>
      <c r="I55" s="5"/>
      <c r="J55" s="2"/>
      <c r="K55" s="5"/>
      <c r="L55" s="2"/>
      <c r="M55" s="2"/>
    </row>
    <row r="56" spans="1:13" ht="18" customHeight="1">
      <c r="A56" s="5"/>
      <c r="B56" s="5"/>
      <c r="C56" s="5"/>
      <c r="D56" s="5"/>
      <c r="E56" s="5"/>
      <c r="F56" s="5"/>
      <c r="G56" s="330"/>
      <c r="H56" s="330"/>
      <c r="I56" s="5"/>
      <c r="J56" s="2"/>
      <c r="K56" s="5"/>
      <c r="L56" s="2"/>
      <c r="M56" s="2"/>
    </row>
    <row r="57" spans="1:13" ht="18" customHeight="1">
      <c r="A57" s="5"/>
      <c r="B57" s="5"/>
      <c r="C57" s="5"/>
      <c r="D57" s="5"/>
      <c r="E57" s="5"/>
      <c r="F57" s="5"/>
      <c r="G57" s="330"/>
      <c r="H57" s="330"/>
      <c r="I57" s="5"/>
      <c r="J57" s="2"/>
      <c r="K57" s="5"/>
      <c r="L57" s="2"/>
      <c r="M57" s="2"/>
    </row>
    <row r="58" spans="1:13" ht="18" customHeight="1">
      <c r="A58" s="5"/>
      <c r="B58" s="5"/>
      <c r="C58" s="5"/>
      <c r="D58" s="5"/>
      <c r="E58" s="5"/>
      <c r="F58" s="5"/>
      <c r="G58" s="330"/>
      <c r="H58" s="330"/>
      <c r="I58" s="5"/>
      <c r="J58" s="2"/>
      <c r="K58" s="5"/>
      <c r="L58" s="2"/>
      <c r="M58" s="2"/>
    </row>
    <row r="59" spans="1:13" ht="18" customHeight="1">
      <c r="A59" s="5"/>
      <c r="B59" s="5"/>
      <c r="C59" s="5"/>
      <c r="D59" s="5"/>
      <c r="E59" s="5"/>
      <c r="F59" s="5"/>
      <c r="G59" s="330"/>
      <c r="H59" s="330"/>
      <c r="I59" s="5"/>
      <c r="J59" s="2"/>
      <c r="K59" s="5"/>
      <c r="L59" s="2"/>
      <c r="M59" s="2"/>
    </row>
    <row r="60" spans="1:15" ht="18" customHeight="1">
      <c r="A60" s="5"/>
      <c r="B60" s="5"/>
      <c r="C60" s="5"/>
      <c r="D60" s="5"/>
      <c r="E60" s="5"/>
      <c r="F60" s="5"/>
      <c r="G60" s="330"/>
      <c r="H60" s="330"/>
      <c r="I60" s="5"/>
      <c r="J60" s="2"/>
      <c r="K60" s="5"/>
      <c r="L60" s="2"/>
      <c r="M60" s="2"/>
      <c r="N60" s="2"/>
      <c r="O60" s="2"/>
    </row>
    <row r="61" spans="1:15" ht="18" customHeight="1">
      <c r="A61" s="5"/>
      <c r="B61" s="5"/>
      <c r="C61" s="5"/>
      <c r="D61" s="5"/>
      <c r="E61" s="5"/>
      <c r="F61" s="5"/>
      <c r="G61" s="330"/>
      <c r="H61" s="330"/>
      <c r="I61" s="5"/>
      <c r="J61" s="2"/>
      <c r="K61" s="5"/>
      <c r="L61" s="2"/>
      <c r="M61" s="2"/>
      <c r="N61" s="2"/>
      <c r="O61" s="2"/>
    </row>
    <row r="62" spans="1:15" ht="18" customHeight="1">
      <c r="A62" s="5"/>
      <c r="B62" s="5"/>
      <c r="C62" s="5"/>
      <c r="D62" s="5"/>
      <c r="E62" s="5"/>
      <c r="F62" s="5"/>
      <c r="G62" s="330"/>
      <c r="H62" s="330"/>
      <c r="I62" s="5"/>
      <c r="J62" s="2"/>
      <c r="K62" s="5"/>
      <c r="L62" s="2"/>
      <c r="M62" s="2"/>
      <c r="N62" s="2"/>
      <c r="O62" s="2"/>
    </row>
    <row r="63" spans="1:15" ht="18" customHeight="1">
      <c r="A63" s="5"/>
      <c r="B63" s="5"/>
      <c r="C63" s="5"/>
      <c r="D63" s="5"/>
      <c r="E63" s="5"/>
      <c r="F63" s="5"/>
      <c r="G63" s="330"/>
      <c r="H63" s="330"/>
      <c r="I63" s="5"/>
      <c r="J63" s="2"/>
      <c r="K63" s="5"/>
      <c r="L63" s="2"/>
      <c r="M63" s="2"/>
      <c r="N63" s="2"/>
      <c r="O63" s="2"/>
    </row>
    <row r="64" spans="1:15" ht="18" customHeight="1">
      <c r="A64" s="5"/>
      <c r="B64" s="5"/>
      <c r="C64" s="5"/>
      <c r="D64" s="5"/>
      <c r="E64" s="5"/>
      <c r="F64" s="5"/>
      <c r="G64" s="330"/>
      <c r="H64" s="330"/>
      <c r="I64" s="5"/>
      <c r="J64" s="2"/>
      <c r="K64" s="5"/>
      <c r="L64" s="4"/>
      <c r="M64" s="2"/>
      <c r="N64" s="2"/>
      <c r="O64" s="2"/>
    </row>
    <row r="65" spans="1:13" ht="18" customHeight="1">
      <c r="A65" s="5"/>
      <c r="B65" s="5"/>
      <c r="C65" s="5"/>
      <c r="D65" s="5"/>
      <c r="E65" s="5"/>
      <c r="F65" s="5"/>
      <c r="G65" s="330"/>
      <c r="H65" s="330"/>
      <c r="I65" s="5"/>
      <c r="J65" s="2"/>
      <c r="K65" s="5"/>
      <c r="L65" s="2"/>
      <c r="M65" s="2"/>
    </row>
    <row r="66" spans="1:13" ht="18" customHeight="1">
      <c r="A66" s="4"/>
      <c r="B66" s="5"/>
      <c r="C66" s="5"/>
      <c r="D66" s="5"/>
      <c r="E66" s="5"/>
      <c r="F66" s="5"/>
      <c r="G66" s="330"/>
      <c r="H66" s="330"/>
      <c r="I66" s="5"/>
      <c r="J66" s="2"/>
      <c r="K66" s="5"/>
      <c r="L66" s="2"/>
      <c r="M66" s="2"/>
    </row>
    <row r="67" spans="1:13" ht="18" customHeight="1">
      <c r="A67" s="4"/>
      <c r="B67" s="5"/>
      <c r="C67" s="5"/>
      <c r="D67" s="5"/>
      <c r="E67" s="5"/>
      <c r="F67" s="5"/>
      <c r="G67" s="5"/>
      <c r="H67" s="5"/>
      <c r="I67" s="5"/>
      <c r="J67" s="2"/>
      <c r="K67" s="5"/>
      <c r="L67" s="2"/>
      <c r="M67" s="2"/>
    </row>
    <row r="68" spans="1:13" ht="18" customHeight="1">
      <c r="A68" s="6"/>
      <c r="B68" s="5"/>
      <c r="C68" s="5"/>
      <c r="D68" s="5"/>
      <c r="E68" s="5"/>
      <c r="F68" s="5"/>
      <c r="G68" s="5"/>
      <c r="H68" s="7"/>
      <c r="I68" s="7"/>
      <c r="J68" s="2"/>
      <c r="K68" s="2"/>
      <c r="L68" s="2"/>
      <c r="M68" s="2"/>
    </row>
    <row r="69" spans="1:13" ht="18" customHeight="1">
      <c r="A69" s="7"/>
      <c r="B69" s="7"/>
      <c r="C69" s="7"/>
      <c r="D69" s="7"/>
      <c r="E69" s="7"/>
      <c r="F69" s="7"/>
      <c r="G69" s="7"/>
      <c r="H69" s="7"/>
      <c r="I69" s="7"/>
      <c r="J69" s="2"/>
      <c r="K69" s="2"/>
      <c r="L69" s="2"/>
      <c r="M69" s="2"/>
    </row>
    <row r="70" spans="1:13" ht="18" customHeight="1">
      <c r="A70" s="21"/>
      <c r="B70" s="7"/>
      <c r="C70" s="7"/>
      <c r="D70" s="7"/>
      <c r="E70" s="7"/>
      <c r="F70" s="7"/>
      <c r="G70" s="7"/>
      <c r="H70" s="7"/>
      <c r="I70" s="7"/>
      <c r="J70" s="2"/>
      <c r="K70" s="2"/>
      <c r="L70" s="2"/>
      <c r="M70" s="2"/>
    </row>
    <row r="71" spans="1:13" ht="18" customHeight="1">
      <c r="A71" s="7"/>
      <c r="B71" s="7"/>
      <c r="C71" s="7"/>
      <c r="D71" s="7"/>
      <c r="E71" s="7"/>
      <c r="F71" s="7"/>
      <c r="G71" s="7"/>
      <c r="H71" s="7"/>
      <c r="I71" s="7"/>
      <c r="J71" s="2"/>
      <c r="K71" s="2"/>
      <c r="L71" s="2"/>
      <c r="M71" s="2"/>
    </row>
    <row r="72" spans="1:13" ht="18" customHeight="1">
      <c r="A72" s="5"/>
      <c r="B72" s="5"/>
      <c r="C72" s="5"/>
      <c r="D72" s="5"/>
      <c r="E72" s="5"/>
      <c r="F72" s="5"/>
      <c r="G72" s="5"/>
      <c r="H72" s="7"/>
      <c r="I72" s="7"/>
      <c r="J72" s="2"/>
      <c r="K72" s="2"/>
      <c r="L72" s="2"/>
      <c r="M72" s="2"/>
    </row>
    <row r="73" spans="1:13" ht="18" customHeight="1">
      <c r="A73" s="5"/>
      <c r="B73" s="5"/>
      <c r="C73" s="5"/>
      <c r="D73" s="5"/>
      <c r="E73" s="5"/>
      <c r="F73" s="5"/>
      <c r="G73" s="5"/>
      <c r="H73" s="7"/>
      <c r="I73" s="7"/>
      <c r="J73" s="2"/>
      <c r="K73" s="2"/>
      <c r="L73" s="2"/>
      <c r="M73" s="2"/>
    </row>
    <row r="74" spans="1:13" ht="18" customHeight="1">
      <c r="A74" s="5"/>
      <c r="B74" s="5"/>
      <c r="C74" s="5"/>
      <c r="D74" s="5"/>
      <c r="E74" s="5"/>
      <c r="F74" s="5"/>
      <c r="G74" s="5"/>
      <c r="H74" s="7"/>
      <c r="I74" s="7"/>
      <c r="J74" s="2"/>
      <c r="K74" s="2"/>
      <c r="L74" s="2"/>
      <c r="M74" s="2"/>
    </row>
    <row r="75" spans="1:13" ht="18" customHeight="1">
      <c r="A75" s="5"/>
      <c r="B75" s="5"/>
      <c r="C75" s="5"/>
      <c r="D75" s="5"/>
      <c r="E75" s="5"/>
      <c r="F75" s="5"/>
      <c r="G75" s="5"/>
      <c r="H75" s="5"/>
      <c r="I75" s="5"/>
      <c r="J75" s="2"/>
      <c r="K75" s="2"/>
      <c r="L75" s="2"/>
      <c r="M75" s="2"/>
    </row>
    <row r="76" spans="1:13" ht="18" customHeight="1">
      <c r="A76" s="6"/>
      <c r="B76" s="5"/>
      <c r="C76" s="5"/>
      <c r="D76" s="5"/>
      <c r="E76" s="5"/>
      <c r="F76" s="5"/>
      <c r="G76" s="7"/>
      <c r="H76" s="7"/>
      <c r="I76" s="5"/>
      <c r="J76" s="2"/>
      <c r="K76" s="2"/>
      <c r="L76" s="2"/>
      <c r="M76" s="2"/>
    </row>
    <row r="77" spans="1:13" ht="18" customHeight="1">
      <c r="A77" s="5"/>
      <c r="B77" s="5"/>
      <c r="C77" s="5"/>
      <c r="D77" s="5"/>
      <c r="E77" s="5"/>
      <c r="F77" s="5"/>
      <c r="G77" s="5"/>
      <c r="H77" s="5"/>
      <c r="I77" s="5"/>
      <c r="J77" s="2"/>
      <c r="K77" s="2"/>
      <c r="L77" s="2"/>
      <c r="M77" s="2"/>
    </row>
    <row r="78" spans="1:13" ht="18" customHeight="1">
      <c r="A78" s="6"/>
      <c r="B78" s="5"/>
      <c r="C78" s="5"/>
      <c r="D78" s="5"/>
      <c r="E78" s="5"/>
      <c r="F78" s="5"/>
      <c r="G78" s="5"/>
      <c r="H78" s="7"/>
      <c r="I78" s="7"/>
      <c r="J78" s="2"/>
      <c r="K78" s="2"/>
      <c r="L78" s="2"/>
      <c r="M78" s="2"/>
    </row>
    <row r="79" spans="1:13" ht="18" customHeight="1">
      <c r="A79" s="5"/>
      <c r="B79" s="5"/>
      <c r="C79" s="5"/>
      <c r="D79" s="5"/>
      <c r="E79" s="5"/>
      <c r="F79" s="5"/>
      <c r="G79" s="5"/>
      <c r="H79" s="7"/>
      <c r="I79" s="7"/>
      <c r="J79" s="2"/>
      <c r="K79" s="2"/>
      <c r="L79" s="2"/>
      <c r="M79" s="2"/>
    </row>
    <row r="80" spans="1:13" ht="18" customHeight="1">
      <c r="A80" s="6"/>
      <c r="B80" s="5"/>
      <c r="C80" s="5"/>
      <c r="D80" s="5"/>
      <c r="E80" s="5"/>
      <c r="F80" s="5"/>
      <c r="G80" s="5"/>
      <c r="H80" s="7"/>
      <c r="I80" s="7"/>
      <c r="J80" s="2"/>
      <c r="K80" s="2"/>
      <c r="L80" s="2"/>
      <c r="M80" s="2"/>
    </row>
    <row r="81" spans="1:13" ht="18" customHeight="1">
      <c r="A81" s="6"/>
      <c r="B81" s="5"/>
      <c r="C81" s="5"/>
      <c r="D81" s="5"/>
      <c r="E81" s="5"/>
      <c r="F81" s="5"/>
      <c r="G81" s="5"/>
      <c r="H81" s="7"/>
      <c r="I81" s="7"/>
      <c r="J81" s="2"/>
      <c r="K81" s="2"/>
      <c r="L81" s="2"/>
      <c r="M81" s="2"/>
    </row>
    <row r="82" spans="1:13" ht="18" customHeight="1">
      <c r="A82" s="22"/>
      <c r="B82" s="5"/>
      <c r="C82" s="5"/>
      <c r="D82" s="5"/>
      <c r="E82" s="5"/>
      <c r="F82" s="5"/>
      <c r="G82" s="5"/>
      <c r="H82" s="7"/>
      <c r="I82" s="7"/>
      <c r="J82" s="2"/>
      <c r="K82" s="2"/>
      <c r="L82" s="2"/>
      <c r="M82" s="2"/>
    </row>
    <row r="83" spans="1:16" ht="18" customHeight="1">
      <c r="A83" s="6"/>
      <c r="B83" s="5"/>
      <c r="C83" s="5"/>
      <c r="D83" s="5"/>
      <c r="E83" s="5"/>
      <c r="F83" s="5"/>
      <c r="G83" s="5"/>
      <c r="H83" s="7"/>
      <c r="I83" s="7"/>
      <c r="J83" s="23"/>
      <c r="K83" s="23"/>
      <c r="L83" s="23"/>
      <c r="M83" s="23"/>
      <c r="O83" s="3"/>
      <c r="P83" s="8"/>
    </row>
    <row r="84" spans="1:16" ht="18" customHeight="1">
      <c r="A84" s="24"/>
      <c r="B84" s="4"/>
      <c r="C84" s="4"/>
      <c r="D84" s="4"/>
      <c r="E84" s="4"/>
      <c r="F84" s="7"/>
      <c r="G84" s="330"/>
      <c r="H84" s="332"/>
      <c r="I84" s="7"/>
      <c r="J84" s="18"/>
      <c r="K84" s="18"/>
      <c r="L84" s="7"/>
      <c r="M84" s="7"/>
      <c r="O84" s="3"/>
      <c r="P84" s="8"/>
    </row>
    <row r="85" spans="1:16" ht="18" customHeight="1">
      <c r="A85" s="5"/>
      <c r="B85" s="5"/>
      <c r="C85" s="5"/>
      <c r="D85" s="5"/>
      <c r="E85" s="5"/>
      <c r="F85" s="5"/>
      <c r="G85" s="330"/>
      <c r="H85" s="331"/>
      <c r="I85" s="7"/>
      <c r="J85" s="18"/>
      <c r="K85" s="18"/>
      <c r="L85" s="7"/>
      <c r="M85" s="5"/>
      <c r="O85" s="9"/>
      <c r="P85" s="8"/>
    </row>
    <row r="86" spans="1:16" ht="18" customHeight="1">
      <c r="A86" s="7"/>
      <c r="B86" s="7"/>
      <c r="C86" s="7"/>
      <c r="D86" s="7"/>
      <c r="E86" s="7"/>
      <c r="F86" s="5"/>
      <c r="G86" s="330"/>
      <c r="H86" s="332"/>
      <c r="I86" s="7"/>
      <c r="J86" s="18"/>
      <c r="K86" s="18"/>
      <c r="L86" s="7"/>
      <c r="M86" s="5"/>
      <c r="O86" s="3"/>
      <c r="P86" s="8"/>
    </row>
    <row r="87" spans="1:16" ht="18" customHeight="1">
      <c r="A87" s="5"/>
      <c r="B87" s="5"/>
      <c r="C87" s="5"/>
      <c r="D87" s="5"/>
      <c r="E87" s="5"/>
      <c r="F87" s="5"/>
      <c r="G87" s="330"/>
      <c r="H87" s="332"/>
      <c r="I87" s="7"/>
      <c r="J87" s="18"/>
      <c r="K87" s="18"/>
      <c r="L87" s="7"/>
      <c r="M87" s="5"/>
      <c r="O87" s="3"/>
      <c r="P87" s="8"/>
    </row>
    <row r="88" spans="1:16" ht="18" customHeight="1">
      <c r="A88" s="5"/>
      <c r="B88" s="5"/>
      <c r="C88" s="5"/>
      <c r="D88" s="5"/>
      <c r="E88" s="5"/>
      <c r="F88" s="5"/>
      <c r="G88" s="330"/>
      <c r="H88" s="332"/>
      <c r="I88" s="7"/>
      <c r="J88" s="18"/>
      <c r="K88" s="18"/>
      <c r="L88" s="7"/>
      <c r="M88" s="5"/>
      <c r="O88" s="3"/>
      <c r="P88" s="8"/>
    </row>
    <row r="89" spans="1:16" ht="18" customHeight="1">
      <c r="A89" s="5"/>
      <c r="B89" s="5"/>
      <c r="C89" s="5"/>
      <c r="D89" s="5"/>
      <c r="E89" s="5"/>
      <c r="F89" s="5"/>
      <c r="G89" s="7"/>
      <c r="H89" s="11"/>
      <c r="I89" s="7"/>
      <c r="J89" s="18"/>
      <c r="K89" s="18"/>
      <c r="L89" s="7"/>
      <c r="M89" s="5"/>
      <c r="O89" s="3"/>
      <c r="P89" s="8"/>
    </row>
    <row r="90" spans="1:16" ht="18" customHeight="1">
      <c r="A90" s="25"/>
      <c r="B90" s="5"/>
      <c r="C90" s="5"/>
      <c r="D90" s="5"/>
      <c r="E90" s="5"/>
      <c r="F90" s="5"/>
      <c r="G90" s="7"/>
      <c r="H90" s="11"/>
      <c r="I90" s="7"/>
      <c r="J90" s="18"/>
      <c r="K90" s="18"/>
      <c r="L90" s="7"/>
      <c r="M90" s="5"/>
      <c r="O90" s="3"/>
      <c r="P90" s="8"/>
    </row>
    <row r="91" spans="1:16" ht="18" customHeight="1">
      <c r="A91" s="5"/>
      <c r="B91" s="5"/>
      <c r="C91" s="5"/>
      <c r="D91" s="5"/>
      <c r="E91" s="5"/>
      <c r="F91" s="5"/>
      <c r="G91" s="5"/>
      <c r="H91" s="7"/>
      <c r="I91" s="7"/>
      <c r="J91" s="26"/>
      <c r="K91" s="26"/>
      <c r="L91" s="2"/>
      <c r="M91" s="2"/>
      <c r="O91" s="9"/>
      <c r="P91" s="8"/>
    </row>
    <row r="92" spans="1:15" ht="18" customHeight="1">
      <c r="A92" s="14"/>
      <c r="B92" s="5"/>
      <c r="C92" s="5"/>
      <c r="D92" s="5"/>
      <c r="E92" s="5"/>
      <c r="F92" s="14"/>
      <c r="G92" s="5"/>
      <c r="H92" s="15"/>
      <c r="I92" s="7"/>
      <c r="J92" s="27"/>
      <c r="K92" s="27"/>
      <c r="L92" s="2"/>
      <c r="M92" s="2"/>
      <c r="O92" s="3"/>
    </row>
    <row r="93" spans="1:15" ht="18" customHeight="1">
      <c r="A93" s="5"/>
      <c r="B93" s="5"/>
      <c r="C93" s="5"/>
      <c r="D93" s="5"/>
      <c r="E93" s="5"/>
      <c r="F93" s="5"/>
      <c r="G93" s="5"/>
      <c r="H93" s="5"/>
      <c r="I93" s="5"/>
      <c r="J93" s="2"/>
      <c r="K93" s="2"/>
      <c r="L93" s="2"/>
      <c r="M93" s="2"/>
      <c r="O93" s="9"/>
    </row>
    <row r="94" spans="1:15" ht="18" customHeight="1">
      <c r="A94" s="14"/>
      <c r="B94" s="5"/>
      <c r="C94" s="5"/>
      <c r="D94" s="5"/>
      <c r="E94" s="5"/>
      <c r="F94" s="14"/>
      <c r="G94" s="5"/>
      <c r="H94" s="15"/>
      <c r="I94" s="7"/>
      <c r="J94" s="2"/>
      <c r="K94" s="5"/>
      <c r="L94" s="2"/>
      <c r="M94" s="2"/>
      <c r="O94" s="3"/>
    </row>
    <row r="95" spans="1:15" ht="12.75">
      <c r="A95" s="28"/>
      <c r="B95" s="28"/>
      <c r="C95" s="28"/>
      <c r="D95" s="28"/>
      <c r="E95" s="28"/>
      <c r="F95" s="28"/>
      <c r="G95" s="28"/>
      <c r="H95" s="28"/>
      <c r="I95" s="28"/>
      <c r="J95" s="2"/>
      <c r="K95" s="5"/>
      <c r="L95" s="2"/>
      <c r="M95" s="2"/>
      <c r="O95" s="3"/>
    </row>
    <row r="96" spans="1:15" ht="12.75" hidden="1">
      <c r="A96" s="29" t="s">
        <v>15</v>
      </c>
      <c r="B96" s="28"/>
      <c r="C96" s="28"/>
      <c r="D96" s="28"/>
      <c r="E96" s="28"/>
      <c r="F96" s="29">
        <v>19050000</v>
      </c>
      <c r="G96" s="28"/>
      <c r="H96" s="28"/>
      <c r="I96" s="28"/>
      <c r="J96" s="2"/>
      <c r="K96" s="5"/>
      <c r="L96" s="2"/>
      <c r="M96" s="2"/>
      <c r="O96" s="3"/>
    </row>
    <row r="97" spans="1:15" ht="12.75" hidden="1">
      <c r="A97" s="28"/>
      <c r="B97" s="28"/>
      <c r="C97" s="28"/>
      <c r="D97" s="28"/>
      <c r="E97" s="28"/>
      <c r="F97" s="28"/>
      <c r="G97" s="28"/>
      <c r="H97" s="28"/>
      <c r="I97" s="28"/>
      <c r="J97" s="2"/>
      <c r="K97" s="5"/>
      <c r="L97" s="2"/>
      <c r="M97" s="2"/>
      <c r="O97" s="3"/>
    </row>
    <row r="98" spans="1:15" ht="12.75" hidden="1">
      <c r="A98" s="28"/>
      <c r="B98" s="28"/>
      <c r="C98" s="28"/>
      <c r="D98" s="28"/>
      <c r="E98" s="28"/>
      <c r="F98" s="28">
        <f>SUM(F94+F96)</f>
        <v>19050000</v>
      </c>
      <c r="G98" s="28"/>
      <c r="H98" s="28"/>
      <c r="I98" s="28"/>
      <c r="J98" s="2"/>
      <c r="K98" s="5"/>
      <c r="L98" s="2"/>
      <c r="M98" s="2"/>
      <c r="O98" s="3"/>
    </row>
    <row r="99" spans="1:15" ht="12.75">
      <c r="A99" s="28"/>
      <c r="B99" s="28"/>
      <c r="C99" s="28"/>
      <c r="D99" s="28"/>
      <c r="E99" s="28"/>
      <c r="F99" s="28"/>
      <c r="G99" s="28"/>
      <c r="H99" s="28"/>
      <c r="I99" s="28"/>
      <c r="J99" s="2"/>
      <c r="K99" s="5"/>
      <c r="L99" s="2"/>
      <c r="M99" s="2"/>
      <c r="O99" s="3"/>
    </row>
    <row r="100" spans="1:15" ht="12.75">
      <c r="A100" s="28"/>
      <c r="B100" s="28"/>
      <c r="C100" s="28"/>
      <c r="D100" s="28"/>
      <c r="E100" s="28"/>
      <c r="F100" s="28"/>
      <c r="G100" s="28"/>
      <c r="H100" s="28"/>
      <c r="I100" s="28"/>
      <c r="J100" s="2"/>
      <c r="K100" s="5"/>
      <c r="L100" s="2"/>
      <c r="M100" s="2"/>
      <c r="O100" s="3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"/>
      <c r="K101" s="5"/>
      <c r="L101" s="2"/>
      <c r="M101" s="2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"/>
      <c r="K102" s="5"/>
      <c r="L102" s="2"/>
      <c r="M102" s="2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"/>
      <c r="K103" s="5"/>
      <c r="L103" s="2"/>
      <c r="M103" s="2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"/>
      <c r="K104" s="5"/>
      <c r="L104" s="2"/>
      <c r="M104" s="2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"/>
      <c r="K105" s="2"/>
      <c r="L105" s="2"/>
      <c r="M105" s="2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"/>
      <c r="K106" s="2"/>
      <c r="L106" s="2"/>
      <c r="M106" s="2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"/>
      <c r="K107" s="2"/>
      <c r="L107" s="2"/>
      <c r="M107" s="2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"/>
      <c r="K108" s="2"/>
      <c r="L108" s="2"/>
      <c r="M108" s="2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"/>
      <c r="K109" s="2"/>
      <c r="L109" s="2"/>
      <c r="M109" s="2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"/>
      <c r="K110" s="2"/>
      <c r="L110" s="2"/>
      <c r="M110" s="2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"/>
      <c r="K111" s="2"/>
      <c r="L111" s="2"/>
      <c r="M111" s="2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</sheetData>
  <sheetProtection/>
  <mergeCells count="63">
    <mergeCell ref="F15:G15"/>
    <mergeCell ref="A19:D20"/>
    <mergeCell ref="A6:I6"/>
    <mergeCell ref="A2:I2"/>
    <mergeCell ref="A3:I3"/>
    <mergeCell ref="A4:I4"/>
    <mergeCell ref="A5:I5"/>
    <mergeCell ref="G53:H53"/>
    <mergeCell ref="A28:E28"/>
    <mergeCell ref="G51:H51"/>
    <mergeCell ref="G52:H52"/>
    <mergeCell ref="H10:I10"/>
    <mergeCell ref="A22:G22"/>
    <mergeCell ref="F19:G19"/>
    <mergeCell ref="G50:H50"/>
    <mergeCell ref="F20:G20"/>
    <mergeCell ref="A21:G21"/>
    <mergeCell ref="A8:F8"/>
    <mergeCell ref="A17:D18"/>
    <mergeCell ref="A12:D13"/>
    <mergeCell ref="A15:D16"/>
    <mergeCell ref="F16:G16"/>
    <mergeCell ref="F17:G17"/>
    <mergeCell ref="F18:G18"/>
    <mergeCell ref="F12:G12"/>
    <mergeCell ref="F13:G13"/>
    <mergeCell ref="F14:G14"/>
    <mergeCell ref="K26:L26"/>
    <mergeCell ref="K27:L27"/>
    <mergeCell ref="K21:L21"/>
    <mergeCell ref="K22:L22"/>
    <mergeCell ref="K23:L23"/>
    <mergeCell ref="K19:L19"/>
    <mergeCell ref="K20:L20"/>
    <mergeCell ref="K12:L12"/>
    <mergeCell ref="K13:L13"/>
    <mergeCell ref="K14:L14"/>
    <mergeCell ref="K15:L15"/>
    <mergeCell ref="K16:L16"/>
    <mergeCell ref="K29:L29"/>
    <mergeCell ref="K24:L24"/>
    <mergeCell ref="K25:L25"/>
    <mergeCell ref="K17:L17"/>
    <mergeCell ref="K18:L18"/>
    <mergeCell ref="G86:H86"/>
    <mergeCell ref="G87:H87"/>
    <mergeCell ref="G88:H88"/>
    <mergeCell ref="K28:L28"/>
    <mergeCell ref="G58:H58"/>
    <mergeCell ref="G54:H54"/>
    <mergeCell ref="G55:H55"/>
    <mergeCell ref="G56:H56"/>
    <mergeCell ref="G57:H57"/>
    <mergeCell ref="G84:H84"/>
    <mergeCell ref="G85:H85"/>
    <mergeCell ref="G59:H59"/>
    <mergeCell ref="G66:H66"/>
    <mergeCell ref="G62:H62"/>
    <mergeCell ref="G63:H63"/>
    <mergeCell ref="G64:H64"/>
    <mergeCell ref="G65:H65"/>
    <mergeCell ref="G60:H60"/>
    <mergeCell ref="G61:H6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FOLTÁNOVÁ Eva, Ing.</dc:creator>
  <cp:keywords/>
  <dc:description/>
  <cp:lastModifiedBy>Kamil Baraník</cp:lastModifiedBy>
  <cp:lastPrinted>2011-04-05T06:51:46Z</cp:lastPrinted>
  <dcterms:created xsi:type="dcterms:W3CDTF">2005-09-22T06:38:23Z</dcterms:created>
  <dcterms:modified xsi:type="dcterms:W3CDTF">2011-04-05T13:59:59Z</dcterms:modified>
  <cp:category/>
  <cp:version/>
  <cp:contentType/>
  <cp:contentStatus/>
</cp:coreProperties>
</file>