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1"/>
  </bookViews>
  <sheets>
    <sheet name="1" sheetId="1" r:id="rId1"/>
    <sheet name="2" sheetId="2" r:id="rId2"/>
    <sheet name="ESA" sheetId="3" r:id="rId3"/>
    <sheet name="3" sheetId="4" r:id="rId4"/>
    <sheet name="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udgetTab">#REF!</definedName>
    <definedName name="Celk_Zisk">'[6]Scénář'!$E$15</definedName>
    <definedName name="CelkZisk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datumK">#REF!</definedName>
    <definedName name="Format">#REF!</definedName>
    <definedName name="HrubyZisk">#REF!</definedName>
    <definedName name="_xlnm.Print_Titles" localSheetId="0">'1'!$11:$14</definedName>
    <definedName name="NZbozi">'[5]Test1'!$B$89:$D$96</definedName>
    <definedName name="Opravy">#REF!</definedName>
    <definedName name="Ostatni">#REF!</definedName>
    <definedName name="PocetNavstev">#REF!</definedName>
    <definedName name="PrijemNaZakaz">#REF!</definedName>
    <definedName name="produkt">'[7]Budoucí hodnota - zadání'!#REF!</definedName>
    <definedName name="Reklama">#REF!</definedName>
    <definedName name="Revenue">#REF!</definedName>
    <definedName name="VydajeNaZakaz">#REF!</definedName>
    <definedName name="Vyplaty">#REF!</definedName>
    <definedName name="Zarizeni">#REF!</definedName>
    <definedName name="Zásoby">#REF!</definedName>
    <definedName name="Zbozi">'[2]Test1'!$B$89:$D$96</definedName>
    <definedName name="ZboziN">'[4]Test1'!$B$89:$D$96</definedName>
  </definedNames>
  <calcPr fullCalcOnLoad="1"/>
</workbook>
</file>

<file path=xl/comments5.xml><?xml version="1.0" encoding="utf-8"?>
<comments xmlns="http://schemas.openxmlformats.org/spreadsheetml/2006/main">
  <authors>
    <author>BRUCKNEROVA_J</author>
  </authors>
  <commentList>
    <comment ref="J83" authorId="0">
      <text>
        <r>
          <rPr>
            <b/>
            <sz val="8"/>
            <rFont val="Tahoma"/>
            <family val="0"/>
          </rPr>
          <t>BRUCKNEROVA_J: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202 ESF Šprto</t>
        </r>
        <r>
          <rPr>
            <sz val="8"/>
            <rFont val="Tahoma"/>
            <family val="0"/>
          </rPr>
          <t xml:space="preserve">
</t>
        </r>
      </text>
    </comment>
    <comment ref="J47" authorId="0">
      <text>
        <r>
          <rPr>
            <b/>
            <sz val="8"/>
            <rFont val="Tahoma"/>
            <family val="0"/>
          </rPr>
          <t>BRUCKNEROVA_J: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+652 tis.€ rezerva</t>
        </r>
      </text>
    </comment>
  </commentList>
</comments>
</file>

<file path=xl/sharedStrings.xml><?xml version="1.0" encoding="utf-8"?>
<sst xmlns="http://schemas.openxmlformats.org/spreadsheetml/2006/main" count="755" uniqueCount="467">
  <si>
    <t>v tis. Eur</t>
  </si>
  <si>
    <t>Skutočnosť za rok 2009</t>
  </si>
  <si>
    <t>Návrh rozpočtu na rok 2011</t>
  </si>
  <si>
    <t>Ukazovateľ</t>
  </si>
  <si>
    <t>Bilančný rozdiel celkom</t>
  </si>
  <si>
    <t>Príloha č. 1</t>
  </si>
  <si>
    <t>Návrh rozpočtu Sociálnej poisťovne na rok 2011 a rozpočtový výhľad na roky 2012 a  2013</t>
  </si>
  <si>
    <t>Schválený rozpočet na rok 2010 */</t>
  </si>
  <si>
    <t>Upravený rozpočet na rok 2010 **/</t>
  </si>
  <si>
    <t xml:space="preserve">Očakávaná skutočnosť v roku  2010 </t>
  </si>
  <si>
    <t>Rozpočtový výhľad na  rok</t>
  </si>
  <si>
    <t>a</t>
  </si>
  <si>
    <t xml:space="preserve">Zdroje </t>
  </si>
  <si>
    <t>v tom: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</si>
  <si>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</si>
  <si>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</si>
  <si>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</si>
  <si>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</si>
  <si>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</si>
  <si>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povinne nemocensky poistená SZČO</t>
  </si>
  <si>
    <t xml:space="preserve">    dobrovoľne nemocensky poistená osoba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</si>
  <si>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</si>
  <si>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</si>
  <si>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</si>
  <si>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</si>
  <si>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</si>
  <si>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zamestnávateľ </t>
  </si>
  <si>
    <t xml:space="preserve">    povinne dôchodkovo poistená SZČO</t>
  </si>
  <si>
    <t xml:space="preserve">    dobrovoľne dôchodkovo poistená osoba</t>
  </si>
  <si>
    <t>b) poistné - dobrovoľný návrat do I. piliera z II. piliera</t>
  </si>
  <si>
    <t xml:space="preserve">c) štát </t>
  </si>
  <si>
    <t xml:space="preserve">d) Sociálna poisťovňa </t>
  </si>
  <si>
    <t>e) pokuty a penále</t>
  </si>
  <si>
    <t>f) dlžné poistné</t>
  </si>
  <si>
    <t>g) ostatné príjmy</t>
  </si>
  <si>
    <t>z toho prostriedky zo ŠFA a Štátneho rozpočtu SR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</si>
  <si>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</si>
  <si>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</si>
  <si>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</si>
  <si>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</si>
  <si>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</si>
  <si>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</si>
  <si>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</si>
  <si>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</si>
  <si>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</si>
  <si>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 xml:space="preserve">    dobrovoľne  poistená osoba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</si>
  <si>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</si>
  <si>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</si>
  <si>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</si>
  <si>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 (EAO)</t>
  </si>
  <si>
    <t xml:space="preserve"> - z príspevkov na SDS  (štát)</t>
  </si>
  <si>
    <t xml:space="preserve"> - z ostatných príjmov</t>
  </si>
  <si>
    <t xml:space="preserve">  -z Európskeho sociálneho fondu</t>
  </si>
  <si>
    <t>Príjmy  celkom</t>
  </si>
  <si>
    <t xml:space="preserve">    povinne  poistená SZČO</t>
  </si>
  <si>
    <t xml:space="preserve">    dobrovoľne  poistená osoba</t>
  </si>
  <si>
    <t>h) príspevky na SDS zaplatené zamestnávateľom po uplynutí 60 dní</t>
  </si>
  <si>
    <t>i) príjmy správneho fondu z príspevkov na SDS (EAO)</t>
  </si>
  <si>
    <t>j) príjmy správneho fondu z príspevkov na SDS (štát)</t>
  </si>
  <si>
    <t>k) príjmy správneho fondu z Európskeho sociálneho fondu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</si>
  <si>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</si>
  <si>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</si>
  <si>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</si>
  <si>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</si>
  <si>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</si>
  <si>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</si>
  <si>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</si>
  <si>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</si>
  <si>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</si>
  <si>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</si>
  <si>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</si>
  <si>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</si>
  <si>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</si>
  <si>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</si>
  <si>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</si>
  <si>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>z ostaných príjmov</t>
  </si>
  <si>
    <t xml:space="preserve"> z Európskeho sociálneho fondu</t>
  </si>
  <si>
    <t>Prevod z minulých rokov ***/</t>
  </si>
  <si>
    <t>z toho: z Európskeho sociálneho fondu</t>
  </si>
  <si>
    <t>Tvorba fondov celkom</t>
  </si>
  <si>
    <t>Použitie prostriedkov jednotlivých fondov</t>
  </si>
  <si>
    <t>Bilančný rozdiel v bežnom roku</t>
  </si>
  <si>
    <t>Bilančný rozdiel po vykrytí deficitu</t>
  </si>
  <si>
    <t xml:space="preserve">Vybraté príspevky na SDS </t>
  </si>
  <si>
    <t>zamestnávateľ</t>
  </si>
  <si>
    <t>povinne dôchodkovo poistená SZČO</t>
  </si>
  <si>
    <t>dobrovoľne dôchodkovo poistená osoba</t>
  </si>
  <si>
    <t>štát</t>
  </si>
  <si>
    <t>Sociálna poisťovňa</t>
  </si>
  <si>
    <t>Postúpené príspevky na SDS</t>
  </si>
  <si>
    <t>príspevky postúpené za EAO</t>
  </si>
  <si>
    <t>príspevky postúpené  za štát</t>
  </si>
  <si>
    <t>príspevky postúpené  za Sociálnu poisťovňu</t>
  </si>
  <si>
    <t>zúčtované penále zo správneho fondu</t>
  </si>
  <si>
    <t>uhradené príspevky zo ZFGP</t>
  </si>
  <si>
    <t>*/ Údaje v stĺ. 2 sú schválené uznesením NR SR  č. 1754 zo 4. novembra  2009</t>
  </si>
  <si>
    <t xml:space="preserve">**/ Použitie prostriedkov základného fondu starobného poistenia a základného fondu poistenia v nezamestnanosti </t>
  </si>
  <si>
    <t xml:space="preserve">je zvýšené na základe zákona č. 572/2009 Z.z. z 2. decembra 2009, ktorým sa mení a dopĺňa zákon </t>
  </si>
  <si>
    <t>č. 461/2003 Z.z. o sociálnom poistení v znení neskorších predpisov a o zmene a doplnení niektorých zákonov.</t>
  </si>
  <si>
    <t xml:space="preserve">***/ Prevod fin. prostriedkov v stĺ. č. 4 je v súlade so schválenou účtovnou závierkou Sociálnej poisťovne za rok 2009 </t>
  </si>
  <si>
    <t>Návrh  rozpočtu príjmov Sociálnej poisťovne na rok 2011 a rozpočtový výhľad na roky 2012 až 2013  podľa ekonomickej klasifikácie</t>
  </si>
  <si>
    <t>Hlavná kategória</t>
  </si>
  <si>
    <t>Kategória</t>
  </si>
  <si>
    <t>Položka</t>
  </si>
  <si>
    <t>Podpoložka</t>
  </si>
  <si>
    <t>T e x t</t>
  </si>
  <si>
    <t>Rozpočet na rok 2010</t>
  </si>
  <si>
    <t>Očakávaná skutočnosť v roku 2010</t>
  </si>
  <si>
    <t>Rozpočtový výhľad</t>
  </si>
  <si>
    <t>A. Príjmy</t>
  </si>
  <si>
    <t>Daňové príjmy</t>
  </si>
  <si>
    <t>Poistné</t>
  </si>
  <si>
    <t>Poistné na nemocenské poistenie</t>
  </si>
  <si>
    <t>001</t>
  </si>
  <si>
    <t>Zamestnanci</t>
  </si>
  <si>
    <t>002</t>
  </si>
  <si>
    <t>Samostatne zárobkovo činné osoby</t>
  </si>
  <si>
    <t>004</t>
  </si>
  <si>
    <t>Zamestnávatelia</t>
  </si>
  <si>
    <t>007</t>
  </si>
  <si>
    <t>Dlžné poistné, penále a úroky súvisiace s dlžným poistným</t>
  </si>
  <si>
    <t>008</t>
  </si>
  <si>
    <t>Dobrovoľní platitelia</t>
  </si>
  <si>
    <t>Poistné na starobné poistenie</t>
  </si>
  <si>
    <t>005</t>
  </si>
  <si>
    <t>Štát</t>
  </si>
  <si>
    <t>006</t>
  </si>
  <si>
    <t>Sociálna poisťovna</t>
  </si>
  <si>
    <t>009</t>
  </si>
  <si>
    <t>Poistné na invalidné poistenie</t>
  </si>
  <si>
    <t>003</t>
  </si>
  <si>
    <t>Poistné na úrazové poistenie</t>
  </si>
  <si>
    <t>Poistné na poistenie v nezamestnanosti</t>
  </si>
  <si>
    <t>Poistné na poistenie do garančného fondu</t>
  </si>
  <si>
    <t>Poistné na poistenie do rezervného fondu solidarity</t>
  </si>
  <si>
    <t>Sankcie súvisiace so zdravotným a sociálnym poistením</t>
  </si>
  <si>
    <t>Nedaňové príjmy</t>
  </si>
  <si>
    <t>Administratívne poplatky a iné poplatky a platby</t>
  </si>
  <si>
    <t>Pokuty, penále a iné sankcie</t>
  </si>
  <si>
    <t>Za porušenie predpisov</t>
  </si>
  <si>
    <t>Poplatky za predaj tovarov a služieb</t>
  </si>
  <si>
    <t>Úroky z tuzem. úverov, pôžičiek, návratných fin. výpomocí, vkladov a ážio</t>
  </si>
  <si>
    <t>Z účtov finančného hospodárenia</t>
  </si>
  <si>
    <t>Z termínovaných vkladov</t>
  </si>
  <si>
    <t>Iné nedaňové príjmy</t>
  </si>
  <si>
    <t>Ostatné príjmy*/</t>
  </si>
  <si>
    <t>027</t>
  </si>
  <si>
    <t>Iné</t>
  </si>
  <si>
    <t>Granty a transfery</t>
  </si>
  <si>
    <t>Tuzemské bežné granty a transfery</t>
  </si>
  <si>
    <t>Transfery v rámci sektora verejnej správy</t>
  </si>
  <si>
    <t>Zo štátneho rozpočtu</t>
  </si>
  <si>
    <t>010</t>
  </si>
  <si>
    <t>Zo štátnych finančných aktív</t>
  </si>
  <si>
    <t>C. Finančné operácie</t>
  </si>
  <si>
    <t>1. Príjmové operácie</t>
  </si>
  <si>
    <t>Príjmy z transakcií s finančnými aktívami a finančnými pasívami</t>
  </si>
  <si>
    <t>zo splátok tuzemských úverov, pôžičiek a návratných fin. výpomocí</t>
  </si>
  <si>
    <t>Od úverovaných subjektov</t>
  </si>
  <si>
    <t>Od zamestnávateľov z garančného poistenia</t>
  </si>
  <si>
    <t>Z ostatných finančných operácií</t>
  </si>
  <si>
    <t>Zostatok prostriedkov z predchádzajúcich rokov</t>
  </si>
  <si>
    <t>*/ v príjmoch z vkladov sú zahrnuté aj ostatné príjmy správneho fondu</t>
  </si>
  <si>
    <t>Návrh rozpočtu Sociálnej poisťovne na rok 2011 a rozpočtový výhľad na roky 2012 až 2013 v metodike ESA 95</t>
  </si>
  <si>
    <t>Rok</t>
  </si>
  <si>
    <t>R 2010</t>
  </si>
  <si>
    <t>OS 2010</t>
  </si>
  <si>
    <t>Zdroje Sociálnej poisťovne spolu</t>
  </si>
  <si>
    <t xml:space="preserve">v tom : </t>
  </si>
  <si>
    <t xml:space="preserve"> - príjmy z poistného (daňové príjmy)</t>
  </si>
  <si>
    <t xml:space="preserve">           z toho : poistné-dobrovoľný návrat do I. piliera z II. piliera</t>
  </si>
  <si>
    <t xml:space="preserve">                         štát</t>
  </si>
  <si>
    <t xml:space="preserve"> - nedaňové príjmy</t>
  </si>
  <si>
    <t xml:space="preserve"> - granty a transfery - ŠFA a ŠR</t>
  </si>
  <si>
    <t xml:space="preserve">          v tom : finančné prostriedky zo ŠFA</t>
  </si>
  <si>
    <t xml:space="preserve">                       finančné prostriedky zo ŠR</t>
  </si>
  <si>
    <t xml:space="preserve"> - zostatok prostriedkov  </t>
  </si>
  <si>
    <t xml:space="preserve">   z predchádzajúceho roka</t>
  </si>
  <si>
    <t xml:space="preserve"> - úver z garančného poistenia </t>
  </si>
  <si>
    <t xml:space="preserve">Výdavky spolu </t>
  </si>
  <si>
    <t>v tom :</t>
  </si>
  <si>
    <t xml:space="preserve"> - výdavky základných fondov</t>
  </si>
  <si>
    <t xml:space="preserve"> - výdavky správneho fondu</t>
  </si>
  <si>
    <t xml:space="preserve"> - úver poskytnutý z garančného fondu </t>
  </si>
  <si>
    <t xml:space="preserve"> - vylúčenie vplyvu finančných transakcií</t>
  </si>
  <si>
    <t xml:space="preserve">    z toho :</t>
  </si>
  <si>
    <t xml:space="preserve">   vylúčenie príjmových fin. transakcií</t>
  </si>
  <si>
    <t xml:space="preserve">   vylúčenie výdavkových fin. transakcií</t>
  </si>
  <si>
    <t xml:space="preserve"> - zahrnutie časového rozlíšenia príjmov</t>
  </si>
  <si>
    <t xml:space="preserve">   z poistného</t>
  </si>
  <si>
    <t xml:space="preserve"> </t>
  </si>
  <si>
    <t xml:space="preserve"> - zahrnutie časového rozlíšenia výplaty zálohy na dôchodkové dávky</t>
  </si>
  <si>
    <t xml:space="preserve"> - kap.transfery z dôvodu nevymož. pohľadávok garančného poistenia</t>
  </si>
  <si>
    <t>Bilančný rozdiel v metodike ESA</t>
  </si>
  <si>
    <t>Príloha č. 3</t>
  </si>
  <si>
    <t>Návrh rozpočtu výdavkov základných fondov Sociálnej poisťovne na rok 2011 a rozpočtový výhľad na roky 2012 a 2013  podľa rozpočtovej klasifikácie</t>
  </si>
  <si>
    <t>v tis.Eur</t>
  </si>
  <si>
    <t>Funkčná klasifikácia</t>
  </si>
  <si>
    <t xml:space="preserve">  Ekonomická klasifikácia</t>
  </si>
  <si>
    <t>Skutočnosť rok 2009</t>
  </si>
  <si>
    <t>Schválený rozpočet na rok 2010</t>
  </si>
  <si>
    <t xml:space="preserve"> Očakávaná skutočnosť za rok 2010</t>
  </si>
  <si>
    <t xml:space="preserve">Rozpočtový výhľad na rok </t>
  </si>
  <si>
    <t>Oddiel</t>
  </si>
  <si>
    <t>Skupina</t>
  </si>
  <si>
    <t>Trieda</t>
  </si>
  <si>
    <t>Podtrieda</t>
  </si>
  <si>
    <t>N á z o v</t>
  </si>
  <si>
    <t>Bežné výdavky</t>
  </si>
  <si>
    <t>Bežné transfery</t>
  </si>
  <si>
    <t>Transfery jednotlivcom, neziskovým právnickym osobám</t>
  </si>
  <si>
    <t>015</t>
  </si>
  <si>
    <t>Nemocenské dávky</t>
  </si>
  <si>
    <t>016</t>
  </si>
  <si>
    <t>Dôchodkové dávky zo starobného poistenia</t>
  </si>
  <si>
    <t>017</t>
  </si>
  <si>
    <t>Úrazové dávky</t>
  </si>
  <si>
    <t>020</t>
  </si>
  <si>
    <t>Dôchodkové dávky z invalidného poistenia</t>
  </si>
  <si>
    <t>031</t>
  </si>
  <si>
    <t>Na platené poistné za skupiny osôb ustanovené zákonom</t>
  </si>
  <si>
    <t>033</t>
  </si>
  <si>
    <t>Dávka v nezamestnanosti</t>
  </si>
  <si>
    <t>Výdavky z transakcií s finančnými aktívami a finančnými pasívami</t>
  </si>
  <si>
    <t>Úvery, pôžičky, návratné finančné výpomoci, účasť na majetku a ostatné výdavkové operácie</t>
  </si>
  <si>
    <t>Úvery, pôžičky a návratné finančné výpomoci nefinančným subjektom</t>
  </si>
  <si>
    <t>Z garančného poistenia</t>
  </si>
  <si>
    <t>Príloha č. 2</t>
  </si>
  <si>
    <t>Príloha č. 4</t>
  </si>
  <si>
    <t>Návrh rozpočtu správneho fondu na rok 2011 a rozpočtový výhľad na roky 2012 a 2013</t>
  </si>
  <si>
    <t xml:space="preserve">Funkčná </t>
  </si>
  <si>
    <t>Ekonomická klasifikácia</t>
  </si>
  <si>
    <t>Text</t>
  </si>
  <si>
    <t>Rozpis</t>
  </si>
  <si>
    <t>Upravený</t>
  </si>
  <si>
    <t>Očakávaná</t>
  </si>
  <si>
    <t>Návrh</t>
  </si>
  <si>
    <t>Rozpočtový výhľad na rok</t>
  </si>
  <si>
    <t>klasifikácia</t>
  </si>
  <si>
    <t xml:space="preserve">Hlavná </t>
  </si>
  <si>
    <t>Podpo-</t>
  </si>
  <si>
    <t>rozpočtu</t>
  </si>
  <si>
    <t>rozpis rozpočtu</t>
  </si>
  <si>
    <t>skutočnosť</t>
  </si>
  <si>
    <t>oddiel/skupina/</t>
  </si>
  <si>
    <t>kategória</t>
  </si>
  <si>
    <t>ložka</t>
  </si>
  <si>
    <t>na rok 2010</t>
  </si>
  <si>
    <t>za rok 2010</t>
  </si>
  <si>
    <t>na rok 2011</t>
  </si>
  <si>
    <t>trieda/podtrieda</t>
  </si>
  <si>
    <t>b</t>
  </si>
  <si>
    <t>c</t>
  </si>
  <si>
    <t>d</t>
  </si>
  <si>
    <t>e</t>
  </si>
  <si>
    <t>f</t>
  </si>
  <si>
    <t xml:space="preserve"> Tvorba správneho fondu</t>
  </si>
  <si>
    <t xml:space="preserve"> v tom :</t>
  </si>
  <si>
    <t xml:space="preserve"> - poistné a príspevky</t>
  </si>
  <si>
    <t xml:space="preserve"> - ostatné príjmy</t>
  </si>
  <si>
    <t xml:space="preserve"> - zostatok prostriedkov z predchádzajúceho roka</t>
  </si>
  <si>
    <t xml:space="preserve"> - z Európskeho sociálneho fondu</t>
  </si>
  <si>
    <t xml:space="preserve"> Použitie správneho fondu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</si>
  <si>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</si>
  <si>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</si>
  <si>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</si>
  <si>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</si>
  <si>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</si>
  <si>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</si>
  <si>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</si>
  <si>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</si>
  <si>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</si>
  <si>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</si>
  <si>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</si>
  <si>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</si>
  <si>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</si>
  <si>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</si>
  <si>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</si>
  <si>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</si>
  <si>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</si>
  <si>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</si>
  <si>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</si>
  <si>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</si>
  <si>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</si>
  <si>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</si>
  <si>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</si>
  <si>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</si>
  <si>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</si>
  <si>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</si>
  <si>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</si>
  <si>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</si>
  <si>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</si>
  <si>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</si>
  <si>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</si>
  <si>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</si>
  <si>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</si>
  <si>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</si>
  <si>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</si>
  <si>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</si>
  <si>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</si>
  <si>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</si>
  <si>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</si>
  <si>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</si>
  <si>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</si>
  <si>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</si>
  <si>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</si>
  <si>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</si>
  <si>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</si>
  <si>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</si>
  <si>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</si>
  <si>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</si>
  <si>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</si>
  <si>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</si>
  <si>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</si>
  <si>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</si>
  <si>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</si>
  <si>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</si>
  <si>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</si>
  <si>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</si>
  <si>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</si>
  <si>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</si>
  <si>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</si>
  <si>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</si>
  <si>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</si>
  <si>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</si>
  <si>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</si>
  <si>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</si>
  <si>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</si>
  <si>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</si>
  <si>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</si>
  <si>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</si>
  <si>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</si>
  <si>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</si>
  <si>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</si>
  <si>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</si>
  <si>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633011</t>
  </si>
  <si>
    <t xml:space="preserve"> Potraviny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</si>
  <si>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</si>
  <si>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</si>
  <si>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</si>
  <si>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</si>
  <si>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</si>
  <si>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</si>
  <si>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</si>
  <si>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</si>
  <si>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</si>
  <si>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</si>
  <si>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</si>
  <si>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</si>
  <si>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</si>
  <si>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</si>
  <si>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</si>
  <si>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</si>
  <si>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</si>
  <si>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</si>
  <si>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</si>
  <si>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</si>
  <si>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</si>
  <si>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</si>
  <si>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</si>
  <si>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</si>
  <si>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</si>
  <si>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</si>
  <si>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</si>
  <si>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</si>
  <si>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</si>
  <si>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</si>
  <si>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</si>
  <si>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</si>
  <si>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</si>
  <si>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</si>
  <si>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</si>
  <si>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</si>
  <si>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</si>
  <si>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</si>
  <si>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</si>
  <si>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</si>
  <si>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</si>
  <si>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</si>
  <si>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</si>
  <si>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</si>
  <si>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</si>
  <si>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</si>
  <si>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</si>
  <si>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</si>
  <si>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</si>
  <si>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</si>
  <si>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</si>
  <si>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</si>
  <si>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</si>
  <si>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</si>
  <si>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</si>
  <si>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</si>
  <si>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</si>
  <si>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</si>
  <si>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</si>
  <si>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</si>
  <si>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</si>
  <si>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</si>
  <si>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</si>
  <si>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</si>
  <si>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</si>
  <si>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</si>
  <si>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</si>
  <si>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zvýšené o 1 734 tis. €</t>
  </si>
  <si>
    <t>642013</t>
  </si>
  <si>
    <t xml:space="preserve"> Na odchodné</t>
  </si>
  <si>
    <t>zvýšené o 1 489 tis. €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</si>
  <si>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</si>
  <si>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</si>
  <si>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</si>
  <si>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</si>
  <si>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</si>
  <si>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</si>
  <si>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</si>
  <si>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</si>
  <si>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</si>
  <si>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</si>
  <si>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</si>
  <si>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</si>
  <si>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</si>
  <si>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</si>
  <si>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</si>
  <si>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</si>
  <si>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</si>
  <si>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</si>
  <si>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</si>
  <si>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</si>
  <si>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</si>
  <si>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</si>
  <si>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 xml:space="preserve"> 712</t>
  </si>
  <si>
    <t xml:space="preserve"> Nákup budov, objektov a ich častí</t>
  </si>
  <si>
    <t xml:space="preserve"> 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</si>
  <si>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</si>
  <si>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</si>
  <si>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</si>
  <si>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</si>
  <si>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</si>
  <si>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</si>
  <si>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</si>
  <si>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</si>
  <si>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</si>
  <si>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</si>
  <si>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</si>
  <si>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</si>
  <si>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</si>
  <si>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</si>
  <si>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</si>
  <si>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</si>
  <si>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</si>
  <si>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</si>
  <si>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</si>
  <si>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</si>
  <si>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</si>
  <si>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</si>
  <si>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Prístvby, nadstavby, stavebné úpravy</t>
  </si>
  <si>
    <t>x</t>
  </si>
  <si>
    <t xml:space="preserve"> Bilančný rozdiel</t>
  </si>
  <si>
    <t xml:space="preserve"> Priemerný počet zamestnancov</t>
  </si>
  <si>
    <t xml:space="preserve"> Priemerná mesačná mzda (v Eur)</t>
  </si>
  <si>
    <t xml:space="preserve">*)  nerozpísaný zostatok finančných prostriedkov z predchádzajúceho roku, ktorý sa predpokladá na podpoložke:  </t>
  </si>
  <si>
    <t xml:space="preserve">                         *)</t>
  </si>
  <si>
    <t xml:space="preserve">                        *)</t>
  </si>
  <si>
    <t xml:space="preserve">      daní, ciel a odvodov.</t>
  </si>
  <si>
    <r>
      <t xml:space="preserve">                        </t>
    </r>
    <r>
      <rPr>
        <vertAlign val="subscript"/>
        <sz val="11"/>
        <rFont val="Arial CE"/>
        <family val="0"/>
      </rPr>
      <t>*)</t>
    </r>
  </si>
  <si>
    <t xml:space="preserve">    - softvér na realizáciu dlhodobých projektov súvisiacich napr. s efektívnením výkonu sociálneho poistenia najmä na automatizáciu a elektronizáciu výkonu dôchodkového poistenia, na súčinnosť pri realizácii systému zjednotenia </t>
  </si>
  <si>
    <t xml:space="preserve">    - rekonštrukcia a modernizácia napr. na realizáciu uzatvorených zmluvných záväzkov  pre vybrané pobočky Sociálnej poisťovne a na bezpečnostné technológie  pre pobočku Rimavská Sobota, Levice a Senec</t>
  </si>
</sst>
</file>

<file path=xl/styles.xml><?xml version="1.0" encoding="utf-8"?>
<styleSheet xmlns="http://schemas.openxmlformats.org/spreadsheetml/2006/main">
  <numFmts count="7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#,##0.00_);\(#,##0.00\)"/>
    <numFmt numFmtId="168" formatCode="_-* #,##0.00\ _S_k_-;\-* #,##0.00\ _S_k_-;_-* &quot;-&quot;\ _S_k_-;_-@_-"/>
    <numFmt numFmtId="169" formatCode="_-* #,##0.0\ _S_k_-;\-* #,##0.0\ _S_k_-;_-* &quot;-&quot;\ _S_k_-;_-@_-"/>
    <numFmt numFmtId="170" formatCode="#,##0.00_ ;\-#,##0.00\ "/>
    <numFmt numFmtId="171" formatCode="_-* #,##0\ _S_k_-;\-* #,##0\ _S_k_-;_-* &quot;-&quot;??\ _S_k_-;_-@_-"/>
    <numFmt numFmtId="172" formatCode="0.00000"/>
    <numFmt numFmtId="173" formatCode="#,##0_ ;\-#,##0\ "/>
    <numFmt numFmtId="174" formatCode="0.0"/>
    <numFmt numFmtId="175" formatCode="0.0%"/>
    <numFmt numFmtId="176" formatCode="_-* #,##0.000\ _S_k_-;\-* #,##0.000\ _S_k_-;_-* &quot;-&quot;\ _S_k_-;_-@_-"/>
    <numFmt numFmtId="177" formatCode="_-* #,##0.0000\ _S_k_-;\-* #,##0.0000\ _S_k_-;_-* &quot;-&quot;\ _S_k_-;_-@_-"/>
    <numFmt numFmtId="178" formatCode="_-* #,##0.0\ _S_k_-;\-* #,##0.0\ _S_k_-;_-* &quot;-&quot;??\ _S_k_-;_-@_-"/>
    <numFmt numFmtId="179" formatCode="_-* #,##0.0\ _S_k_-;\-* #,##0.0\ _S_k_-;_-* &quot;-&quot;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\1"/>
    <numFmt numFmtId="184" formatCode="0\1\1"/>
    <numFmt numFmtId="185" formatCode="0.0E+00"/>
    <numFmt numFmtId="186" formatCode="#,##0.0_ ;\-#,##0.0\ "/>
    <numFmt numFmtId="187" formatCode="#,##0.0"/>
    <numFmt numFmtId="188" formatCode="0.00000000"/>
    <numFmt numFmtId="189" formatCode="0.0000000"/>
    <numFmt numFmtId="190" formatCode="0.000000"/>
    <numFmt numFmtId="191" formatCode="0.0000"/>
    <numFmt numFmtId="192" formatCode="0.000"/>
    <numFmt numFmtId="193" formatCode="#,##0.000"/>
    <numFmt numFmtId="194" formatCode="#,##0.0000"/>
    <numFmt numFmtId="195" formatCode="#,##0.00000"/>
    <numFmt numFmtId="196" formatCode="_-* #,##0.000\ _S_k_-;\-* #,##0.000\ _S_k_-;_-* &quot;-&quot;??\ _S_k_-;_-@_-"/>
    <numFmt numFmtId="197" formatCode="_-* #,##0.00000\ _S_k_-;\-* #,##0.00000\ _S_k_-;_-* &quot;-&quot;\ _S_k_-;_-@_-"/>
    <numFmt numFmtId="198" formatCode="_-* #,##0.000000\ _S_k_-;\-* #,##0.000000\ _S_k_-;_-* &quot;-&quot;\ _S_k_-;_-@_-"/>
    <numFmt numFmtId="199" formatCode="_-* #,##0.0000000\ _S_k_-;\-* #,##0.0000000\ _S_k_-;_-* &quot;-&quot;\ _S_k_-;_-@_-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_-* #,##0.0000\ _S_k_-;\-* #,##0.0000\ _S_k_-;_-* &quot;-&quot;????\ _S_k_-;_-@_-"/>
    <numFmt numFmtId="209" formatCode="_-* #,##0.0000\ _S_k_-;\-* #,##0.0000\ _S_k_-;_-* &quot;-&quot;??\ _S_k_-;_-@_-"/>
    <numFmt numFmtId="210" formatCode="_-* #,##0\ _S_k_-;\-* #,##0\ _S_k_-;_-* &quot;-&quot;?\ _S_k_-;_-@_-"/>
    <numFmt numFmtId="211" formatCode="_-* #,##0.00\ _S_k_-;\-* #,##0.00\ _S_k_-;_-* &quot;-&quot;?\ _S_k_-;_-@_-"/>
    <numFmt numFmtId="212" formatCode="_-* #,##0.000\ _S_k_-;\-* #,##0.000\ _S_k_-;_-* &quot;-&quot;?\ _S_k_-;_-@_-"/>
    <numFmt numFmtId="213" formatCode="0.00_ ;\-0.00\ "/>
    <numFmt numFmtId="214" formatCode="#,##0.000_ ;\-#,##0.000\ "/>
    <numFmt numFmtId="215" formatCode="0.0000000000"/>
    <numFmt numFmtId="216" formatCode="0.00000000000"/>
    <numFmt numFmtId="217" formatCode="0.000000000000"/>
    <numFmt numFmtId="218" formatCode="0.000000000"/>
    <numFmt numFmtId="219" formatCode="_-* #,##0.000\ _S_k_-;\-* #,##0.000\ _S_k_-;_-* &quot;-&quot;???\ _S_k_-;_-@_-"/>
    <numFmt numFmtId="220" formatCode="_-* #,##0[$₮-450]_-;\-* #,##0[$₮-450]_-;_-* &quot;-&quot;[$₮-450]_-;_-@_-"/>
    <numFmt numFmtId="221" formatCode="#,##0.0000_ ;\-#,##0.0000\ "/>
    <numFmt numFmtId="222" formatCode="#,##0.00\ _S_k"/>
    <numFmt numFmtId="223" formatCode="mmm/yyyy"/>
    <numFmt numFmtId="224" formatCode="#,##0.00\ &quot;Sk&quot;"/>
    <numFmt numFmtId="225" formatCode="General_)"/>
    <numFmt numFmtId="226" formatCode="_-* #,##0\ [$XXX]_-;\-* #,##0\ [$XXX]_-;_-* &quot;-&quot;\ [$XXX]_-;_-@_-"/>
    <numFmt numFmtId="227" formatCode="_-* #,##0.000000\ _S_k_-;\-* #,##0.000000\ _S_k_-;_-* &quot;-&quot;??????\ _S_k_-;_-@_-"/>
  </numFmts>
  <fonts count="48">
    <font>
      <sz val="10"/>
      <name val="Arial"/>
      <family val="0"/>
    </font>
    <font>
      <sz val="11"/>
      <name val="Arial"/>
      <family val="2"/>
    </font>
    <font>
      <b/>
      <sz val="12"/>
      <name val="Times New Roman"/>
      <family val="1"/>
    </font>
    <font>
      <u val="single"/>
      <sz val="8.25"/>
      <color indexed="12"/>
      <name val="Arial"/>
      <family val="0"/>
    </font>
    <font>
      <u val="single"/>
      <sz val="8.25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name val="Arial CE"/>
      <family val="0"/>
    </font>
    <font>
      <b/>
      <sz val="12"/>
      <color indexed="8"/>
      <name val="Times New Roman"/>
      <family val="1"/>
    </font>
    <font>
      <sz val="12"/>
      <name val="Arial CE"/>
      <family val="0"/>
    </font>
    <font>
      <sz val="12"/>
      <name val="Arial"/>
      <family val="0"/>
    </font>
    <font>
      <b/>
      <sz val="20"/>
      <name val="Arial CE"/>
      <family val="2"/>
    </font>
    <font>
      <b/>
      <sz val="18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vertAlign val="subscript"/>
      <sz val="14"/>
      <name val="Arial CE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vertAlign val="subscript"/>
      <sz val="11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>
      <alignment/>
      <protection locked="0"/>
    </xf>
    <xf numFmtId="166" fontId="25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1">
      <alignment/>
      <protection locked="0"/>
    </xf>
  </cellStyleXfs>
  <cellXfs count="446">
    <xf numFmtId="0" fontId="0" fillId="0" borderId="0" xfId="0" applyAlignment="1">
      <alignment/>
    </xf>
    <xf numFmtId="0" fontId="6" fillId="0" borderId="0" xfId="28" applyFont="1" applyFill="1">
      <alignment/>
      <protection/>
    </xf>
    <xf numFmtId="44" fontId="2" fillId="0" borderId="0" xfId="24" applyFont="1" applyFill="1" applyBorder="1" applyAlignment="1">
      <alignment/>
    </xf>
    <xf numFmtId="3" fontId="1" fillId="0" borderId="2" xfId="27" applyNumberFormat="1" applyFont="1" applyFill="1" applyBorder="1">
      <alignment/>
      <protection/>
    </xf>
    <xf numFmtId="3" fontId="2" fillId="0" borderId="3" xfId="27" applyNumberFormat="1" applyFont="1" applyFill="1" applyBorder="1">
      <alignment/>
      <protection/>
    </xf>
    <xf numFmtId="3" fontId="6" fillId="0" borderId="2" xfId="27" applyNumberFormat="1" applyFont="1" applyFill="1" applyBorder="1">
      <alignment/>
      <protection/>
    </xf>
    <xf numFmtId="0" fontId="6" fillId="0" borderId="0" xfId="31" applyFont="1" applyFill="1">
      <alignment/>
      <protection/>
    </xf>
    <xf numFmtId="0" fontId="8" fillId="0" borderId="0" xfId="30" applyFont="1" applyFill="1">
      <alignment/>
      <protection/>
    </xf>
    <xf numFmtId="14" fontId="8" fillId="0" borderId="0" xfId="30" applyNumberFormat="1" applyFont="1" applyFill="1">
      <alignment/>
      <protection/>
    </xf>
    <xf numFmtId="0" fontId="9" fillId="0" borderId="0" xfId="30" applyFont="1" applyFill="1">
      <alignment/>
      <protection/>
    </xf>
    <xf numFmtId="0" fontId="9" fillId="0" borderId="0" xfId="30" applyFont="1" applyFill="1" applyAlignment="1">
      <alignment horizontal="right"/>
      <protection/>
    </xf>
    <xf numFmtId="0" fontId="10" fillId="0" borderId="0" xfId="30" applyFont="1" applyFill="1">
      <alignment/>
      <protection/>
    </xf>
    <xf numFmtId="0" fontId="11" fillId="0" borderId="0" xfId="30" applyFont="1" applyFill="1">
      <alignment/>
      <protection/>
    </xf>
    <xf numFmtId="0" fontId="2" fillId="0" borderId="0" xfId="30" applyFont="1" applyFill="1" applyBorder="1">
      <alignment/>
      <protection/>
    </xf>
    <xf numFmtId="0" fontId="12" fillId="0" borderId="0" xfId="30" applyFont="1" applyFill="1">
      <alignment/>
      <protection/>
    </xf>
    <xf numFmtId="0" fontId="9" fillId="0" borderId="4" xfId="30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wrapText="1"/>
      <protection/>
    </xf>
    <xf numFmtId="0" fontId="8" fillId="0" borderId="0" xfId="30" applyFont="1" applyFill="1" applyBorder="1" applyAlignment="1">
      <alignment horizontal="center"/>
      <protection/>
    </xf>
    <xf numFmtId="0" fontId="8" fillId="0" borderId="2" xfId="30" applyFont="1" applyFill="1" applyBorder="1" applyAlignment="1">
      <alignment horizontal="center"/>
      <protection/>
    </xf>
    <xf numFmtId="0" fontId="14" fillId="0" borderId="2" xfId="30" applyFont="1" applyFill="1" applyBorder="1">
      <alignment/>
      <protection/>
    </xf>
    <xf numFmtId="3" fontId="14" fillId="0" borderId="2" xfId="30" applyNumberFormat="1" applyFont="1" applyFill="1" applyBorder="1">
      <alignment/>
      <protection/>
    </xf>
    <xf numFmtId="0" fontId="8" fillId="0" borderId="2" xfId="30" applyFont="1" applyFill="1" applyBorder="1">
      <alignment/>
      <protection/>
    </xf>
    <xf numFmtId="0" fontId="8" fillId="0" borderId="3" xfId="30" applyFont="1" applyFill="1" applyBorder="1">
      <alignment/>
      <protection/>
    </xf>
    <xf numFmtId="0" fontId="15" fillId="0" borderId="2" xfId="30" applyFont="1" applyFill="1" applyBorder="1">
      <alignment/>
      <protection/>
    </xf>
    <xf numFmtId="0" fontId="15" fillId="0" borderId="0" xfId="30" applyFont="1" applyFill="1" applyBorder="1">
      <alignment/>
      <protection/>
    </xf>
    <xf numFmtId="0" fontId="16" fillId="0" borderId="2" xfId="30" applyFont="1" applyFill="1" applyBorder="1">
      <alignment/>
      <protection/>
    </xf>
    <xf numFmtId="0" fontId="17" fillId="0" borderId="0" xfId="30" applyFont="1" applyFill="1" applyBorder="1" applyAlignment="1">
      <alignment horizontal="center"/>
      <protection/>
    </xf>
    <xf numFmtId="3" fontId="15" fillId="0" borderId="2" xfId="30" applyNumberFormat="1" applyFont="1" applyFill="1" applyBorder="1">
      <alignment/>
      <protection/>
    </xf>
    <xf numFmtId="0" fontId="14" fillId="0" borderId="0" xfId="30" applyFont="1" applyFill="1" applyBorder="1">
      <alignment/>
      <protection/>
    </xf>
    <xf numFmtId="0" fontId="14" fillId="0" borderId="0" xfId="30" applyFont="1" applyFill="1" applyBorder="1" applyAlignment="1">
      <alignment horizontal="center"/>
      <protection/>
    </xf>
    <xf numFmtId="0" fontId="14" fillId="0" borderId="2" xfId="30" applyFont="1" applyFill="1" applyBorder="1" applyAlignment="1">
      <alignment horizontal="left"/>
      <protection/>
    </xf>
    <xf numFmtId="0" fontId="14" fillId="0" borderId="0" xfId="30" applyFont="1" applyFill="1">
      <alignment/>
      <protection/>
    </xf>
    <xf numFmtId="3" fontId="14" fillId="0" borderId="3" xfId="30" applyNumberFormat="1" applyFont="1" applyFill="1" applyBorder="1">
      <alignment/>
      <protection/>
    </xf>
    <xf numFmtId="3" fontId="18" fillId="0" borderId="2" xfId="30" applyNumberFormat="1" applyFont="1" applyFill="1" applyBorder="1" applyAlignment="1">
      <alignment horizontal="right"/>
      <protection/>
    </xf>
    <xf numFmtId="0" fontId="14" fillId="0" borderId="3" xfId="30" applyFont="1" applyFill="1" applyBorder="1">
      <alignment/>
      <protection/>
    </xf>
    <xf numFmtId="49" fontId="14" fillId="0" borderId="0" xfId="30" applyNumberFormat="1" applyFont="1" applyFill="1" applyBorder="1" applyAlignment="1">
      <alignment horizontal="right"/>
      <protection/>
    </xf>
    <xf numFmtId="0" fontId="18" fillId="0" borderId="2" xfId="30" applyFont="1" applyFill="1" applyBorder="1">
      <alignment/>
      <protection/>
    </xf>
    <xf numFmtId="3" fontId="18" fillId="0" borderId="2" xfId="30" applyNumberFormat="1" applyFont="1" applyFill="1" applyBorder="1">
      <alignment/>
      <protection/>
    </xf>
    <xf numFmtId="0" fontId="14" fillId="0" borderId="2" xfId="30" applyFont="1" applyFill="1" applyBorder="1" applyAlignment="1" quotePrefix="1">
      <alignment horizontal="left"/>
      <protection/>
    </xf>
    <xf numFmtId="1" fontId="8" fillId="0" borderId="0" xfId="30" applyNumberFormat="1" applyFont="1" applyFill="1">
      <alignment/>
      <protection/>
    </xf>
    <xf numFmtId="3" fontId="8" fillId="0" borderId="0" xfId="30" applyNumberFormat="1" applyFont="1" applyFill="1">
      <alignment/>
      <protection/>
    </xf>
    <xf numFmtId="3" fontId="14" fillId="0" borderId="0" xfId="30" applyNumberFormat="1" applyFont="1" applyFill="1">
      <alignment/>
      <protection/>
    </xf>
    <xf numFmtId="4" fontId="18" fillId="0" borderId="2" xfId="30" applyNumberFormat="1" applyFont="1" applyFill="1" applyBorder="1" applyAlignment="1">
      <alignment horizontal="right"/>
      <protection/>
    </xf>
    <xf numFmtId="3" fontId="14" fillId="0" borderId="2" xfId="30" applyNumberFormat="1" applyFont="1" applyFill="1" applyBorder="1" applyAlignment="1">
      <alignment horizontal="right"/>
      <protection/>
    </xf>
    <xf numFmtId="49" fontId="15" fillId="0" borderId="0" xfId="30" applyNumberFormat="1" applyFont="1" applyFill="1" applyBorder="1" applyAlignment="1">
      <alignment horizontal="right"/>
      <protection/>
    </xf>
    <xf numFmtId="3" fontId="15" fillId="0" borderId="2" xfId="30" applyNumberFormat="1" applyFont="1" applyFill="1" applyBorder="1" applyAlignment="1">
      <alignment horizontal="right"/>
      <protection/>
    </xf>
    <xf numFmtId="0" fontId="14" fillId="0" borderId="2" xfId="30" applyFont="1" applyFill="1" applyBorder="1" applyAlignment="1">
      <alignment wrapText="1"/>
      <protection/>
    </xf>
    <xf numFmtId="0" fontId="19" fillId="0" borderId="2" xfId="30" applyFont="1" applyFill="1" applyBorder="1">
      <alignment/>
      <protection/>
    </xf>
    <xf numFmtId="0" fontId="19" fillId="0" borderId="0" xfId="30" applyFont="1" applyFill="1" applyBorder="1">
      <alignment/>
      <protection/>
    </xf>
    <xf numFmtId="0" fontId="14" fillId="0" borderId="2" xfId="33" applyFont="1" applyFill="1" applyBorder="1">
      <alignment/>
      <protection/>
    </xf>
    <xf numFmtId="3" fontId="14" fillId="0" borderId="2" xfId="33" applyNumberFormat="1" applyFont="1" applyFill="1" applyBorder="1">
      <alignment/>
      <protection/>
    </xf>
    <xf numFmtId="0" fontId="19" fillId="0" borderId="0" xfId="30" applyFont="1" applyFill="1">
      <alignment/>
      <protection/>
    </xf>
    <xf numFmtId="49" fontId="19" fillId="0" borderId="0" xfId="30" applyNumberFormat="1" applyFont="1" applyFill="1" applyBorder="1" applyAlignment="1">
      <alignment horizontal="right"/>
      <protection/>
    </xf>
    <xf numFmtId="3" fontId="19" fillId="0" borderId="2" xfId="30" applyNumberFormat="1" applyFont="1" applyFill="1" applyBorder="1">
      <alignment/>
      <protection/>
    </xf>
    <xf numFmtId="3" fontId="19" fillId="0" borderId="5" xfId="30" applyNumberFormat="1" applyFont="1" applyFill="1" applyBorder="1" applyAlignment="1">
      <alignment horizontal="right"/>
      <protection/>
    </xf>
    <xf numFmtId="3" fontId="19" fillId="0" borderId="5" xfId="30" applyNumberFormat="1" applyFont="1" applyFill="1" applyBorder="1">
      <alignment/>
      <protection/>
    </xf>
    <xf numFmtId="0" fontId="19" fillId="0" borderId="5" xfId="30" applyFont="1" applyFill="1" applyBorder="1">
      <alignment/>
      <protection/>
    </xf>
    <xf numFmtId="0" fontId="19" fillId="0" borderId="6" xfId="30" applyFont="1" applyFill="1" applyBorder="1">
      <alignment/>
      <protection/>
    </xf>
    <xf numFmtId="0" fontId="14" fillId="0" borderId="4" xfId="30" applyFont="1" applyFill="1" applyBorder="1">
      <alignment/>
      <protection/>
    </xf>
    <xf numFmtId="0" fontId="14" fillId="0" borderId="7" xfId="30" applyFont="1" applyFill="1" applyBorder="1">
      <alignment/>
      <protection/>
    </xf>
    <xf numFmtId="49" fontId="14" fillId="0" borderId="7" xfId="30" applyNumberFormat="1" applyFont="1" applyFill="1" applyBorder="1" applyAlignment="1">
      <alignment horizontal="right"/>
      <protection/>
    </xf>
    <xf numFmtId="3" fontId="14" fillId="0" borderId="4" xfId="30" applyNumberFormat="1" applyFont="1" applyFill="1" applyBorder="1">
      <alignment/>
      <protection/>
    </xf>
    <xf numFmtId="3" fontId="14" fillId="0" borderId="4" xfId="30" applyNumberFormat="1" applyFont="1" applyFill="1" applyBorder="1" applyAlignment="1">
      <alignment horizontal="right"/>
      <protection/>
    </xf>
    <xf numFmtId="0" fontId="14" fillId="0" borderId="8" xfId="30" applyFont="1" applyFill="1" applyBorder="1">
      <alignment/>
      <protection/>
    </xf>
    <xf numFmtId="0" fontId="20" fillId="0" borderId="9" xfId="30" applyFont="1" applyFill="1" applyBorder="1">
      <alignment/>
      <protection/>
    </xf>
    <xf numFmtId="0" fontId="19" fillId="0" borderId="9" xfId="30" applyFont="1" applyFill="1" applyBorder="1">
      <alignment/>
      <protection/>
    </xf>
    <xf numFmtId="0" fontId="19" fillId="0" borderId="5" xfId="30" applyFont="1" applyFill="1" applyBorder="1" applyAlignment="1">
      <alignment horizontal="right"/>
      <protection/>
    </xf>
    <xf numFmtId="0" fontId="8" fillId="0" borderId="0" xfId="30" applyFont="1" applyFill="1" applyBorder="1">
      <alignment/>
      <protection/>
    </xf>
    <xf numFmtId="3" fontId="9" fillId="0" borderId="0" xfId="30" applyNumberFormat="1" applyFont="1" applyFill="1">
      <alignment/>
      <protection/>
    </xf>
    <xf numFmtId="0" fontId="13" fillId="0" borderId="0" xfId="30" applyFont="1" applyFill="1">
      <alignment/>
      <protection/>
    </xf>
    <xf numFmtId="0" fontId="21" fillId="0" borderId="0" xfId="32" applyFont="1">
      <alignment/>
      <protection/>
    </xf>
    <xf numFmtId="3" fontId="21" fillId="0" borderId="0" xfId="32" applyNumberFormat="1" applyFont="1" applyFill="1">
      <alignment/>
      <protection/>
    </xf>
    <xf numFmtId="0" fontId="22" fillId="0" borderId="0" xfId="32" applyFont="1" applyFill="1">
      <alignment/>
      <protection/>
    </xf>
    <xf numFmtId="0" fontId="21" fillId="0" borderId="0" xfId="32" applyFont="1" applyFill="1">
      <alignment/>
      <protection/>
    </xf>
    <xf numFmtId="3" fontId="21" fillId="0" borderId="0" xfId="32" applyNumberFormat="1" applyFont="1">
      <alignment/>
      <protection/>
    </xf>
    <xf numFmtId="3" fontId="21" fillId="0" borderId="0" xfId="32" applyNumberFormat="1" applyFont="1" applyAlignment="1">
      <alignment horizontal="right"/>
      <protection/>
    </xf>
    <xf numFmtId="0" fontId="21" fillId="0" borderId="0" xfId="32" applyFont="1" applyAlignment="1">
      <alignment horizontal="right"/>
      <protection/>
    </xf>
    <xf numFmtId="0" fontId="21" fillId="0" borderId="5" xfId="32" applyFont="1" applyBorder="1" applyAlignment="1">
      <alignment horizontal="center" vertical="center"/>
      <protection/>
    </xf>
    <xf numFmtId="0" fontId="21" fillId="0" borderId="6" xfId="32" applyFont="1" applyBorder="1" applyAlignment="1">
      <alignment horizontal="center" vertical="center"/>
      <protection/>
    </xf>
    <xf numFmtId="0" fontId="21" fillId="0" borderId="10" xfId="32" applyFont="1" applyBorder="1" applyAlignment="1">
      <alignment horizontal="center"/>
      <protection/>
    </xf>
    <xf numFmtId="0" fontId="21" fillId="0" borderId="2" xfId="32" applyFont="1" applyBorder="1">
      <alignment/>
      <protection/>
    </xf>
    <xf numFmtId="0" fontId="21" fillId="0" borderId="3" xfId="32" applyFont="1" applyBorder="1">
      <alignment/>
      <protection/>
    </xf>
    <xf numFmtId="0" fontId="21" fillId="0" borderId="4" xfId="32" applyFont="1" applyBorder="1">
      <alignment/>
      <protection/>
    </xf>
    <xf numFmtId="0" fontId="22" fillId="0" borderId="2" xfId="32" applyFont="1" applyBorder="1">
      <alignment/>
      <protection/>
    </xf>
    <xf numFmtId="3" fontId="22" fillId="0" borderId="2" xfId="32" applyNumberFormat="1" applyFont="1" applyFill="1" applyBorder="1">
      <alignment/>
      <protection/>
    </xf>
    <xf numFmtId="3" fontId="21" fillId="0" borderId="2" xfId="32" applyNumberFormat="1" applyFont="1" applyFill="1" applyBorder="1">
      <alignment/>
      <protection/>
    </xf>
    <xf numFmtId="3" fontId="21" fillId="0" borderId="3" xfId="32" applyNumberFormat="1" applyFont="1" applyFill="1" applyBorder="1">
      <alignment/>
      <protection/>
    </xf>
    <xf numFmtId="0" fontId="21" fillId="0" borderId="2" xfId="32" applyFont="1" applyBorder="1" applyAlignment="1">
      <alignment wrapText="1"/>
      <protection/>
    </xf>
    <xf numFmtId="0" fontId="22" fillId="0" borderId="2" xfId="32" applyFont="1" applyFill="1" applyBorder="1">
      <alignment/>
      <protection/>
    </xf>
    <xf numFmtId="0" fontId="21" fillId="0" borderId="2" xfId="32" applyFont="1" applyBorder="1" applyAlignment="1">
      <alignment/>
      <protection/>
    </xf>
    <xf numFmtId="3" fontId="23" fillId="0" borderId="2" xfId="32" applyNumberFormat="1" applyFont="1" applyFill="1" applyBorder="1">
      <alignment/>
      <protection/>
    </xf>
    <xf numFmtId="3" fontId="23" fillId="0" borderId="3" xfId="32" applyNumberFormat="1" applyFont="1" applyFill="1" applyBorder="1">
      <alignment/>
      <protection/>
    </xf>
    <xf numFmtId="0" fontId="21" fillId="0" borderId="5" xfId="32" applyFont="1" applyBorder="1">
      <alignment/>
      <protection/>
    </xf>
    <xf numFmtId="3" fontId="21" fillId="0" borderId="5" xfId="32" applyNumberFormat="1" applyFont="1" applyFill="1" applyBorder="1">
      <alignment/>
      <protection/>
    </xf>
    <xf numFmtId="3" fontId="21" fillId="0" borderId="6" xfId="32" applyNumberFormat="1" applyFont="1" applyFill="1" applyBorder="1">
      <alignment/>
      <protection/>
    </xf>
    <xf numFmtId="0" fontId="23" fillId="0" borderId="0" xfId="32" applyFont="1">
      <alignment/>
      <protection/>
    </xf>
    <xf numFmtId="0" fontId="21" fillId="0" borderId="5" xfId="32" applyFont="1" applyBorder="1" applyAlignment="1">
      <alignment wrapText="1"/>
      <protection/>
    </xf>
    <xf numFmtId="0" fontId="22" fillId="0" borderId="5" xfId="32" applyFont="1" applyBorder="1">
      <alignment/>
      <protection/>
    </xf>
    <xf numFmtId="3" fontId="22" fillId="0" borderId="5" xfId="32" applyNumberFormat="1" applyFont="1" applyFill="1" applyBorder="1">
      <alignment/>
      <protection/>
    </xf>
    <xf numFmtId="3" fontId="22" fillId="0" borderId="10" xfId="32" applyNumberFormat="1" applyFont="1" applyFill="1" applyBorder="1">
      <alignment/>
      <protection/>
    </xf>
    <xf numFmtId="0" fontId="22" fillId="0" borderId="0" xfId="32" applyFont="1">
      <alignment/>
      <protection/>
    </xf>
    <xf numFmtId="0" fontId="21" fillId="0" borderId="0" xfId="32" applyFont="1" applyAlignment="1">
      <alignment horizontal="center"/>
      <protection/>
    </xf>
    <xf numFmtId="0" fontId="21" fillId="0" borderId="0" xfId="32" applyFont="1" applyFill="1" applyAlignment="1">
      <alignment horizontal="center"/>
      <protection/>
    </xf>
    <xf numFmtId="49" fontId="21" fillId="0" borderId="0" xfId="32" applyNumberFormat="1" applyFont="1" applyAlignment="1">
      <alignment horizontal="center"/>
      <protection/>
    </xf>
    <xf numFmtId="0" fontId="21" fillId="2" borderId="0" xfId="32" applyFont="1" applyFill="1">
      <alignment/>
      <protection/>
    </xf>
    <xf numFmtId="3" fontId="21" fillId="2" borderId="0" xfId="32" applyNumberFormat="1" applyFont="1" applyFill="1">
      <alignment/>
      <protection/>
    </xf>
    <xf numFmtId="0" fontId="22" fillId="2" borderId="0" xfId="32" applyFont="1" applyFill="1">
      <alignment/>
      <protection/>
    </xf>
    <xf numFmtId="3" fontId="22" fillId="2" borderId="0" xfId="32" applyNumberFormat="1" applyFont="1" applyFill="1">
      <alignment/>
      <protection/>
    </xf>
    <xf numFmtId="3" fontId="22" fillId="0" borderId="0" xfId="32" applyNumberFormat="1" applyFont="1" applyFill="1">
      <alignment/>
      <protection/>
    </xf>
    <xf numFmtId="3" fontId="22" fillId="0" borderId="0" xfId="32" applyNumberFormat="1" applyFont="1">
      <alignment/>
      <protection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34" applyFont="1">
      <alignment/>
      <protection/>
    </xf>
    <xf numFmtId="0" fontId="7" fillId="0" borderId="0" xfId="34" applyFont="1" applyAlignment="1">
      <alignment horizontal="right"/>
      <protection/>
    </xf>
    <xf numFmtId="0" fontId="7" fillId="0" borderId="0" xfId="34" applyFont="1" applyBorder="1">
      <alignment/>
      <protection/>
    </xf>
    <xf numFmtId="0" fontId="7" fillId="0" borderId="4" xfId="34" applyFont="1" applyBorder="1">
      <alignment/>
      <protection/>
    </xf>
    <xf numFmtId="0" fontId="7" fillId="0" borderId="13" xfId="34" applyFont="1" applyBorder="1">
      <alignment/>
      <protection/>
    </xf>
    <xf numFmtId="0" fontId="7" fillId="0" borderId="2" xfId="34" applyFont="1" applyBorder="1">
      <alignment/>
      <protection/>
    </xf>
    <xf numFmtId="0" fontId="7" fillId="0" borderId="3" xfId="34" applyFont="1" applyBorder="1">
      <alignment/>
      <protection/>
    </xf>
    <xf numFmtId="0" fontId="7" fillId="0" borderId="14" xfId="34" applyFont="1" applyBorder="1" applyAlignment="1">
      <alignment horizontal="center"/>
      <protection/>
    </xf>
    <xf numFmtId="0" fontId="7" fillId="0" borderId="5" xfId="34" applyFont="1" applyBorder="1" applyAlignment="1">
      <alignment horizontal="center"/>
      <protection/>
    </xf>
    <xf numFmtId="0" fontId="7" fillId="0" borderId="6" xfId="34" applyFont="1" applyBorder="1" applyAlignment="1">
      <alignment horizontal="center"/>
      <protection/>
    </xf>
    <xf numFmtId="0" fontId="7" fillId="0" borderId="9" xfId="34" applyFont="1" applyBorder="1" applyAlignment="1">
      <alignment horizontal="center"/>
      <protection/>
    </xf>
    <xf numFmtId="0" fontId="7" fillId="0" borderId="5" xfId="34" applyFont="1" applyBorder="1" applyAlignment="1">
      <alignment horizontal="center" wrapText="1"/>
      <protection/>
    </xf>
    <xf numFmtId="0" fontId="7" fillId="0" borderId="15" xfId="34" applyFont="1" applyBorder="1" applyAlignment="1">
      <alignment vertical="top"/>
      <protection/>
    </xf>
    <xf numFmtId="0" fontId="7" fillId="0" borderId="4" xfId="34" applyFont="1" applyBorder="1" applyAlignment="1">
      <alignment vertical="top"/>
      <protection/>
    </xf>
    <xf numFmtId="0" fontId="7" fillId="0" borderId="7" xfId="34" applyFont="1" applyBorder="1" applyAlignment="1">
      <alignment vertical="top"/>
      <protection/>
    </xf>
    <xf numFmtId="0" fontId="7" fillId="0" borderId="2" xfId="34" applyFont="1" applyBorder="1" applyAlignment="1">
      <alignment wrapText="1"/>
      <protection/>
    </xf>
    <xf numFmtId="3" fontId="7" fillId="0" borderId="4" xfId="34" applyNumberFormat="1" applyFont="1" applyBorder="1">
      <alignment/>
      <protection/>
    </xf>
    <xf numFmtId="0" fontId="7" fillId="0" borderId="13" xfId="34" applyFont="1" applyBorder="1" applyAlignment="1">
      <alignment vertical="top"/>
      <protection/>
    </xf>
    <xf numFmtId="0" fontId="7" fillId="0" borderId="2" xfId="34" applyFont="1" applyBorder="1" applyAlignment="1">
      <alignment vertical="top"/>
      <protection/>
    </xf>
    <xf numFmtId="0" fontId="7" fillId="0" borderId="0" xfId="34" applyFont="1" applyBorder="1" applyAlignment="1">
      <alignment vertical="top"/>
      <protection/>
    </xf>
    <xf numFmtId="3" fontId="7" fillId="0" borderId="5" xfId="34" applyNumberFormat="1" applyFont="1" applyBorder="1">
      <alignment/>
      <protection/>
    </xf>
    <xf numFmtId="3" fontId="7" fillId="0" borderId="0" xfId="34" applyNumberFormat="1" applyFont="1">
      <alignment/>
      <protection/>
    </xf>
    <xf numFmtId="0" fontId="7" fillId="0" borderId="16" xfId="34" applyFont="1" applyBorder="1" applyAlignment="1">
      <alignment vertical="top"/>
      <protection/>
    </xf>
    <xf numFmtId="0" fontId="7" fillId="0" borderId="10" xfId="34" applyFont="1" applyBorder="1" applyAlignment="1">
      <alignment vertical="top"/>
      <protection/>
    </xf>
    <xf numFmtId="0" fontId="7" fillId="0" borderId="17" xfId="34" applyFont="1" applyBorder="1" applyAlignment="1">
      <alignment vertical="top"/>
      <protection/>
    </xf>
    <xf numFmtId="49" fontId="7" fillId="0" borderId="10" xfId="34" applyNumberFormat="1" applyFont="1" applyBorder="1" applyAlignment="1">
      <alignment horizontal="right" vertical="top"/>
      <protection/>
    </xf>
    <xf numFmtId="0" fontId="7" fillId="0" borderId="10" xfId="34" applyFont="1" applyBorder="1" applyAlignment="1">
      <alignment wrapText="1"/>
      <protection/>
    </xf>
    <xf numFmtId="3" fontId="7" fillId="0" borderId="10" xfId="34" applyNumberFormat="1" applyFont="1" applyBorder="1">
      <alignment/>
      <protection/>
    </xf>
    <xf numFmtId="49" fontId="7" fillId="0" borderId="2" xfId="34" applyNumberFormat="1" applyFont="1" applyBorder="1" applyAlignment="1">
      <alignment horizontal="right"/>
      <protection/>
    </xf>
    <xf numFmtId="3" fontId="7" fillId="0" borderId="2" xfId="34" applyNumberFormat="1" applyFont="1" applyFill="1" applyBorder="1" applyAlignment="1">
      <alignment wrapText="1"/>
      <protection/>
    </xf>
    <xf numFmtId="3" fontId="7" fillId="0" borderId="2" xfId="34" applyNumberFormat="1" applyFont="1" applyFill="1" applyBorder="1">
      <alignment/>
      <protection/>
    </xf>
    <xf numFmtId="3" fontId="6" fillId="0" borderId="2" xfId="34" applyNumberFormat="1" applyFont="1" applyFill="1" applyBorder="1">
      <alignment/>
      <protection/>
    </xf>
    <xf numFmtId="3" fontId="28" fillId="0" borderId="0" xfId="34" applyNumberFormat="1" applyFont="1">
      <alignment/>
      <protection/>
    </xf>
    <xf numFmtId="4" fontId="28" fillId="0" borderId="0" xfId="34" applyNumberFormat="1" applyFont="1">
      <alignment/>
      <protection/>
    </xf>
    <xf numFmtId="4" fontId="7" fillId="0" borderId="0" xfId="34" applyNumberFormat="1" applyFont="1">
      <alignment/>
      <protection/>
    </xf>
    <xf numFmtId="3" fontId="7" fillId="0" borderId="0" xfId="34" applyNumberFormat="1" applyFont="1" applyFill="1" applyBorder="1">
      <alignment/>
      <protection/>
    </xf>
    <xf numFmtId="0" fontId="7" fillId="0" borderId="13" xfId="34" applyFont="1" applyFill="1" applyBorder="1" applyAlignment="1">
      <alignment vertical="top"/>
      <protection/>
    </xf>
    <xf numFmtId="0" fontId="7" fillId="0" borderId="2" xfId="34" applyFont="1" applyFill="1" applyBorder="1" applyAlignment="1">
      <alignment vertical="top"/>
      <protection/>
    </xf>
    <xf numFmtId="0" fontId="7" fillId="0" borderId="0" xfId="34" applyFont="1" applyFill="1" applyBorder="1" applyAlignment="1">
      <alignment vertical="top"/>
      <protection/>
    </xf>
    <xf numFmtId="49" fontId="7" fillId="0" borderId="2" xfId="34" applyNumberFormat="1" applyFont="1" applyBorder="1" applyAlignment="1">
      <alignment horizontal="right" vertical="top"/>
      <protection/>
    </xf>
    <xf numFmtId="0" fontId="7" fillId="3" borderId="13" xfId="34" applyFont="1" applyFill="1" applyBorder="1" applyAlignment="1">
      <alignment vertical="top"/>
      <protection/>
    </xf>
    <xf numFmtId="0" fontId="7" fillId="3" borderId="2" xfId="34" applyFont="1" applyFill="1" applyBorder="1" applyAlignment="1">
      <alignment vertical="top"/>
      <protection/>
    </xf>
    <xf numFmtId="0" fontId="7" fillId="3" borderId="0" xfId="34" applyFont="1" applyFill="1" applyBorder="1" applyAlignment="1">
      <alignment vertical="top"/>
      <protection/>
    </xf>
    <xf numFmtId="49" fontId="7" fillId="3" borderId="2" xfId="34" applyNumberFormat="1" applyFont="1" applyFill="1" applyBorder="1" applyAlignment="1">
      <alignment horizontal="right" vertical="top"/>
      <protection/>
    </xf>
    <xf numFmtId="0" fontId="7" fillId="3" borderId="2" xfId="34" applyFont="1" applyFill="1" applyBorder="1" applyAlignment="1">
      <alignment wrapText="1"/>
      <protection/>
    </xf>
    <xf numFmtId="0" fontId="7" fillId="3" borderId="0" xfId="34" applyFont="1" applyFill="1">
      <alignment/>
      <protection/>
    </xf>
    <xf numFmtId="3" fontId="7" fillId="3" borderId="0" xfId="34" applyNumberFormat="1" applyFont="1" applyFill="1">
      <alignment/>
      <protection/>
    </xf>
    <xf numFmtId="0" fontId="7" fillId="0" borderId="4" xfId="34" applyFont="1" applyFill="1" applyBorder="1" applyAlignment="1">
      <alignment vertical="top"/>
      <protection/>
    </xf>
    <xf numFmtId="49" fontId="7" fillId="0" borderId="4" xfId="34" applyNumberFormat="1" applyFont="1" applyBorder="1" applyAlignment="1">
      <alignment horizontal="right" vertical="top"/>
      <protection/>
    </xf>
    <xf numFmtId="0" fontId="7" fillId="0" borderId="4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3" fontId="7" fillId="0" borderId="2" xfId="34" applyNumberFormat="1" applyFont="1" applyBorder="1" applyAlignment="1">
      <alignment wrapText="1"/>
      <protection/>
    </xf>
    <xf numFmtId="3" fontId="7" fillId="0" borderId="2" xfId="34" applyNumberFormat="1" applyFont="1" applyBorder="1">
      <alignment/>
      <protection/>
    </xf>
    <xf numFmtId="0" fontId="7" fillId="3" borderId="5" xfId="34" applyFont="1" applyFill="1" applyBorder="1" applyAlignment="1">
      <alignment vertical="top"/>
      <protection/>
    </xf>
    <xf numFmtId="49" fontId="7" fillId="3" borderId="5" xfId="34" applyNumberFormat="1" applyFont="1" applyFill="1" applyBorder="1" applyAlignment="1">
      <alignment horizontal="right" vertical="top"/>
      <protection/>
    </xf>
    <xf numFmtId="0" fontId="7" fillId="3" borderId="5" xfId="34" applyFont="1" applyFill="1" applyBorder="1" applyAlignment="1">
      <alignment wrapText="1"/>
      <protection/>
    </xf>
    <xf numFmtId="3" fontId="7" fillId="0" borderId="5" xfId="34" applyNumberFormat="1" applyFont="1" applyBorder="1" applyAlignment="1">
      <alignment wrapText="1"/>
      <protection/>
    </xf>
    <xf numFmtId="0" fontId="7" fillId="0" borderId="0" xfId="34" applyFont="1" applyAlignment="1">
      <alignment horizontal="center"/>
      <protection/>
    </xf>
    <xf numFmtId="3" fontId="28" fillId="3" borderId="0" xfId="34" applyNumberFormat="1" applyFont="1" applyFill="1">
      <alignment/>
      <protection/>
    </xf>
    <xf numFmtId="0" fontId="7" fillId="0" borderId="0" xfId="34" applyFont="1" applyFill="1" applyBorder="1">
      <alignment/>
      <protection/>
    </xf>
    <xf numFmtId="3" fontId="7" fillId="0" borderId="0" xfId="34" applyNumberFormat="1" applyFont="1" applyBorder="1">
      <alignment/>
      <protection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Continuous"/>
    </xf>
    <xf numFmtId="0" fontId="32" fillId="0" borderId="0" xfId="29" applyFont="1" applyAlignment="1">
      <alignment horizontal="centerContinuous"/>
      <protection/>
    </xf>
    <xf numFmtId="0" fontId="32" fillId="0" borderId="0" xfId="29" applyFont="1" applyAlignment="1">
      <alignment/>
      <protection/>
    </xf>
    <xf numFmtId="0" fontId="24" fillId="0" borderId="0" xfId="29" applyAlignment="1">
      <alignment horizontal="centerContinuous"/>
      <protection/>
    </xf>
    <xf numFmtId="0" fontId="24" fillId="0" borderId="0" xfId="29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Continuous"/>
    </xf>
    <xf numFmtId="0" fontId="33" fillId="0" borderId="20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2" xfId="0" applyFont="1" applyBorder="1" applyAlignment="1">
      <alignment horizontal="center"/>
    </xf>
    <xf numFmtId="0" fontId="33" fillId="0" borderId="22" xfId="29" applyFont="1" applyBorder="1" applyAlignment="1">
      <alignment horizontal="center"/>
      <protection/>
    </xf>
    <xf numFmtId="0" fontId="33" fillId="0" borderId="19" xfId="29" applyFont="1" applyBorder="1" applyAlignment="1">
      <alignment horizontal="centerContinuous"/>
      <protection/>
    </xf>
    <xf numFmtId="0" fontId="33" fillId="0" borderId="21" xfId="29" applyFont="1" applyBorder="1" applyAlignment="1">
      <alignment horizontal="centerContinuous"/>
      <protection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3" xfId="0" applyFont="1" applyBorder="1" applyAlignment="1">
      <alignment/>
    </xf>
    <xf numFmtId="0" fontId="33" fillId="0" borderId="4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25" xfId="29" applyFont="1" applyBorder="1" applyAlignment="1">
      <alignment horizontal="center"/>
      <protection/>
    </xf>
    <xf numFmtId="0" fontId="33" fillId="0" borderId="0" xfId="29" applyFont="1" applyBorder="1" applyAlignment="1">
      <alignment horizontal="center"/>
      <protection/>
    </xf>
    <xf numFmtId="0" fontId="33" fillId="0" borderId="26" xfId="29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33" fillId="0" borderId="24" xfId="0" applyFont="1" applyBorder="1" applyAlignment="1">
      <alignment/>
    </xf>
    <xf numFmtId="0" fontId="33" fillId="0" borderId="25" xfId="0" applyFont="1" applyBorder="1" applyAlignment="1">
      <alignment horizontal="left"/>
    </xf>
    <xf numFmtId="0" fontId="33" fillId="0" borderId="27" xfId="0" applyFont="1" applyBorder="1" applyAlignment="1">
      <alignment/>
    </xf>
    <xf numFmtId="0" fontId="33" fillId="0" borderId="25" xfId="29" applyFont="1" applyBorder="1" applyAlignment="1">
      <alignment horizontal="center"/>
      <protection/>
    </xf>
    <xf numFmtId="0" fontId="33" fillId="0" borderId="0" xfId="29" applyFont="1" applyBorder="1" applyAlignment="1">
      <alignment horizontal="center"/>
      <protection/>
    </xf>
    <xf numFmtId="0" fontId="33" fillId="0" borderId="27" xfId="29" applyFont="1" applyBorder="1" applyAlignment="1">
      <alignment horizontal="center"/>
      <protection/>
    </xf>
    <xf numFmtId="0" fontId="33" fillId="0" borderId="28" xfId="0" applyFont="1" applyBorder="1" applyAlignment="1">
      <alignment/>
    </xf>
    <xf numFmtId="0" fontId="33" fillId="0" borderId="29" xfId="0" applyFont="1" applyBorder="1" applyAlignment="1">
      <alignment/>
    </xf>
    <xf numFmtId="0" fontId="33" fillId="0" borderId="30" xfId="0" applyFont="1" applyBorder="1" applyAlignment="1">
      <alignment horizontal="left"/>
    </xf>
    <xf numFmtId="0" fontId="33" fillId="0" borderId="30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5" fillId="0" borderId="27" xfId="29" applyFont="1" applyBorder="1" applyAlignment="1">
      <alignment horizontal="center"/>
      <protection/>
    </xf>
    <xf numFmtId="49" fontId="35" fillId="0" borderId="24" xfId="29" applyNumberFormat="1" applyFont="1" applyBorder="1" applyAlignment="1">
      <alignment horizontal="center"/>
      <protection/>
    </xf>
    <xf numFmtId="49" fontId="35" fillId="0" borderId="3" xfId="29" applyNumberFormat="1" applyFont="1" applyBorder="1" applyAlignment="1">
      <alignment horizontal="center"/>
      <protection/>
    </xf>
    <xf numFmtId="49" fontId="35" fillId="0" borderId="3" xfId="29" applyNumberFormat="1" applyFont="1" applyBorder="1" applyAlignment="1">
      <alignment horizontal="center" vertical="top"/>
      <protection/>
    </xf>
    <xf numFmtId="0" fontId="36" fillId="0" borderId="25" xfId="29" applyFont="1" applyBorder="1" applyAlignment="1">
      <alignment horizontal="center"/>
      <protection/>
    </xf>
    <xf numFmtId="0" fontId="35" fillId="0" borderId="25" xfId="29" applyFont="1" applyBorder="1" applyAlignment="1">
      <alignment horizontal="left"/>
      <protection/>
    </xf>
    <xf numFmtId="41" fontId="35" fillId="0" borderId="25" xfId="0" applyNumberFormat="1" applyFont="1" applyBorder="1" applyAlignment="1">
      <alignment horizontal="center"/>
    </xf>
    <xf numFmtId="0" fontId="24" fillId="0" borderId="27" xfId="29" applyBorder="1" applyAlignment="1">
      <alignment horizontal="center"/>
      <protection/>
    </xf>
    <xf numFmtId="0" fontId="34" fillId="0" borderId="24" xfId="29" applyFont="1" applyBorder="1" applyAlignment="1">
      <alignment horizontal="center"/>
      <protection/>
    </xf>
    <xf numFmtId="0" fontId="34" fillId="0" borderId="3" xfId="29" applyFont="1" applyBorder="1" applyAlignment="1">
      <alignment horizontal="center"/>
      <protection/>
    </xf>
    <xf numFmtId="0" fontId="34" fillId="0" borderId="25" xfId="29" applyFont="1" applyBorder="1" applyAlignment="1">
      <alignment horizontal="center"/>
      <protection/>
    </xf>
    <xf numFmtId="0" fontId="34" fillId="0" borderId="25" xfId="29" applyFont="1" applyBorder="1" applyAlignment="1">
      <alignment horizontal="left"/>
      <protection/>
    </xf>
    <xf numFmtId="0" fontId="34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9" fillId="0" borderId="3" xfId="29" applyFont="1" applyBorder="1" applyAlignment="1">
      <alignment horizontal="center"/>
      <protection/>
    </xf>
    <xf numFmtId="0" fontId="29" fillId="0" borderId="27" xfId="0" applyFont="1" applyBorder="1" applyAlignment="1">
      <alignment/>
    </xf>
    <xf numFmtId="41" fontId="34" fillId="0" borderId="25" xfId="0" applyNumberFormat="1" applyFont="1" applyBorder="1" applyAlignment="1">
      <alignment horizontal="center"/>
    </xf>
    <xf numFmtId="41" fontId="34" fillId="0" borderId="25" xfId="0" applyNumberFormat="1" applyFont="1" applyBorder="1" applyAlignment="1">
      <alignment horizontal="center"/>
    </xf>
    <xf numFmtId="0" fontId="29" fillId="0" borderId="25" xfId="0" applyFont="1" applyBorder="1" applyAlignment="1">
      <alignment/>
    </xf>
    <xf numFmtId="0" fontId="34" fillId="0" borderId="24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5" fillId="0" borderId="24" xfId="29" applyFont="1" applyBorder="1" applyAlignment="1">
      <alignment horizontal="center"/>
      <protection/>
    </xf>
    <xf numFmtId="0" fontId="35" fillId="0" borderId="3" xfId="29" applyFont="1" applyBorder="1" applyAlignment="1">
      <alignment horizontal="center"/>
      <protection/>
    </xf>
    <xf numFmtId="0" fontId="35" fillId="0" borderId="25" xfId="29" applyFont="1" applyBorder="1" applyAlignment="1">
      <alignment horizontal="center"/>
      <protection/>
    </xf>
    <xf numFmtId="0" fontId="35" fillId="0" borderId="25" xfId="0" applyFont="1" applyBorder="1" applyAlignment="1">
      <alignment/>
    </xf>
    <xf numFmtId="41" fontId="35" fillId="0" borderId="25" xfId="29" applyNumberFormat="1" applyFont="1" applyBorder="1" applyAlignment="1">
      <alignment horizontal="center"/>
      <protection/>
    </xf>
    <xf numFmtId="41" fontId="35" fillId="0" borderId="25" xfId="29" applyNumberFormat="1" applyFont="1" applyBorder="1" applyAlignment="1">
      <alignment/>
      <protection/>
    </xf>
    <xf numFmtId="41" fontId="35" fillId="0" borderId="25" xfId="29" applyNumberFormat="1" applyFont="1" applyBorder="1" applyAlignment="1">
      <alignment/>
      <protection/>
    </xf>
    <xf numFmtId="0" fontId="38" fillId="0" borderId="27" xfId="29" applyFont="1" applyBorder="1" applyAlignment="1">
      <alignment horizontal="center"/>
      <protection/>
    </xf>
    <xf numFmtId="0" fontId="29" fillId="0" borderId="24" xfId="29" applyFont="1" applyBorder="1">
      <alignment/>
      <protection/>
    </xf>
    <xf numFmtId="49" fontId="38" fillId="0" borderId="3" xfId="29" applyNumberFormat="1" applyFont="1" applyBorder="1" applyAlignment="1">
      <alignment horizontal="center"/>
      <protection/>
    </xf>
    <xf numFmtId="49" fontId="38" fillId="0" borderId="25" xfId="29" applyNumberFormat="1" applyFont="1" applyBorder="1" applyAlignment="1">
      <alignment horizontal="left"/>
      <protection/>
    </xf>
    <xf numFmtId="0" fontId="38" fillId="0" borderId="25" xfId="29" applyFont="1" applyBorder="1" applyAlignment="1">
      <alignment/>
      <protection/>
    </xf>
    <xf numFmtId="41" fontId="38" fillId="0" borderId="25" xfId="0" applyNumberFormat="1" applyFont="1" applyBorder="1" applyAlignment="1">
      <alignment/>
    </xf>
    <xf numFmtId="0" fontId="39" fillId="0" borderId="27" xfId="29" applyFont="1" applyBorder="1" applyAlignment="1">
      <alignment horizontal="center"/>
      <protection/>
    </xf>
    <xf numFmtId="49" fontId="39" fillId="0" borderId="3" xfId="29" applyNumberFormat="1" applyFont="1" applyBorder="1" applyAlignment="1">
      <alignment horizontal="center"/>
      <protection/>
    </xf>
    <xf numFmtId="49" fontId="39" fillId="0" borderId="25" xfId="29" applyNumberFormat="1" applyFont="1" applyBorder="1" applyAlignment="1">
      <alignment horizontal="left"/>
      <protection/>
    </xf>
    <xf numFmtId="0" fontId="39" fillId="0" borderId="25" xfId="29" applyFont="1" applyBorder="1" applyAlignment="1">
      <alignment/>
      <protection/>
    </xf>
    <xf numFmtId="41" fontId="39" fillId="0" borderId="25" xfId="0" applyNumberFormat="1" applyFont="1" applyBorder="1" applyAlignment="1">
      <alignment/>
    </xf>
    <xf numFmtId="0" fontId="34" fillId="0" borderId="27" xfId="29" applyFont="1" applyBorder="1" applyAlignment="1">
      <alignment horizontal="center"/>
      <protection/>
    </xf>
    <xf numFmtId="0" fontId="34" fillId="0" borderId="24" xfId="0" applyFont="1" applyBorder="1" applyAlignment="1">
      <alignment/>
    </xf>
    <xf numFmtId="0" fontId="34" fillId="0" borderId="3" xfId="0" applyFont="1" applyBorder="1" applyAlignment="1">
      <alignment/>
    </xf>
    <xf numFmtId="49" fontId="34" fillId="0" borderId="25" xfId="0" applyNumberFormat="1" applyFont="1" applyBorder="1" applyAlignment="1">
      <alignment horizontal="center"/>
    </xf>
    <xf numFmtId="49" fontId="34" fillId="0" borderId="25" xfId="0" applyNumberFormat="1" applyFont="1" applyBorder="1" applyAlignment="1">
      <alignment/>
    </xf>
    <xf numFmtId="41" fontId="34" fillId="0" borderId="25" xfId="0" applyNumberFormat="1" applyFont="1" applyBorder="1" applyAlignment="1">
      <alignment/>
    </xf>
    <xf numFmtId="0" fontId="34" fillId="0" borderId="24" xfId="29" applyFont="1" applyBorder="1">
      <alignment/>
      <protection/>
    </xf>
    <xf numFmtId="49" fontId="38" fillId="0" borderId="3" xfId="29" applyNumberFormat="1" applyFont="1" applyBorder="1" applyAlignment="1">
      <alignment horizontal="center"/>
      <protection/>
    </xf>
    <xf numFmtId="49" fontId="38" fillId="0" borderId="25" xfId="29" applyNumberFormat="1" applyFont="1" applyBorder="1" applyAlignment="1">
      <alignment horizontal="left"/>
      <protection/>
    </xf>
    <xf numFmtId="0" fontId="38" fillId="0" borderId="25" xfId="29" applyFont="1" applyBorder="1" applyAlignment="1">
      <alignment/>
      <protection/>
    </xf>
    <xf numFmtId="41" fontId="38" fillId="0" borderId="25" xfId="0" applyNumberFormat="1" applyFont="1" applyBorder="1" applyAlignment="1">
      <alignment/>
    </xf>
    <xf numFmtId="49" fontId="39" fillId="0" borderId="3" xfId="0" applyNumberFormat="1" applyFont="1" applyBorder="1" applyAlignment="1">
      <alignment horizontal="center"/>
    </xf>
    <xf numFmtId="49" fontId="39" fillId="0" borderId="25" xfId="0" applyNumberFormat="1" applyFont="1" applyBorder="1" applyAlignment="1">
      <alignment horizontal="left"/>
    </xf>
    <xf numFmtId="49" fontId="39" fillId="0" borderId="25" xfId="0" applyNumberFormat="1" applyFont="1" applyBorder="1" applyAlignment="1">
      <alignment wrapText="1"/>
    </xf>
    <xf numFmtId="0" fontId="34" fillId="0" borderId="25" xfId="0" applyFont="1" applyBorder="1" applyAlignment="1">
      <alignment/>
    </xf>
    <xf numFmtId="0" fontId="34" fillId="0" borderId="25" xfId="0" applyFont="1" applyBorder="1" applyAlignment="1">
      <alignment horizontal="left"/>
    </xf>
    <xf numFmtId="49" fontId="39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justify"/>
    </xf>
    <xf numFmtId="49" fontId="38" fillId="0" borderId="3" xfId="29" applyNumberFormat="1" applyFont="1" applyFill="1" applyBorder="1" applyAlignment="1" applyProtection="1">
      <alignment horizontal="center"/>
      <protection locked="0"/>
    </xf>
    <xf numFmtId="49" fontId="38" fillId="0" borderId="25" xfId="29" applyNumberFormat="1" applyFont="1" applyBorder="1" applyAlignment="1">
      <alignment horizontal="center"/>
      <protection/>
    </xf>
    <xf numFmtId="41" fontId="38" fillId="0" borderId="25" xfId="29" applyNumberFormat="1" applyFont="1" applyBorder="1" applyAlignment="1">
      <alignment/>
      <protection/>
    </xf>
    <xf numFmtId="0" fontId="34" fillId="0" borderId="24" xfId="29" applyFont="1" applyBorder="1">
      <alignment/>
      <protection/>
    </xf>
    <xf numFmtId="49" fontId="34" fillId="0" borderId="3" xfId="29" applyNumberFormat="1" applyFont="1" applyFill="1" applyBorder="1" applyAlignment="1" applyProtection="1">
      <alignment horizontal="center"/>
      <protection locked="0"/>
    </xf>
    <xf numFmtId="49" fontId="39" fillId="0" borderId="25" xfId="29" applyNumberFormat="1" applyFont="1" applyBorder="1" applyAlignment="1">
      <alignment horizontal="center"/>
      <protection/>
    </xf>
    <xf numFmtId="41" fontId="39" fillId="0" borderId="25" xfId="29" applyNumberFormat="1" applyFont="1" applyBorder="1" applyAlignment="1">
      <alignment/>
      <protection/>
    </xf>
    <xf numFmtId="49" fontId="34" fillId="0" borderId="0" xfId="29" applyNumberFormat="1" applyFont="1" applyFill="1" applyBorder="1" applyAlignment="1" applyProtection="1">
      <alignment horizontal="center"/>
      <protection locked="0"/>
    </xf>
    <xf numFmtId="1" fontId="24" fillId="0" borderId="2" xfId="0" applyNumberFormat="1" applyFont="1" applyFill="1" applyBorder="1" applyAlignment="1">
      <alignment horizontal="left" vertical="top" wrapText="1"/>
    </xf>
    <xf numFmtId="1" fontId="34" fillId="0" borderId="2" xfId="0" applyNumberFormat="1" applyFont="1" applyFill="1" applyBorder="1" applyAlignment="1">
      <alignment horizontal="center"/>
    </xf>
    <xf numFmtId="0" fontId="34" fillId="0" borderId="27" xfId="0" applyFont="1" applyBorder="1" applyAlignment="1">
      <alignment/>
    </xf>
    <xf numFmtId="41" fontId="34" fillId="0" borderId="25" xfId="29" applyNumberFormat="1" applyFont="1" applyBorder="1" applyAlignment="1">
      <alignment/>
      <protection/>
    </xf>
    <xf numFmtId="49" fontId="40" fillId="0" borderId="0" xfId="29" applyNumberFormat="1" applyFont="1" applyBorder="1" applyAlignment="1">
      <alignment horizontal="center"/>
      <protection/>
    </xf>
    <xf numFmtId="1" fontId="34" fillId="0" borderId="35" xfId="0" applyNumberFormat="1" applyFont="1" applyFill="1" applyBorder="1" applyAlignment="1">
      <alignment horizontal="center"/>
    </xf>
    <xf numFmtId="49" fontId="34" fillId="0" borderId="27" xfId="0" applyNumberFormat="1" applyFont="1" applyBorder="1" applyAlignment="1">
      <alignment/>
    </xf>
    <xf numFmtId="0" fontId="34" fillId="0" borderId="27" xfId="0" applyNumberFormat="1" applyFont="1" applyFill="1" applyBorder="1" applyAlignment="1">
      <alignment horizontal="left"/>
    </xf>
    <xf numFmtId="41" fontId="1" fillId="0" borderId="25" xfId="29" applyNumberFormat="1" applyFont="1" applyBorder="1" applyAlignment="1">
      <alignment/>
      <protection/>
    </xf>
    <xf numFmtId="49" fontId="34" fillId="0" borderId="3" xfId="29" applyNumberFormat="1" applyFont="1" applyBorder="1" applyAlignment="1">
      <alignment horizontal="center"/>
      <protection/>
    </xf>
    <xf numFmtId="49" fontId="34" fillId="0" borderId="25" xfId="29" applyNumberFormat="1" applyFont="1" applyBorder="1" applyAlignment="1">
      <alignment horizontal="center"/>
      <protection/>
    </xf>
    <xf numFmtId="0" fontId="34" fillId="0" borderId="25" xfId="29" applyFont="1" applyBorder="1" applyAlignment="1">
      <alignment/>
      <protection/>
    </xf>
    <xf numFmtId="41" fontId="34" fillId="0" borderId="25" xfId="0" applyNumberFormat="1" applyFont="1" applyBorder="1" applyAlignment="1">
      <alignment/>
    </xf>
    <xf numFmtId="49" fontId="34" fillId="0" borderId="25" xfId="0" applyNumberFormat="1" applyFont="1" applyBorder="1" applyAlignment="1">
      <alignment/>
    </xf>
    <xf numFmtId="49" fontId="34" fillId="0" borderId="0" xfId="29" applyNumberFormat="1" applyFont="1" applyBorder="1" applyAlignment="1">
      <alignment horizontal="center"/>
      <protection/>
    </xf>
    <xf numFmtId="49" fontId="34" fillId="0" borderId="35" xfId="29" applyNumberFormat="1" applyFont="1" applyBorder="1" applyAlignment="1">
      <alignment horizontal="center"/>
      <protection/>
    </xf>
    <xf numFmtId="0" fontId="34" fillId="0" borderId="25" xfId="0" applyFont="1" applyBorder="1" applyAlignment="1">
      <alignment/>
    </xf>
    <xf numFmtId="49" fontId="39" fillId="0" borderId="35" xfId="29" applyNumberFormat="1" applyFont="1" applyBorder="1" applyAlignment="1">
      <alignment horizontal="center"/>
      <protection/>
    </xf>
    <xf numFmtId="49" fontId="39" fillId="0" borderId="0" xfId="29" applyNumberFormat="1" applyFont="1" applyBorder="1" applyAlignment="1">
      <alignment horizontal="center"/>
      <protection/>
    </xf>
    <xf numFmtId="0" fontId="34" fillId="0" borderId="25" xfId="0" applyFont="1" applyFill="1" applyBorder="1" applyAlignment="1">
      <alignment/>
    </xf>
    <xf numFmtId="41" fontId="38" fillId="0" borderId="25" xfId="29" applyNumberFormat="1" applyFont="1" applyBorder="1" applyAlignment="1">
      <alignment/>
      <protection/>
    </xf>
    <xf numFmtId="49" fontId="38" fillId="0" borderId="24" xfId="29" applyNumberFormat="1" applyFont="1" applyBorder="1" applyAlignment="1">
      <alignment horizontal="center"/>
      <protection/>
    </xf>
    <xf numFmtId="49" fontId="38" fillId="0" borderId="3" xfId="29" applyNumberFormat="1" applyFont="1" applyBorder="1" applyAlignment="1">
      <alignment horizontal="center" vertical="top"/>
      <protection/>
    </xf>
    <xf numFmtId="0" fontId="29" fillId="0" borderId="25" xfId="29" applyFont="1" applyBorder="1" applyAlignment="1">
      <alignment horizontal="center"/>
      <protection/>
    </xf>
    <xf numFmtId="0" fontId="38" fillId="0" borderId="25" xfId="29" applyFont="1" applyBorder="1" applyAlignment="1">
      <alignment horizontal="left"/>
      <protection/>
    </xf>
    <xf numFmtId="0" fontId="40" fillId="0" borderId="24" xfId="29" applyFont="1" applyBorder="1">
      <alignment/>
      <protection/>
    </xf>
    <xf numFmtId="0" fontId="40" fillId="0" borderId="3" xfId="29" applyFont="1" applyBorder="1">
      <alignment/>
      <protection/>
    </xf>
    <xf numFmtId="0" fontId="39" fillId="0" borderId="25" xfId="0" applyFont="1" applyBorder="1" applyAlignment="1">
      <alignment wrapText="1"/>
    </xf>
    <xf numFmtId="49" fontId="34" fillId="0" borderId="25" xfId="0" applyNumberFormat="1" applyFont="1" applyBorder="1" applyAlignment="1">
      <alignment horizontal="left"/>
    </xf>
    <xf numFmtId="0" fontId="34" fillId="0" borderId="25" xfId="0" applyFont="1" applyBorder="1" applyAlignment="1">
      <alignment wrapText="1"/>
    </xf>
    <xf numFmtId="41" fontId="41" fillId="0" borderId="25" xfId="29" applyNumberFormat="1" applyFont="1" applyBorder="1" applyAlignment="1">
      <alignment/>
      <protection/>
    </xf>
    <xf numFmtId="0" fontId="24" fillId="0" borderId="24" xfId="29" applyBorder="1">
      <alignment/>
      <protection/>
    </xf>
    <xf numFmtId="0" fontId="24" fillId="0" borderId="3" xfId="29" applyBorder="1">
      <alignment/>
      <protection/>
    </xf>
    <xf numFmtId="49" fontId="34" fillId="0" borderId="25" xfId="0" applyNumberFormat="1" applyFont="1" applyBorder="1" applyAlignment="1">
      <alignment horizontal="left" vertical="top"/>
    </xf>
    <xf numFmtId="0" fontId="34" fillId="0" borderId="25" xfId="0" applyFont="1" applyBorder="1" applyAlignment="1">
      <alignment vertical="top"/>
    </xf>
    <xf numFmtId="41" fontId="34" fillId="0" borderId="25" xfId="29" applyNumberFormat="1" applyFont="1" applyBorder="1" applyAlignment="1">
      <alignment vertical="top"/>
      <protection/>
    </xf>
    <xf numFmtId="49" fontId="34" fillId="0" borderId="25" xfId="0" applyNumberFormat="1" applyFont="1" applyBorder="1" applyAlignment="1">
      <alignment horizontal="left"/>
    </xf>
    <xf numFmtId="0" fontId="34" fillId="0" borderId="3" xfId="29" applyFont="1" applyBorder="1">
      <alignment/>
      <protection/>
    </xf>
    <xf numFmtId="0" fontId="34" fillId="0" borderId="25" xfId="0" applyFont="1" applyBorder="1" applyAlignment="1">
      <alignment wrapText="1"/>
    </xf>
    <xf numFmtId="49" fontId="34" fillId="0" borderId="25" xfId="0" applyNumberFormat="1" applyFont="1" applyBorder="1" applyAlignment="1">
      <alignment wrapText="1"/>
    </xf>
    <xf numFmtId="0" fontId="34" fillId="0" borderId="3" xfId="29" applyFont="1" applyBorder="1">
      <alignment/>
      <protection/>
    </xf>
    <xf numFmtId="0" fontId="34" fillId="0" borderId="3" xfId="0" applyFont="1" applyBorder="1" applyAlignment="1">
      <alignment horizontal="center"/>
    </xf>
    <xf numFmtId="49" fontId="34" fillId="0" borderId="25" xfId="0" applyNumberFormat="1" applyFont="1" applyBorder="1" applyAlignment="1">
      <alignment horizontal="center"/>
    </xf>
    <xf numFmtId="49" fontId="34" fillId="0" borderId="25" xfId="0" applyNumberFormat="1" applyFont="1" applyBorder="1" applyAlignment="1">
      <alignment wrapText="1"/>
    </xf>
    <xf numFmtId="49" fontId="39" fillId="0" borderId="25" xfId="0" applyNumberFormat="1" applyFont="1" applyBorder="1" applyAlignment="1">
      <alignment/>
    </xf>
    <xf numFmtId="0" fontId="39" fillId="0" borderId="25" xfId="0" applyFont="1" applyBorder="1" applyAlignment="1">
      <alignment/>
    </xf>
    <xf numFmtId="0" fontId="34" fillId="0" borderId="3" xfId="29" applyFont="1" applyBorder="1" applyAlignment="1">
      <alignment vertical="top"/>
      <protection/>
    </xf>
    <xf numFmtId="0" fontId="34" fillId="0" borderId="3" xfId="0" applyFont="1" applyBorder="1" applyAlignment="1">
      <alignment horizontal="center" vertical="top"/>
    </xf>
    <xf numFmtId="49" fontId="34" fillId="0" borderId="25" xfId="0" applyNumberFormat="1" applyFont="1" applyBorder="1" applyAlignment="1">
      <alignment horizontal="center" vertical="top"/>
    </xf>
    <xf numFmtId="49" fontId="34" fillId="0" borderId="25" xfId="0" applyNumberFormat="1" applyFont="1" applyBorder="1" applyAlignment="1">
      <alignment vertical="top" wrapText="1"/>
    </xf>
    <xf numFmtId="0" fontId="33" fillId="0" borderId="31" xfId="29" applyFont="1" applyBorder="1" applyAlignment="1">
      <alignment horizontal="center"/>
      <protection/>
    </xf>
    <xf numFmtId="0" fontId="34" fillId="0" borderId="32" xfId="29" applyFont="1" applyBorder="1" applyAlignment="1">
      <alignment horizontal="center"/>
      <protection/>
    </xf>
    <xf numFmtId="0" fontId="34" fillId="0" borderId="33" xfId="29" applyFont="1" applyBorder="1" applyAlignment="1">
      <alignment horizontal="center"/>
      <protection/>
    </xf>
    <xf numFmtId="49" fontId="33" fillId="0" borderId="33" xfId="29" applyNumberFormat="1" applyFont="1" applyBorder="1" applyAlignment="1">
      <alignment horizontal="center"/>
      <protection/>
    </xf>
    <xf numFmtId="49" fontId="33" fillId="0" borderId="34" xfId="29" applyNumberFormat="1" applyFont="1" applyBorder="1" applyAlignment="1">
      <alignment horizontal="center"/>
      <protection/>
    </xf>
    <xf numFmtId="0" fontId="38" fillId="0" borderId="34" xfId="29" applyFont="1" applyBorder="1" applyAlignment="1">
      <alignment/>
      <protection/>
    </xf>
    <xf numFmtId="41" fontId="33" fillId="0" borderId="34" xfId="29" applyNumberFormat="1" applyFont="1" applyBorder="1" applyAlignment="1">
      <alignment/>
      <protection/>
    </xf>
    <xf numFmtId="49" fontId="33" fillId="0" borderId="3" xfId="29" applyNumberFormat="1" applyFont="1" applyBorder="1" applyAlignment="1">
      <alignment horizontal="center"/>
      <protection/>
    </xf>
    <xf numFmtId="49" fontId="33" fillId="0" borderId="25" xfId="29" applyNumberFormat="1" applyFont="1" applyBorder="1" applyAlignment="1">
      <alignment horizontal="left"/>
      <protection/>
    </xf>
    <xf numFmtId="0" fontId="33" fillId="0" borderId="25" xfId="29" applyFont="1" applyBorder="1" applyAlignment="1">
      <alignment/>
      <protection/>
    </xf>
    <xf numFmtId="41" fontId="33" fillId="0" borderId="25" xfId="29" applyNumberFormat="1" applyFont="1" applyBorder="1" applyAlignment="1">
      <alignment/>
      <protection/>
    </xf>
    <xf numFmtId="41" fontId="33" fillId="0" borderId="27" xfId="29" applyNumberFormat="1" applyFont="1" applyBorder="1" applyAlignment="1">
      <alignment/>
      <protection/>
    </xf>
    <xf numFmtId="0" fontId="24" fillId="0" borderId="36" xfId="29" applyBorder="1">
      <alignment/>
      <protection/>
    </xf>
    <xf numFmtId="0" fontId="34" fillId="0" borderId="28" xfId="29" applyFont="1" applyBorder="1">
      <alignment/>
      <protection/>
    </xf>
    <xf numFmtId="0" fontId="34" fillId="0" borderId="29" xfId="29" applyFont="1" applyBorder="1">
      <alignment/>
      <protection/>
    </xf>
    <xf numFmtId="49" fontId="33" fillId="0" borderId="29" xfId="29" applyNumberFormat="1" applyFont="1" applyBorder="1" applyAlignment="1">
      <alignment horizontal="left"/>
      <protection/>
    </xf>
    <xf numFmtId="49" fontId="33" fillId="0" borderId="30" xfId="29" applyNumberFormat="1" applyFont="1" applyBorder="1" applyAlignment="1">
      <alignment horizontal="left"/>
      <protection/>
    </xf>
    <xf numFmtId="0" fontId="33" fillId="0" borderId="30" xfId="29" applyFont="1" applyBorder="1" applyAlignment="1">
      <alignment wrapText="1"/>
      <protection/>
    </xf>
    <xf numFmtId="41" fontId="33" fillId="0" borderId="30" xfId="29" applyNumberFormat="1" applyFont="1" applyBorder="1" applyAlignment="1">
      <alignment/>
      <protection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7" xfId="0" applyBorder="1" applyAlignment="1">
      <alignment/>
    </xf>
    <xf numFmtId="0" fontId="35" fillId="0" borderId="27" xfId="29" applyFont="1" applyBorder="1" applyAlignment="1">
      <alignment horizontal="center" vertical="top"/>
      <protection/>
    </xf>
    <xf numFmtId="49" fontId="35" fillId="0" borderId="24" xfId="29" applyNumberFormat="1" applyFont="1" applyBorder="1" applyAlignment="1">
      <alignment horizontal="center" vertical="top"/>
      <protection/>
    </xf>
    <xf numFmtId="0" fontId="36" fillId="0" borderId="25" xfId="29" applyFont="1" applyBorder="1" applyAlignment="1">
      <alignment horizontal="center" vertical="top"/>
      <protection/>
    </xf>
    <xf numFmtId="0" fontId="35" fillId="0" borderId="25" xfId="29" applyFont="1" applyBorder="1" applyAlignment="1">
      <alignment horizontal="left" vertical="top"/>
      <protection/>
    </xf>
    <xf numFmtId="41" fontId="35" fillId="0" borderId="25" xfId="29" applyNumberFormat="1" applyFont="1" applyBorder="1" applyAlignment="1">
      <alignment vertical="top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8" fillId="0" borderId="5" xfId="30" applyFont="1" applyFill="1" applyBorder="1" applyAlignment="1">
      <alignment horizontal="center"/>
      <protection/>
    </xf>
    <xf numFmtId="0" fontId="8" fillId="0" borderId="8" xfId="30" applyFont="1" applyFill="1" applyBorder="1" applyAlignment="1">
      <alignment horizontal="center"/>
      <protection/>
    </xf>
    <xf numFmtId="0" fontId="8" fillId="0" borderId="3" xfId="30" applyFont="1" applyFill="1" applyBorder="1" applyAlignment="1">
      <alignment horizontal="center"/>
      <protection/>
    </xf>
    <xf numFmtId="0" fontId="8" fillId="0" borderId="6" xfId="30" applyFont="1" applyFill="1" applyBorder="1" applyAlignment="1">
      <alignment horizontal="center"/>
      <protection/>
    </xf>
    <xf numFmtId="0" fontId="21" fillId="0" borderId="4" xfId="32" applyFont="1" applyBorder="1" applyAlignment="1">
      <alignment horizontal="center" vertical="center"/>
      <protection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4" fontId="2" fillId="0" borderId="10" xfId="24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8" fillId="0" borderId="4" xfId="30" applyFont="1" applyFill="1" applyBorder="1" applyAlignment="1">
      <alignment horizontal="center" vertical="center" wrapText="1"/>
      <protection/>
    </xf>
    <xf numFmtId="0" fontId="8" fillId="0" borderId="2" xfId="30" applyFont="1" applyFill="1" applyBorder="1" applyAlignment="1">
      <alignment horizontal="center" vertical="center" wrapText="1"/>
      <protection/>
    </xf>
    <xf numFmtId="0" fontId="8" fillId="0" borderId="5" xfId="30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4" xfId="30" applyFont="1" applyFill="1" applyBorder="1" applyAlignment="1">
      <alignment horizontal="center" vertical="center"/>
      <protection/>
    </xf>
    <xf numFmtId="0" fontId="8" fillId="0" borderId="2" xfId="30" applyFont="1" applyFill="1" applyBorder="1" applyAlignment="1">
      <alignment horizontal="center" vertical="center"/>
      <protection/>
    </xf>
    <xf numFmtId="0" fontId="8" fillId="0" borderId="5" xfId="30" applyFont="1" applyFill="1" applyBorder="1" applyAlignment="1">
      <alignment horizontal="center" vertical="center"/>
      <protection/>
    </xf>
    <xf numFmtId="0" fontId="8" fillId="0" borderId="3" xfId="30" applyFont="1" applyFill="1" applyBorder="1" applyAlignment="1">
      <alignment horizontal="center" vertical="center"/>
      <protection/>
    </xf>
    <xf numFmtId="0" fontId="8" fillId="0" borderId="6" xfId="30" applyFont="1" applyFill="1" applyBorder="1" applyAlignment="1">
      <alignment horizontal="center" vertical="center"/>
      <protection/>
    </xf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9" fillId="0" borderId="4" xfId="30" applyFont="1" applyFill="1" applyBorder="1" applyAlignment="1">
      <alignment horizontal="center" vertical="center" wrapText="1"/>
      <protection/>
    </xf>
    <xf numFmtId="0" fontId="9" fillId="0" borderId="2" xfId="30" applyFont="1" applyFill="1" applyBorder="1" applyAlignment="1">
      <alignment horizontal="center" vertical="center" wrapText="1"/>
      <protection/>
    </xf>
    <xf numFmtId="0" fontId="9" fillId="0" borderId="5" xfId="30" applyFont="1" applyFill="1" applyBorder="1" applyAlignment="1">
      <alignment horizontal="center" vertical="center" wrapText="1"/>
      <protection/>
    </xf>
    <xf numFmtId="0" fontId="8" fillId="0" borderId="4" xfId="30" applyFont="1" applyFill="1" applyBorder="1" applyAlignment="1">
      <alignment horizontal="center" wrapText="1"/>
      <protection/>
    </xf>
    <xf numFmtId="0" fontId="8" fillId="0" borderId="2" xfId="30" applyFont="1" applyFill="1" applyBorder="1" applyAlignment="1">
      <alignment horizontal="center" wrapText="1"/>
      <protection/>
    </xf>
    <xf numFmtId="0" fontId="8" fillId="0" borderId="5" xfId="30" applyFont="1" applyFill="1" applyBorder="1" applyAlignment="1">
      <alignment horizontal="center" wrapText="1"/>
      <protection/>
    </xf>
    <xf numFmtId="0" fontId="8" fillId="0" borderId="7" xfId="30" applyFont="1" applyFill="1" applyBorder="1" applyAlignment="1">
      <alignment horizontal="center"/>
      <protection/>
    </xf>
    <xf numFmtId="0" fontId="8" fillId="0" borderId="0" xfId="30" applyFont="1" applyFill="1" applyBorder="1" applyAlignment="1">
      <alignment horizontal="center"/>
      <protection/>
    </xf>
    <xf numFmtId="0" fontId="8" fillId="0" borderId="9" xfId="30" applyFont="1" applyFill="1" applyBorder="1" applyAlignment="1">
      <alignment horizontal="center"/>
      <protection/>
    </xf>
    <xf numFmtId="0" fontId="8" fillId="0" borderId="4" xfId="30" applyFont="1" applyFill="1" applyBorder="1" applyAlignment="1">
      <alignment horizontal="center"/>
      <protection/>
    </xf>
    <xf numFmtId="0" fontId="8" fillId="0" borderId="2" xfId="30" applyFont="1" applyFill="1" applyBorder="1" applyAlignment="1">
      <alignment horizontal="center"/>
      <protection/>
    </xf>
    <xf numFmtId="0" fontId="21" fillId="0" borderId="5" xfId="32" applyFont="1" applyBorder="1" applyAlignment="1">
      <alignment horizontal="center" vertical="center"/>
      <protection/>
    </xf>
    <xf numFmtId="2" fontId="21" fillId="0" borderId="17" xfId="0" applyNumberFormat="1" applyFont="1" applyBorder="1" applyAlignment="1">
      <alignment horizontal="center" vertical="center"/>
    </xf>
    <xf numFmtId="2" fontId="21" fillId="0" borderId="37" xfId="0" applyNumberFormat="1" applyFont="1" applyBorder="1" applyAlignment="1">
      <alignment horizontal="center" vertical="center"/>
    </xf>
    <xf numFmtId="0" fontId="7" fillId="0" borderId="16" xfId="34" applyFont="1" applyBorder="1" applyAlignment="1">
      <alignment horizontal="center"/>
      <protection/>
    </xf>
    <xf numFmtId="0" fontId="7" fillId="0" borderId="17" xfId="34" applyFont="1" applyBorder="1" applyAlignment="1">
      <alignment horizontal="center"/>
      <protection/>
    </xf>
    <xf numFmtId="0" fontId="7" fillId="0" borderId="37" xfId="34" applyFont="1" applyBorder="1" applyAlignment="1">
      <alignment horizontal="center"/>
      <protection/>
    </xf>
    <xf numFmtId="0" fontId="7" fillId="0" borderId="4" xfId="34" applyFont="1" applyBorder="1" applyAlignment="1">
      <alignment horizontal="center" vertical="center" wrapText="1"/>
      <protection/>
    </xf>
    <xf numFmtId="0" fontId="7" fillId="0" borderId="2" xfId="34" applyFont="1" applyBorder="1" applyAlignment="1">
      <alignment horizontal="center" vertical="center" wrapText="1"/>
      <protection/>
    </xf>
    <xf numFmtId="0" fontId="7" fillId="0" borderId="5" xfId="34" applyFont="1" applyBorder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/>
      <protection/>
    </xf>
    <xf numFmtId="0" fontId="7" fillId="0" borderId="37" xfId="34" applyFont="1" applyBorder="1" applyAlignment="1">
      <alignment horizontal="center" vertical="center"/>
      <protection/>
    </xf>
    <xf numFmtId="0" fontId="7" fillId="0" borderId="8" xfId="34" applyFont="1" applyBorder="1" applyAlignment="1">
      <alignment horizontal="center" vertical="center" wrapText="1"/>
      <protection/>
    </xf>
    <xf numFmtId="0" fontId="7" fillId="0" borderId="6" xfId="34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25">
    <cellStyle name="Normal" xfId="0"/>
    <cellStyle name="Comma [0]" xfId="15"/>
    <cellStyle name="Currency [0]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al_Book1" xfId="26"/>
    <cellStyle name="normálne_def  - 150 tis  vys  a 10 vs  až v r  2009  NR 2009 - 2012 - n  od 1 1 2009 makrá z 12 9 08 vzorce" xfId="27"/>
    <cellStyle name="normálne_NR 2011 až 2013,  20.9. (na údaje MF SR, SF 2,5)" xfId="28"/>
    <cellStyle name="normálne_plnenie investície 2006" xfId="29"/>
    <cellStyle name="normálne_Príloha č  23 pooprave prevodu definitíva 4 2 2008" xfId="30"/>
    <cellStyle name="normálne_Prílohy č. 1a ... (tvorba fondov 2007)" xfId="31"/>
    <cellStyle name="normálne_Tabuľky do NR 2007-2010" xfId="32"/>
    <cellStyle name="normálne_Tabuľky do rr 2008" xfId="33"/>
    <cellStyle name="normálne_V príloha č. 3. vzorce (20.9.10)" xfId="34"/>
    <cellStyle name="normální_15.6.07 východ.+rozpočet 08-10" xfId="35"/>
    <cellStyle name="Percent" xfId="36"/>
    <cellStyle name="Followed Hyperlink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Rozpo&#269;tov&#253;%20v&#253;h&#318;ad%20na%202009-2011\NR%202008-2011%20n&#225;vratnos&#357;%20pr&#237;spevkov%20na%20SDS%2050%%2030.5.2007\tabu&#318;ky%20NR%202008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y\excel\cvic\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i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"/>
      <sheetName val="prvníúloha"/>
      <sheetName val="stravné"/>
      <sheetName val="seznamfaktur"/>
      <sheetName val="dalšívětvení"/>
      <sheetName val="faktura"/>
      <sheetName val="rodnáčísla"/>
      <sheetName val="dluh"/>
      <sheetName val="intervaly"/>
      <sheetName val="rodnáčíslaDON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6"/>
  <sheetViews>
    <sheetView workbookViewId="0" topLeftCell="A199">
      <selection activeCell="H115" sqref="A115:H223"/>
    </sheetView>
  </sheetViews>
  <sheetFormatPr defaultColWidth="10.28125" defaultRowHeight="12.75"/>
  <cols>
    <col min="1" max="1" width="70.7109375" style="111" customWidth="1"/>
    <col min="2" max="2" width="14.57421875" style="111" customWidth="1"/>
    <col min="3" max="4" width="15.421875" style="112" customWidth="1"/>
    <col min="5" max="5" width="15.57421875" style="111" customWidth="1"/>
    <col min="6" max="6" width="15.140625" style="111" customWidth="1"/>
    <col min="7" max="9" width="16.00390625" style="111" customWidth="1"/>
    <col min="10" max="16384" width="8.00390625" style="111" customWidth="1"/>
  </cols>
  <sheetData>
    <row r="1" ht="24.75" customHeight="1">
      <c r="A1" s="110">
        <v>40441</v>
      </c>
    </row>
    <row r="2" spans="1:4" s="113" customFormat="1" ht="31.5" customHeight="1">
      <c r="A2" s="114"/>
      <c r="C2" s="115"/>
      <c r="D2" s="115"/>
    </row>
    <row r="3" spans="1:5" s="113" customFormat="1" ht="24.75" customHeight="1">
      <c r="A3" s="114"/>
      <c r="B3" s="115"/>
      <c r="E3" s="116"/>
    </row>
    <row r="4" s="113" customFormat="1" ht="24.75" customHeight="1">
      <c r="D4" s="116"/>
    </row>
    <row r="5" spans="1:6" ht="21.75" customHeight="1" hidden="1">
      <c r="A5" s="110"/>
      <c r="F5" s="117"/>
    </row>
    <row r="6" spans="1:6" ht="21.75" customHeight="1" hidden="1">
      <c r="A6" s="118"/>
      <c r="F6" s="117"/>
    </row>
    <row r="7" ht="21.75" customHeight="1" hidden="1">
      <c r="A7" s="119"/>
    </row>
    <row r="8" ht="21.75" customHeight="1" hidden="1">
      <c r="A8" s="120"/>
    </row>
    <row r="9" ht="21.75" customHeight="1">
      <c r="H9" s="111" t="s">
        <v>5</v>
      </c>
    </row>
    <row r="10" spans="1:2" ht="15.75">
      <c r="A10" s="114" t="s">
        <v>6</v>
      </c>
      <c r="B10" s="114"/>
    </row>
    <row r="11" spans="5:9" ht="15.75">
      <c r="E11" s="121"/>
      <c r="H11" s="121" t="s">
        <v>0</v>
      </c>
      <c r="I11" s="121"/>
    </row>
    <row r="12" spans="1:9" ht="27.75" customHeight="1">
      <c r="A12" s="407" t="s">
        <v>3</v>
      </c>
      <c r="B12" s="403" t="s">
        <v>1</v>
      </c>
      <c r="C12" s="403" t="s">
        <v>7</v>
      </c>
      <c r="D12" s="403" t="s">
        <v>8</v>
      </c>
      <c r="E12" s="403" t="s">
        <v>9</v>
      </c>
      <c r="F12" s="403" t="s">
        <v>2</v>
      </c>
      <c r="G12" s="406" t="s">
        <v>10</v>
      </c>
      <c r="H12" s="406"/>
      <c r="I12" s="2"/>
    </row>
    <row r="13" spans="1:9" ht="45" customHeight="1">
      <c r="A13" s="408"/>
      <c r="B13" s="405"/>
      <c r="C13" s="404"/>
      <c r="D13" s="405"/>
      <c r="E13" s="404"/>
      <c r="F13" s="405"/>
      <c r="G13" s="122">
        <v>2012</v>
      </c>
      <c r="H13" s="123">
        <v>2013</v>
      </c>
      <c r="I13" s="124"/>
    </row>
    <row r="14" spans="1:9" ht="15.75">
      <c r="A14" s="125" t="s">
        <v>11</v>
      </c>
      <c r="B14" s="125">
        <v>1</v>
      </c>
      <c r="C14" s="126">
        <v>2</v>
      </c>
      <c r="D14" s="126">
        <v>3</v>
      </c>
      <c r="E14" s="125">
        <v>4</v>
      </c>
      <c r="F14" s="125">
        <v>5</v>
      </c>
      <c r="G14" s="125">
        <v>6</v>
      </c>
      <c r="H14" s="125">
        <v>7</v>
      </c>
      <c r="I14" s="127"/>
    </row>
    <row r="15" spans="1:9" ht="15.75">
      <c r="A15" s="128" t="s">
        <v>12</v>
      </c>
      <c r="B15" s="129">
        <v>6178091</v>
      </c>
      <c r="C15" s="129">
        <v>6465548.53</v>
      </c>
      <c r="D15" s="129">
        <v>6465549</v>
      </c>
      <c r="E15" s="129">
        <v>6414365</v>
      </c>
      <c r="F15" s="129">
        <v>6735522</v>
      </c>
      <c r="G15" s="129">
        <v>7214736</v>
      </c>
      <c r="H15" s="129">
        <v>7689646</v>
      </c>
      <c r="I15" s="130"/>
    </row>
    <row r="16" spans="1:9" ht="15.75">
      <c r="A16" s="131" t="s">
        <v>13</v>
      </c>
      <c r="B16" s="132"/>
      <c r="C16" s="132"/>
      <c r="D16" s="132"/>
      <c r="E16" s="132"/>
      <c r="F16" s="132"/>
      <c r="G16" s="132"/>
      <c r="H16" s="132"/>
      <c r="I16" s="133"/>
    </row>
    <row r="17" spans="1:9" ht="15.75">
      <c r="A17" s="134" t="s">
        <v>14</v>
      </c>
      <c r="B17" s="135">
        <v>5401673</v>
      </c>
      <c r="C17" s="135">
        <v>6077876.53</v>
      </c>
      <c r="D17" s="135">
        <v>6077877</v>
      </c>
      <c r="E17" s="135">
        <v>5994508</v>
      </c>
      <c r="F17" s="135">
        <v>6350829</v>
      </c>
      <c r="G17" s="135">
        <v>6734116</v>
      </c>
      <c r="H17" s="135">
        <v>7148692</v>
      </c>
      <c r="I17" s="130"/>
    </row>
    <row r="18" spans="1:9" ht="15.75">
      <c r="A18" s="131" t="s">
        <v>13</v>
      </c>
      <c r="B18" s="132"/>
      <c r="C18" s="132"/>
      <c r="D18" s="132"/>
      <c r="E18" s="132"/>
      <c r="F18" s="132"/>
      <c r="G18" s="132"/>
      <c r="H18" s="132"/>
      <c r="I18" s="133"/>
    </row>
    <row r="19" spans="1:9" ht="15.75">
      <c r="A19" s="134" t="s">
        <v>15</v>
      </c>
      <c r="B19" s="135">
        <v>381936</v>
      </c>
      <c r="C19" s="135">
        <v>388580</v>
      </c>
      <c r="D19" s="135">
        <v>388580</v>
      </c>
      <c r="E19" s="135">
        <v>393370</v>
      </c>
      <c r="F19" s="135">
        <v>422024</v>
      </c>
      <c r="G19" s="135">
        <v>451873</v>
      </c>
      <c r="H19" s="135">
        <v>485562</v>
      </c>
      <c r="I19" s="130"/>
    </row>
    <row r="20" spans="1:9" ht="15.75">
      <c r="A20" s="131" t="s">
        <v>16</v>
      </c>
      <c r="B20" s="132">
        <v>366513</v>
      </c>
      <c r="C20" s="132">
        <v>377939</v>
      </c>
      <c r="D20" s="132">
        <v>377939</v>
      </c>
      <c r="E20" s="132">
        <v>377200</v>
      </c>
      <c r="F20" s="132">
        <v>407915</v>
      </c>
      <c r="G20" s="132">
        <v>438957</v>
      </c>
      <c r="H20" s="132">
        <v>472644</v>
      </c>
      <c r="I20" s="133"/>
    </row>
    <row r="21" spans="1:9" ht="15.75">
      <c r="A21" s="131" t="s">
        <v>13</v>
      </c>
      <c r="B21" s="132"/>
      <c r="C21" s="132"/>
      <c r="D21" s="132"/>
      <c r="E21" s="132"/>
      <c r="F21" s="132"/>
      <c r="G21" s="132"/>
      <c r="H21" s="132"/>
      <c r="I21" s="133"/>
    </row>
    <row r="22" spans="1:9" ht="15.75">
      <c r="A22" s="131" t="s">
        <v>17</v>
      </c>
      <c r="B22" s="132">
        <v>159878</v>
      </c>
      <c r="C22" s="132">
        <v>169215</v>
      </c>
      <c r="D22" s="132">
        <v>169215</v>
      </c>
      <c r="E22" s="3">
        <v>163174</v>
      </c>
      <c r="F22" s="3">
        <v>176500</v>
      </c>
      <c r="G22" s="3">
        <v>189931</v>
      </c>
      <c r="H22" s="3">
        <v>204507</v>
      </c>
      <c r="I22" s="133"/>
    </row>
    <row r="23" spans="1:9" ht="15.75">
      <c r="A23" s="131" t="s">
        <v>18</v>
      </c>
      <c r="B23" s="132">
        <v>160660</v>
      </c>
      <c r="C23" s="132">
        <v>169215</v>
      </c>
      <c r="D23" s="132">
        <v>169215</v>
      </c>
      <c r="E23" s="3">
        <v>163174</v>
      </c>
      <c r="F23" s="3">
        <v>176500</v>
      </c>
      <c r="G23" s="3">
        <v>189931</v>
      </c>
      <c r="H23" s="3">
        <v>204507</v>
      </c>
      <c r="I23" s="133"/>
    </row>
    <row r="24" spans="1:9" ht="15.75">
      <c r="A24" s="131" t="s">
        <v>19</v>
      </c>
      <c r="B24" s="132">
        <v>36929</v>
      </c>
      <c r="C24" s="132">
        <v>35617</v>
      </c>
      <c r="D24" s="132">
        <v>35617</v>
      </c>
      <c r="E24" s="3">
        <v>39124</v>
      </c>
      <c r="F24" s="3">
        <v>42319</v>
      </c>
      <c r="G24" s="3">
        <v>45540</v>
      </c>
      <c r="H24" s="3">
        <v>49035</v>
      </c>
      <c r="I24" s="133"/>
    </row>
    <row r="25" spans="1:9" ht="15.75">
      <c r="A25" s="131" t="s">
        <v>20</v>
      </c>
      <c r="B25" s="132">
        <v>9046</v>
      </c>
      <c r="C25" s="132">
        <v>3892</v>
      </c>
      <c r="D25" s="132">
        <v>3892</v>
      </c>
      <c r="E25" s="3">
        <v>11728</v>
      </c>
      <c r="F25" s="3">
        <v>12596</v>
      </c>
      <c r="G25" s="3">
        <v>13555</v>
      </c>
      <c r="H25" s="3">
        <v>14595</v>
      </c>
      <c r="I25" s="133"/>
    </row>
    <row r="26" spans="1:9" ht="15.75">
      <c r="A26" s="131" t="s">
        <v>21</v>
      </c>
      <c r="B26" s="132">
        <v>466</v>
      </c>
      <c r="C26" s="132">
        <v>332</v>
      </c>
      <c r="D26" s="132">
        <v>332</v>
      </c>
      <c r="E26" s="3">
        <v>303</v>
      </c>
      <c r="F26" s="3">
        <v>303</v>
      </c>
      <c r="G26" s="3">
        <v>303</v>
      </c>
      <c r="H26" s="3">
        <v>303</v>
      </c>
      <c r="I26" s="133"/>
    </row>
    <row r="27" spans="1:9" ht="15.75">
      <c r="A27" s="131" t="s">
        <v>22</v>
      </c>
      <c r="B27" s="132">
        <v>13423</v>
      </c>
      <c r="C27" s="132">
        <v>8770</v>
      </c>
      <c r="D27" s="132">
        <v>8770</v>
      </c>
      <c r="E27" s="3">
        <v>14681</v>
      </c>
      <c r="F27" s="3">
        <v>12241</v>
      </c>
      <c r="G27" s="3">
        <v>11028</v>
      </c>
      <c r="H27" s="3">
        <v>11027</v>
      </c>
      <c r="I27" s="133"/>
    </row>
    <row r="28" spans="1:9" ht="15.75">
      <c r="A28" s="131" t="s">
        <v>23</v>
      </c>
      <c r="B28" s="132">
        <v>1534</v>
      </c>
      <c r="C28" s="132">
        <v>1539</v>
      </c>
      <c r="D28" s="132">
        <v>1539</v>
      </c>
      <c r="E28" s="3">
        <v>1186</v>
      </c>
      <c r="F28" s="3">
        <v>1565</v>
      </c>
      <c r="G28" s="3">
        <v>1585</v>
      </c>
      <c r="H28" s="3">
        <v>1588</v>
      </c>
      <c r="I28" s="133"/>
    </row>
    <row r="29" spans="1:9" ht="15.75">
      <c r="A29" s="131"/>
      <c r="B29" s="132"/>
      <c r="C29" s="132"/>
      <c r="D29" s="132"/>
      <c r="E29" s="132"/>
      <c r="F29" s="132"/>
      <c r="G29" s="132"/>
      <c r="H29" s="132"/>
      <c r="I29" s="133"/>
    </row>
    <row r="30" spans="1:9" ht="15.75">
      <c r="A30" s="134" t="s">
        <v>24</v>
      </c>
      <c r="B30" s="135">
        <v>3000821</v>
      </c>
      <c r="C30" s="135">
        <v>3644124</v>
      </c>
      <c r="D30" s="135">
        <v>3644124</v>
      </c>
      <c r="E30" s="135">
        <v>3635244</v>
      </c>
      <c r="F30" s="135">
        <v>3795830</v>
      </c>
      <c r="G30" s="135">
        <v>4003730</v>
      </c>
      <c r="H30" s="135">
        <v>4216966</v>
      </c>
      <c r="I30" s="130"/>
    </row>
    <row r="31" spans="1:9" ht="15.75">
      <c r="A31" s="131" t="s">
        <v>25</v>
      </c>
      <c r="B31" s="132">
        <v>1796783</v>
      </c>
      <c r="C31" s="132">
        <v>1943655</v>
      </c>
      <c r="D31" s="132">
        <v>1943655</v>
      </c>
      <c r="E31" s="132">
        <v>1851761</v>
      </c>
      <c r="F31" s="132">
        <v>1988592</v>
      </c>
      <c r="G31" s="132">
        <v>2140575</v>
      </c>
      <c r="H31" s="132">
        <v>2304110</v>
      </c>
      <c r="I31" s="133"/>
    </row>
    <row r="32" spans="1:9" ht="15.75">
      <c r="A32" s="131" t="s">
        <v>13</v>
      </c>
      <c r="B32" s="132"/>
      <c r="C32" s="132"/>
      <c r="D32" s="132"/>
      <c r="E32" s="132"/>
      <c r="F32" s="132"/>
      <c r="G32" s="132"/>
      <c r="H32" s="132"/>
      <c r="I32" s="133"/>
    </row>
    <row r="33" spans="1:9" ht="15.75">
      <c r="A33" s="131" t="s">
        <v>17</v>
      </c>
      <c r="B33" s="132">
        <v>517787</v>
      </c>
      <c r="C33" s="132">
        <v>539330</v>
      </c>
      <c r="D33" s="132">
        <v>539330</v>
      </c>
      <c r="E33" s="3">
        <v>525322</v>
      </c>
      <c r="F33" s="3">
        <v>568224</v>
      </c>
      <c r="G33" s="3">
        <v>611465</v>
      </c>
      <c r="H33" s="3">
        <v>658390</v>
      </c>
      <c r="I33" s="133"/>
    </row>
    <row r="34" spans="1:9" ht="15.75">
      <c r="A34" s="131" t="s">
        <v>26</v>
      </c>
      <c r="B34" s="132">
        <v>1150820</v>
      </c>
      <c r="C34" s="132">
        <v>1276070</v>
      </c>
      <c r="D34" s="132">
        <v>1276070</v>
      </c>
      <c r="E34" s="3">
        <v>1190730</v>
      </c>
      <c r="F34" s="3">
        <v>1273327</v>
      </c>
      <c r="G34" s="3">
        <v>1370912</v>
      </c>
      <c r="H34" s="3">
        <v>1475427</v>
      </c>
      <c r="I34" s="133"/>
    </row>
    <row r="35" spans="1:9" ht="15.75">
      <c r="A35" s="131" t="s">
        <v>27</v>
      </c>
      <c r="B35" s="132">
        <v>120304</v>
      </c>
      <c r="C35" s="132">
        <v>114024</v>
      </c>
      <c r="D35" s="132">
        <v>114024</v>
      </c>
      <c r="E35" s="3">
        <v>127638</v>
      </c>
      <c r="F35" s="3">
        <v>138372</v>
      </c>
      <c r="G35" s="3">
        <v>148872</v>
      </c>
      <c r="H35" s="3">
        <v>160254</v>
      </c>
      <c r="I35" s="133"/>
    </row>
    <row r="36" spans="1:9" ht="15.75">
      <c r="A36" s="131" t="s">
        <v>28</v>
      </c>
      <c r="B36" s="132">
        <v>7872</v>
      </c>
      <c r="C36" s="132">
        <v>14231</v>
      </c>
      <c r="D36" s="132">
        <v>14231</v>
      </c>
      <c r="E36" s="3">
        <v>8071</v>
      </c>
      <c r="F36" s="3">
        <v>8669</v>
      </c>
      <c r="G36" s="3">
        <v>9326</v>
      </c>
      <c r="H36" s="3">
        <v>10039</v>
      </c>
      <c r="I36" s="133"/>
    </row>
    <row r="37" spans="1:9" ht="14.25" customHeight="1">
      <c r="A37" s="131" t="s">
        <v>29</v>
      </c>
      <c r="B37" s="132">
        <v>108778</v>
      </c>
      <c r="C37" s="132">
        <v>0</v>
      </c>
      <c r="D37" s="132">
        <v>0</v>
      </c>
      <c r="E37" s="3">
        <v>0</v>
      </c>
      <c r="F37" s="3">
        <v>0</v>
      </c>
      <c r="G37" s="3">
        <v>0</v>
      </c>
      <c r="H37" s="3">
        <v>0</v>
      </c>
      <c r="I37" s="133"/>
    </row>
    <row r="38" spans="1:9" ht="15.75">
      <c r="A38" s="131" t="s">
        <v>30</v>
      </c>
      <c r="B38" s="132">
        <v>97992</v>
      </c>
      <c r="C38" s="132">
        <v>108353</v>
      </c>
      <c r="D38" s="132">
        <v>108353</v>
      </c>
      <c r="E38" s="3">
        <v>96263</v>
      </c>
      <c r="F38" s="3">
        <v>98440</v>
      </c>
      <c r="G38" s="3">
        <v>99029</v>
      </c>
      <c r="H38" s="3">
        <v>103293</v>
      </c>
      <c r="I38" s="133"/>
    </row>
    <row r="39" spans="1:9" ht="15.75">
      <c r="A39" s="131" t="s">
        <v>31</v>
      </c>
      <c r="B39" s="132">
        <v>1350</v>
      </c>
      <c r="C39" s="132">
        <v>1731</v>
      </c>
      <c r="D39" s="132">
        <v>1731</v>
      </c>
      <c r="E39" s="3">
        <v>1720</v>
      </c>
      <c r="F39" s="3">
        <v>1888</v>
      </c>
      <c r="G39" s="3">
        <v>2090</v>
      </c>
      <c r="H39" s="3">
        <v>2312</v>
      </c>
      <c r="I39" s="133"/>
    </row>
    <row r="40" spans="1:9" ht="15.75">
      <c r="A40" s="131" t="s">
        <v>32</v>
      </c>
      <c r="B40" s="132">
        <v>1879</v>
      </c>
      <c r="C40" s="132">
        <v>2324</v>
      </c>
      <c r="D40" s="132">
        <v>2324</v>
      </c>
      <c r="E40" s="3">
        <v>1252</v>
      </c>
      <c r="F40" s="3">
        <v>1252</v>
      </c>
      <c r="G40" s="3">
        <v>1252</v>
      </c>
      <c r="H40" s="3">
        <v>1252</v>
      </c>
      <c r="I40" s="133"/>
    </row>
    <row r="41" spans="1:9" ht="15.75">
      <c r="A41" s="131" t="s">
        <v>33</v>
      </c>
      <c r="B41" s="132">
        <v>116951</v>
      </c>
      <c r="C41" s="132">
        <v>67352</v>
      </c>
      <c r="D41" s="132">
        <v>67352</v>
      </c>
      <c r="E41" s="3">
        <v>112741</v>
      </c>
      <c r="F41" s="3">
        <v>94004</v>
      </c>
      <c r="G41" s="3">
        <v>84687</v>
      </c>
      <c r="H41" s="3">
        <v>84679</v>
      </c>
      <c r="I41" s="133"/>
    </row>
    <row r="42" spans="1:10" ht="15.75">
      <c r="A42" s="131" t="s">
        <v>34</v>
      </c>
      <c r="B42" s="132">
        <v>877088</v>
      </c>
      <c r="C42" s="132">
        <v>1520709</v>
      </c>
      <c r="D42" s="132">
        <v>1520709</v>
      </c>
      <c r="E42" s="3">
        <v>1571507</v>
      </c>
      <c r="F42" s="3">
        <v>1611654</v>
      </c>
      <c r="G42" s="3">
        <v>1676097</v>
      </c>
      <c r="H42" s="3">
        <v>1721320</v>
      </c>
      <c r="I42" s="133"/>
      <c r="J42" s="117">
        <v>0</v>
      </c>
    </row>
    <row r="43" spans="1:9" ht="15.75">
      <c r="A43" s="131" t="s">
        <v>35</v>
      </c>
      <c r="B43" s="132">
        <v>875300</v>
      </c>
      <c r="C43" s="132">
        <v>1517216</v>
      </c>
      <c r="D43" s="132">
        <v>1517216</v>
      </c>
      <c r="E43" s="3">
        <v>1567217</v>
      </c>
      <c r="F43" s="3">
        <v>1608733</v>
      </c>
      <c r="G43" s="3">
        <v>1672696</v>
      </c>
      <c r="H43" s="3">
        <v>1717805</v>
      </c>
      <c r="I43" s="133"/>
    </row>
    <row r="44" spans="1:9" ht="15.75">
      <c r="A44" s="131"/>
      <c r="B44" s="132"/>
      <c r="C44" s="132"/>
      <c r="D44" s="132"/>
      <c r="E44" s="132"/>
      <c r="F44" s="132"/>
      <c r="G44" s="132"/>
      <c r="H44" s="132"/>
      <c r="I44" s="133"/>
    </row>
    <row r="45" spans="1:9" ht="15.75">
      <c r="A45" s="134" t="s">
        <v>36</v>
      </c>
      <c r="B45" s="135">
        <v>891140</v>
      </c>
      <c r="C45" s="135">
        <v>912182</v>
      </c>
      <c r="D45" s="135">
        <v>912182</v>
      </c>
      <c r="E45" s="135">
        <v>879034</v>
      </c>
      <c r="F45" s="135">
        <v>940283</v>
      </c>
      <c r="G45" s="135">
        <v>1003608</v>
      </c>
      <c r="H45" s="135">
        <v>1077397</v>
      </c>
      <c r="I45" s="130"/>
    </row>
    <row r="46" spans="1:9" ht="15.75">
      <c r="A46" s="131" t="s">
        <v>25</v>
      </c>
      <c r="B46" s="132">
        <v>798300</v>
      </c>
      <c r="C46" s="132">
        <v>831264</v>
      </c>
      <c r="D46" s="132">
        <v>831264</v>
      </c>
      <c r="E46" s="132">
        <v>791462</v>
      </c>
      <c r="F46" s="132">
        <v>856073</v>
      </c>
      <c r="G46" s="132">
        <v>921218</v>
      </c>
      <c r="H46" s="132">
        <v>991914</v>
      </c>
      <c r="I46" s="133"/>
    </row>
    <row r="47" spans="1:9" ht="15.75">
      <c r="A47" s="131" t="s">
        <v>13</v>
      </c>
      <c r="B47" s="132"/>
      <c r="C47" s="132"/>
      <c r="D47" s="132"/>
      <c r="E47" s="132"/>
      <c r="F47" s="132"/>
      <c r="G47" s="132"/>
      <c r="H47" s="132"/>
      <c r="I47" s="133"/>
    </row>
    <row r="48" spans="1:9" ht="15.75">
      <c r="A48" s="131" t="s">
        <v>17</v>
      </c>
      <c r="B48" s="132">
        <v>371826</v>
      </c>
      <c r="C48" s="132">
        <v>389385</v>
      </c>
      <c r="D48" s="132">
        <v>389385</v>
      </c>
      <c r="E48" s="3">
        <v>368262</v>
      </c>
      <c r="F48" s="3">
        <v>398337</v>
      </c>
      <c r="G48" s="3">
        <v>428650</v>
      </c>
      <c r="H48" s="3">
        <v>461545</v>
      </c>
      <c r="I48" s="133"/>
    </row>
    <row r="49" spans="1:9" ht="15.75">
      <c r="A49" s="131" t="s">
        <v>18</v>
      </c>
      <c r="B49" s="132">
        <v>372986</v>
      </c>
      <c r="C49" s="132">
        <v>389385</v>
      </c>
      <c r="D49" s="132">
        <v>389385</v>
      </c>
      <c r="E49" s="3">
        <v>368262</v>
      </c>
      <c r="F49" s="3">
        <v>398337</v>
      </c>
      <c r="G49" s="3">
        <v>428650</v>
      </c>
      <c r="H49" s="3">
        <v>461545</v>
      </c>
      <c r="I49" s="133"/>
    </row>
    <row r="50" spans="1:9" ht="15.75">
      <c r="A50" s="131" t="s">
        <v>27</v>
      </c>
      <c r="B50" s="132">
        <v>49979</v>
      </c>
      <c r="C50" s="132">
        <v>47363</v>
      </c>
      <c r="D50" s="132">
        <v>47363</v>
      </c>
      <c r="E50" s="3">
        <v>51410</v>
      </c>
      <c r="F50" s="3">
        <v>55609</v>
      </c>
      <c r="G50" s="3">
        <v>59840</v>
      </c>
      <c r="H50" s="3">
        <v>64433</v>
      </c>
      <c r="I50" s="133"/>
    </row>
    <row r="51" spans="1:9" ht="15.75">
      <c r="A51" s="131" t="s">
        <v>28</v>
      </c>
      <c r="B51" s="132">
        <v>3509</v>
      </c>
      <c r="C51" s="132">
        <v>5131</v>
      </c>
      <c r="D51" s="132">
        <v>5131</v>
      </c>
      <c r="E51" s="3">
        <v>3528</v>
      </c>
      <c r="F51" s="3">
        <v>3790</v>
      </c>
      <c r="G51" s="3">
        <v>4078</v>
      </c>
      <c r="H51" s="3">
        <v>4391</v>
      </c>
      <c r="I51" s="133"/>
    </row>
    <row r="52" spans="1:9" ht="15.75">
      <c r="A52" s="131" t="s">
        <v>37</v>
      </c>
      <c r="B52" s="132">
        <v>53872</v>
      </c>
      <c r="C52" s="132">
        <v>56706</v>
      </c>
      <c r="D52" s="132">
        <v>56706</v>
      </c>
      <c r="E52" s="3">
        <v>50260</v>
      </c>
      <c r="F52" s="3">
        <v>52215</v>
      </c>
      <c r="G52" s="3">
        <v>53277</v>
      </c>
      <c r="H52" s="3">
        <v>56369</v>
      </c>
      <c r="I52" s="133"/>
    </row>
    <row r="53" spans="1:9" ht="15.75">
      <c r="A53" s="131" t="s">
        <v>38</v>
      </c>
      <c r="B53" s="132">
        <v>626</v>
      </c>
      <c r="C53" s="132">
        <v>996</v>
      </c>
      <c r="D53" s="132">
        <v>996</v>
      </c>
      <c r="E53" s="3">
        <v>417</v>
      </c>
      <c r="F53" s="3">
        <v>417</v>
      </c>
      <c r="G53" s="3">
        <v>417</v>
      </c>
      <c r="H53" s="3">
        <v>417</v>
      </c>
      <c r="I53" s="133"/>
    </row>
    <row r="54" spans="1:9" ht="15.75">
      <c r="A54" s="131" t="s">
        <v>39</v>
      </c>
      <c r="B54" s="132">
        <v>36124</v>
      </c>
      <c r="C54" s="132">
        <v>21038</v>
      </c>
      <c r="D54" s="132">
        <v>21038</v>
      </c>
      <c r="E54" s="3">
        <v>35216</v>
      </c>
      <c r="F54" s="3">
        <v>29363</v>
      </c>
      <c r="G54" s="3">
        <v>26453</v>
      </c>
      <c r="H54" s="3">
        <v>26450</v>
      </c>
      <c r="I54" s="133"/>
    </row>
    <row r="55" spans="1:9" ht="15.75">
      <c r="A55" s="131" t="s">
        <v>40</v>
      </c>
      <c r="B55" s="132">
        <v>2218</v>
      </c>
      <c r="C55" s="132">
        <v>2178</v>
      </c>
      <c r="D55" s="132">
        <v>2178</v>
      </c>
      <c r="E55" s="3">
        <v>1679</v>
      </c>
      <c r="F55" s="3">
        <v>2215</v>
      </c>
      <c r="G55" s="3">
        <v>2243</v>
      </c>
      <c r="H55" s="3">
        <v>2247</v>
      </c>
      <c r="I55" s="133"/>
    </row>
    <row r="56" spans="1:9" ht="15.75">
      <c r="A56" s="131"/>
      <c r="B56" s="132"/>
      <c r="C56" s="132"/>
      <c r="D56" s="132"/>
      <c r="E56" s="132"/>
      <c r="F56" s="132"/>
      <c r="G56" s="132"/>
      <c r="H56" s="132"/>
      <c r="I56" s="133"/>
    </row>
    <row r="57" spans="1:9" ht="15.75">
      <c r="A57" s="134" t="s">
        <v>41</v>
      </c>
      <c r="B57" s="135">
        <v>119496</v>
      </c>
      <c r="C57" s="135">
        <v>123399</v>
      </c>
      <c r="D57" s="135">
        <v>123399</v>
      </c>
      <c r="E57" s="135">
        <v>119736</v>
      </c>
      <c r="F57" s="135">
        <v>128491</v>
      </c>
      <c r="G57" s="135">
        <v>137531</v>
      </c>
      <c r="H57" s="135">
        <v>147747</v>
      </c>
      <c r="I57" s="130"/>
    </row>
    <row r="58" spans="1:9" ht="15.75">
      <c r="A58" s="131" t="s">
        <v>25</v>
      </c>
      <c r="B58" s="132">
        <v>113142</v>
      </c>
      <c r="C58" s="132">
        <v>119646</v>
      </c>
      <c r="D58" s="132">
        <v>119646</v>
      </c>
      <c r="E58" s="3">
        <v>114353</v>
      </c>
      <c r="F58" s="3">
        <v>123692</v>
      </c>
      <c r="G58" s="3">
        <v>133105</v>
      </c>
      <c r="H58" s="3">
        <v>143320</v>
      </c>
      <c r="I58" s="133"/>
    </row>
    <row r="59" spans="1:9" ht="15.75">
      <c r="A59" s="131" t="s">
        <v>21</v>
      </c>
      <c r="B59" s="132">
        <v>50</v>
      </c>
      <c r="C59" s="132">
        <v>232</v>
      </c>
      <c r="D59" s="132">
        <v>232</v>
      </c>
      <c r="E59" s="3">
        <v>169</v>
      </c>
      <c r="F59" s="3">
        <v>169</v>
      </c>
      <c r="G59" s="3">
        <v>169</v>
      </c>
      <c r="H59" s="3">
        <v>169</v>
      </c>
      <c r="I59" s="133"/>
    </row>
    <row r="60" spans="1:9" ht="15.75">
      <c r="A60" s="131" t="s">
        <v>22</v>
      </c>
      <c r="B60" s="132">
        <v>5063</v>
      </c>
      <c r="C60" s="132">
        <v>2768</v>
      </c>
      <c r="D60" s="132">
        <v>2768</v>
      </c>
      <c r="E60" s="3">
        <v>4634</v>
      </c>
      <c r="F60" s="3">
        <v>3864</v>
      </c>
      <c r="G60" s="3">
        <v>3481</v>
      </c>
      <c r="H60" s="3">
        <v>3481</v>
      </c>
      <c r="I60" s="133"/>
    </row>
    <row r="61" spans="1:9" ht="15.75">
      <c r="A61" s="131" t="s">
        <v>23</v>
      </c>
      <c r="B61" s="132">
        <v>1241</v>
      </c>
      <c r="C61" s="132">
        <v>753</v>
      </c>
      <c r="D61" s="132">
        <v>753</v>
      </c>
      <c r="E61" s="3">
        <v>580</v>
      </c>
      <c r="F61" s="3">
        <v>766</v>
      </c>
      <c r="G61" s="3">
        <v>776</v>
      </c>
      <c r="H61" s="3">
        <v>777</v>
      </c>
      <c r="I61" s="133"/>
    </row>
    <row r="62" spans="1:9" ht="14.25" customHeight="1">
      <c r="A62" s="131"/>
      <c r="B62" s="132"/>
      <c r="C62" s="132"/>
      <c r="D62" s="132"/>
      <c r="E62" s="132"/>
      <c r="F62" s="132"/>
      <c r="G62" s="132"/>
      <c r="H62" s="132"/>
      <c r="I62" s="133"/>
    </row>
    <row r="63" spans="1:9" ht="15.75">
      <c r="A63" s="134" t="s">
        <v>42</v>
      </c>
      <c r="B63" s="135">
        <v>51798</v>
      </c>
      <c r="C63" s="135">
        <v>43840</v>
      </c>
      <c r="D63" s="135">
        <v>43840</v>
      </c>
      <c r="E63" s="135">
        <v>45502</v>
      </c>
      <c r="F63" s="135">
        <v>48364</v>
      </c>
      <c r="G63" s="135">
        <v>50767</v>
      </c>
      <c r="H63" s="135">
        <v>53455</v>
      </c>
      <c r="I63" s="130"/>
    </row>
    <row r="64" spans="1:9" ht="15.75">
      <c r="A64" s="131" t="s">
        <v>25</v>
      </c>
      <c r="B64" s="132">
        <v>25383</v>
      </c>
      <c r="C64" s="132">
        <v>24843</v>
      </c>
      <c r="D64" s="132">
        <v>24843</v>
      </c>
      <c r="E64" s="3">
        <v>25922</v>
      </c>
      <c r="F64" s="3">
        <v>28039</v>
      </c>
      <c r="G64" s="3">
        <v>30173</v>
      </c>
      <c r="H64" s="3">
        <v>32488</v>
      </c>
      <c r="I64" s="133"/>
    </row>
    <row r="65" spans="1:9" ht="15.75">
      <c r="A65" s="131" t="s">
        <v>21</v>
      </c>
      <c r="B65" s="132">
        <v>21</v>
      </c>
      <c r="C65" s="132">
        <v>10</v>
      </c>
      <c r="D65" s="132">
        <v>10</v>
      </c>
      <c r="E65" s="3">
        <v>7</v>
      </c>
      <c r="F65" s="3">
        <v>7</v>
      </c>
      <c r="G65" s="3">
        <v>7</v>
      </c>
      <c r="H65" s="3">
        <v>7</v>
      </c>
      <c r="I65" s="133"/>
    </row>
    <row r="66" spans="1:9" ht="15.75">
      <c r="A66" s="131" t="s">
        <v>22</v>
      </c>
      <c r="B66" s="132">
        <v>1080</v>
      </c>
      <c r="C66" s="132">
        <v>453</v>
      </c>
      <c r="D66" s="132">
        <v>453</v>
      </c>
      <c r="E66" s="3">
        <v>758</v>
      </c>
      <c r="F66" s="3">
        <v>632</v>
      </c>
      <c r="G66" s="3">
        <v>569</v>
      </c>
      <c r="H66" s="3">
        <v>569</v>
      </c>
      <c r="I66" s="133"/>
    </row>
    <row r="67" spans="1:9" ht="15.75">
      <c r="A67" s="131" t="s">
        <v>23</v>
      </c>
      <c r="B67" s="132">
        <v>188</v>
      </c>
      <c r="C67" s="132">
        <v>191</v>
      </c>
      <c r="D67" s="132">
        <v>191</v>
      </c>
      <c r="E67" s="3">
        <v>147</v>
      </c>
      <c r="F67" s="3">
        <v>194</v>
      </c>
      <c r="G67" s="3">
        <v>196</v>
      </c>
      <c r="H67" s="3">
        <v>196</v>
      </c>
      <c r="I67" s="133"/>
    </row>
    <row r="68" spans="1:9" ht="15.75">
      <c r="A68" s="131" t="s">
        <v>43</v>
      </c>
      <c r="B68" s="132">
        <v>25126</v>
      </c>
      <c r="C68" s="132">
        <v>18343</v>
      </c>
      <c r="D68" s="132">
        <v>18343</v>
      </c>
      <c r="E68" s="3">
        <v>18668</v>
      </c>
      <c r="F68" s="3">
        <v>19492</v>
      </c>
      <c r="G68" s="3">
        <v>19822</v>
      </c>
      <c r="H68" s="3">
        <v>20195</v>
      </c>
      <c r="I68" s="133"/>
    </row>
    <row r="69" spans="1:9" ht="15.75">
      <c r="A69" s="131"/>
      <c r="B69" s="132"/>
      <c r="C69" s="132"/>
      <c r="D69" s="132"/>
      <c r="E69" s="132"/>
      <c r="F69" s="132"/>
      <c r="G69" s="132"/>
      <c r="H69" s="132"/>
      <c r="I69" s="133"/>
    </row>
    <row r="70" spans="1:9" ht="15.75">
      <c r="A70" s="134" t="s">
        <v>44</v>
      </c>
      <c r="B70" s="135">
        <v>259714</v>
      </c>
      <c r="C70" s="135">
        <v>269485</v>
      </c>
      <c r="D70" s="135">
        <v>269485</v>
      </c>
      <c r="E70" s="135">
        <v>230740</v>
      </c>
      <c r="F70" s="135">
        <v>247056</v>
      </c>
      <c r="G70" s="135">
        <v>264284</v>
      </c>
      <c r="H70" s="135">
        <v>283910</v>
      </c>
      <c r="I70" s="130"/>
    </row>
    <row r="71" spans="1:9" ht="15.75">
      <c r="A71" s="131" t="s">
        <v>25</v>
      </c>
      <c r="B71" s="132">
        <v>248485</v>
      </c>
      <c r="C71" s="132">
        <v>262404</v>
      </c>
      <c r="D71" s="132">
        <v>262404</v>
      </c>
      <c r="E71" s="132">
        <v>219717</v>
      </c>
      <c r="F71" s="132">
        <v>237644</v>
      </c>
      <c r="G71" s="132">
        <v>255727</v>
      </c>
      <c r="H71" s="132">
        <v>275353</v>
      </c>
      <c r="I71" s="133"/>
    </row>
    <row r="72" spans="1:9" ht="15.75">
      <c r="A72" s="131" t="s">
        <v>13</v>
      </c>
      <c r="B72" s="132"/>
      <c r="C72" s="132"/>
      <c r="D72" s="132"/>
      <c r="E72" s="132"/>
      <c r="F72" s="132"/>
      <c r="G72" s="132"/>
      <c r="H72" s="132"/>
      <c r="I72" s="133"/>
    </row>
    <row r="73" spans="1:9" ht="15.75">
      <c r="A73" s="131" t="s">
        <v>17</v>
      </c>
      <c r="B73" s="132">
        <v>122815</v>
      </c>
      <c r="C73" s="132">
        <v>129938</v>
      </c>
      <c r="D73" s="132">
        <v>129938</v>
      </c>
      <c r="E73" s="3">
        <v>108700</v>
      </c>
      <c r="F73" s="3">
        <v>117578</v>
      </c>
      <c r="G73" s="3">
        <v>126525</v>
      </c>
      <c r="H73" s="3">
        <v>136235</v>
      </c>
      <c r="I73" s="133"/>
    </row>
    <row r="74" spans="1:9" ht="15.75">
      <c r="A74" s="131" t="s">
        <v>18</v>
      </c>
      <c r="B74" s="132">
        <v>123189</v>
      </c>
      <c r="C74" s="132">
        <v>129938</v>
      </c>
      <c r="D74" s="132">
        <v>129938</v>
      </c>
      <c r="E74" s="3">
        <v>108700</v>
      </c>
      <c r="F74" s="3">
        <v>117578</v>
      </c>
      <c r="G74" s="3">
        <v>126525</v>
      </c>
      <c r="H74" s="3">
        <v>136235</v>
      </c>
      <c r="I74" s="133"/>
    </row>
    <row r="75" spans="1:9" ht="15.75">
      <c r="A75" s="131" t="s">
        <v>45</v>
      </c>
      <c r="B75" s="132">
        <v>2481</v>
      </c>
      <c r="C75" s="132">
        <v>2528</v>
      </c>
      <c r="D75" s="132">
        <v>2528</v>
      </c>
      <c r="E75" s="3">
        <v>2317</v>
      </c>
      <c r="F75" s="3">
        <v>2488</v>
      </c>
      <c r="G75" s="3">
        <v>2677</v>
      </c>
      <c r="H75" s="3">
        <v>2883</v>
      </c>
      <c r="I75" s="133"/>
    </row>
    <row r="76" spans="1:9" ht="15.75">
      <c r="A76" s="131" t="s">
        <v>21</v>
      </c>
      <c r="B76" s="132">
        <v>202</v>
      </c>
      <c r="C76" s="132">
        <v>332</v>
      </c>
      <c r="D76" s="132">
        <v>332</v>
      </c>
      <c r="E76" s="3">
        <v>186</v>
      </c>
      <c r="F76" s="3">
        <v>186</v>
      </c>
      <c r="G76" s="3">
        <v>186</v>
      </c>
      <c r="H76" s="3">
        <v>186</v>
      </c>
      <c r="I76" s="133"/>
    </row>
    <row r="77" spans="1:9" ht="15.75">
      <c r="A77" s="131" t="s">
        <v>22</v>
      </c>
      <c r="B77" s="132">
        <v>10502</v>
      </c>
      <c r="C77" s="132">
        <v>6240</v>
      </c>
      <c r="D77" s="132">
        <v>6240</v>
      </c>
      <c r="E77" s="3">
        <v>10445</v>
      </c>
      <c r="F77" s="3">
        <v>8709</v>
      </c>
      <c r="G77" s="3">
        <v>7846</v>
      </c>
      <c r="H77" s="3">
        <v>7845</v>
      </c>
      <c r="I77" s="133"/>
    </row>
    <row r="78" spans="1:9" ht="15.75">
      <c r="A78" s="131" t="s">
        <v>23</v>
      </c>
      <c r="B78" s="132">
        <v>525</v>
      </c>
      <c r="C78" s="132">
        <v>509</v>
      </c>
      <c r="D78" s="132">
        <v>509</v>
      </c>
      <c r="E78" s="3">
        <v>392</v>
      </c>
      <c r="F78" s="3">
        <v>517</v>
      </c>
      <c r="G78" s="3">
        <v>525</v>
      </c>
      <c r="H78" s="3">
        <v>526</v>
      </c>
      <c r="I78" s="133"/>
    </row>
    <row r="79" spans="1:9" ht="15.75">
      <c r="A79" s="131"/>
      <c r="B79" s="132"/>
      <c r="C79" s="132"/>
      <c r="D79" s="132"/>
      <c r="E79" s="132"/>
      <c r="F79" s="132"/>
      <c r="G79" s="132"/>
      <c r="H79" s="132"/>
      <c r="I79" s="133"/>
    </row>
    <row r="80" spans="1:9" ht="15.75">
      <c r="A80" s="134" t="s">
        <v>46</v>
      </c>
      <c r="B80" s="135">
        <v>691210</v>
      </c>
      <c r="C80" s="135">
        <v>690756</v>
      </c>
      <c r="D80" s="135">
        <v>690756</v>
      </c>
      <c r="E80" s="135">
        <v>684809</v>
      </c>
      <c r="F80" s="135">
        <v>762313</v>
      </c>
      <c r="G80" s="135">
        <v>816008</v>
      </c>
      <c r="H80" s="135">
        <v>877111</v>
      </c>
      <c r="I80" s="130"/>
    </row>
    <row r="81" spans="1:9" ht="15.75">
      <c r="A81" s="131" t="s">
        <v>25</v>
      </c>
      <c r="B81" s="132">
        <v>643422</v>
      </c>
      <c r="C81" s="132">
        <v>658281</v>
      </c>
      <c r="D81" s="132">
        <v>658281</v>
      </c>
      <c r="E81" s="132">
        <v>645396</v>
      </c>
      <c r="F81" s="132">
        <v>725914</v>
      </c>
      <c r="G81" s="132">
        <v>781158</v>
      </c>
      <c r="H81" s="132">
        <v>841106</v>
      </c>
      <c r="I81" s="133"/>
    </row>
    <row r="82" spans="1:9" ht="15.75">
      <c r="A82" s="131" t="s">
        <v>13</v>
      </c>
      <c r="B82" s="132"/>
      <c r="C82" s="132"/>
      <c r="D82" s="132"/>
      <c r="E82" s="132"/>
      <c r="F82" s="132"/>
      <c r="G82" s="132"/>
      <c r="H82" s="132"/>
      <c r="I82" s="133"/>
    </row>
    <row r="83" spans="1:9" ht="15.75">
      <c r="A83" s="131" t="s">
        <v>18</v>
      </c>
      <c r="B83" s="132">
        <v>615377</v>
      </c>
      <c r="C83" s="132">
        <v>637333</v>
      </c>
      <c r="D83" s="132">
        <v>637333</v>
      </c>
      <c r="E83" s="3">
        <v>623838</v>
      </c>
      <c r="F83" s="3">
        <v>674783</v>
      </c>
      <c r="G83" s="3">
        <v>726135</v>
      </c>
      <c r="H83" s="3">
        <v>781860</v>
      </c>
      <c r="I83" s="133"/>
    </row>
    <row r="84" spans="1:9" ht="15.75">
      <c r="A84" s="131" t="s">
        <v>27</v>
      </c>
      <c r="B84" s="132">
        <v>25280</v>
      </c>
      <c r="C84" s="132">
        <v>16870</v>
      </c>
      <c r="D84" s="132">
        <v>16870</v>
      </c>
      <c r="E84" s="3">
        <v>18715</v>
      </c>
      <c r="F84" s="3">
        <v>48078</v>
      </c>
      <c r="G84" s="3">
        <v>51737</v>
      </c>
      <c r="H84" s="3">
        <v>55708</v>
      </c>
      <c r="I84" s="133"/>
    </row>
    <row r="85" spans="1:9" ht="15.75">
      <c r="A85" s="131" t="s">
        <v>47</v>
      </c>
      <c r="B85" s="132">
        <v>2765</v>
      </c>
      <c r="C85" s="132">
        <v>4078</v>
      </c>
      <c r="D85" s="132">
        <v>4078</v>
      </c>
      <c r="E85" s="3">
        <v>2843</v>
      </c>
      <c r="F85" s="3">
        <v>3053</v>
      </c>
      <c r="G85" s="3">
        <v>3286</v>
      </c>
      <c r="H85" s="3">
        <v>3538</v>
      </c>
      <c r="I85" s="133"/>
    </row>
    <row r="86" spans="1:9" ht="15.75">
      <c r="A86" s="131" t="s">
        <v>37</v>
      </c>
      <c r="B86" s="132">
        <v>17858</v>
      </c>
      <c r="C86" s="132">
        <v>18819</v>
      </c>
      <c r="D86" s="132">
        <v>18819</v>
      </c>
      <c r="E86" s="3">
        <v>16650</v>
      </c>
      <c r="F86" s="3">
        <v>17329</v>
      </c>
      <c r="G86" s="3">
        <v>17634</v>
      </c>
      <c r="H86" s="3">
        <v>18790</v>
      </c>
      <c r="I86" s="133"/>
    </row>
    <row r="87" spans="1:9" ht="15.75">
      <c r="A87" s="131" t="s">
        <v>38</v>
      </c>
      <c r="B87" s="132">
        <v>386</v>
      </c>
      <c r="C87" s="132">
        <v>56</v>
      </c>
      <c r="D87" s="132">
        <v>56</v>
      </c>
      <c r="E87" s="3">
        <v>156</v>
      </c>
      <c r="F87" s="3">
        <v>156</v>
      </c>
      <c r="G87" s="3">
        <v>156</v>
      </c>
      <c r="H87" s="3">
        <v>156</v>
      </c>
      <c r="I87" s="133"/>
    </row>
    <row r="88" spans="1:9" ht="15.75">
      <c r="A88" s="131" t="s">
        <v>39</v>
      </c>
      <c r="B88" s="132">
        <v>29386</v>
      </c>
      <c r="C88" s="132">
        <v>13424</v>
      </c>
      <c r="D88" s="132">
        <v>13424</v>
      </c>
      <c r="E88" s="3">
        <v>22471</v>
      </c>
      <c r="F88" s="3">
        <v>18736</v>
      </c>
      <c r="G88" s="3">
        <v>16879</v>
      </c>
      <c r="H88" s="3">
        <v>16878</v>
      </c>
      <c r="I88" s="133"/>
    </row>
    <row r="89" spans="1:9" ht="15.75">
      <c r="A89" s="131" t="s">
        <v>40</v>
      </c>
      <c r="B89" s="132">
        <v>158</v>
      </c>
      <c r="C89" s="132">
        <v>176</v>
      </c>
      <c r="D89" s="132">
        <v>176</v>
      </c>
      <c r="E89" s="3">
        <v>136</v>
      </c>
      <c r="F89" s="3">
        <v>178</v>
      </c>
      <c r="G89" s="3">
        <v>181</v>
      </c>
      <c r="H89" s="3">
        <v>181</v>
      </c>
      <c r="I89" s="133"/>
    </row>
    <row r="90" spans="1:9" ht="15.75">
      <c r="A90" s="131"/>
      <c r="B90" s="132"/>
      <c r="C90" s="132"/>
      <c r="D90" s="132"/>
      <c r="E90" s="3"/>
      <c r="F90" s="3"/>
      <c r="G90" s="3"/>
      <c r="H90" s="3"/>
      <c r="I90" s="133"/>
    </row>
    <row r="91" spans="1:9" ht="15.75">
      <c r="A91" s="131"/>
      <c r="B91" s="132"/>
      <c r="C91" s="132"/>
      <c r="D91" s="132"/>
      <c r="E91" s="132"/>
      <c r="F91" s="132"/>
      <c r="G91" s="132"/>
      <c r="H91" s="132"/>
      <c r="I91" s="133"/>
    </row>
    <row r="92" spans="1:9" ht="15.75">
      <c r="A92" s="134" t="s">
        <v>48</v>
      </c>
      <c r="B92" s="135">
        <v>5558</v>
      </c>
      <c r="C92" s="135">
        <v>5510.53</v>
      </c>
      <c r="D92" s="135">
        <v>5511</v>
      </c>
      <c r="E92" s="135">
        <v>6073</v>
      </c>
      <c r="F92" s="135">
        <v>6468</v>
      </c>
      <c r="G92" s="135">
        <v>6315</v>
      </c>
      <c r="H92" s="135">
        <v>6544</v>
      </c>
      <c r="I92" s="130"/>
    </row>
    <row r="93" spans="1:9" ht="15.75">
      <c r="A93" s="131" t="s">
        <v>49</v>
      </c>
      <c r="B93" s="132">
        <v>3802</v>
      </c>
      <c r="C93" s="132">
        <v>3460.53</v>
      </c>
      <c r="D93" s="132">
        <v>3461</v>
      </c>
      <c r="E93" s="132">
        <v>3549</v>
      </c>
      <c r="F93" s="132">
        <v>3809</v>
      </c>
      <c r="G93" s="132">
        <v>4096</v>
      </c>
      <c r="H93" s="132">
        <v>4409</v>
      </c>
      <c r="I93" s="133"/>
    </row>
    <row r="94" spans="1:9" ht="15.75">
      <c r="A94" s="131" t="s">
        <v>50</v>
      </c>
      <c r="B94" s="132">
        <v>324</v>
      </c>
      <c r="C94" s="132">
        <v>309</v>
      </c>
      <c r="D94" s="132">
        <v>309</v>
      </c>
      <c r="E94" s="132">
        <v>273</v>
      </c>
      <c r="F94" s="132">
        <v>291</v>
      </c>
      <c r="G94" s="132">
        <v>305</v>
      </c>
      <c r="H94" s="132">
        <v>330</v>
      </c>
      <c r="I94" s="133"/>
    </row>
    <row r="95" spans="1:9" ht="15.75">
      <c r="A95" s="131" t="s">
        <v>51</v>
      </c>
      <c r="B95" s="132">
        <v>1092</v>
      </c>
      <c r="C95" s="132">
        <v>1741</v>
      </c>
      <c r="D95" s="132">
        <v>1741</v>
      </c>
      <c r="E95" s="3">
        <v>2251</v>
      </c>
      <c r="F95" s="3">
        <v>2368</v>
      </c>
      <c r="G95" s="3">
        <v>1914</v>
      </c>
      <c r="H95" s="3">
        <v>1805</v>
      </c>
      <c r="I95" s="133"/>
    </row>
    <row r="96" spans="1:9" ht="15.75">
      <c r="A96" s="131" t="s">
        <v>52</v>
      </c>
      <c r="B96" s="132">
        <v>340</v>
      </c>
      <c r="C96" s="132"/>
      <c r="D96" s="132"/>
      <c r="E96" s="132"/>
      <c r="F96" s="132"/>
      <c r="G96" s="132"/>
      <c r="H96" s="132"/>
      <c r="I96" s="133"/>
    </row>
    <row r="97" spans="1:9" ht="15.75">
      <c r="A97" s="131"/>
      <c r="B97" s="132"/>
      <c r="C97" s="132"/>
      <c r="D97" s="132"/>
      <c r="E97" s="132"/>
      <c r="F97" s="132"/>
      <c r="G97" s="132"/>
      <c r="H97" s="132"/>
      <c r="I97" s="133"/>
    </row>
    <row r="98" spans="1:9" ht="15.75">
      <c r="A98" s="134" t="s">
        <v>53</v>
      </c>
      <c r="B98" s="135">
        <v>5401673</v>
      </c>
      <c r="C98" s="135">
        <v>6077876.53</v>
      </c>
      <c r="D98" s="135">
        <v>6077877</v>
      </c>
      <c r="E98" s="135">
        <v>5994508</v>
      </c>
      <c r="F98" s="135">
        <v>6350829</v>
      </c>
      <c r="G98" s="135">
        <v>6734116</v>
      </c>
      <c r="H98" s="135">
        <v>7148692</v>
      </c>
      <c r="I98" s="4"/>
    </row>
    <row r="99" spans="1:9" ht="15.75">
      <c r="A99" s="131" t="s">
        <v>25</v>
      </c>
      <c r="B99" s="132">
        <v>3992028</v>
      </c>
      <c r="C99" s="132">
        <v>4218032</v>
      </c>
      <c r="D99" s="132">
        <v>4218032</v>
      </c>
      <c r="E99" s="132">
        <v>4025811</v>
      </c>
      <c r="F99" s="132">
        <v>4367869</v>
      </c>
      <c r="G99" s="132">
        <v>4700913</v>
      </c>
      <c r="H99" s="132">
        <v>5060935</v>
      </c>
      <c r="I99" s="133"/>
    </row>
    <row r="100" spans="1:9" ht="15.75">
      <c r="A100" s="131" t="s">
        <v>13</v>
      </c>
      <c r="B100" s="132"/>
      <c r="C100" s="132"/>
      <c r="D100" s="132"/>
      <c r="E100" s="132"/>
      <c r="F100" s="132"/>
      <c r="G100" s="132"/>
      <c r="H100" s="132"/>
      <c r="I100" s="133"/>
    </row>
    <row r="101" spans="1:9" ht="15.75">
      <c r="A101" s="131" t="s">
        <v>17</v>
      </c>
      <c r="B101" s="132">
        <v>1172306</v>
      </c>
      <c r="C101" s="132">
        <v>1227868</v>
      </c>
      <c r="D101" s="132">
        <v>1227868</v>
      </c>
      <c r="E101" s="132">
        <v>1165458</v>
      </c>
      <c r="F101" s="132">
        <v>1260639</v>
      </c>
      <c r="G101" s="132">
        <v>1356571</v>
      </c>
      <c r="H101" s="132">
        <v>1460677</v>
      </c>
      <c r="I101" s="133"/>
    </row>
    <row r="102" spans="1:9" ht="15.75">
      <c r="A102" s="131" t="s">
        <v>26</v>
      </c>
      <c r="B102" s="132">
        <v>2561557</v>
      </c>
      <c r="C102" s="132">
        <v>2746430</v>
      </c>
      <c r="D102" s="132">
        <v>2746430</v>
      </c>
      <c r="E102" s="132">
        <v>2594979</v>
      </c>
      <c r="F102" s="132">
        <v>2792256</v>
      </c>
      <c r="G102" s="132">
        <v>3005431</v>
      </c>
      <c r="H102" s="132">
        <v>3235382</v>
      </c>
      <c r="I102" s="133"/>
    </row>
    <row r="103" spans="1:9" ht="15.75">
      <c r="A103" s="131" t="s">
        <v>54</v>
      </c>
      <c r="B103" s="132">
        <v>232492</v>
      </c>
      <c r="C103" s="132">
        <v>213874</v>
      </c>
      <c r="D103" s="132">
        <v>213874</v>
      </c>
      <c r="E103" s="132">
        <v>236887</v>
      </c>
      <c r="F103" s="132">
        <v>284378</v>
      </c>
      <c r="G103" s="132">
        <v>305989</v>
      </c>
      <c r="H103" s="132">
        <v>329430</v>
      </c>
      <c r="I103" s="133"/>
    </row>
    <row r="104" spans="1:9" ht="15.75">
      <c r="A104" s="131" t="s">
        <v>55</v>
      </c>
      <c r="B104" s="132">
        <v>25673</v>
      </c>
      <c r="C104" s="132">
        <v>29860</v>
      </c>
      <c r="D104" s="132">
        <v>29860</v>
      </c>
      <c r="E104" s="132">
        <v>28487</v>
      </c>
      <c r="F104" s="132">
        <v>30596</v>
      </c>
      <c r="G104" s="132">
        <v>32922</v>
      </c>
      <c r="H104" s="132">
        <v>35446</v>
      </c>
      <c r="I104" s="133"/>
    </row>
    <row r="105" spans="1:9" ht="15.75">
      <c r="A105" s="131" t="s">
        <v>29</v>
      </c>
      <c r="B105" s="132">
        <v>108778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3"/>
    </row>
    <row r="106" spans="1:9" ht="15.75">
      <c r="A106" s="131" t="s">
        <v>30</v>
      </c>
      <c r="B106" s="132">
        <v>169722</v>
      </c>
      <c r="C106" s="132">
        <v>183878</v>
      </c>
      <c r="D106" s="132">
        <v>183878</v>
      </c>
      <c r="E106" s="132">
        <v>163173</v>
      </c>
      <c r="F106" s="132">
        <v>167984</v>
      </c>
      <c r="G106" s="132">
        <v>169940</v>
      </c>
      <c r="H106" s="132">
        <v>178452</v>
      </c>
      <c r="I106" s="133"/>
    </row>
    <row r="107" spans="1:9" ht="15.75">
      <c r="A107" s="131" t="s">
        <v>31</v>
      </c>
      <c r="B107" s="132">
        <v>1350</v>
      </c>
      <c r="C107" s="132">
        <v>1731</v>
      </c>
      <c r="D107" s="132">
        <v>1731</v>
      </c>
      <c r="E107" s="132">
        <v>1720</v>
      </c>
      <c r="F107" s="132">
        <v>1888</v>
      </c>
      <c r="G107" s="132">
        <v>2090</v>
      </c>
      <c r="H107" s="132">
        <v>2312</v>
      </c>
      <c r="I107" s="133"/>
    </row>
    <row r="108" spans="1:9" ht="15.75">
      <c r="A108" s="131" t="s">
        <v>32</v>
      </c>
      <c r="B108" s="132">
        <v>3630</v>
      </c>
      <c r="C108" s="132">
        <v>4282</v>
      </c>
      <c r="D108" s="132">
        <v>4282</v>
      </c>
      <c r="E108" s="132">
        <v>2490</v>
      </c>
      <c r="F108" s="132">
        <v>2490</v>
      </c>
      <c r="G108" s="132">
        <v>2490</v>
      </c>
      <c r="H108" s="132">
        <v>2490</v>
      </c>
      <c r="I108" s="133"/>
    </row>
    <row r="109" spans="1:9" ht="15.75">
      <c r="A109" s="131" t="s">
        <v>33</v>
      </c>
      <c r="B109" s="132">
        <v>212529</v>
      </c>
      <c r="C109" s="132">
        <v>120045</v>
      </c>
      <c r="D109" s="132">
        <v>120045</v>
      </c>
      <c r="E109" s="132">
        <v>200946</v>
      </c>
      <c r="F109" s="132">
        <v>167549</v>
      </c>
      <c r="G109" s="132">
        <v>150943</v>
      </c>
      <c r="H109" s="132">
        <v>150929</v>
      </c>
      <c r="I109" s="133"/>
    </row>
    <row r="110" spans="1:9" ht="15.75">
      <c r="A110" s="131" t="s">
        <v>34</v>
      </c>
      <c r="B110" s="132">
        <v>884044</v>
      </c>
      <c r="C110" s="132">
        <v>1527796</v>
      </c>
      <c r="D110" s="132">
        <v>1527796</v>
      </c>
      <c r="E110" s="132">
        <v>1577878</v>
      </c>
      <c r="F110" s="132">
        <v>1619457</v>
      </c>
      <c r="G110" s="132">
        <v>1683517</v>
      </c>
      <c r="H110" s="132">
        <v>1728640</v>
      </c>
      <c r="I110" s="133"/>
    </row>
    <row r="111" spans="1:9" ht="15.75">
      <c r="A111" s="131" t="s">
        <v>56</v>
      </c>
      <c r="B111" s="132">
        <v>25126</v>
      </c>
      <c r="C111" s="132">
        <v>18343</v>
      </c>
      <c r="D111" s="132">
        <v>18343</v>
      </c>
      <c r="E111" s="132">
        <v>18668</v>
      </c>
      <c r="F111" s="132">
        <v>19492</v>
      </c>
      <c r="G111" s="132">
        <v>19822</v>
      </c>
      <c r="H111" s="132">
        <v>20195</v>
      </c>
      <c r="I111" s="133"/>
    </row>
    <row r="112" spans="1:9" ht="14.25" customHeight="1">
      <c r="A112" s="131" t="s">
        <v>57</v>
      </c>
      <c r="B112" s="132">
        <v>3802</v>
      </c>
      <c r="C112" s="132">
        <v>3460.53</v>
      </c>
      <c r="D112" s="132">
        <v>3461</v>
      </c>
      <c r="E112" s="132">
        <v>3549</v>
      </c>
      <c r="F112" s="132">
        <v>3809</v>
      </c>
      <c r="G112" s="132">
        <v>4096</v>
      </c>
      <c r="H112" s="132">
        <v>4409</v>
      </c>
      <c r="I112" s="133"/>
    </row>
    <row r="113" spans="1:9" ht="14.25" customHeight="1">
      <c r="A113" s="131" t="s">
        <v>58</v>
      </c>
      <c r="B113" s="132">
        <v>324</v>
      </c>
      <c r="C113" s="132">
        <v>309</v>
      </c>
      <c r="D113" s="132">
        <v>309</v>
      </c>
      <c r="E113" s="132">
        <v>273</v>
      </c>
      <c r="F113" s="132">
        <v>291</v>
      </c>
      <c r="G113" s="132">
        <v>305</v>
      </c>
      <c r="H113" s="132">
        <v>330</v>
      </c>
      <c r="I113" s="133"/>
    </row>
    <row r="114" spans="1:9" ht="14.25" customHeight="1">
      <c r="A114" s="136" t="s">
        <v>59</v>
      </c>
      <c r="B114" s="137">
        <v>340</v>
      </c>
      <c r="C114" s="137">
        <v>0</v>
      </c>
      <c r="D114" s="137"/>
      <c r="E114" s="137">
        <v>0</v>
      </c>
      <c r="F114" s="137"/>
      <c r="G114" s="137"/>
      <c r="H114" s="137"/>
      <c r="I114" s="133"/>
    </row>
    <row r="115" spans="1:9" ht="15.75">
      <c r="A115" s="134" t="s">
        <v>60</v>
      </c>
      <c r="B115" s="135">
        <v>5401673</v>
      </c>
      <c r="C115" s="135">
        <v>6077876.53</v>
      </c>
      <c r="D115" s="135">
        <v>6077877</v>
      </c>
      <c r="E115" s="135">
        <v>5994508</v>
      </c>
      <c r="F115" s="135">
        <v>6350829</v>
      </c>
      <c r="G115" s="135">
        <v>6734116</v>
      </c>
      <c r="H115" s="135">
        <v>7148692</v>
      </c>
      <c r="I115" s="130"/>
    </row>
    <row r="116" spans="1:9" ht="15.75">
      <c r="A116" s="131" t="s">
        <v>13</v>
      </c>
      <c r="B116" s="132"/>
      <c r="C116" s="132"/>
      <c r="D116" s="132"/>
      <c r="E116" s="132"/>
      <c r="F116" s="132"/>
      <c r="G116" s="132"/>
      <c r="H116" s="132"/>
      <c r="I116" s="133"/>
    </row>
    <row r="117" spans="1:9" ht="15.75">
      <c r="A117" s="131" t="s">
        <v>61</v>
      </c>
      <c r="B117" s="132">
        <v>368638</v>
      </c>
      <c r="C117" s="132">
        <v>377365</v>
      </c>
      <c r="D117" s="132">
        <v>377365</v>
      </c>
      <c r="E117" s="132">
        <v>382006</v>
      </c>
      <c r="F117" s="132">
        <v>411520</v>
      </c>
      <c r="G117" s="132">
        <v>440623</v>
      </c>
      <c r="H117" s="132">
        <v>473470</v>
      </c>
      <c r="I117" s="133"/>
    </row>
    <row r="118" spans="1:9" ht="15.75">
      <c r="A118" s="131" t="s">
        <v>62</v>
      </c>
      <c r="B118" s="132">
        <v>2927148</v>
      </c>
      <c r="C118" s="132">
        <v>3582663</v>
      </c>
      <c r="D118" s="132">
        <v>3582663</v>
      </c>
      <c r="E118" s="132">
        <v>3575482</v>
      </c>
      <c r="F118" s="132">
        <v>3741304</v>
      </c>
      <c r="G118" s="132">
        <v>3945623</v>
      </c>
      <c r="H118" s="132">
        <v>4154664</v>
      </c>
      <c r="I118" s="133"/>
    </row>
    <row r="119" spans="1:9" ht="15.75">
      <c r="A119" s="131" t="s">
        <v>63</v>
      </c>
      <c r="B119" s="132">
        <v>860049</v>
      </c>
      <c r="C119" s="132">
        <v>885821</v>
      </c>
      <c r="D119" s="132">
        <v>885821</v>
      </c>
      <c r="E119" s="132">
        <v>853603</v>
      </c>
      <c r="F119" s="132">
        <v>916842</v>
      </c>
      <c r="G119" s="132">
        <v>978584</v>
      </c>
      <c r="H119" s="132">
        <v>1050529</v>
      </c>
      <c r="I119" s="133"/>
    </row>
    <row r="120" spans="1:9" ht="15.75">
      <c r="A120" s="131" t="s">
        <v>64</v>
      </c>
      <c r="B120" s="132">
        <v>3787197</v>
      </c>
      <c r="C120" s="132">
        <v>4468484</v>
      </c>
      <c r="D120" s="132">
        <v>4468484</v>
      </c>
      <c r="E120" s="132">
        <v>4429085</v>
      </c>
      <c r="F120" s="132">
        <v>4658146</v>
      </c>
      <c r="G120" s="132">
        <v>4924207</v>
      </c>
      <c r="H120" s="132">
        <v>5205193</v>
      </c>
      <c r="I120" s="133"/>
    </row>
    <row r="121" spans="1:9" ht="15.75">
      <c r="A121" s="131" t="s">
        <v>65</v>
      </c>
      <c r="B121" s="132">
        <v>115359</v>
      </c>
      <c r="C121" s="132">
        <v>119849</v>
      </c>
      <c r="D121" s="132">
        <v>119849</v>
      </c>
      <c r="E121" s="132">
        <v>116285</v>
      </c>
      <c r="F121" s="132">
        <v>125302</v>
      </c>
      <c r="G121" s="132">
        <v>134116</v>
      </c>
      <c r="H121" s="132">
        <v>144077</v>
      </c>
      <c r="I121" s="133"/>
    </row>
    <row r="122" spans="1:9" ht="15.75">
      <c r="A122" s="131" t="s">
        <v>66</v>
      </c>
      <c r="B122" s="132">
        <v>50872</v>
      </c>
      <c r="C122" s="132">
        <v>43106</v>
      </c>
      <c r="D122" s="132">
        <v>43106</v>
      </c>
      <c r="E122" s="132">
        <v>44728</v>
      </c>
      <c r="F122" s="132">
        <v>47647</v>
      </c>
      <c r="G122" s="132">
        <v>49999</v>
      </c>
      <c r="H122" s="132">
        <v>52628</v>
      </c>
      <c r="I122" s="133"/>
    </row>
    <row r="123" spans="1:9" ht="15.75">
      <c r="A123" s="131" t="s">
        <v>67</v>
      </c>
      <c r="B123" s="132">
        <v>250649</v>
      </c>
      <c r="C123" s="132">
        <v>261694</v>
      </c>
      <c r="D123" s="132">
        <v>261694</v>
      </c>
      <c r="E123" s="132">
        <v>224065</v>
      </c>
      <c r="F123" s="132">
        <v>240897</v>
      </c>
      <c r="G123" s="132">
        <v>257695</v>
      </c>
      <c r="H123" s="132">
        <v>276830</v>
      </c>
      <c r="I123" s="133"/>
    </row>
    <row r="124" spans="1:9" ht="15.75">
      <c r="A124" s="131" t="s">
        <v>68</v>
      </c>
      <c r="B124" s="132">
        <v>667037</v>
      </c>
      <c r="C124" s="132">
        <v>670732</v>
      </c>
      <c r="D124" s="132">
        <v>670732</v>
      </c>
      <c r="E124" s="132">
        <v>664958</v>
      </c>
      <c r="F124" s="132">
        <v>743264</v>
      </c>
      <c r="G124" s="132">
        <v>795616</v>
      </c>
      <c r="H124" s="132">
        <v>855192</v>
      </c>
      <c r="I124" s="133"/>
    </row>
    <row r="125" spans="1:9" ht="15.75">
      <c r="A125" s="131" t="s">
        <v>69</v>
      </c>
      <c r="B125" s="132">
        <v>161921</v>
      </c>
      <c r="C125" s="132">
        <v>136646.53</v>
      </c>
      <c r="D125" s="132">
        <v>136647</v>
      </c>
      <c r="E125" s="132">
        <v>133381</v>
      </c>
      <c r="F125" s="132">
        <v>124053</v>
      </c>
      <c r="G125" s="132">
        <v>131860</v>
      </c>
      <c r="H125" s="132">
        <v>141302</v>
      </c>
      <c r="I125" s="138"/>
    </row>
    <row r="126" spans="1:9" ht="15.75">
      <c r="A126" s="131" t="s">
        <v>70</v>
      </c>
      <c r="B126" s="132"/>
      <c r="C126" s="132"/>
      <c r="D126" s="132"/>
      <c r="E126" s="132"/>
      <c r="F126" s="132"/>
      <c r="G126" s="132"/>
      <c r="H126" s="132"/>
      <c r="I126" s="133"/>
    </row>
    <row r="127" spans="1:9" ht="15.75">
      <c r="A127" s="131" t="s">
        <v>71</v>
      </c>
      <c r="B127" s="132">
        <v>156363</v>
      </c>
      <c r="C127" s="132">
        <v>131136</v>
      </c>
      <c r="D127" s="132">
        <v>131136</v>
      </c>
      <c r="E127" s="132">
        <v>127308</v>
      </c>
      <c r="F127" s="132">
        <v>117585</v>
      </c>
      <c r="G127" s="132">
        <v>125545</v>
      </c>
      <c r="H127" s="132">
        <v>134758</v>
      </c>
      <c r="I127" s="133"/>
    </row>
    <row r="128" spans="1:9" ht="15.75">
      <c r="A128" s="131" t="s">
        <v>72</v>
      </c>
      <c r="B128" s="132">
        <v>3675</v>
      </c>
      <c r="C128" s="132">
        <v>3368.53</v>
      </c>
      <c r="D128" s="132">
        <v>3369</v>
      </c>
      <c r="E128" s="132">
        <v>3456</v>
      </c>
      <c r="F128" s="132">
        <v>3712</v>
      </c>
      <c r="G128" s="132">
        <v>3997</v>
      </c>
      <c r="H128" s="132">
        <v>4308</v>
      </c>
      <c r="I128" s="133"/>
    </row>
    <row r="129" spans="1:9" ht="15.75">
      <c r="A129" s="131" t="s">
        <v>73</v>
      </c>
      <c r="B129" s="132">
        <v>324</v>
      </c>
      <c r="C129" s="132">
        <v>309</v>
      </c>
      <c r="D129" s="132">
        <v>309</v>
      </c>
      <c r="E129" s="132">
        <v>273</v>
      </c>
      <c r="F129" s="132">
        <v>291</v>
      </c>
      <c r="G129" s="132">
        <v>305</v>
      </c>
      <c r="H129" s="132">
        <v>330</v>
      </c>
      <c r="I129" s="133"/>
    </row>
    <row r="130" spans="1:9" ht="15.75">
      <c r="A130" s="131" t="s">
        <v>74</v>
      </c>
      <c r="B130" s="132">
        <v>127</v>
      </c>
      <c r="C130" s="132">
        <v>92</v>
      </c>
      <c r="D130" s="132">
        <v>92</v>
      </c>
      <c r="E130" s="132">
        <v>93</v>
      </c>
      <c r="F130" s="132">
        <v>97</v>
      </c>
      <c r="G130" s="132">
        <v>99</v>
      </c>
      <c r="H130" s="132">
        <v>101</v>
      </c>
      <c r="I130" s="133"/>
    </row>
    <row r="131" spans="1:9" ht="15.75">
      <c r="A131" s="131" t="s">
        <v>75</v>
      </c>
      <c r="B131" s="132">
        <v>1092</v>
      </c>
      <c r="C131" s="132">
        <v>1741</v>
      </c>
      <c r="D131" s="132">
        <v>1741</v>
      </c>
      <c r="E131" s="5">
        <v>2251</v>
      </c>
      <c r="F131" s="5">
        <v>2368</v>
      </c>
      <c r="G131" s="5">
        <v>1914</v>
      </c>
      <c r="H131" s="5">
        <v>1805</v>
      </c>
      <c r="I131" s="133"/>
    </row>
    <row r="132" spans="1:9" ht="15.75">
      <c r="A132" s="136" t="s">
        <v>76</v>
      </c>
      <c r="B132" s="137">
        <v>340</v>
      </c>
      <c r="C132" s="137">
        <v>0</v>
      </c>
      <c r="D132" s="137"/>
      <c r="E132" s="137"/>
      <c r="F132" s="137"/>
      <c r="G132" s="137"/>
      <c r="H132" s="137"/>
      <c r="I132" s="133"/>
    </row>
    <row r="133" spans="1:9" ht="15.75">
      <c r="A133" s="134" t="s">
        <v>77</v>
      </c>
      <c r="B133" s="135">
        <v>776418</v>
      </c>
      <c r="C133" s="135">
        <v>387672</v>
      </c>
      <c r="D133" s="135">
        <v>387672</v>
      </c>
      <c r="E133" s="135">
        <v>419857</v>
      </c>
      <c r="F133" s="135">
        <v>384693</v>
      </c>
      <c r="G133" s="135">
        <v>480620</v>
      </c>
      <c r="H133" s="135">
        <v>540954</v>
      </c>
      <c r="I133" s="130"/>
    </row>
    <row r="134" spans="1:9" ht="15.75">
      <c r="A134" s="131" t="s">
        <v>13</v>
      </c>
      <c r="B134" s="132"/>
      <c r="C134" s="132"/>
      <c r="D134" s="132"/>
      <c r="E134" s="132"/>
      <c r="F134" s="132"/>
      <c r="G134" s="132"/>
      <c r="H134" s="132"/>
      <c r="I134" s="133"/>
    </row>
    <row r="135" spans="1:9" ht="15.75">
      <c r="A135" s="131" t="s">
        <v>61</v>
      </c>
      <c r="B135" s="132">
        <v>85293</v>
      </c>
      <c r="C135" s="132">
        <v>28000</v>
      </c>
      <c r="D135" s="132">
        <v>28000</v>
      </c>
      <c r="E135" s="132">
        <v>32260</v>
      </c>
      <c r="F135" s="132">
        <v>29000</v>
      </c>
      <c r="G135" s="132">
        <v>30000</v>
      </c>
      <c r="H135" s="132">
        <v>120906</v>
      </c>
      <c r="I135" s="133"/>
    </row>
    <row r="136" spans="1:9" ht="15.75">
      <c r="A136" s="131" t="s">
        <v>62</v>
      </c>
      <c r="B136" s="132">
        <v>306987</v>
      </c>
      <c r="C136" s="132">
        <v>233462</v>
      </c>
      <c r="D136" s="132">
        <v>233462</v>
      </c>
      <c r="E136" s="132">
        <v>152350</v>
      </c>
      <c r="F136" s="132">
        <v>228182</v>
      </c>
      <c r="G136" s="132">
        <v>253731</v>
      </c>
      <c r="H136" s="132">
        <v>4253</v>
      </c>
      <c r="I136" s="133"/>
    </row>
    <row r="137" spans="1:9" ht="15.75">
      <c r="A137" s="131" t="s">
        <v>63</v>
      </c>
      <c r="B137" s="132">
        <v>108888</v>
      </c>
      <c r="C137" s="132">
        <v>92210</v>
      </c>
      <c r="D137" s="132">
        <v>92210</v>
      </c>
      <c r="E137" s="132">
        <v>99551</v>
      </c>
      <c r="F137" s="132">
        <v>73748</v>
      </c>
      <c r="G137" s="132">
        <v>156978</v>
      </c>
      <c r="H137" s="132">
        <v>242607</v>
      </c>
      <c r="I137" s="133"/>
    </row>
    <row r="138" spans="1:9" ht="15.75">
      <c r="A138" s="131" t="s">
        <v>64</v>
      </c>
      <c r="B138" s="132">
        <v>415875</v>
      </c>
      <c r="C138" s="132">
        <v>325672</v>
      </c>
      <c r="D138" s="132">
        <v>325672</v>
      </c>
      <c r="E138" s="132">
        <v>251901</v>
      </c>
      <c r="F138" s="132">
        <v>301930</v>
      </c>
      <c r="G138" s="132">
        <v>410709</v>
      </c>
      <c r="H138" s="132">
        <v>246860</v>
      </c>
      <c r="I138" s="133"/>
    </row>
    <row r="139" spans="1:9" ht="15.75">
      <c r="A139" s="131" t="s">
        <v>65</v>
      </c>
      <c r="B139" s="132">
        <v>115239</v>
      </c>
      <c r="C139" s="132">
        <v>4000</v>
      </c>
      <c r="D139" s="132">
        <v>4000</v>
      </c>
      <c r="E139" s="132">
        <v>40470</v>
      </c>
      <c r="F139" s="132">
        <v>4000</v>
      </c>
      <c r="G139" s="132">
        <v>4000</v>
      </c>
      <c r="H139" s="132">
        <v>90723</v>
      </c>
      <c r="I139" s="133"/>
    </row>
    <row r="140" spans="1:9" ht="15.75">
      <c r="A140" s="131" t="s">
        <v>66</v>
      </c>
      <c r="B140" s="132">
        <v>38512</v>
      </c>
      <c r="C140" s="132">
        <v>10000</v>
      </c>
      <c r="D140" s="132">
        <v>10000</v>
      </c>
      <c r="E140" s="132">
        <v>18432</v>
      </c>
      <c r="F140" s="132">
        <v>14773</v>
      </c>
      <c r="G140" s="132">
        <v>12338</v>
      </c>
      <c r="H140" s="132">
        <v>9469</v>
      </c>
      <c r="I140" s="133"/>
    </row>
    <row r="141" spans="1:9" ht="15.75">
      <c r="A141" s="131" t="s">
        <v>67</v>
      </c>
      <c r="B141" s="132">
        <v>74343</v>
      </c>
      <c r="C141" s="132">
        <v>20000</v>
      </c>
      <c r="D141" s="132">
        <v>20000</v>
      </c>
      <c r="E141" s="132">
        <v>32562</v>
      </c>
      <c r="F141" s="132">
        <v>17000</v>
      </c>
      <c r="G141" s="132">
        <v>17000</v>
      </c>
      <c r="H141" s="132">
        <v>71305</v>
      </c>
      <c r="I141" s="133"/>
    </row>
    <row r="142" spans="1:9" ht="15.75">
      <c r="A142" s="131" t="s">
        <v>68</v>
      </c>
      <c r="B142" s="132">
        <v>26747</v>
      </c>
      <c r="C142" s="132">
        <v>0</v>
      </c>
      <c r="D142" s="132">
        <v>0</v>
      </c>
      <c r="E142" s="132">
        <v>8784</v>
      </c>
      <c r="F142" s="132">
        <v>0</v>
      </c>
      <c r="G142" s="132">
        <v>0</v>
      </c>
      <c r="H142" s="132">
        <v>0</v>
      </c>
      <c r="I142" s="133"/>
    </row>
    <row r="143" spans="1:9" ht="15.75">
      <c r="A143" s="131" t="s">
        <v>69</v>
      </c>
      <c r="B143" s="132">
        <v>20409</v>
      </c>
      <c r="C143" s="132">
        <v>0</v>
      </c>
      <c r="D143" s="132">
        <v>0</v>
      </c>
      <c r="E143" s="132">
        <v>35448</v>
      </c>
      <c r="F143" s="132">
        <v>17990</v>
      </c>
      <c r="G143" s="132">
        <v>6573</v>
      </c>
      <c r="H143" s="132">
        <v>1691</v>
      </c>
      <c r="I143" s="133"/>
    </row>
    <row r="144" spans="1:9" ht="15.75">
      <c r="A144" s="136" t="s">
        <v>78</v>
      </c>
      <c r="B144" s="137"/>
      <c r="C144" s="137"/>
      <c r="D144" s="137"/>
      <c r="E144" s="137"/>
      <c r="F144" s="137"/>
      <c r="G144" s="137"/>
      <c r="H144" s="137"/>
      <c r="I144" s="133"/>
    </row>
    <row r="145" spans="1:9" ht="15.75">
      <c r="A145" s="134" t="s">
        <v>79</v>
      </c>
      <c r="B145" s="135">
        <v>6178091</v>
      </c>
      <c r="C145" s="135">
        <v>6465548.53</v>
      </c>
      <c r="D145" s="135">
        <v>6465549</v>
      </c>
      <c r="E145" s="135">
        <v>6414365</v>
      </c>
      <c r="F145" s="135">
        <v>6735522</v>
      </c>
      <c r="G145" s="135">
        <v>7214736</v>
      </c>
      <c r="H145" s="135">
        <v>7689646</v>
      </c>
      <c r="I145" s="130"/>
    </row>
    <row r="146" spans="1:9" ht="15.75">
      <c r="A146" s="131" t="s">
        <v>13</v>
      </c>
      <c r="B146" s="132"/>
      <c r="C146" s="132"/>
      <c r="D146" s="132"/>
      <c r="E146" s="132"/>
      <c r="F146" s="132"/>
      <c r="G146" s="132"/>
      <c r="H146" s="132"/>
      <c r="I146" s="133"/>
    </row>
    <row r="147" spans="1:9" ht="15.75">
      <c r="A147" s="131" t="s">
        <v>61</v>
      </c>
      <c r="B147" s="132">
        <v>453931</v>
      </c>
      <c r="C147" s="132">
        <v>405365</v>
      </c>
      <c r="D147" s="132">
        <v>405365</v>
      </c>
      <c r="E147" s="132">
        <v>414266</v>
      </c>
      <c r="F147" s="132">
        <v>440520</v>
      </c>
      <c r="G147" s="132">
        <v>470623</v>
      </c>
      <c r="H147" s="132">
        <v>594376</v>
      </c>
      <c r="I147" s="133"/>
    </row>
    <row r="148" spans="1:9" ht="15.75">
      <c r="A148" s="131" t="s">
        <v>62</v>
      </c>
      <c r="B148" s="132">
        <v>3234135</v>
      </c>
      <c r="C148" s="132">
        <v>3816125</v>
      </c>
      <c r="D148" s="132">
        <v>3816125</v>
      </c>
      <c r="E148" s="132">
        <v>3727832</v>
      </c>
      <c r="F148" s="132">
        <v>3969486</v>
      </c>
      <c r="G148" s="132">
        <v>4199354</v>
      </c>
      <c r="H148" s="132">
        <v>4158917</v>
      </c>
      <c r="I148" s="133"/>
    </row>
    <row r="149" spans="1:9" ht="15.75">
      <c r="A149" s="131" t="s">
        <v>63</v>
      </c>
      <c r="B149" s="132">
        <v>968937</v>
      </c>
      <c r="C149" s="132">
        <v>978031</v>
      </c>
      <c r="D149" s="132">
        <v>978031</v>
      </c>
      <c r="E149" s="132">
        <v>953154</v>
      </c>
      <c r="F149" s="132">
        <v>990590</v>
      </c>
      <c r="G149" s="132">
        <v>1135562</v>
      </c>
      <c r="H149" s="132">
        <v>1293136</v>
      </c>
      <c r="I149" s="133"/>
    </row>
    <row r="150" spans="1:9" ht="15.75">
      <c r="A150" s="131" t="s">
        <v>64</v>
      </c>
      <c r="B150" s="132">
        <v>4203072</v>
      </c>
      <c r="C150" s="132">
        <v>4794156</v>
      </c>
      <c r="D150" s="132">
        <v>4794156</v>
      </c>
      <c r="E150" s="132">
        <v>4680986</v>
      </c>
      <c r="F150" s="132">
        <v>4960076</v>
      </c>
      <c r="G150" s="132">
        <v>5334916</v>
      </c>
      <c r="H150" s="132">
        <v>5452053</v>
      </c>
      <c r="I150" s="133"/>
    </row>
    <row r="151" spans="1:9" ht="15.75">
      <c r="A151" s="131" t="s">
        <v>65</v>
      </c>
      <c r="B151" s="132">
        <v>230598</v>
      </c>
      <c r="C151" s="132">
        <v>123849</v>
      </c>
      <c r="D151" s="132">
        <v>123849</v>
      </c>
      <c r="E151" s="132">
        <v>156755</v>
      </c>
      <c r="F151" s="132">
        <v>129302</v>
      </c>
      <c r="G151" s="132">
        <v>138116</v>
      </c>
      <c r="H151" s="132">
        <v>234800</v>
      </c>
      <c r="I151" s="133"/>
    </row>
    <row r="152" spans="1:9" ht="15.75">
      <c r="A152" s="131" t="s">
        <v>66</v>
      </c>
      <c r="B152" s="132">
        <v>89384</v>
      </c>
      <c r="C152" s="132">
        <v>53106</v>
      </c>
      <c r="D152" s="132">
        <v>53106</v>
      </c>
      <c r="E152" s="132">
        <v>63160</v>
      </c>
      <c r="F152" s="132">
        <v>62420</v>
      </c>
      <c r="G152" s="132">
        <v>62337</v>
      </c>
      <c r="H152" s="132">
        <v>62097</v>
      </c>
      <c r="I152" s="133"/>
    </row>
    <row r="153" spans="1:9" ht="15.75">
      <c r="A153" s="131" t="s">
        <v>67</v>
      </c>
      <c r="B153" s="132">
        <v>324992</v>
      </c>
      <c r="C153" s="132">
        <v>281694</v>
      </c>
      <c r="D153" s="132">
        <v>281694</v>
      </c>
      <c r="E153" s="132">
        <v>256627</v>
      </c>
      <c r="F153" s="132">
        <v>257897</v>
      </c>
      <c r="G153" s="132">
        <v>274695</v>
      </c>
      <c r="H153" s="132">
        <v>348135</v>
      </c>
      <c r="I153" s="133"/>
    </row>
    <row r="154" spans="1:9" ht="15.75">
      <c r="A154" s="131" t="s">
        <v>68</v>
      </c>
      <c r="B154" s="132">
        <v>693784</v>
      </c>
      <c r="C154" s="132">
        <v>670732</v>
      </c>
      <c r="D154" s="132">
        <v>670732</v>
      </c>
      <c r="E154" s="132">
        <v>673742</v>
      </c>
      <c r="F154" s="132">
        <v>743264</v>
      </c>
      <c r="G154" s="132">
        <v>795616</v>
      </c>
      <c r="H154" s="132">
        <v>855192</v>
      </c>
      <c r="I154" s="133"/>
    </row>
    <row r="155" spans="1:9" ht="15.75">
      <c r="A155" s="131" t="s">
        <v>69</v>
      </c>
      <c r="B155" s="132">
        <v>182330</v>
      </c>
      <c r="C155" s="132">
        <v>136646.53</v>
      </c>
      <c r="D155" s="132">
        <v>136647</v>
      </c>
      <c r="E155" s="132">
        <v>168829</v>
      </c>
      <c r="F155" s="132">
        <v>142043</v>
      </c>
      <c r="G155" s="132">
        <v>138433</v>
      </c>
      <c r="H155" s="132">
        <v>142993</v>
      </c>
      <c r="I155" s="133"/>
    </row>
    <row r="156" spans="1:9" ht="15.75">
      <c r="A156" s="136" t="s">
        <v>78</v>
      </c>
      <c r="B156" s="137">
        <v>340</v>
      </c>
      <c r="C156" s="137">
        <v>0</v>
      </c>
      <c r="D156" s="137"/>
      <c r="E156" s="137"/>
      <c r="F156" s="137"/>
      <c r="G156" s="137"/>
      <c r="H156" s="137"/>
      <c r="I156" s="133"/>
    </row>
    <row r="157" spans="1:8" ht="15.75">
      <c r="A157" s="134" t="s">
        <v>80</v>
      </c>
      <c r="B157" s="135">
        <v>5758234</v>
      </c>
      <c r="C157" s="135">
        <v>6079716.53</v>
      </c>
      <c r="D157" s="135">
        <v>6091167</v>
      </c>
      <c r="E157" s="135">
        <v>6029672</v>
      </c>
      <c r="F157" s="129">
        <v>6254902</v>
      </c>
      <c r="G157" s="130">
        <v>6673782</v>
      </c>
      <c r="H157" s="129">
        <v>7108687</v>
      </c>
    </row>
    <row r="158" spans="1:8" ht="15.75">
      <c r="A158" s="131" t="s">
        <v>13</v>
      </c>
      <c r="B158" s="132"/>
      <c r="C158" s="132"/>
      <c r="D158" s="132"/>
      <c r="E158" s="132"/>
      <c r="F158" s="132"/>
      <c r="G158" s="133"/>
      <c r="H158" s="132"/>
    </row>
    <row r="159" spans="1:8" ht="15.75">
      <c r="A159" s="131" t="s">
        <v>61</v>
      </c>
      <c r="B159" s="132">
        <v>316671</v>
      </c>
      <c r="C159" s="132">
        <v>323185</v>
      </c>
      <c r="D159" s="132">
        <v>323185</v>
      </c>
      <c r="E159" s="132">
        <v>323185</v>
      </c>
      <c r="F159" s="132">
        <v>332219</v>
      </c>
      <c r="G159" s="133">
        <v>349717</v>
      </c>
      <c r="H159" s="132">
        <v>375591</v>
      </c>
    </row>
    <row r="160" spans="1:9" ht="15.75">
      <c r="A160" s="131" t="s">
        <v>62</v>
      </c>
      <c r="B160" s="132">
        <v>4265785</v>
      </c>
      <c r="C160" s="132">
        <v>4501199</v>
      </c>
      <c r="D160" s="132">
        <v>4501749</v>
      </c>
      <c r="E160" s="132">
        <v>4479277</v>
      </c>
      <c r="F160" s="132">
        <v>4659053</v>
      </c>
      <c r="G160" s="133">
        <v>4990717</v>
      </c>
      <c r="H160" s="132">
        <v>5311620</v>
      </c>
      <c r="I160" s="133"/>
    </row>
    <row r="161" spans="1:9" ht="15.75">
      <c r="A161" s="131" t="s">
        <v>63</v>
      </c>
      <c r="B161" s="132">
        <v>769386</v>
      </c>
      <c r="C161" s="132">
        <v>822016</v>
      </c>
      <c r="D161" s="132">
        <v>822016</v>
      </c>
      <c r="E161" s="132">
        <v>815377</v>
      </c>
      <c r="F161" s="132">
        <v>833612</v>
      </c>
      <c r="G161" s="133">
        <v>892955</v>
      </c>
      <c r="H161" s="132">
        <v>970065</v>
      </c>
      <c r="I161" s="133"/>
    </row>
    <row r="162" spans="1:9" ht="15.75">
      <c r="A162" s="131" t="s">
        <v>64</v>
      </c>
      <c r="B162" s="132">
        <v>5035171</v>
      </c>
      <c r="C162" s="132">
        <v>5323215</v>
      </c>
      <c r="D162" s="132">
        <v>5323765</v>
      </c>
      <c r="E162" s="132">
        <v>5294654</v>
      </c>
      <c r="F162" s="132">
        <v>5492665</v>
      </c>
      <c r="G162" s="133">
        <v>5883672</v>
      </c>
      <c r="H162" s="132">
        <v>6281685</v>
      </c>
      <c r="I162" s="133"/>
    </row>
    <row r="163" spans="1:9" ht="15.75">
      <c r="A163" s="131" t="s">
        <v>65</v>
      </c>
      <c r="B163" s="132">
        <v>40128</v>
      </c>
      <c r="C163" s="132">
        <v>43299</v>
      </c>
      <c r="D163" s="132">
        <v>43299</v>
      </c>
      <c r="E163" s="132">
        <v>42402</v>
      </c>
      <c r="F163" s="132">
        <v>44024</v>
      </c>
      <c r="G163" s="133">
        <v>47393</v>
      </c>
      <c r="H163" s="132">
        <v>51730</v>
      </c>
      <c r="I163" s="133"/>
    </row>
    <row r="164" spans="1:9" ht="15.75">
      <c r="A164" s="131" t="s">
        <v>66</v>
      </c>
      <c r="B164" s="132">
        <v>46952</v>
      </c>
      <c r="C164" s="132">
        <v>53643</v>
      </c>
      <c r="D164" s="132">
        <v>53643</v>
      </c>
      <c r="E164" s="132">
        <v>48387</v>
      </c>
      <c r="F164" s="132">
        <v>50082</v>
      </c>
      <c r="G164" s="133">
        <v>52868</v>
      </c>
      <c r="H164" s="132">
        <v>56093</v>
      </c>
      <c r="I164" s="133"/>
    </row>
    <row r="165" spans="1:9" ht="15.75">
      <c r="A165" s="131" t="s">
        <v>67</v>
      </c>
      <c r="B165" s="132">
        <v>172430</v>
      </c>
      <c r="C165" s="132">
        <v>199728</v>
      </c>
      <c r="D165" s="132">
        <v>210628</v>
      </c>
      <c r="E165" s="132">
        <v>170205</v>
      </c>
      <c r="F165" s="132">
        <v>200442</v>
      </c>
      <c r="G165" s="133">
        <v>203390</v>
      </c>
      <c r="H165" s="132">
        <v>202286</v>
      </c>
      <c r="I165" s="133"/>
    </row>
    <row r="166" spans="1:9" ht="15.75">
      <c r="A166" s="131" t="s">
        <v>69</v>
      </c>
      <c r="B166" s="132">
        <v>146882</v>
      </c>
      <c r="C166" s="132">
        <v>136646.53</v>
      </c>
      <c r="D166" s="132">
        <v>136647</v>
      </c>
      <c r="E166" s="132">
        <v>150839</v>
      </c>
      <c r="F166" s="132">
        <v>135470</v>
      </c>
      <c r="G166" s="133">
        <v>136742</v>
      </c>
      <c r="H166" s="132">
        <v>141302</v>
      </c>
      <c r="I166" s="133"/>
    </row>
    <row r="167" spans="1:9" ht="15.75">
      <c r="A167" s="136"/>
      <c r="B167" s="137"/>
      <c r="C167" s="137"/>
      <c r="D167" s="137"/>
      <c r="E167" s="137"/>
      <c r="F167" s="137"/>
      <c r="G167" s="139"/>
      <c r="H167" s="137"/>
      <c r="I167" s="133"/>
    </row>
    <row r="168" spans="1:9" ht="15.75">
      <c r="A168" s="134" t="s">
        <v>81</v>
      </c>
      <c r="B168" s="135">
        <v>-356561</v>
      </c>
      <c r="C168" s="135">
        <v>-1840</v>
      </c>
      <c r="D168" s="135">
        <v>-13290</v>
      </c>
      <c r="E168" s="135">
        <v>-35164</v>
      </c>
      <c r="F168" s="135">
        <v>95927</v>
      </c>
      <c r="G168" s="135">
        <v>60334</v>
      </c>
      <c r="H168" s="135">
        <v>40005</v>
      </c>
      <c r="I168" s="130"/>
    </row>
    <row r="169" spans="1:9" ht="15.75">
      <c r="A169" s="131" t="s">
        <v>13</v>
      </c>
      <c r="B169" s="132"/>
      <c r="C169" s="132"/>
      <c r="D169" s="132"/>
      <c r="E169" s="132"/>
      <c r="F169" s="132"/>
      <c r="G169" s="132"/>
      <c r="H169" s="132"/>
      <c r="I169" s="133"/>
    </row>
    <row r="170" spans="1:9" ht="15.75">
      <c r="A170" s="131" t="s">
        <v>61</v>
      </c>
      <c r="B170" s="132">
        <v>51967</v>
      </c>
      <c r="C170" s="132">
        <v>54180</v>
      </c>
      <c r="D170" s="132">
        <v>54180</v>
      </c>
      <c r="E170" s="132">
        <v>58821</v>
      </c>
      <c r="F170" s="132">
        <v>79301</v>
      </c>
      <c r="G170" s="132">
        <v>90906</v>
      </c>
      <c r="H170" s="132">
        <v>97879</v>
      </c>
      <c r="I170" s="133"/>
    </row>
    <row r="171" spans="1:9" ht="15.75">
      <c r="A171" s="131" t="s">
        <v>62</v>
      </c>
      <c r="B171" s="132">
        <v>-1338637</v>
      </c>
      <c r="C171" s="132">
        <v>-918536</v>
      </c>
      <c r="D171" s="132">
        <v>-919086</v>
      </c>
      <c r="E171" s="132">
        <v>-903795</v>
      </c>
      <c r="F171" s="132">
        <v>-917749</v>
      </c>
      <c r="G171" s="132">
        <v>-1045094</v>
      </c>
      <c r="H171" s="132">
        <v>-1156956</v>
      </c>
      <c r="I171" s="133"/>
    </row>
    <row r="172" spans="1:9" ht="15.75">
      <c r="A172" s="131" t="s">
        <v>63</v>
      </c>
      <c r="B172" s="132">
        <v>90663</v>
      </c>
      <c r="C172" s="132">
        <v>63805</v>
      </c>
      <c r="D172" s="132">
        <v>63805</v>
      </c>
      <c r="E172" s="132">
        <v>38226</v>
      </c>
      <c r="F172" s="132">
        <v>83230</v>
      </c>
      <c r="G172" s="132">
        <v>85629</v>
      </c>
      <c r="H172" s="132">
        <v>80464</v>
      </c>
      <c r="I172" s="133"/>
    </row>
    <row r="173" spans="1:9" ht="15.75">
      <c r="A173" s="131" t="s">
        <v>64</v>
      </c>
      <c r="B173" s="132">
        <v>-1247974</v>
      </c>
      <c r="C173" s="132">
        <v>-854731</v>
      </c>
      <c r="D173" s="132">
        <v>-855281</v>
      </c>
      <c r="E173" s="132">
        <v>-865569</v>
      </c>
      <c r="F173" s="132">
        <v>-834519</v>
      </c>
      <c r="G173" s="132">
        <v>-959465</v>
      </c>
      <c r="H173" s="132">
        <v>-1076492</v>
      </c>
      <c r="I173" s="133"/>
    </row>
    <row r="174" spans="1:9" ht="15.75">
      <c r="A174" s="131" t="s">
        <v>65</v>
      </c>
      <c r="B174" s="132">
        <v>75231</v>
      </c>
      <c r="C174" s="132">
        <v>76550</v>
      </c>
      <c r="D174" s="132">
        <v>76550</v>
      </c>
      <c r="E174" s="132">
        <v>73883</v>
      </c>
      <c r="F174" s="132">
        <v>81278</v>
      </c>
      <c r="G174" s="132">
        <v>86723</v>
      </c>
      <c r="H174" s="132">
        <v>92347</v>
      </c>
      <c r="I174" s="133"/>
    </row>
    <row r="175" spans="1:9" ht="15.75">
      <c r="A175" s="131" t="s">
        <v>66</v>
      </c>
      <c r="B175" s="132">
        <v>3920</v>
      </c>
      <c r="C175" s="132">
        <v>-10537</v>
      </c>
      <c r="D175" s="132">
        <v>-10537</v>
      </c>
      <c r="E175" s="132">
        <v>-3659</v>
      </c>
      <c r="F175" s="132">
        <v>-2435</v>
      </c>
      <c r="G175" s="132">
        <v>-2869</v>
      </c>
      <c r="H175" s="132">
        <v>-3465</v>
      </c>
      <c r="I175" s="133"/>
    </row>
    <row r="176" spans="1:9" ht="15.75">
      <c r="A176" s="131" t="s">
        <v>67</v>
      </c>
      <c r="B176" s="132">
        <v>78219</v>
      </c>
      <c r="C176" s="132">
        <v>61966</v>
      </c>
      <c r="D176" s="132">
        <v>51066</v>
      </c>
      <c r="E176" s="132">
        <v>53860</v>
      </c>
      <c r="F176" s="132">
        <v>40455</v>
      </c>
      <c r="G176" s="132">
        <v>54305</v>
      </c>
      <c r="H176" s="132">
        <v>74544</v>
      </c>
      <c r="I176" s="133"/>
    </row>
    <row r="177" spans="1:9" ht="15.75">
      <c r="A177" s="131" t="s">
        <v>68</v>
      </c>
      <c r="B177" s="132">
        <v>667037</v>
      </c>
      <c r="C177" s="132">
        <v>670732</v>
      </c>
      <c r="D177" s="132">
        <v>670732</v>
      </c>
      <c r="E177" s="132">
        <v>664958</v>
      </c>
      <c r="F177" s="132">
        <v>743264</v>
      </c>
      <c r="G177" s="132">
        <v>795616</v>
      </c>
      <c r="H177" s="132">
        <v>855192</v>
      </c>
      <c r="I177" s="133"/>
    </row>
    <row r="178" spans="1:9" ht="15.75">
      <c r="A178" s="131" t="s">
        <v>69</v>
      </c>
      <c r="B178" s="132">
        <v>15039</v>
      </c>
      <c r="C178" s="132">
        <v>0</v>
      </c>
      <c r="D178" s="132">
        <v>0</v>
      </c>
      <c r="E178" s="132">
        <v>-17458</v>
      </c>
      <c r="F178" s="132">
        <v>-11417</v>
      </c>
      <c r="G178" s="132">
        <v>-4882</v>
      </c>
      <c r="H178" s="132">
        <v>0</v>
      </c>
      <c r="I178" s="133"/>
    </row>
    <row r="179" spans="1:9" ht="15.75">
      <c r="A179" s="136"/>
      <c r="B179" s="137"/>
      <c r="C179" s="137"/>
      <c r="D179" s="137"/>
      <c r="E179" s="137"/>
      <c r="F179" s="137"/>
      <c r="G179" s="137"/>
      <c r="H179" s="137"/>
      <c r="I179" s="133"/>
    </row>
    <row r="180" spans="1:9" ht="15.75">
      <c r="A180" s="134" t="s">
        <v>4</v>
      </c>
      <c r="B180" s="129">
        <v>419857</v>
      </c>
      <c r="C180" s="135">
        <v>385832</v>
      </c>
      <c r="D180" s="135">
        <v>374382</v>
      </c>
      <c r="E180" s="135">
        <v>384693</v>
      </c>
      <c r="F180" s="135">
        <v>480620</v>
      </c>
      <c r="G180" s="135">
        <v>540954</v>
      </c>
      <c r="H180" s="135">
        <v>580959</v>
      </c>
      <c r="I180" s="130"/>
    </row>
    <row r="181" spans="1:9" ht="15.75">
      <c r="A181" s="131" t="s">
        <v>13</v>
      </c>
      <c r="B181" s="132"/>
      <c r="C181" s="132"/>
      <c r="D181" s="132"/>
      <c r="E181" s="132"/>
      <c r="F181" s="132"/>
      <c r="G181" s="132"/>
      <c r="H181" s="132"/>
      <c r="I181" s="133"/>
    </row>
    <row r="182" spans="1:9" ht="15.75">
      <c r="A182" s="131" t="s">
        <v>61</v>
      </c>
      <c r="B182" s="132">
        <v>137260</v>
      </c>
      <c r="C182" s="132">
        <v>82180</v>
      </c>
      <c r="D182" s="132">
        <v>82180</v>
      </c>
      <c r="E182" s="132">
        <v>91081</v>
      </c>
      <c r="F182" s="132">
        <v>108301</v>
      </c>
      <c r="G182" s="132">
        <v>120906</v>
      </c>
      <c r="H182" s="132">
        <v>218785</v>
      </c>
      <c r="I182" s="133"/>
    </row>
    <row r="183" spans="1:9" ht="15.75">
      <c r="A183" s="131" t="s">
        <v>62</v>
      </c>
      <c r="B183" s="132">
        <v>-1031650</v>
      </c>
      <c r="C183" s="132">
        <v>-685074</v>
      </c>
      <c r="D183" s="132">
        <v>-685624</v>
      </c>
      <c r="E183" s="132">
        <v>-751445</v>
      </c>
      <c r="F183" s="132">
        <v>-689567</v>
      </c>
      <c r="G183" s="132">
        <v>-791363</v>
      </c>
      <c r="H183" s="132">
        <v>-1152703</v>
      </c>
      <c r="I183" s="133"/>
    </row>
    <row r="184" spans="1:9" ht="15.75">
      <c r="A184" s="131" t="s">
        <v>63</v>
      </c>
      <c r="B184" s="132">
        <v>199551</v>
      </c>
      <c r="C184" s="132">
        <v>156015</v>
      </c>
      <c r="D184" s="132">
        <v>156015</v>
      </c>
      <c r="E184" s="132">
        <v>137777</v>
      </c>
      <c r="F184" s="132">
        <v>156978</v>
      </c>
      <c r="G184" s="132">
        <v>242607</v>
      </c>
      <c r="H184" s="132">
        <v>323071</v>
      </c>
      <c r="I184" s="133"/>
    </row>
    <row r="185" spans="1:9" ht="15.75">
      <c r="A185" s="131" t="s">
        <v>64</v>
      </c>
      <c r="B185" s="132">
        <v>-832099</v>
      </c>
      <c r="C185" s="132">
        <v>-529059</v>
      </c>
      <c r="D185" s="132">
        <v>-529609</v>
      </c>
      <c r="E185" s="132">
        <v>-613668</v>
      </c>
      <c r="F185" s="132">
        <v>-532589</v>
      </c>
      <c r="G185" s="132">
        <v>-548756</v>
      </c>
      <c r="H185" s="132">
        <v>-829632</v>
      </c>
      <c r="I185" s="133"/>
    </row>
    <row r="186" spans="1:9" ht="15.75">
      <c r="A186" s="131" t="s">
        <v>65</v>
      </c>
      <c r="B186" s="132">
        <v>190470</v>
      </c>
      <c r="C186" s="132">
        <v>80550</v>
      </c>
      <c r="D186" s="132">
        <v>80550</v>
      </c>
      <c r="E186" s="132">
        <v>114353</v>
      </c>
      <c r="F186" s="132">
        <v>85278</v>
      </c>
      <c r="G186" s="132">
        <v>90723</v>
      </c>
      <c r="H186" s="132">
        <v>183070</v>
      </c>
      <c r="I186" s="133"/>
    </row>
    <row r="187" spans="1:9" ht="15.75">
      <c r="A187" s="131" t="s">
        <v>66</v>
      </c>
      <c r="B187" s="132">
        <v>42432</v>
      </c>
      <c r="C187" s="132">
        <v>-537</v>
      </c>
      <c r="D187" s="132">
        <v>-537</v>
      </c>
      <c r="E187" s="132">
        <v>14773</v>
      </c>
      <c r="F187" s="132">
        <v>12338</v>
      </c>
      <c r="G187" s="132">
        <v>9469</v>
      </c>
      <c r="H187" s="132">
        <v>6004</v>
      </c>
      <c r="I187" s="133"/>
    </row>
    <row r="188" spans="1:9" ht="15.75">
      <c r="A188" s="131" t="s">
        <v>67</v>
      </c>
      <c r="B188" s="132">
        <v>152562</v>
      </c>
      <c r="C188" s="132">
        <v>81966</v>
      </c>
      <c r="D188" s="132">
        <v>71066</v>
      </c>
      <c r="E188" s="132">
        <v>86422</v>
      </c>
      <c r="F188" s="132">
        <v>57455</v>
      </c>
      <c r="G188" s="132">
        <v>71305</v>
      </c>
      <c r="H188" s="132">
        <v>145849</v>
      </c>
      <c r="I188" s="133"/>
    </row>
    <row r="189" spans="1:9" ht="15.75">
      <c r="A189" s="131" t="s">
        <v>68</v>
      </c>
      <c r="B189" s="132">
        <v>693784</v>
      </c>
      <c r="C189" s="132">
        <v>670732</v>
      </c>
      <c r="D189" s="132">
        <v>670732</v>
      </c>
      <c r="E189" s="132">
        <v>673742</v>
      </c>
      <c r="F189" s="132">
        <v>743264</v>
      </c>
      <c r="G189" s="132">
        <v>795616</v>
      </c>
      <c r="H189" s="132">
        <v>855192</v>
      </c>
      <c r="I189" s="133"/>
    </row>
    <row r="190" spans="1:9" ht="15.75">
      <c r="A190" s="136" t="s">
        <v>69</v>
      </c>
      <c r="B190" s="137">
        <v>35448</v>
      </c>
      <c r="C190" s="137">
        <v>0</v>
      </c>
      <c r="D190" s="137">
        <v>0</v>
      </c>
      <c r="E190" s="137">
        <v>17990</v>
      </c>
      <c r="F190" s="137">
        <v>6573</v>
      </c>
      <c r="G190" s="137">
        <v>1691</v>
      </c>
      <c r="H190" s="137">
        <v>1691</v>
      </c>
      <c r="I190" s="133"/>
    </row>
    <row r="191" spans="1:9" ht="15.75">
      <c r="A191" s="128" t="s">
        <v>82</v>
      </c>
      <c r="B191" s="129">
        <v>419857</v>
      </c>
      <c r="C191" s="129">
        <v>385832</v>
      </c>
      <c r="D191" s="129">
        <v>374382</v>
      </c>
      <c r="E191" s="129">
        <v>384693</v>
      </c>
      <c r="F191" s="129">
        <v>480620</v>
      </c>
      <c r="G191" s="129">
        <v>540954</v>
      </c>
      <c r="H191" s="129">
        <v>580959</v>
      </c>
      <c r="I191" s="130"/>
    </row>
    <row r="192" spans="1:9" ht="15.75">
      <c r="A192" s="131" t="s">
        <v>13</v>
      </c>
      <c r="B192" s="132"/>
      <c r="C192" s="132"/>
      <c r="D192" s="132"/>
      <c r="E192" s="132"/>
      <c r="F192" s="132"/>
      <c r="G192" s="132"/>
      <c r="H192" s="132"/>
      <c r="I192" s="133"/>
    </row>
    <row r="193" spans="1:9" ht="15.75">
      <c r="A193" s="131" t="s">
        <v>61</v>
      </c>
      <c r="B193" s="132">
        <v>32260</v>
      </c>
      <c r="C193" s="132">
        <v>28000</v>
      </c>
      <c r="D193" s="132">
        <v>28000</v>
      </c>
      <c r="E193" s="132">
        <v>29000</v>
      </c>
      <c r="F193" s="132">
        <v>30000</v>
      </c>
      <c r="G193" s="132">
        <v>120906</v>
      </c>
      <c r="H193" s="132">
        <v>218785</v>
      </c>
      <c r="I193" s="133"/>
    </row>
    <row r="194" spans="1:9" ht="15.75">
      <c r="A194" s="131" t="s">
        <v>62</v>
      </c>
      <c r="B194" s="132">
        <v>152350</v>
      </c>
      <c r="C194" s="132">
        <v>172817</v>
      </c>
      <c r="D194" s="132">
        <v>161367</v>
      </c>
      <c r="E194" s="132">
        <v>228182</v>
      </c>
      <c r="F194" s="132">
        <v>253731</v>
      </c>
      <c r="G194" s="132">
        <v>4253</v>
      </c>
      <c r="H194" s="132">
        <v>-397511</v>
      </c>
      <c r="I194" s="133"/>
    </row>
    <row r="195" spans="1:9" ht="15.75">
      <c r="A195" s="131" t="s">
        <v>63</v>
      </c>
      <c r="B195" s="132">
        <v>99551</v>
      </c>
      <c r="C195" s="132">
        <v>156015</v>
      </c>
      <c r="D195" s="132">
        <v>156015</v>
      </c>
      <c r="E195" s="132">
        <v>73748</v>
      </c>
      <c r="F195" s="132">
        <v>156978</v>
      </c>
      <c r="G195" s="132">
        <v>242607</v>
      </c>
      <c r="H195" s="132">
        <v>423071</v>
      </c>
      <c r="I195" s="133"/>
    </row>
    <row r="196" spans="1:9" ht="15.75">
      <c r="A196" s="131" t="s">
        <v>64</v>
      </c>
      <c r="B196" s="132">
        <v>251901</v>
      </c>
      <c r="C196" s="132">
        <v>328832</v>
      </c>
      <c r="D196" s="132">
        <v>317382</v>
      </c>
      <c r="E196" s="132">
        <v>301930</v>
      </c>
      <c r="F196" s="132">
        <v>410709</v>
      </c>
      <c r="G196" s="132">
        <v>246860</v>
      </c>
      <c r="H196" s="132">
        <v>25560</v>
      </c>
      <c r="I196" s="133"/>
    </row>
    <row r="197" spans="1:9" ht="15.75">
      <c r="A197" s="131" t="s">
        <v>65</v>
      </c>
      <c r="B197" s="132">
        <v>40470</v>
      </c>
      <c r="C197" s="132">
        <v>4000</v>
      </c>
      <c r="D197" s="132">
        <v>4000</v>
      </c>
      <c r="E197" s="132">
        <v>4000</v>
      </c>
      <c r="F197" s="132">
        <v>4000</v>
      </c>
      <c r="G197" s="132">
        <v>90723</v>
      </c>
      <c r="H197" s="132">
        <v>183070</v>
      </c>
      <c r="I197" s="133"/>
    </row>
    <row r="198" spans="1:9" ht="15.75">
      <c r="A198" s="131" t="s">
        <v>66</v>
      </c>
      <c r="B198" s="132">
        <v>18432</v>
      </c>
      <c r="C198" s="132">
        <v>5000</v>
      </c>
      <c r="D198" s="132">
        <v>5000</v>
      </c>
      <c r="E198" s="132">
        <v>14773</v>
      </c>
      <c r="F198" s="132">
        <v>12338</v>
      </c>
      <c r="G198" s="132">
        <v>9469</v>
      </c>
      <c r="H198" s="132">
        <v>6004</v>
      </c>
      <c r="I198" s="133"/>
    </row>
    <row r="199" spans="1:9" ht="15.75">
      <c r="A199" s="131" t="s">
        <v>67</v>
      </c>
      <c r="B199" s="132">
        <v>32562</v>
      </c>
      <c r="C199" s="132">
        <v>20000</v>
      </c>
      <c r="D199" s="132">
        <v>20000</v>
      </c>
      <c r="E199" s="132">
        <v>17000</v>
      </c>
      <c r="F199" s="132">
        <v>17000</v>
      </c>
      <c r="G199" s="132">
        <v>71305</v>
      </c>
      <c r="H199" s="132">
        <v>145849</v>
      </c>
      <c r="I199" s="133"/>
    </row>
    <row r="200" spans="1:9" ht="15.75">
      <c r="A200" s="131" t="s">
        <v>68</v>
      </c>
      <c r="B200" s="132">
        <v>8784</v>
      </c>
      <c r="C200" s="132">
        <v>0</v>
      </c>
      <c r="D200" s="132">
        <v>0</v>
      </c>
      <c r="E200" s="132">
        <v>0</v>
      </c>
      <c r="F200" s="132">
        <v>0</v>
      </c>
      <c r="G200" s="132">
        <v>0</v>
      </c>
      <c r="H200" s="132">
        <v>0</v>
      </c>
      <c r="I200" s="133"/>
    </row>
    <row r="201" spans="1:9" ht="16.5" thickBot="1">
      <c r="A201" s="140" t="s">
        <v>69</v>
      </c>
      <c r="B201" s="141">
        <v>35448</v>
      </c>
      <c r="C201" s="141">
        <v>0</v>
      </c>
      <c r="D201" s="141">
        <v>0</v>
      </c>
      <c r="E201" s="141">
        <v>17990</v>
      </c>
      <c r="F201" s="141">
        <v>6573</v>
      </c>
      <c r="G201" s="132">
        <v>1691</v>
      </c>
      <c r="H201" s="132">
        <v>1691</v>
      </c>
      <c r="I201" s="133"/>
    </row>
    <row r="202" spans="1:9" ht="16.5" thickTop="1">
      <c r="A202" s="131"/>
      <c r="B202" s="132"/>
      <c r="C202" s="132"/>
      <c r="D202" s="132"/>
      <c r="E202" s="132"/>
      <c r="F202" s="142"/>
      <c r="G202" s="142"/>
      <c r="H202" s="142"/>
      <c r="I202" s="133"/>
    </row>
    <row r="203" spans="1:9" ht="15.75">
      <c r="A203" s="134" t="s">
        <v>83</v>
      </c>
      <c r="B203" s="135">
        <v>746783</v>
      </c>
      <c r="C203" s="135">
        <v>735719</v>
      </c>
      <c r="D203" s="135">
        <v>735719</v>
      </c>
      <c r="E203" s="135">
        <v>746007</v>
      </c>
      <c r="F203" s="135">
        <v>800876</v>
      </c>
      <c r="G203" s="135">
        <v>860704</v>
      </c>
      <c r="H203" s="135">
        <v>927796</v>
      </c>
      <c r="I203" s="130"/>
    </row>
    <row r="204" spans="1:9" ht="15.75">
      <c r="A204" s="131" t="s">
        <v>13</v>
      </c>
      <c r="B204" s="132"/>
      <c r="C204" s="132"/>
      <c r="D204" s="132"/>
      <c r="E204" s="132"/>
      <c r="F204" s="132"/>
      <c r="G204" s="132"/>
      <c r="H204" s="132"/>
      <c r="I204" s="133"/>
    </row>
    <row r="205" spans="1:9" ht="15.75">
      <c r="A205" s="131" t="s">
        <v>84</v>
      </c>
      <c r="B205" s="132">
        <v>639346</v>
      </c>
      <c r="C205" s="132">
        <v>635133</v>
      </c>
      <c r="D205" s="132">
        <v>635133</v>
      </c>
      <c r="E205" s="132">
        <v>647898</v>
      </c>
      <c r="F205" s="132">
        <v>695867</v>
      </c>
      <c r="G205" s="132">
        <v>749292</v>
      </c>
      <c r="H205" s="132">
        <v>807490</v>
      </c>
      <c r="I205" s="133"/>
    </row>
    <row r="206" spans="1:9" ht="15.75">
      <c r="A206" s="131" t="s">
        <v>85</v>
      </c>
      <c r="B206" s="132">
        <v>40109</v>
      </c>
      <c r="C206" s="132">
        <v>36052</v>
      </c>
      <c r="D206" s="132">
        <v>36052</v>
      </c>
      <c r="E206" s="132">
        <v>40660</v>
      </c>
      <c r="F206" s="132">
        <v>43670</v>
      </c>
      <c r="G206" s="132">
        <v>47023</v>
      </c>
      <c r="H206" s="132">
        <v>50675</v>
      </c>
      <c r="I206" s="133"/>
    </row>
    <row r="207" spans="1:9" ht="15.75">
      <c r="A207" s="131" t="s">
        <v>86</v>
      </c>
      <c r="B207" s="132">
        <v>2666</v>
      </c>
      <c r="C207" s="132">
        <v>2521</v>
      </c>
      <c r="D207" s="132">
        <v>2521</v>
      </c>
      <c r="E207" s="132">
        <v>2703</v>
      </c>
      <c r="F207" s="132">
        <v>2903</v>
      </c>
      <c r="G207" s="132">
        <v>3126</v>
      </c>
      <c r="H207" s="132">
        <v>3369</v>
      </c>
      <c r="I207" s="133"/>
    </row>
    <row r="208" spans="1:9" ht="15.75">
      <c r="A208" s="131" t="s">
        <v>87</v>
      </c>
      <c r="B208" s="132">
        <v>64386</v>
      </c>
      <c r="C208" s="132">
        <v>61815</v>
      </c>
      <c r="D208" s="132">
        <v>61815</v>
      </c>
      <c r="E208" s="132">
        <v>54569</v>
      </c>
      <c r="F208" s="132">
        <v>58233</v>
      </c>
      <c r="G208" s="132">
        <v>61028</v>
      </c>
      <c r="H208" s="132">
        <v>65991</v>
      </c>
      <c r="I208" s="133"/>
    </row>
    <row r="209" spans="1:9" ht="15.75">
      <c r="A209" s="131" t="s">
        <v>88</v>
      </c>
      <c r="B209" s="132">
        <v>276</v>
      </c>
      <c r="C209" s="132">
        <v>198</v>
      </c>
      <c r="D209" s="132">
        <v>198</v>
      </c>
      <c r="E209" s="132">
        <v>177</v>
      </c>
      <c r="F209" s="132">
        <v>203</v>
      </c>
      <c r="G209" s="132">
        <v>235</v>
      </c>
      <c r="H209" s="132">
        <v>271</v>
      </c>
      <c r="I209" s="133"/>
    </row>
    <row r="210" spans="1:9" ht="16.5" thickBot="1">
      <c r="A210" s="140"/>
      <c r="B210" s="141"/>
      <c r="C210" s="141"/>
      <c r="D210" s="141"/>
      <c r="E210" s="141"/>
      <c r="F210" s="141"/>
      <c r="G210" s="141"/>
      <c r="H210" s="141"/>
      <c r="I210" s="133"/>
    </row>
    <row r="211" spans="1:9" ht="16.5" thickTop="1">
      <c r="A211" s="143" t="s">
        <v>89</v>
      </c>
      <c r="B211" s="135">
        <v>780266</v>
      </c>
      <c r="C211" s="135">
        <v>775684</v>
      </c>
      <c r="D211" s="135">
        <v>775684</v>
      </c>
      <c r="E211" s="135">
        <v>780527</v>
      </c>
      <c r="F211" s="135">
        <v>836442</v>
      </c>
      <c r="G211" s="135">
        <v>898148</v>
      </c>
      <c r="H211" s="135">
        <v>967449</v>
      </c>
      <c r="I211" s="130"/>
    </row>
    <row r="212" spans="1:9" ht="15.75">
      <c r="A212" s="131" t="s">
        <v>13</v>
      </c>
      <c r="B212" s="132"/>
      <c r="C212" s="132"/>
      <c r="D212" s="132"/>
      <c r="E212" s="132"/>
      <c r="F212" s="132"/>
      <c r="G212" s="132"/>
      <c r="H212" s="132"/>
      <c r="I212" s="133"/>
    </row>
    <row r="213" spans="1:9" ht="15.75">
      <c r="A213" s="131" t="s">
        <v>90</v>
      </c>
      <c r="B213" s="132">
        <v>678529</v>
      </c>
      <c r="C213" s="132">
        <v>670337</v>
      </c>
      <c r="D213" s="132">
        <v>670337</v>
      </c>
      <c r="E213" s="132">
        <v>687805</v>
      </c>
      <c r="F213" s="132">
        <v>738728</v>
      </c>
      <c r="G213" s="132">
        <v>795445</v>
      </c>
      <c r="H213" s="132">
        <v>857226</v>
      </c>
      <c r="I213" s="133"/>
    </row>
    <row r="214" spans="1:9" ht="15.75">
      <c r="A214" s="131" t="s">
        <v>91</v>
      </c>
      <c r="B214" s="132">
        <v>64062</v>
      </c>
      <c r="C214" s="132">
        <v>61506</v>
      </c>
      <c r="D214" s="132">
        <v>61506</v>
      </c>
      <c r="E214" s="132">
        <v>54296</v>
      </c>
      <c r="F214" s="132">
        <v>57942</v>
      </c>
      <c r="G214" s="132">
        <v>60723</v>
      </c>
      <c r="H214" s="132">
        <v>65661</v>
      </c>
      <c r="I214" s="133"/>
    </row>
    <row r="215" spans="1:9" ht="15.75">
      <c r="A215" s="131" t="s">
        <v>92</v>
      </c>
      <c r="B215" s="132">
        <v>276</v>
      </c>
      <c r="C215" s="132">
        <v>198</v>
      </c>
      <c r="D215" s="132">
        <v>198</v>
      </c>
      <c r="E215" s="132">
        <v>177</v>
      </c>
      <c r="F215" s="132">
        <v>203</v>
      </c>
      <c r="G215" s="132">
        <v>235</v>
      </c>
      <c r="H215" s="132">
        <v>271</v>
      </c>
      <c r="I215" s="133"/>
    </row>
    <row r="216" spans="1:9" ht="15.75">
      <c r="A216" s="131" t="s">
        <v>93</v>
      </c>
      <c r="B216" s="132">
        <v>318</v>
      </c>
      <c r="C216" s="132">
        <v>0</v>
      </c>
      <c r="D216" s="132">
        <v>0</v>
      </c>
      <c r="E216" s="132">
        <v>0</v>
      </c>
      <c r="F216" s="132">
        <v>0</v>
      </c>
      <c r="G216" s="132">
        <v>0</v>
      </c>
      <c r="H216" s="132">
        <v>0</v>
      </c>
      <c r="I216" s="133"/>
    </row>
    <row r="217" spans="1:9" ht="16.5" thickBot="1">
      <c r="A217" s="140" t="s">
        <v>94</v>
      </c>
      <c r="B217" s="141">
        <v>37081</v>
      </c>
      <c r="C217" s="141">
        <v>43643</v>
      </c>
      <c r="D217" s="141">
        <v>43643</v>
      </c>
      <c r="E217" s="141">
        <v>38249</v>
      </c>
      <c r="F217" s="141">
        <v>39569</v>
      </c>
      <c r="G217" s="141">
        <v>41745</v>
      </c>
      <c r="H217" s="141">
        <v>44291</v>
      </c>
      <c r="I217" s="133"/>
    </row>
    <row r="218" spans="1:9" ht="16.5" thickTop="1">
      <c r="A218" s="114"/>
      <c r="B218" s="113"/>
      <c r="C218" s="133"/>
      <c r="D218" s="133"/>
      <c r="E218" s="133"/>
      <c r="F218" s="133"/>
      <c r="G218" s="133"/>
      <c r="H218" s="133"/>
      <c r="I218" s="133"/>
    </row>
    <row r="219" spans="1:9" ht="15.75">
      <c r="A219" s="6" t="s">
        <v>95</v>
      </c>
      <c r="B219" s="113"/>
      <c r="C219" s="133"/>
      <c r="D219" s="133"/>
      <c r="E219" s="133"/>
      <c r="F219" s="133"/>
      <c r="G219" s="133"/>
      <c r="H219" s="133"/>
      <c r="I219" s="133"/>
    </row>
    <row r="220" spans="1:9" ht="15.75">
      <c r="A220" s="111" t="s">
        <v>96</v>
      </c>
      <c r="B220" s="113"/>
      <c r="C220" s="133"/>
      <c r="D220" s="133"/>
      <c r="E220" s="133"/>
      <c r="F220" s="133"/>
      <c r="G220" s="133"/>
      <c r="H220" s="133"/>
      <c r="I220" s="133"/>
    </row>
    <row r="221" spans="1:9" ht="15.75">
      <c r="A221" s="111" t="s">
        <v>97</v>
      </c>
      <c r="B221" s="113"/>
      <c r="C221" s="133"/>
      <c r="D221" s="133"/>
      <c r="E221" s="133"/>
      <c r="F221" s="133"/>
      <c r="G221" s="133"/>
      <c r="H221" s="133"/>
      <c r="I221" s="133"/>
    </row>
    <row r="222" spans="1:9" ht="15.75">
      <c r="A222" s="111" t="s">
        <v>98</v>
      </c>
      <c r="B222" s="113"/>
      <c r="C222" s="133"/>
      <c r="D222" s="133"/>
      <c r="E222" s="133"/>
      <c r="F222" s="133"/>
      <c r="G222" s="133"/>
      <c r="H222" s="133"/>
      <c r="I222" s="133"/>
    </row>
    <row r="223" spans="1:9" ht="15.75">
      <c r="A223" s="1" t="s">
        <v>99</v>
      </c>
      <c r="B223" s="113"/>
      <c r="C223" s="133"/>
      <c r="D223" s="133"/>
      <c r="E223" s="133"/>
      <c r="F223" s="133"/>
      <c r="G223" s="133"/>
      <c r="H223" s="133"/>
      <c r="I223" s="133"/>
    </row>
    <row r="224" spans="2:9" ht="15.75">
      <c r="B224" s="113"/>
      <c r="C224" s="133"/>
      <c r="D224" s="133"/>
      <c r="E224" s="133"/>
      <c r="F224" s="133"/>
      <c r="G224" s="133"/>
      <c r="H224" s="133"/>
      <c r="I224" s="133"/>
    </row>
    <row r="225" spans="1:9" ht="15.75">
      <c r="A225" s="113"/>
      <c r="B225" s="113"/>
      <c r="C225" s="133"/>
      <c r="D225" s="133"/>
      <c r="E225" s="133"/>
      <c r="F225" s="133"/>
      <c r="G225" s="133"/>
      <c r="H225" s="133"/>
      <c r="I225" s="133"/>
    </row>
    <row r="226" spans="1:9" ht="15.75">
      <c r="A226" s="113"/>
      <c r="B226" s="133"/>
      <c r="C226" s="130"/>
      <c r="D226" s="130"/>
      <c r="E226" s="130"/>
      <c r="F226" s="144"/>
      <c r="G226" s="144"/>
      <c r="H226" s="144"/>
      <c r="I226" s="130"/>
    </row>
    <row r="227" spans="1:9" ht="15.75">
      <c r="A227" s="121"/>
      <c r="B227" s="117"/>
      <c r="C227" s="133"/>
      <c r="D227" s="133"/>
      <c r="E227" s="133"/>
      <c r="F227" s="133"/>
      <c r="G227" s="133"/>
      <c r="H227" s="133"/>
      <c r="I227" s="133"/>
    </row>
    <row r="228" spans="3:9" ht="15.75">
      <c r="C228" s="133"/>
      <c r="D228" s="133"/>
      <c r="E228" s="133"/>
      <c r="F228" s="133"/>
      <c r="G228" s="133"/>
      <c r="H228" s="133"/>
      <c r="I228" s="133"/>
    </row>
    <row r="229" spans="3:9" ht="16.5" customHeight="1">
      <c r="C229" s="133"/>
      <c r="D229" s="133"/>
      <c r="E229" s="133"/>
      <c r="F229" s="145"/>
      <c r="G229" s="145"/>
      <c r="H229" s="145"/>
      <c r="I229" s="133"/>
    </row>
    <row r="230" spans="3:9" ht="15.75">
      <c r="C230" s="133"/>
      <c r="D230" s="133"/>
      <c r="E230" s="133"/>
      <c r="F230" s="133"/>
      <c r="G230" s="133"/>
      <c r="H230" s="133"/>
      <c r="I230" s="133"/>
    </row>
    <row r="231" spans="3:9" ht="15.75">
      <c r="C231" s="117"/>
      <c r="D231" s="117"/>
      <c r="E231" s="117"/>
      <c r="F231" s="117"/>
      <c r="G231" s="117"/>
      <c r="H231" s="117"/>
      <c r="I231" s="117"/>
    </row>
    <row r="232" spans="3:9" ht="15.75">
      <c r="C232" s="117"/>
      <c r="D232" s="117"/>
      <c r="E232" s="117"/>
      <c r="F232" s="146"/>
      <c r="G232" s="146"/>
      <c r="H232" s="146"/>
      <c r="I232" s="117"/>
    </row>
    <row r="233" spans="3:9" ht="15.75">
      <c r="C233" s="117"/>
      <c r="D233" s="117"/>
      <c r="E233" s="117"/>
      <c r="F233" s="117"/>
      <c r="G233" s="117"/>
      <c r="H233" s="117"/>
      <c r="I233" s="117"/>
    </row>
    <row r="234" spans="3:7" ht="15.75">
      <c r="C234" s="117"/>
      <c r="D234" s="117"/>
      <c r="E234" s="117"/>
      <c r="F234" s="117"/>
      <c r="G234" s="117"/>
    </row>
    <row r="235" spans="3:7" ht="15.75">
      <c r="C235" s="117"/>
      <c r="D235" s="117"/>
      <c r="E235" s="117"/>
      <c r="F235" s="117"/>
      <c r="G235" s="117"/>
    </row>
    <row r="236" spans="3:9" ht="15.75">
      <c r="C236" s="117"/>
      <c r="D236" s="117"/>
      <c r="E236" s="117"/>
      <c r="F236" s="117"/>
      <c r="G236" s="117"/>
      <c r="H236" s="117"/>
      <c r="I236" s="117"/>
    </row>
    <row r="237" spans="3:9" ht="15.75">
      <c r="C237" s="117"/>
      <c r="D237" s="117"/>
      <c r="E237" s="117"/>
      <c r="F237" s="117"/>
      <c r="G237" s="117"/>
      <c r="H237" s="117"/>
      <c r="I237" s="117"/>
    </row>
    <row r="238" spans="3:9" ht="15.75">
      <c r="C238" s="117"/>
      <c r="D238" s="117"/>
      <c r="E238" s="117"/>
      <c r="F238" s="117"/>
      <c r="G238" s="117"/>
      <c r="H238" s="117"/>
      <c r="I238" s="117"/>
    </row>
    <row r="239" spans="3:4" ht="15.75">
      <c r="C239" s="111"/>
      <c r="D239" s="111"/>
    </row>
    <row r="240" spans="3:9" ht="15.75">
      <c r="C240" s="117"/>
      <c r="D240" s="117"/>
      <c r="E240" s="117"/>
      <c r="F240" s="117"/>
      <c r="G240" s="117"/>
      <c r="H240" s="117"/>
      <c r="I240" s="117"/>
    </row>
    <row r="241" spans="3:5" ht="15.75">
      <c r="C241" s="117"/>
      <c r="D241" s="117"/>
      <c r="E241" s="117"/>
    </row>
    <row r="242" spans="3:4" ht="15.75">
      <c r="C242" s="111"/>
      <c r="D242" s="111"/>
    </row>
    <row r="243" spans="3:9" ht="15.75">
      <c r="C243" s="111"/>
      <c r="D243" s="111"/>
      <c r="E243" s="117"/>
      <c r="F243" s="117"/>
      <c r="G243" s="117"/>
      <c r="H243" s="117"/>
      <c r="I243" s="117"/>
    </row>
    <row r="245" spans="3:7" ht="15.75">
      <c r="C245" s="147"/>
      <c r="D245" s="147"/>
      <c r="E245" s="117"/>
      <c r="F245" s="117"/>
      <c r="G245" s="117"/>
    </row>
    <row r="246" spans="6:9" ht="15.75">
      <c r="F246" s="117"/>
      <c r="G246" s="117"/>
      <c r="H246" s="117"/>
      <c r="I246" s="117"/>
    </row>
    <row r="247" spans="6:9" ht="15.75">
      <c r="F247" s="117"/>
      <c r="G247" s="117"/>
      <c r="H247" s="117"/>
      <c r="I247" s="117"/>
    </row>
    <row r="250" spans="3:5" ht="15.75">
      <c r="C250" s="147"/>
      <c r="D250" s="147"/>
      <c r="E250" s="117"/>
    </row>
    <row r="251" spans="3:9" ht="15.75">
      <c r="C251" s="147"/>
      <c r="D251" s="147"/>
      <c r="E251" s="117"/>
      <c r="F251" s="117"/>
      <c r="G251" s="117"/>
      <c r="H251" s="117"/>
      <c r="I251" s="117"/>
    </row>
    <row r="252" spans="3:5" ht="15.75">
      <c r="C252" s="147"/>
      <c r="D252" s="147"/>
      <c r="E252" s="117"/>
    </row>
    <row r="254" spans="6:9" ht="15.75">
      <c r="F254" s="112"/>
      <c r="G254" s="112"/>
      <c r="H254" s="112"/>
      <c r="I254" s="112"/>
    </row>
    <row r="255" spans="6:9" ht="15.75">
      <c r="F255" s="112"/>
      <c r="G255" s="112"/>
      <c r="H255" s="112"/>
      <c r="I255" s="112"/>
    </row>
    <row r="256" spans="6:9" ht="15.75">
      <c r="F256" s="112"/>
      <c r="G256" s="112"/>
      <c r="H256" s="112"/>
      <c r="I256" s="112"/>
    </row>
    <row r="260" ht="15.75">
      <c r="F260" s="117"/>
    </row>
    <row r="262" spans="5:9" ht="15.75">
      <c r="E262" s="117"/>
      <c r="F262" s="117"/>
      <c r="G262" s="117"/>
      <c r="H262" s="117"/>
      <c r="I262" s="117"/>
    </row>
    <row r="266" spans="5:9" ht="15.75">
      <c r="E266" s="117"/>
      <c r="F266" s="117"/>
      <c r="G266" s="117"/>
      <c r="H266" s="117"/>
      <c r="I266" s="117"/>
    </row>
  </sheetData>
  <mergeCells count="7">
    <mergeCell ref="E12:E13"/>
    <mergeCell ref="F12:F13"/>
    <mergeCell ref="G12:H12"/>
    <mergeCell ref="A12:A13"/>
    <mergeCell ref="B12:B13"/>
    <mergeCell ref="C12:C13"/>
    <mergeCell ref="D12:D13"/>
  </mergeCells>
  <printOptions/>
  <pageMargins left="0.75" right="0.24" top="0.49" bottom="0.23" header="0.4921259845" footer="0.17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"/>
  <sheetViews>
    <sheetView tabSelected="1" zoomScale="75" zoomScaleNormal="75" workbookViewId="0" topLeftCell="A74">
      <selection activeCell="K2" sqref="A2:K98"/>
    </sheetView>
  </sheetViews>
  <sheetFormatPr defaultColWidth="9.140625" defaultRowHeight="12.75"/>
  <cols>
    <col min="1" max="2" width="9.8515625" style="7" customWidth="1"/>
    <col min="3" max="3" width="10.421875" style="7" customWidth="1"/>
    <col min="4" max="4" width="14.140625" style="7" customWidth="1"/>
    <col min="5" max="5" width="86.140625" style="7" customWidth="1"/>
    <col min="6" max="6" width="17.28125" style="7" customWidth="1"/>
    <col min="7" max="7" width="17.28125" style="9" customWidth="1"/>
    <col min="8" max="8" width="17.421875" style="7" customWidth="1"/>
    <col min="9" max="9" width="16.00390625" style="7" customWidth="1"/>
    <col min="10" max="10" width="17.00390625" style="7" customWidth="1"/>
    <col min="11" max="11" width="14.8515625" style="7" customWidth="1"/>
    <col min="12" max="12" width="16.140625" style="7" hidden="1" customWidth="1"/>
    <col min="13" max="13" width="17.140625" style="7" customWidth="1"/>
    <col min="14" max="14" width="18.7109375" style="7" customWidth="1"/>
    <col min="15" max="15" width="17.57421875" style="7" customWidth="1"/>
    <col min="16" max="16" width="23.00390625" style="7" customWidth="1"/>
    <col min="17" max="16384" width="9.00390625" style="7" customWidth="1"/>
  </cols>
  <sheetData>
    <row r="1" spans="3:11" ht="23.25" customHeight="1">
      <c r="C1" s="8"/>
      <c r="K1" s="10"/>
    </row>
    <row r="2" spans="5:11" ht="20.25">
      <c r="E2" s="11"/>
      <c r="F2" s="11"/>
      <c r="G2" s="10"/>
      <c r="K2" s="7" t="s">
        <v>227</v>
      </c>
    </row>
    <row r="3" spans="1:6" ht="20.25">
      <c r="A3" s="12" t="s">
        <v>100</v>
      </c>
      <c r="E3" s="13"/>
      <c r="F3" s="13"/>
    </row>
    <row r="4" spans="2:6" ht="18.75">
      <c r="B4" s="14"/>
      <c r="E4" s="13"/>
      <c r="F4" s="13"/>
    </row>
    <row r="5" ht="15">
      <c r="K5" s="10" t="s">
        <v>0</v>
      </c>
    </row>
    <row r="6" spans="1:11" ht="21.75" customHeight="1">
      <c r="A6" s="424" t="s">
        <v>101</v>
      </c>
      <c r="B6" s="427" t="s">
        <v>102</v>
      </c>
      <c r="C6" s="430" t="s">
        <v>103</v>
      </c>
      <c r="D6" s="399" t="s">
        <v>104</v>
      </c>
      <c r="E6" s="409" t="s">
        <v>105</v>
      </c>
      <c r="F6" s="409" t="s">
        <v>1</v>
      </c>
      <c r="G6" s="421" t="s">
        <v>106</v>
      </c>
      <c r="H6" s="409" t="s">
        <v>107</v>
      </c>
      <c r="I6" s="409" t="s">
        <v>2</v>
      </c>
      <c r="J6" s="412" t="s">
        <v>108</v>
      </c>
      <c r="K6" s="413"/>
    </row>
    <row r="7" spans="1:11" ht="25.5" customHeight="1">
      <c r="A7" s="425"/>
      <c r="B7" s="428"/>
      <c r="C7" s="431"/>
      <c r="D7" s="400"/>
      <c r="E7" s="410"/>
      <c r="F7" s="420"/>
      <c r="G7" s="422"/>
      <c r="H7" s="410"/>
      <c r="I7" s="410"/>
      <c r="J7" s="414">
        <v>2012</v>
      </c>
      <c r="K7" s="417">
        <v>2013</v>
      </c>
    </row>
    <row r="8" spans="1:11" ht="11.25" customHeight="1">
      <c r="A8" s="425"/>
      <c r="B8" s="428"/>
      <c r="C8" s="431"/>
      <c r="D8" s="400"/>
      <c r="E8" s="410"/>
      <c r="F8" s="420"/>
      <c r="G8" s="422"/>
      <c r="H8" s="410"/>
      <c r="I8" s="410"/>
      <c r="J8" s="415"/>
      <c r="K8" s="417"/>
    </row>
    <row r="9" spans="1:11" ht="12" customHeight="1">
      <c r="A9" s="426"/>
      <c r="B9" s="429"/>
      <c r="C9" s="398"/>
      <c r="D9" s="401"/>
      <c r="E9" s="419"/>
      <c r="F9" s="419"/>
      <c r="G9" s="423"/>
      <c r="H9" s="411"/>
      <c r="I9" s="411"/>
      <c r="J9" s="416"/>
      <c r="K9" s="418"/>
    </row>
    <row r="10" spans="1:11" ht="18" customHeight="1">
      <c r="A10" s="16"/>
      <c r="B10" s="17"/>
      <c r="C10" s="18"/>
      <c r="D10" s="17"/>
      <c r="E10" s="19" t="s">
        <v>109</v>
      </c>
      <c r="F10" s="20"/>
      <c r="G10" s="15"/>
      <c r="H10" s="21"/>
      <c r="I10" s="21"/>
      <c r="J10" s="21"/>
      <c r="K10" s="22"/>
    </row>
    <row r="11" spans="1:14" ht="22.5" customHeight="1">
      <c r="A11" s="23">
        <v>100</v>
      </c>
      <c r="B11" s="24"/>
      <c r="C11" s="25"/>
      <c r="D11" s="26"/>
      <c r="E11" s="23" t="s">
        <v>110</v>
      </c>
      <c r="F11" s="27">
        <v>4488037</v>
      </c>
      <c r="G11" s="27">
        <v>4527768</v>
      </c>
      <c r="H11" s="27">
        <f>+H21+H31+H40+H45+H52+H57+H65+H13+1</f>
        <v>4394150</v>
      </c>
      <c r="I11" s="27">
        <f>+I21+I31+I40+I45+I52+I57+I65+I13+1</f>
        <v>4707783</v>
      </c>
      <c r="J11" s="27">
        <f>+J21+J31+J40+J45+J52+J57+J65+J13</f>
        <v>5026376</v>
      </c>
      <c r="K11" s="27">
        <f>+K21+K31+K40+K45+K52+K57+K65+K13</f>
        <v>5395118</v>
      </c>
      <c r="N11" s="7">
        <f>5026376-5026176</f>
        <v>200</v>
      </c>
    </row>
    <row r="12" spans="1:26" s="31" customFormat="1" ht="21.75" customHeight="1">
      <c r="A12" s="19"/>
      <c r="B12" s="28">
        <v>150</v>
      </c>
      <c r="C12" s="19"/>
      <c r="D12" s="29"/>
      <c r="E12" s="30" t="s">
        <v>111</v>
      </c>
      <c r="F12" s="20">
        <v>4484407</v>
      </c>
      <c r="G12" s="20">
        <v>4523486</v>
      </c>
      <c r="H12" s="20">
        <f>+H11-H65</f>
        <v>4391660</v>
      </c>
      <c r="I12" s="20">
        <f>+I11-I65</f>
        <v>4705293</v>
      </c>
      <c r="J12" s="20">
        <f>+J11-J65</f>
        <v>5023886</v>
      </c>
      <c r="K12" s="20">
        <f>+K11-K65</f>
        <v>5392628</v>
      </c>
      <c r="M12" s="7"/>
      <c r="N12" s="7">
        <f>5395118-5394917</f>
        <v>201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1" customFormat="1" ht="21.75" customHeight="1">
      <c r="A13" s="19"/>
      <c r="B13" s="28"/>
      <c r="C13" s="19">
        <v>151</v>
      </c>
      <c r="D13" s="28"/>
      <c r="E13" s="19" t="s">
        <v>112</v>
      </c>
      <c r="F13" s="20">
        <v>379936</v>
      </c>
      <c r="G13" s="20">
        <v>386709</v>
      </c>
      <c r="H13" s="20">
        <v>391881</v>
      </c>
      <c r="I13" s="20">
        <v>420156</v>
      </c>
      <c r="J13" s="20">
        <v>449985</v>
      </c>
      <c r="K13" s="32">
        <v>483671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31" customFormat="1" ht="21.75" customHeight="1">
      <c r="A14" s="19"/>
      <c r="B14" s="28"/>
      <c r="C14" s="19"/>
      <c r="D14" s="28"/>
      <c r="E14" s="19"/>
      <c r="F14" s="20"/>
      <c r="G14" s="33"/>
      <c r="H14" s="20"/>
      <c r="I14" s="19"/>
      <c r="J14" s="19"/>
      <c r="K14" s="3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31" customFormat="1" ht="21.75" customHeight="1">
      <c r="A15" s="19"/>
      <c r="B15" s="28"/>
      <c r="C15" s="19"/>
      <c r="D15" s="35" t="s">
        <v>113</v>
      </c>
      <c r="E15" s="19" t="s">
        <v>114</v>
      </c>
      <c r="F15" s="20">
        <v>159878</v>
      </c>
      <c r="G15" s="33">
        <v>169215</v>
      </c>
      <c r="H15" s="33">
        <v>163174</v>
      </c>
      <c r="I15" s="33">
        <v>176500</v>
      </c>
      <c r="J15" s="33">
        <v>189931</v>
      </c>
      <c r="K15" s="33">
        <v>204507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1" customFormat="1" ht="21.75" customHeight="1">
      <c r="A16" s="19"/>
      <c r="B16" s="28"/>
      <c r="C16" s="19"/>
      <c r="D16" s="35" t="s">
        <v>115</v>
      </c>
      <c r="E16" s="19" t="s">
        <v>116</v>
      </c>
      <c r="F16" s="20">
        <v>36929</v>
      </c>
      <c r="G16" s="33">
        <v>35617</v>
      </c>
      <c r="H16" s="33">
        <v>39124</v>
      </c>
      <c r="I16" s="33">
        <v>42319</v>
      </c>
      <c r="J16" s="33">
        <v>45540</v>
      </c>
      <c r="K16" s="33">
        <v>49035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31" customFormat="1" ht="21.75" customHeight="1">
      <c r="A17" s="19"/>
      <c r="B17" s="28"/>
      <c r="C17" s="19"/>
      <c r="D17" s="35" t="s">
        <v>117</v>
      </c>
      <c r="E17" s="19" t="s">
        <v>118</v>
      </c>
      <c r="F17" s="20">
        <v>160660</v>
      </c>
      <c r="G17" s="33">
        <v>169215</v>
      </c>
      <c r="H17" s="33">
        <v>163174</v>
      </c>
      <c r="I17" s="33">
        <v>176500</v>
      </c>
      <c r="J17" s="33">
        <v>189931</v>
      </c>
      <c r="K17" s="33">
        <v>204507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31" customFormat="1" ht="21.75" customHeight="1">
      <c r="A18" s="19"/>
      <c r="B18" s="28"/>
      <c r="C18" s="19"/>
      <c r="D18" s="35" t="s">
        <v>119</v>
      </c>
      <c r="E18" s="36" t="s">
        <v>120</v>
      </c>
      <c r="F18" s="37">
        <v>13423</v>
      </c>
      <c r="G18" s="33">
        <v>8770</v>
      </c>
      <c r="H18" s="33">
        <v>14681</v>
      </c>
      <c r="I18" s="33">
        <v>12241</v>
      </c>
      <c r="J18" s="33">
        <v>11028</v>
      </c>
      <c r="K18" s="33">
        <v>11027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31" customFormat="1" ht="21.75" customHeight="1">
      <c r="A19" s="19"/>
      <c r="B19" s="28"/>
      <c r="C19" s="19"/>
      <c r="D19" s="35" t="s">
        <v>121</v>
      </c>
      <c r="E19" s="36" t="s">
        <v>122</v>
      </c>
      <c r="F19" s="37">
        <v>9046</v>
      </c>
      <c r="G19" s="33">
        <v>3892</v>
      </c>
      <c r="H19" s="33">
        <v>11728</v>
      </c>
      <c r="I19" s="33">
        <v>12596</v>
      </c>
      <c r="J19" s="33">
        <v>13555</v>
      </c>
      <c r="K19" s="33">
        <v>14595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31" customFormat="1" ht="21.75" customHeight="1">
      <c r="A20" s="19"/>
      <c r="B20" s="28"/>
      <c r="C20" s="19"/>
      <c r="D20" s="35"/>
      <c r="E20" s="36"/>
      <c r="F20" s="37"/>
      <c r="G20" s="33"/>
      <c r="H20" s="20"/>
      <c r="I20" s="19"/>
      <c r="J20" s="19"/>
      <c r="K20" s="3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31" customFormat="1" ht="21.75" customHeight="1">
      <c r="A21" s="19"/>
      <c r="B21" s="28"/>
      <c r="C21" s="19">
        <v>152</v>
      </c>
      <c r="D21" s="35"/>
      <c r="E21" s="38" t="s">
        <v>123</v>
      </c>
      <c r="F21" s="20">
        <v>2121854</v>
      </c>
      <c r="G21" s="20">
        <v>2121091</v>
      </c>
      <c r="H21" s="20">
        <v>2062493</v>
      </c>
      <c r="I21" s="20">
        <v>2182924</v>
      </c>
      <c r="J21" s="20">
        <v>2326381</v>
      </c>
      <c r="K21" s="20">
        <v>2494394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31" customFormat="1" ht="21.75" customHeight="1">
      <c r="A22" s="19"/>
      <c r="B22" s="28"/>
      <c r="C22" s="19"/>
      <c r="D22" s="35"/>
      <c r="E22" s="19"/>
      <c r="F22" s="20"/>
      <c r="G22" s="33"/>
      <c r="H22" s="20"/>
      <c r="I22" s="19"/>
      <c r="J22" s="19"/>
      <c r="K22" s="3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31" customFormat="1" ht="21.75" customHeight="1">
      <c r="A23" s="19"/>
      <c r="B23" s="28"/>
      <c r="C23" s="19"/>
      <c r="D23" s="35" t="s">
        <v>113</v>
      </c>
      <c r="E23" s="19" t="s">
        <v>114</v>
      </c>
      <c r="F23" s="20">
        <v>517787</v>
      </c>
      <c r="G23" s="33">
        <v>539330</v>
      </c>
      <c r="H23" s="33">
        <v>525322</v>
      </c>
      <c r="I23" s="33">
        <v>568224</v>
      </c>
      <c r="J23" s="33">
        <v>611465</v>
      </c>
      <c r="K23" s="33">
        <v>658390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31" customFormat="1" ht="21.75" customHeight="1">
      <c r="A24" s="19"/>
      <c r="B24" s="28"/>
      <c r="C24" s="19"/>
      <c r="D24" s="35" t="s">
        <v>115</v>
      </c>
      <c r="E24" s="19" t="s">
        <v>116</v>
      </c>
      <c r="F24" s="20">
        <v>120304</v>
      </c>
      <c r="G24" s="33">
        <v>114024</v>
      </c>
      <c r="H24" s="33">
        <v>127638</v>
      </c>
      <c r="I24" s="33">
        <v>138372</v>
      </c>
      <c r="J24" s="33">
        <v>148872</v>
      </c>
      <c r="K24" s="33">
        <v>160254</v>
      </c>
      <c r="M24" s="39"/>
      <c r="N24" s="39"/>
      <c r="O24" s="4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31" customFormat="1" ht="21.75" customHeight="1">
      <c r="A25" s="19"/>
      <c r="B25" s="28"/>
      <c r="C25" s="19"/>
      <c r="D25" s="35" t="s">
        <v>117</v>
      </c>
      <c r="E25" s="19" t="s">
        <v>118</v>
      </c>
      <c r="F25" s="20">
        <v>1259598</v>
      </c>
      <c r="G25" s="33">
        <v>1276070</v>
      </c>
      <c r="H25" s="33">
        <v>1190738</v>
      </c>
      <c r="I25" s="33">
        <v>1273327</v>
      </c>
      <c r="J25" s="33">
        <v>1370912</v>
      </c>
      <c r="K25" s="33">
        <v>1475427</v>
      </c>
      <c r="M25" s="39"/>
      <c r="N25" s="39"/>
      <c r="O25" s="4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31" customFormat="1" ht="21.75" customHeight="1">
      <c r="A26" s="19"/>
      <c r="B26" s="28"/>
      <c r="C26" s="19"/>
      <c r="D26" s="35" t="s">
        <v>124</v>
      </c>
      <c r="E26" s="19" t="s">
        <v>125</v>
      </c>
      <c r="F26" s="20">
        <v>97992</v>
      </c>
      <c r="G26" s="33">
        <v>108353</v>
      </c>
      <c r="H26" s="33">
        <v>96263</v>
      </c>
      <c r="I26" s="33">
        <v>98440</v>
      </c>
      <c r="J26" s="33">
        <v>99029</v>
      </c>
      <c r="K26" s="33">
        <v>103293</v>
      </c>
      <c r="M26" s="39"/>
      <c r="N26" s="39"/>
      <c r="O26" s="4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31" customFormat="1" ht="21.75" customHeight="1">
      <c r="A27" s="19"/>
      <c r="B27" s="28"/>
      <c r="C27" s="19"/>
      <c r="D27" s="35" t="s">
        <v>126</v>
      </c>
      <c r="E27" s="36" t="s">
        <v>127</v>
      </c>
      <c r="F27" s="37">
        <v>1350</v>
      </c>
      <c r="G27" s="33">
        <v>1731</v>
      </c>
      <c r="H27" s="33">
        <v>1720</v>
      </c>
      <c r="I27" s="33">
        <v>1888</v>
      </c>
      <c r="J27" s="33">
        <v>2090</v>
      </c>
      <c r="K27" s="33">
        <v>2312</v>
      </c>
      <c r="M27" s="39"/>
      <c r="N27" s="39"/>
      <c r="O27" s="4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31" customFormat="1" ht="21.75" customHeight="1">
      <c r="A28" s="19"/>
      <c r="B28" s="28"/>
      <c r="C28" s="19"/>
      <c r="D28" s="35" t="s">
        <v>121</v>
      </c>
      <c r="E28" s="36" t="s">
        <v>120</v>
      </c>
      <c r="F28" s="37">
        <v>116951</v>
      </c>
      <c r="G28" s="33">
        <v>67352</v>
      </c>
      <c r="H28" s="33">
        <v>112741</v>
      </c>
      <c r="I28" s="33">
        <v>94004</v>
      </c>
      <c r="J28" s="33">
        <v>84687</v>
      </c>
      <c r="K28" s="33">
        <v>84679</v>
      </c>
      <c r="M28" s="39"/>
      <c r="N28" s="39"/>
      <c r="O28" s="4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31" customFormat="1" ht="21.75" customHeight="1">
      <c r="A29" s="19"/>
      <c r="B29" s="28"/>
      <c r="C29" s="19"/>
      <c r="D29" s="35" t="s">
        <v>128</v>
      </c>
      <c r="E29" s="36" t="s">
        <v>122</v>
      </c>
      <c r="F29" s="37">
        <v>7872</v>
      </c>
      <c r="G29" s="33">
        <v>14231</v>
      </c>
      <c r="H29" s="33">
        <v>8071</v>
      </c>
      <c r="I29" s="33">
        <v>8669</v>
      </c>
      <c r="J29" s="33">
        <v>9326</v>
      </c>
      <c r="K29" s="33">
        <v>10039</v>
      </c>
      <c r="M29" s="39"/>
      <c r="N29" s="39"/>
      <c r="O29" s="4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31" customFormat="1" ht="21.75" customHeight="1">
      <c r="A30" s="19"/>
      <c r="B30" s="28"/>
      <c r="C30" s="19"/>
      <c r="D30" s="35"/>
      <c r="E30" s="36"/>
      <c r="F30" s="37"/>
      <c r="G30" s="33"/>
      <c r="H30" s="20"/>
      <c r="I30" s="19"/>
      <c r="J30" s="19"/>
      <c r="K30" s="34"/>
      <c r="M30" s="39"/>
      <c r="N30" s="39"/>
      <c r="O30" s="4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31" customFormat="1" ht="21.75" customHeight="1">
      <c r="A31" s="19"/>
      <c r="B31" s="28"/>
      <c r="C31" s="19">
        <v>158</v>
      </c>
      <c r="D31" s="35"/>
      <c r="E31" s="38" t="s">
        <v>129</v>
      </c>
      <c r="F31" s="20">
        <v>888296</v>
      </c>
      <c r="G31" s="20">
        <v>909008</v>
      </c>
      <c r="H31" s="20">
        <v>876938</v>
      </c>
      <c r="I31" s="20">
        <v>937651</v>
      </c>
      <c r="J31" s="20">
        <v>1000948</v>
      </c>
      <c r="K31" s="20">
        <v>1074734</v>
      </c>
      <c r="M31" s="3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31" customFormat="1" ht="21.75" customHeight="1">
      <c r="A32" s="19"/>
      <c r="B32" s="28"/>
      <c r="C32" s="19"/>
      <c r="D32" s="35"/>
      <c r="E32" s="19"/>
      <c r="F32" s="20"/>
      <c r="G32" s="33"/>
      <c r="H32" s="20"/>
      <c r="I32" s="19"/>
      <c r="J32" s="19"/>
      <c r="K32" s="34"/>
      <c r="M32" s="7"/>
      <c r="N32" s="3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31" customFormat="1" ht="21.75" customHeight="1">
      <c r="A33" s="19"/>
      <c r="B33" s="28"/>
      <c r="C33" s="19"/>
      <c r="D33" s="35" t="s">
        <v>113</v>
      </c>
      <c r="E33" s="19" t="s">
        <v>114</v>
      </c>
      <c r="F33" s="20">
        <v>371826</v>
      </c>
      <c r="G33" s="33">
        <v>389385</v>
      </c>
      <c r="H33" s="33">
        <v>368262</v>
      </c>
      <c r="I33" s="33">
        <v>398337</v>
      </c>
      <c r="J33" s="33">
        <v>428650</v>
      </c>
      <c r="K33" s="33">
        <v>461545</v>
      </c>
      <c r="M33" s="4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1" customFormat="1" ht="21.75" customHeight="1">
      <c r="A34" s="19"/>
      <c r="B34" s="28"/>
      <c r="C34" s="19"/>
      <c r="D34" s="35" t="s">
        <v>115</v>
      </c>
      <c r="E34" s="19" t="s">
        <v>118</v>
      </c>
      <c r="F34" s="20">
        <v>372986</v>
      </c>
      <c r="G34" s="33">
        <v>389385</v>
      </c>
      <c r="H34" s="33">
        <v>368262</v>
      </c>
      <c r="I34" s="33">
        <v>398337</v>
      </c>
      <c r="J34" s="33">
        <v>428650</v>
      </c>
      <c r="K34" s="33">
        <v>461545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31" customFormat="1" ht="21.75" customHeight="1">
      <c r="A35" s="19"/>
      <c r="B35" s="28"/>
      <c r="C35" s="19"/>
      <c r="D35" s="35" t="s">
        <v>130</v>
      </c>
      <c r="E35" s="19" t="s">
        <v>116</v>
      </c>
      <c r="F35" s="20">
        <v>49979</v>
      </c>
      <c r="G35" s="33">
        <v>47363</v>
      </c>
      <c r="H35" s="33">
        <v>51410</v>
      </c>
      <c r="I35" s="33">
        <v>55609</v>
      </c>
      <c r="J35" s="33">
        <v>59840</v>
      </c>
      <c r="K35" s="33">
        <v>64433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31" customFormat="1" ht="21.75" customHeight="1">
      <c r="A36" s="19"/>
      <c r="B36" s="28"/>
      <c r="C36" s="19"/>
      <c r="D36" s="35" t="s">
        <v>117</v>
      </c>
      <c r="E36" s="36" t="s">
        <v>122</v>
      </c>
      <c r="F36" s="37">
        <v>3509</v>
      </c>
      <c r="G36" s="33">
        <v>5131</v>
      </c>
      <c r="H36" s="33">
        <v>3528</v>
      </c>
      <c r="I36" s="33">
        <v>3790</v>
      </c>
      <c r="J36" s="33">
        <v>4078</v>
      </c>
      <c r="K36" s="33">
        <v>4391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31" customFormat="1" ht="21.75" customHeight="1">
      <c r="A37" s="19"/>
      <c r="B37" s="28"/>
      <c r="C37" s="19"/>
      <c r="D37" s="35" t="s">
        <v>124</v>
      </c>
      <c r="E37" s="19" t="s">
        <v>125</v>
      </c>
      <c r="F37" s="20">
        <v>53872</v>
      </c>
      <c r="G37" s="33">
        <v>56706</v>
      </c>
      <c r="H37" s="33">
        <v>50260</v>
      </c>
      <c r="I37" s="33">
        <v>52215</v>
      </c>
      <c r="J37" s="33">
        <v>53277</v>
      </c>
      <c r="K37" s="33">
        <v>56369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31" customFormat="1" ht="21.75" customHeight="1">
      <c r="A38" s="19"/>
      <c r="B38" s="28"/>
      <c r="C38" s="19"/>
      <c r="D38" s="35" t="s">
        <v>126</v>
      </c>
      <c r="E38" s="36" t="s">
        <v>120</v>
      </c>
      <c r="F38" s="37">
        <v>36124</v>
      </c>
      <c r="G38" s="33">
        <v>21038</v>
      </c>
      <c r="H38" s="33">
        <v>35216</v>
      </c>
      <c r="I38" s="33">
        <v>29363</v>
      </c>
      <c r="J38" s="33">
        <v>26453</v>
      </c>
      <c r="K38" s="33">
        <v>26450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31" customFormat="1" ht="21.75" customHeight="1">
      <c r="A39" s="19"/>
      <c r="B39" s="28"/>
      <c r="C39" s="19"/>
      <c r="D39" s="35"/>
      <c r="E39" s="36"/>
      <c r="F39" s="37"/>
      <c r="G39" s="33"/>
      <c r="H39" s="20"/>
      <c r="I39" s="19"/>
      <c r="J39" s="19"/>
      <c r="K39" s="3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31" customFormat="1" ht="21.75" customHeight="1">
      <c r="A40" s="19"/>
      <c r="B40" s="28"/>
      <c r="C40" s="19">
        <v>153</v>
      </c>
      <c r="D40" s="35"/>
      <c r="E40" s="36" t="s">
        <v>131</v>
      </c>
      <c r="F40" s="20">
        <v>118205</v>
      </c>
      <c r="G40" s="20">
        <v>122414</v>
      </c>
      <c r="H40" s="20">
        <v>118987</v>
      </c>
      <c r="I40" s="20">
        <v>127556</v>
      </c>
      <c r="J40" s="20">
        <v>136586</v>
      </c>
      <c r="K40" s="20">
        <v>146801</v>
      </c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31" customFormat="1" ht="21.75" customHeight="1">
      <c r="A41" s="19"/>
      <c r="B41" s="28"/>
      <c r="C41" s="19"/>
      <c r="D41" s="35"/>
      <c r="E41" s="36"/>
      <c r="F41" s="37"/>
      <c r="G41" s="33"/>
      <c r="H41" s="20"/>
      <c r="I41" s="19"/>
      <c r="J41" s="19"/>
      <c r="K41" s="3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31" customFormat="1" ht="21.75" customHeight="1">
      <c r="A42" s="19"/>
      <c r="B42" s="28"/>
      <c r="C42" s="19"/>
      <c r="D42" s="35" t="s">
        <v>113</v>
      </c>
      <c r="E42" s="19" t="s">
        <v>118</v>
      </c>
      <c r="F42" s="20">
        <v>113142</v>
      </c>
      <c r="G42" s="33">
        <v>119646</v>
      </c>
      <c r="H42" s="33">
        <v>114353</v>
      </c>
      <c r="I42" s="33">
        <v>123692</v>
      </c>
      <c r="J42" s="33">
        <v>133105</v>
      </c>
      <c r="K42" s="33">
        <v>143320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31" customFormat="1" ht="21.75" customHeight="1">
      <c r="A43" s="19"/>
      <c r="B43" s="28"/>
      <c r="C43" s="19"/>
      <c r="D43" s="35" t="s">
        <v>115</v>
      </c>
      <c r="E43" s="36" t="s">
        <v>120</v>
      </c>
      <c r="F43" s="37">
        <v>5063</v>
      </c>
      <c r="G43" s="33">
        <v>2768</v>
      </c>
      <c r="H43" s="33">
        <v>4634</v>
      </c>
      <c r="I43" s="33">
        <v>3864</v>
      </c>
      <c r="J43" s="33">
        <v>3481</v>
      </c>
      <c r="K43" s="33">
        <v>3481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31" customFormat="1" ht="21.75" customHeight="1">
      <c r="A44" s="19"/>
      <c r="B44" s="28"/>
      <c r="C44" s="19"/>
      <c r="D44" s="35"/>
      <c r="E44" s="19"/>
      <c r="F44" s="20"/>
      <c r="G44" s="33"/>
      <c r="H44" s="20"/>
      <c r="I44" s="19"/>
      <c r="J44" s="19"/>
      <c r="K44" s="3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28" customFormat="1" ht="21.75" customHeight="1">
      <c r="A45" s="19"/>
      <c r="C45" s="19">
        <v>155</v>
      </c>
      <c r="E45" s="19" t="s">
        <v>132</v>
      </c>
      <c r="F45" s="20">
        <v>258987</v>
      </c>
      <c r="G45" s="20">
        <v>268644</v>
      </c>
      <c r="H45" s="20">
        <v>230162</v>
      </c>
      <c r="I45" s="20">
        <v>246353</v>
      </c>
      <c r="J45" s="20">
        <v>263573</v>
      </c>
      <c r="K45" s="20">
        <v>283197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s="28" customFormat="1" ht="21.75" customHeight="1">
      <c r="A46" s="19"/>
      <c r="C46" s="19"/>
      <c r="E46" s="19"/>
      <c r="F46" s="20"/>
      <c r="G46" s="33"/>
      <c r="H46" s="20"/>
      <c r="I46" s="19"/>
      <c r="J46" s="19"/>
      <c r="K46" s="3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s="28" customFormat="1" ht="21.75" customHeight="1">
      <c r="A47" s="19"/>
      <c r="C47" s="19"/>
      <c r="D47" s="35" t="s">
        <v>113</v>
      </c>
      <c r="E47" s="19" t="s">
        <v>114</v>
      </c>
      <c r="F47" s="20">
        <v>122815</v>
      </c>
      <c r="G47" s="33">
        <v>129938</v>
      </c>
      <c r="H47" s="33">
        <v>108700</v>
      </c>
      <c r="I47" s="33">
        <v>117578</v>
      </c>
      <c r="J47" s="33">
        <v>126525</v>
      </c>
      <c r="K47" s="33">
        <v>136235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s="28" customFormat="1" ht="21.75" customHeight="1">
      <c r="A48" s="19"/>
      <c r="C48" s="19"/>
      <c r="D48" s="35" t="s">
        <v>130</v>
      </c>
      <c r="E48" s="19" t="s">
        <v>118</v>
      </c>
      <c r="F48" s="20">
        <v>123189</v>
      </c>
      <c r="G48" s="33">
        <v>129938</v>
      </c>
      <c r="H48" s="33">
        <v>108700</v>
      </c>
      <c r="I48" s="33">
        <v>117578</v>
      </c>
      <c r="J48" s="33">
        <v>126525</v>
      </c>
      <c r="K48" s="33">
        <v>136235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s="28" customFormat="1" ht="21.75" customHeight="1">
      <c r="A49" s="19"/>
      <c r="C49" s="19"/>
      <c r="D49" s="35" t="s">
        <v>117</v>
      </c>
      <c r="E49" s="36" t="s">
        <v>122</v>
      </c>
      <c r="F49" s="37">
        <v>2481</v>
      </c>
      <c r="G49" s="33">
        <v>2528</v>
      </c>
      <c r="H49" s="33">
        <v>2317</v>
      </c>
      <c r="I49" s="33">
        <v>2488</v>
      </c>
      <c r="J49" s="33">
        <v>2677</v>
      </c>
      <c r="K49" s="33">
        <v>2883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s="28" customFormat="1" ht="21.75" customHeight="1">
      <c r="A50" s="19"/>
      <c r="C50" s="19"/>
      <c r="D50" s="35" t="s">
        <v>124</v>
      </c>
      <c r="E50" s="36" t="s">
        <v>120</v>
      </c>
      <c r="F50" s="37">
        <v>10502</v>
      </c>
      <c r="G50" s="33">
        <v>6240</v>
      </c>
      <c r="H50" s="33">
        <v>10445</v>
      </c>
      <c r="I50" s="33">
        <v>8709</v>
      </c>
      <c r="J50" s="33">
        <v>7846</v>
      </c>
      <c r="K50" s="33">
        <v>7845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s="28" customFormat="1" ht="21.75" customHeight="1">
      <c r="A51" s="19"/>
      <c r="C51" s="19"/>
      <c r="D51" s="35"/>
      <c r="E51" s="36"/>
      <c r="F51" s="37"/>
      <c r="G51" s="33"/>
      <c r="H51" s="20"/>
      <c r="I51" s="19"/>
      <c r="J51" s="19"/>
      <c r="K51" s="3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28" customFormat="1" ht="21.75" customHeight="1">
      <c r="A52" s="19"/>
      <c r="C52" s="19">
        <v>156</v>
      </c>
      <c r="D52" s="35"/>
      <c r="E52" s="19" t="s">
        <v>133</v>
      </c>
      <c r="F52" s="20">
        <v>26463</v>
      </c>
      <c r="G52" s="20">
        <v>25096</v>
      </c>
      <c r="H52" s="20">
        <f>+H54+H55</f>
        <v>26680</v>
      </c>
      <c r="I52" s="20">
        <f>+I54+I55</f>
        <v>28671</v>
      </c>
      <c r="J52" s="20">
        <f>+J54+J55</f>
        <v>30742</v>
      </c>
      <c r="K52" s="20">
        <f>+K54+K55</f>
        <v>33057</v>
      </c>
      <c r="L52" s="20">
        <f>+L54+L55</f>
        <v>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28" customFormat="1" ht="21.75" customHeight="1">
      <c r="A53" s="19"/>
      <c r="C53" s="19"/>
      <c r="D53" s="35"/>
      <c r="E53" s="19"/>
      <c r="F53" s="20"/>
      <c r="G53" s="33"/>
      <c r="H53" s="20"/>
      <c r="I53" s="19"/>
      <c r="J53" s="19"/>
      <c r="K53" s="3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28" customFormat="1" ht="21.75" customHeight="1">
      <c r="A54" s="19"/>
      <c r="C54" s="19"/>
      <c r="D54" s="35" t="s">
        <v>113</v>
      </c>
      <c r="E54" s="19" t="s">
        <v>118</v>
      </c>
      <c r="F54" s="20">
        <v>25383</v>
      </c>
      <c r="G54" s="33">
        <v>24643</v>
      </c>
      <c r="H54" s="33">
        <f>25722+200</f>
        <v>25922</v>
      </c>
      <c r="I54" s="33">
        <f>27839+200</f>
        <v>28039</v>
      </c>
      <c r="J54" s="33">
        <f>29973+200</f>
        <v>30173</v>
      </c>
      <c r="K54" s="33">
        <f>32288+200</f>
        <v>32488</v>
      </c>
      <c r="M54" s="3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28" customFormat="1" ht="21.75" customHeight="1">
      <c r="A55" s="19"/>
      <c r="C55" s="19"/>
      <c r="D55" s="35" t="s">
        <v>130</v>
      </c>
      <c r="E55" s="36" t="s">
        <v>120</v>
      </c>
      <c r="F55" s="37">
        <v>1080</v>
      </c>
      <c r="G55" s="33">
        <v>453</v>
      </c>
      <c r="H55" s="33">
        <v>758</v>
      </c>
      <c r="I55" s="33">
        <v>632</v>
      </c>
      <c r="J55" s="33">
        <v>569</v>
      </c>
      <c r="K55" s="33">
        <v>569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28" customFormat="1" ht="21.75" customHeight="1">
      <c r="A56" s="19"/>
      <c r="C56" s="19"/>
      <c r="D56" s="35"/>
      <c r="E56" s="36"/>
      <c r="F56" s="37"/>
      <c r="G56" s="33"/>
      <c r="H56" s="20"/>
      <c r="I56" s="19"/>
      <c r="J56" s="19"/>
      <c r="K56" s="3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28" customFormat="1" ht="21.75" customHeight="1">
      <c r="A57" s="19"/>
      <c r="C57" s="19">
        <v>157</v>
      </c>
      <c r="D57" s="35"/>
      <c r="E57" s="19" t="s">
        <v>134</v>
      </c>
      <c r="F57" s="20">
        <v>690666</v>
      </c>
      <c r="G57" s="20">
        <v>690524</v>
      </c>
      <c r="H57" s="20">
        <v>684518</v>
      </c>
      <c r="I57" s="20">
        <v>761981</v>
      </c>
      <c r="J57" s="20">
        <v>815671</v>
      </c>
      <c r="K57" s="20">
        <v>876774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s="28" customFormat="1" ht="21.75" customHeight="1">
      <c r="A58" s="19"/>
      <c r="C58" s="19"/>
      <c r="D58" s="35"/>
      <c r="E58" s="19"/>
      <c r="F58" s="20"/>
      <c r="G58" s="42"/>
      <c r="H58" s="20"/>
      <c r="I58" s="19"/>
      <c r="J58" s="19"/>
      <c r="K58" s="3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28" customFormat="1" ht="21.75" customHeight="1">
      <c r="A59" s="19"/>
      <c r="C59" s="19"/>
      <c r="D59" s="35" t="s">
        <v>113</v>
      </c>
      <c r="E59" s="19" t="s">
        <v>118</v>
      </c>
      <c r="F59" s="20">
        <v>615377</v>
      </c>
      <c r="G59" s="33">
        <v>637333</v>
      </c>
      <c r="H59" s="33">
        <v>623839</v>
      </c>
      <c r="I59" s="33">
        <v>674785</v>
      </c>
      <c r="J59" s="33">
        <v>726135</v>
      </c>
      <c r="K59" s="33">
        <v>781860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28" customFormat="1" ht="21.75" customHeight="1">
      <c r="A60" s="19"/>
      <c r="C60" s="19"/>
      <c r="D60" s="35" t="s">
        <v>115</v>
      </c>
      <c r="E60" s="19" t="s">
        <v>116</v>
      </c>
      <c r="F60" s="20">
        <v>25280</v>
      </c>
      <c r="G60" s="33">
        <v>16870</v>
      </c>
      <c r="H60" s="33">
        <v>18715</v>
      </c>
      <c r="I60" s="33">
        <v>48078</v>
      </c>
      <c r="J60" s="33">
        <v>51737</v>
      </c>
      <c r="K60" s="33">
        <v>55708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28" customFormat="1" ht="21.75" customHeight="1">
      <c r="A61" s="19"/>
      <c r="C61" s="19"/>
      <c r="D61" s="35" t="s">
        <v>130</v>
      </c>
      <c r="E61" s="36" t="s">
        <v>122</v>
      </c>
      <c r="F61" s="37">
        <v>2765</v>
      </c>
      <c r="G61" s="33">
        <v>4078</v>
      </c>
      <c r="H61" s="33">
        <v>2843</v>
      </c>
      <c r="I61" s="33">
        <v>3053</v>
      </c>
      <c r="J61" s="33">
        <v>3286</v>
      </c>
      <c r="K61" s="33">
        <v>3538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31" customFormat="1" ht="21.75" customHeight="1">
      <c r="A62" s="19"/>
      <c r="B62" s="28"/>
      <c r="C62" s="19"/>
      <c r="D62" s="35" t="s">
        <v>117</v>
      </c>
      <c r="E62" s="36" t="s">
        <v>120</v>
      </c>
      <c r="F62" s="37">
        <v>29386</v>
      </c>
      <c r="G62" s="33">
        <v>13424</v>
      </c>
      <c r="H62" s="33">
        <v>22471</v>
      </c>
      <c r="I62" s="33">
        <v>18736</v>
      </c>
      <c r="J62" s="33">
        <v>16879</v>
      </c>
      <c r="K62" s="33">
        <v>16878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31" customFormat="1" ht="21.75" customHeight="1">
      <c r="A63" s="19"/>
      <c r="B63" s="28"/>
      <c r="C63" s="19"/>
      <c r="D63" s="35" t="s">
        <v>124</v>
      </c>
      <c r="E63" s="36" t="s">
        <v>125</v>
      </c>
      <c r="F63" s="37">
        <v>17858</v>
      </c>
      <c r="G63" s="33">
        <v>18819</v>
      </c>
      <c r="H63" s="33">
        <v>16650</v>
      </c>
      <c r="I63" s="33">
        <v>17329</v>
      </c>
      <c r="J63" s="33">
        <v>17634</v>
      </c>
      <c r="K63" s="33">
        <v>18790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31" customFormat="1" ht="21.75" customHeight="1">
      <c r="A64" s="19"/>
      <c r="B64" s="28"/>
      <c r="C64" s="19"/>
      <c r="D64" s="35"/>
      <c r="E64" s="36"/>
      <c r="F64" s="37"/>
      <c r="G64" s="33"/>
      <c r="H64" s="20"/>
      <c r="I64" s="19"/>
      <c r="J64" s="19"/>
      <c r="K64" s="34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28" customFormat="1" ht="21.75" customHeight="1">
      <c r="A65" s="19"/>
      <c r="B65" s="28">
        <v>170</v>
      </c>
      <c r="C65" s="19">
        <v>170</v>
      </c>
      <c r="D65" s="35"/>
      <c r="E65" s="19" t="s">
        <v>135</v>
      </c>
      <c r="F65" s="20">
        <v>3630</v>
      </c>
      <c r="G65" s="33">
        <v>4282</v>
      </c>
      <c r="H65" s="33">
        <v>2490</v>
      </c>
      <c r="I65" s="33">
        <v>2490</v>
      </c>
      <c r="J65" s="33">
        <v>2490</v>
      </c>
      <c r="K65" s="33">
        <v>2490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31" customFormat="1" ht="21.75" customHeight="1">
      <c r="A66" s="19"/>
      <c r="B66" s="28"/>
      <c r="C66" s="19"/>
      <c r="D66" s="35"/>
      <c r="E66" s="19"/>
      <c r="F66" s="20"/>
      <c r="G66" s="43"/>
      <c r="H66" s="20"/>
      <c r="I66" s="19"/>
      <c r="J66" s="19"/>
      <c r="K66" s="34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31" customFormat="1" ht="21.75" customHeight="1">
      <c r="A67" s="23">
        <v>200</v>
      </c>
      <c r="B67" s="24"/>
      <c r="C67" s="23"/>
      <c r="D67" s="44"/>
      <c r="E67" s="23" t="s">
        <v>136</v>
      </c>
      <c r="F67" s="45">
        <v>12870</v>
      </c>
      <c r="G67" s="45">
        <v>14350</v>
      </c>
      <c r="H67" s="45">
        <v>14474</v>
      </c>
      <c r="I67" s="45">
        <v>14822</v>
      </c>
      <c r="J67" s="45">
        <v>15222</v>
      </c>
      <c r="K67" s="45">
        <v>15575</v>
      </c>
      <c r="L67" s="41">
        <v>8744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s="31" customFormat="1" ht="21.75" customHeight="1">
      <c r="A68" s="19"/>
      <c r="B68" s="28">
        <v>220</v>
      </c>
      <c r="C68" s="19"/>
      <c r="D68" s="35"/>
      <c r="E68" s="19" t="s">
        <v>137</v>
      </c>
      <c r="F68" s="20">
        <v>10331</v>
      </c>
      <c r="G68" s="20">
        <v>6923</v>
      </c>
      <c r="H68" s="20">
        <v>6997</v>
      </c>
      <c r="I68" s="20">
        <v>7296</v>
      </c>
      <c r="J68" s="20">
        <v>7626</v>
      </c>
      <c r="K68" s="20">
        <v>7968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s="31" customFormat="1" ht="21.75" customHeight="1">
      <c r="A69" s="19"/>
      <c r="B69" s="28"/>
      <c r="C69" s="19">
        <v>222</v>
      </c>
      <c r="D69" s="35"/>
      <c r="E69" s="19" t="s">
        <v>138</v>
      </c>
      <c r="F69" s="20"/>
      <c r="G69" s="43"/>
      <c r="H69" s="20"/>
      <c r="I69" s="19"/>
      <c r="J69" s="19"/>
      <c r="K69" s="1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s="31" customFormat="1" ht="21.75" customHeight="1">
      <c r="A70" s="19"/>
      <c r="B70" s="28"/>
      <c r="C70" s="19"/>
      <c r="D70" s="35" t="s">
        <v>130</v>
      </c>
      <c r="E70" s="19" t="s">
        <v>139</v>
      </c>
      <c r="F70" s="20">
        <v>6205</v>
      </c>
      <c r="G70" s="43">
        <v>3153</v>
      </c>
      <c r="H70" s="20">
        <v>3175</v>
      </c>
      <c r="I70" s="20">
        <v>3196</v>
      </c>
      <c r="J70" s="20">
        <v>3225</v>
      </c>
      <c r="K70" s="20">
        <v>3229</v>
      </c>
      <c r="L70" s="41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s="31" customFormat="1" ht="21.75" customHeight="1">
      <c r="A71" s="19"/>
      <c r="B71" s="28"/>
      <c r="C71" s="19"/>
      <c r="D71" s="35"/>
      <c r="E71" s="19"/>
      <c r="F71" s="20"/>
      <c r="G71" s="33"/>
      <c r="H71" s="20"/>
      <c r="I71" s="20"/>
      <c r="J71" s="20"/>
      <c r="K71" s="20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s="31" customFormat="1" ht="21.75" customHeight="1">
      <c r="A72" s="19"/>
      <c r="B72" s="28"/>
      <c r="C72" s="19">
        <v>223</v>
      </c>
      <c r="D72" s="35" t="s">
        <v>113</v>
      </c>
      <c r="E72" s="19" t="s">
        <v>140</v>
      </c>
      <c r="F72" s="20">
        <v>4126</v>
      </c>
      <c r="G72" s="33">
        <v>3770</v>
      </c>
      <c r="H72" s="33">
        <v>3822</v>
      </c>
      <c r="I72" s="33">
        <v>4100</v>
      </c>
      <c r="J72" s="33">
        <v>4401</v>
      </c>
      <c r="K72" s="33">
        <v>4739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s="31" customFormat="1" ht="21.75" customHeight="1">
      <c r="A73" s="19"/>
      <c r="B73" s="28"/>
      <c r="C73" s="19"/>
      <c r="D73" s="35"/>
      <c r="E73" s="19"/>
      <c r="F73" s="20"/>
      <c r="G73" s="33"/>
      <c r="H73" s="20"/>
      <c r="I73" s="20"/>
      <c r="J73" s="20"/>
      <c r="K73" s="20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s="31" customFormat="1" ht="33.75" customHeight="1">
      <c r="A74" s="19"/>
      <c r="B74" s="28">
        <v>240</v>
      </c>
      <c r="C74" s="19"/>
      <c r="D74" s="35"/>
      <c r="E74" s="46" t="s">
        <v>141</v>
      </c>
      <c r="F74" s="20">
        <v>1842</v>
      </c>
      <c r="G74" s="20">
        <v>2970</v>
      </c>
      <c r="H74" s="20">
        <v>2990</v>
      </c>
      <c r="I74" s="20">
        <v>3009</v>
      </c>
      <c r="J74" s="20">
        <v>3038</v>
      </c>
      <c r="K74" s="20">
        <v>3042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s="31" customFormat="1" ht="21.75" customHeight="1">
      <c r="A75" s="19"/>
      <c r="B75" s="28"/>
      <c r="C75" s="19">
        <v>243</v>
      </c>
      <c r="D75" s="35"/>
      <c r="E75" s="19" t="s">
        <v>142</v>
      </c>
      <c r="F75" s="20">
        <v>419</v>
      </c>
      <c r="G75" s="43">
        <v>593</v>
      </c>
      <c r="H75" s="20">
        <v>597</v>
      </c>
      <c r="I75" s="20">
        <v>601</v>
      </c>
      <c r="J75" s="20">
        <v>607</v>
      </c>
      <c r="K75" s="20">
        <v>608</v>
      </c>
      <c r="M75" s="39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31" customFormat="1" ht="21.75" customHeight="1">
      <c r="A76" s="19"/>
      <c r="B76" s="28"/>
      <c r="C76" s="19">
        <v>244</v>
      </c>
      <c r="D76" s="35"/>
      <c r="E76" s="19" t="s">
        <v>143</v>
      </c>
      <c r="F76" s="20">
        <v>1423</v>
      </c>
      <c r="G76" s="43">
        <v>2377</v>
      </c>
      <c r="H76" s="20">
        <v>2393</v>
      </c>
      <c r="I76" s="20">
        <v>2408</v>
      </c>
      <c r="J76" s="20">
        <v>2431</v>
      </c>
      <c r="K76" s="20">
        <v>2434</v>
      </c>
      <c r="M76" s="39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s="31" customFormat="1" ht="21.75" customHeight="1">
      <c r="A77" s="19"/>
      <c r="B77" s="28"/>
      <c r="C77" s="19"/>
      <c r="D77" s="35"/>
      <c r="E77" s="19"/>
      <c r="F77" s="20"/>
      <c r="G77" s="43"/>
      <c r="H77" s="20"/>
      <c r="I77" s="20"/>
      <c r="J77" s="20"/>
      <c r="K77" s="20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s="31" customFormat="1" ht="21.75" customHeight="1">
      <c r="A78" s="19"/>
      <c r="B78" s="28">
        <v>290</v>
      </c>
      <c r="C78" s="19"/>
      <c r="D78" s="35"/>
      <c r="E78" s="19" t="s">
        <v>144</v>
      </c>
      <c r="F78" s="20"/>
      <c r="G78" s="43"/>
      <c r="H78" s="20"/>
      <c r="I78" s="20"/>
      <c r="J78" s="20"/>
      <c r="K78" s="20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s="31" customFormat="1" ht="21.75" customHeight="1">
      <c r="A79" s="19"/>
      <c r="B79" s="28"/>
      <c r="C79" s="19">
        <v>292</v>
      </c>
      <c r="D79" s="35"/>
      <c r="E79" s="19" t="s">
        <v>145</v>
      </c>
      <c r="F79" s="20"/>
      <c r="G79" s="19"/>
      <c r="H79" s="20"/>
      <c r="I79" s="20"/>
      <c r="J79" s="20"/>
      <c r="K79" s="20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s="51" customFormat="1" ht="21.75" customHeight="1">
      <c r="A80" s="47"/>
      <c r="B80" s="48"/>
      <c r="C80" s="47"/>
      <c r="D80" s="35" t="s">
        <v>146</v>
      </c>
      <c r="E80" s="49" t="s">
        <v>147</v>
      </c>
      <c r="F80" s="50">
        <v>697</v>
      </c>
      <c r="G80" s="43">
        <v>4457</v>
      </c>
      <c r="H80" s="20">
        <v>4487</v>
      </c>
      <c r="I80" s="20">
        <v>4517</v>
      </c>
      <c r="J80" s="20">
        <v>4558</v>
      </c>
      <c r="K80" s="20">
        <v>4565</v>
      </c>
      <c r="M80" s="39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31" customFormat="1" ht="21.75" customHeight="1">
      <c r="A81" s="23">
        <v>300</v>
      </c>
      <c r="B81" s="24"/>
      <c r="C81" s="23"/>
      <c r="D81" s="44"/>
      <c r="E81" s="23" t="s">
        <v>148</v>
      </c>
      <c r="F81" s="27">
        <v>875640</v>
      </c>
      <c r="G81" s="27">
        <v>1517216</v>
      </c>
      <c r="H81" s="27">
        <v>1567217</v>
      </c>
      <c r="I81" s="27">
        <v>1608733</v>
      </c>
      <c r="J81" s="27">
        <v>1672696</v>
      </c>
      <c r="K81" s="27">
        <v>1717805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s="31" customFormat="1" ht="21.75" customHeight="1">
      <c r="A82" s="19"/>
      <c r="B82" s="28">
        <v>310</v>
      </c>
      <c r="C82" s="19"/>
      <c r="D82" s="35"/>
      <c r="E82" s="19" t="s">
        <v>149</v>
      </c>
      <c r="F82" s="20"/>
      <c r="G82" s="43"/>
      <c r="H82" s="20"/>
      <c r="I82" s="20"/>
      <c r="J82" s="20"/>
      <c r="K82" s="20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31" customFormat="1" ht="21.75" customHeight="1">
      <c r="A83" s="19"/>
      <c r="B83" s="28"/>
      <c r="C83" s="19">
        <v>312</v>
      </c>
      <c r="D83" s="35"/>
      <c r="E83" s="19" t="s">
        <v>150</v>
      </c>
      <c r="F83" s="20"/>
      <c r="G83" s="20"/>
      <c r="H83" s="20"/>
      <c r="I83" s="20"/>
      <c r="J83" s="20"/>
      <c r="K83" s="20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s="31" customFormat="1" ht="21.75" customHeight="1">
      <c r="A84" s="19"/>
      <c r="B84" s="28"/>
      <c r="C84" s="19"/>
      <c r="D84" s="35" t="s">
        <v>113</v>
      </c>
      <c r="E84" s="19" t="s">
        <v>151</v>
      </c>
      <c r="F84" s="20">
        <v>340</v>
      </c>
      <c r="G84" s="43">
        <v>1441709</v>
      </c>
      <c r="H84" s="20">
        <v>1491710</v>
      </c>
      <c r="I84" s="43">
        <v>1608733</v>
      </c>
      <c r="J84" s="43">
        <v>1672696</v>
      </c>
      <c r="K84" s="43">
        <v>1717805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s="31" customFormat="1" ht="21.75" customHeight="1">
      <c r="A85" s="19"/>
      <c r="B85" s="28"/>
      <c r="C85" s="19"/>
      <c r="D85" s="35" t="s">
        <v>152</v>
      </c>
      <c r="E85" s="19" t="s">
        <v>153</v>
      </c>
      <c r="F85" s="20">
        <v>875300</v>
      </c>
      <c r="G85" s="43">
        <v>75507</v>
      </c>
      <c r="H85" s="43">
        <v>75507</v>
      </c>
      <c r="I85" s="19">
        <v>0</v>
      </c>
      <c r="J85" s="34">
        <v>0</v>
      </c>
      <c r="K85" s="34">
        <v>0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s="51" customFormat="1" ht="21.75" customHeight="1">
      <c r="A86" s="47"/>
      <c r="B86" s="48"/>
      <c r="C86" s="47"/>
      <c r="D86" s="52"/>
      <c r="E86" s="47"/>
      <c r="F86" s="53"/>
      <c r="G86" s="54"/>
      <c r="H86" s="55"/>
      <c r="I86" s="56"/>
      <c r="J86" s="56"/>
      <c r="K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31" customFormat="1" ht="21.75" customHeight="1">
      <c r="A87" s="58"/>
      <c r="B87" s="59"/>
      <c r="C87" s="58"/>
      <c r="D87" s="60"/>
      <c r="E87" s="58" t="s">
        <v>154</v>
      </c>
      <c r="F87" s="61"/>
      <c r="G87" s="62"/>
      <c r="H87" s="61"/>
      <c r="I87" s="58"/>
      <c r="J87" s="58"/>
      <c r="K87" s="63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s="31" customFormat="1" ht="21.75" customHeight="1">
      <c r="A88" s="19">
        <v>400</v>
      </c>
      <c r="B88" s="28"/>
      <c r="C88" s="19"/>
      <c r="D88" s="35"/>
      <c r="E88" s="19" t="s">
        <v>155</v>
      </c>
      <c r="F88" s="20"/>
      <c r="G88" s="43"/>
      <c r="H88" s="20"/>
      <c r="I88" s="19"/>
      <c r="J88" s="19"/>
      <c r="K88" s="34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s="31" customFormat="1" ht="21.75" customHeight="1">
      <c r="A89" s="19"/>
      <c r="B89" s="28">
        <v>410</v>
      </c>
      <c r="C89" s="19"/>
      <c r="D89" s="35"/>
      <c r="E89" s="19" t="s">
        <v>156</v>
      </c>
      <c r="F89" s="20"/>
      <c r="G89" s="43"/>
      <c r="H89" s="20"/>
      <c r="I89" s="19"/>
      <c r="J89" s="19"/>
      <c r="K89" s="34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s="31" customFormat="1" ht="21.75" customHeight="1">
      <c r="A90" s="19"/>
      <c r="B90" s="28"/>
      <c r="C90" s="19"/>
      <c r="D90" s="35"/>
      <c r="E90" s="19" t="s">
        <v>157</v>
      </c>
      <c r="F90" s="20"/>
      <c r="G90" s="43"/>
      <c r="H90" s="20"/>
      <c r="I90" s="19"/>
      <c r="J90" s="19"/>
      <c r="K90" s="34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s="31" customFormat="1" ht="21.75" customHeight="1">
      <c r="A91" s="19"/>
      <c r="B91" s="28"/>
      <c r="C91" s="19">
        <v>411</v>
      </c>
      <c r="D91" s="35"/>
      <c r="E91" s="19" t="s">
        <v>158</v>
      </c>
      <c r="F91" s="20"/>
      <c r="G91" s="43"/>
      <c r="H91" s="20"/>
      <c r="I91" s="19"/>
      <c r="J91" s="19"/>
      <c r="K91" s="34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s="28" customFormat="1" ht="21.75" customHeight="1">
      <c r="A92" s="19"/>
      <c r="C92" s="19"/>
      <c r="D92" s="35" t="s">
        <v>121</v>
      </c>
      <c r="E92" s="19" t="s">
        <v>159</v>
      </c>
      <c r="F92" s="20">
        <v>25126</v>
      </c>
      <c r="G92" s="43">
        <v>18543</v>
      </c>
      <c r="H92" s="43">
        <v>18668</v>
      </c>
      <c r="I92" s="43">
        <v>19492</v>
      </c>
      <c r="J92" s="43">
        <f>20022-200</f>
        <v>19822</v>
      </c>
      <c r="K92" s="43">
        <f>20395-200</f>
        <v>20195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s="28" customFormat="1" ht="21.75" customHeight="1">
      <c r="A93" s="19"/>
      <c r="C93" s="19"/>
      <c r="D93" s="35"/>
      <c r="E93" s="19"/>
      <c r="F93" s="20"/>
      <c r="G93" s="43"/>
      <c r="H93" s="20"/>
      <c r="I93" s="19"/>
      <c r="J93" s="19"/>
      <c r="K93" s="34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s="28" customFormat="1" ht="21.75" customHeight="1">
      <c r="A94" s="19"/>
      <c r="B94" s="28">
        <v>450</v>
      </c>
      <c r="C94" s="19"/>
      <c r="D94" s="35"/>
      <c r="E94" s="19" t="s">
        <v>160</v>
      </c>
      <c r="F94" s="20"/>
      <c r="G94" s="43"/>
      <c r="H94" s="20"/>
      <c r="I94" s="19"/>
      <c r="J94" s="19"/>
      <c r="K94" s="34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s="28" customFormat="1" ht="21.75" customHeight="1">
      <c r="A95" s="19"/>
      <c r="C95" s="19">
        <v>453</v>
      </c>
      <c r="D95" s="35"/>
      <c r="E95" s="19" t="s">
        <v>161</v>
      </c>
      <c r="F95" s="20">
        <v>776418</v>
      </c>
      <c r="G95" s="43">
        <v>387672</v>
      </c>
      <c r="H95" s="43">
        <v>419857</v>
      </c>
      <c r="I95" s="43">
        <v>384693</v>
      </c>
      <c r="J95" s="43">
        <v>480620</v>
      </c>
      <c r="K95" s="43">
        <v>540954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s="51" customFormat="1" ht="21.75" customHeight="1">
      <c r="A96" s="56"/>
      <c r="B96" s="64"/>
      <c r="C96" s="56"/>
      <c r="D96" s="65"/>
      <c r="E96" s="56"/>
      <c r="F96" s="55"/>
      <c r="G96" s="66"/>
      <c r="H96" s="56"/>
      <c r="I96" s="56"/>
      <c r="J96" s="56"/>
      <c r="K96" s="5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7" ht="16.5">
      <c r="A97" s="67" t="s">
        <v>162</v>
      </c>
      <c r="D97" s="28"/>
      <c r="F97" s="40"/>
      <c r="G97" s="68"/>
    </row>
    <row r="98" spans="1:6" ht="16.5">
      <c r="A98" s="69"/>
      <c r="B98" s="67"/>
      <c r="D98" s="28"/>
      <c r="F98" s="40"/>
    </row>
    <row r="99" spans="6:11" ht="15">
      <c r="F99" s="40"/>
      <c r="G99" s="40"/>
      <c r="H99" s="40"/>
      <c r="I99" s="40"/>
      <c r="J99" s="40"/>
      <c r="K99" s="40"/>
    </row>
    <row r="102" ht="15">
      <c r="H102" s="40"/>
    </row>
  </sheetData>
  <mergeCells count="12"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K6"/>
    <mergeCell ref="J7:J9"/>
    <mergeCell ref="K7:K9"/>
  </mergeCells>
  <printOptions/>
  <pageMargins left="0.75" right="0.16" top="0.68" bottom="0.4" header="0.4921259845" footer="0.4921259845"/>
  <pageSetup fitToHeight="1" fitToWidth="1" horizontalDpi="600" verticalDpi="600" orientation="portrait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workbookViewId="0" topLeftCell="A2">
      <selection activeCell="B3" sqref="B3:G43"/>
    </sheetView>
  </sheetViews>
  <sheetFormatPr defaultColWidth="9.140625" defaultRowHeight="12.75"/>
  <cols>
    <col min="1" max="1" width="4.57421875" style="70" customWidth="1"/>
    <col min="2" max="2" width="54.28125" style="70" customWidth="1"/>
    <col min="3" max="3" width="12.7109375" style="70" customWidth="1"/>
    <col min="4" max="4" width="12.7109375" style="73" customWidth="1"/>
    <col min="5" max="5" width="11.8515625" style="70" customWidth="1"/>
    <col min="6" max="6" width="12.00390625" style="70" customWidth="1"/>
    <col min="7" max="7" width="11.8515625" style="70" customWidth="1"/>
    <col min="8" max="9" width="9.140625" style="70" customWidth="1"/>
    <col min="10" max="10" width="10.00390625" style="70" bestFit="1" customWidth="1"/>
    <col min="11" max="16384" width="9.140625" style="70" customWidth="1"/>
  </cols>
  <sheetData>
    <row r="1" spans="4:7" ht="12">
      <c r="D1" s="71"/>
      <c r="E1" s="71"/>
      <c r="F1" s="71"/>
      <c r="G1" s="71"/>
    </row>
    <row r="2" spans="4:7" ht="12">
      <c r="D2" s="71"/>
      <c r="E2" s="71"/>
      <c r="F2" s="71"/>
      <c r="G2" s="71"/>
    </row>
    <row r="3" spans="2:7" ht="21.75" customHeight="1">
      <c r="B3" s="72" t="s">
        <v>163</v>
      </c>
      <c r="G3" s="74"/>
    </row>
    <row r="4" spans="2:4" ht="7.5" customHeight="1">
      <c r="B4" s="72"/>
      <c r="C4" s="71"/>
      <c r="D4" s="70"/>
    </row>
    <row r="5" spans="2:4" ht="21.75" customHeight="1">
      <c r="B5" s="72"/>
      <c r="C5" s="71"/>
      <c r="D5" s="70"/>
    </row>
    <row r="6" spans="3:7" ht="12">
      <c r="C6" s="73"/>
      <c r="D6" s="71"/>
      <c r="E6" s="74"/>
      <c r="F6" s="75"/>
      <c r="G6" s="76" t="s">
        <v>0</v>
      </c>
    </row>
    <row r="7" spans="2:7" ht="18.75" customHeight="1">
      <c r="B7" s="402" t="s">
        <v>3</v>
      </c>
      <c r="C7" s="433" t="s">
        <v>164</v>
      </c>
      <c r="D7" s="433"/>
      <c r="E7" s="433"/>
      <c r="F7" s="433"/>
      <c r="G7" s="434"/>
    </row>
    <row r="8" spans="2:7" ht="16.5" customHeight="1">
      <c r="B8" s="432"/>
      <c r="C8" s="77" t="s">
        <v>165</v>
      </c>
      <c r="D8" s="78" t="s">
        <v>166</v>
      </c>
      <c r="E8" s="78">
        <v>2011</v>
      </c>
      <c r="F8" s="78">
        <v>2012</v>
      </c>
      <c r="G8" s="79">
        <v>2013</v>
      </c>
    </row>
    <row r="9" spans="2:7" ht="12">
      <c r="B9" s="80"/>
      <c r="C9" s="80"/>
      <c r="D9" s="81"/>
      <c r="E9" s="81"/>
      <c r="F9" s="80"/>
      <c r="G9" s="82"/>
    </row>
    <row r="10" spans="2:7" ht="12">
      <c r="B10" s="83" t="s">
        <v>167</v>
      </c>
      <c r="C10" s="84">
        <v>6465549</v>
      </c>
      <c r="D10" s="84">
        <v>6414365</v>
      </c>
      <c r="E10" s="84">
        <v>6735522</v>
      </c>
      <c r="F10" s="84">
        <v>7214736</v>
      </c>
      <c r="G10" s="84">
        <v>7689646</v>
      </c>
    </row>
    <row r="11" spans="2:7" ht="12">
      <c r="B11" s="80" t="s">
        <v>168</v>
      </c>
      <c r="C11" s="85"/>
      <c r="D11" s="85"/>
      <c r="E11" s="86"/>
      <c r="F11" s="85"/>
      <c r="G11" s="85"/>
    </row>
    <row r="12" spans="2:7" ht="12">
      <c r="B12" s="80" t="s">
        <v>169</v>
      </c>
      <c r="C12" s="85">
        <v>4527768</v>
      </c>
      <c r="D12" s="85">
        <v>4394150</v>
      </c>
      <c r="E12" s="85">
        <v>4707783</v>
      </c>
      <c r="F12" s="85">
        <v>5026376</v>
      </c>
      <c r="G12" s="85">
        <v>5395118</v>
      </c>
    </row>
    <row r="13" spans="2:7" ht="14.25" customHeight="1">
      <c r="B13" s="87" t="s">
        <v>170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</row>
    <row r="14" spans="2:7" ht="14.25" customHeight="1">
      <c r="B14" s="87" t="s">
        <v>171</v>
      </c>
      <c r="C14" s="85">
        <v>183878</v>
      </c>
      <c r="D14" s="85">
        <v>163173</v>
      </c>
      <c r="E14" s="85">
        <v>167984</v>
      </c>
      <c r="F14" s="85">
        <v>169940</v>
      </c>
      <c r="G14" s="85">
        <v>178452</v>
      </c>
    </row>
    <row r="15" spans="2:7" ht="12">
      <c r="B15" s="80" t="s">
        <v>172</v>
      </c>
      <c r="C15" s="85">
        <v>14350</v>
      </c>
      <c r="D15" s="85">
        <v>14473</v>
      </c>
      <c r="E15" s="85">
        <v>14821</v>
      </c>
      <c r="F15" s="85">
        <v>15222</v>
      </c>
      <c r="G15" s="85">
        <v>15574</v>
      </c>
    </row>
    <row r="16" spans="2:7" s="73" customFormat="1" ht="12">
      <c r="B16" s="88" t="s">
        <v>173</v>
      </c>
      <c r="C16" s="84">
        <v>1517216</v>
      </c>
      <c r="D16" s="84">
        <v>1567217</v>
      </c>
      <c r="E16" s="84">
        <v>1608733</v>
      </c>
      <c r="F16" s="84">
        <v>1672696</v>
      </c>
      <c r="G16" s="84">
        <v>1717805</v>
      </c>
    </row>
    <row r="17" spans="2:9" ht="12">
      <c r="B17" s="80" t="s">
        <v>174</v>
      </c>
      <c r="C17" s="85">
        <v>75507</v>
      </c>
      <c r="D17" s="85">
        <v>75507</v>
      </c>
      <c r="E17" s="70">
        <v>0</v>
      </c>
      <c r="F17" s="81">
        <v>0</v>
      </c>
      <c r="G17" s="80">
        <v>0</v>
      </c>
      <c r="I17" s="74"/>
    </row>
    <row r="18" spans="2:7" ht="12">
      <c r="B18" s="80" t="s">
        <v>175</v>
      </c>
      <c r="C18" s="85">
        <v>1441709</v>
      </c>
      <c r="D18" s="86">
        <v>1491710</v>
      </c>
      <c r="E18" s="85">
        <v>1608733</v>
      </c>
      <c r="F18" s="85">
        <v>1672696</v>
      </c>
      <c r="G18" s="85">
        <v>1717805</v>
      </c>
    </row>
    <row r="19" spans="2:7" ht="12">
      <c r="B19" s="89" t="s">
        <v>176</v>
      </c>
      <c r="C19" s="90"/>
      <c r="D19" s="91"/>
      <c r="E19" s="86"/>
      <c r="F19" s="85"/>
      <c r="G19" s="85"/>
    </row>
    <row r="20" spans="2:7" ht="12">
      <c r="B20" s="89" t="s">
        <v>177</v>
      </c>
      <c r="C20" s="85">
        <v>387672</v>
      </c>
      <c r="D20" s="86">
        <v>419857</v>
      </c>
      <c r="E20" s="86">
        <v>384693</v>
      </c>
      <c r="F20" s="85">
        <v>480620</v>
      </c>
      <c r="G20" s="85">
        <v>540954</v>
      </c>
    </row>
    <row r="21" spans="2:7" ht="12">
      <c r="B21" s="89" t="s">
        <v>178</v>
      </c>
      <c r="C21" s="85">
        <v>18543</v>
      </c>
      <c r="D21" s="85">
        <v>18668</v>
      </c>
      <c r="E21" s="85">
        <v>19492</v>
      </c>
      <c r="F21" s="85">
        <v>19822</v>
      </c>
      <c r="G21" s="85">
        <v>20195</v>
      </c>
    </row>
    <row r="22" spans="2:7" ht="12">
      <c r="B22" s="80"/>
      <c r="C22" s="90"/>
      <c r="D22" s="91"/>
      <c r="E22" s="91"/>
      <c r="F22" s="85"/>
      <c r="G22" s="85"/>
    </row>
    <row r="23" spans="2:8" ht="12">
      <c r="B23" s="83" t="s">
        <v>179</v>
      </c>
      <c r="C23" s="84">
        <v>6079717</v>
      </c>
      <c r="D23" s="84">
        <v>6029672</v>
      </c>
      <c r="E23" s="84">
        <v>6254902</v>
      </c>
      <c r="F23" s="84">
        <v>6673782</v>
      </c>
      <c r="G23" s="84">
        <v>7108687</v>
      </c>
      <c r="H23" s="74"/>
    </row>
    <row r="24" spans="2:7" ht="12">
      <c r="B24" s="80" t="s">
        <v>180</v>
      </c>
      <c r="C24" s="85"/>
      <c r="D24" s="85"/>
      <c r="E24" s="85"/>
      <c r="F24" s="85"/>
      <c r="G24" s="85"/>
    </row>
    <row r="25" spans="2:7" ht="12">
      <c r="B25" s="80" t="s">
        <v>181</v>
      </c>
      <c r="C25" s="85">
        <v>5889427</v>
      </c>
      <c r="D25" s="85">
        <v>5830446</v>
      </c>
      <c r="E25" s="85">
        <v>6069350</v>
      </c>
      <c r="F25" s="85">
        <v>6484172</v>
      </c>
      <c r="G25" s="85">
        <v>6911292</v>
      </c>
    </row>
    <row r="26" spans="2:7" ht="12">
      <c r="B26" s="80" t="s">
        <v>182</v>
      </c>
      <c r="C26" s="85">
        <v>136647</v>
      </c>
      <c r="D26" s="85">
        <v>150839</v>
      </c>
      <c r="E26" s="85">
        <v>135471</v>
      </c>
      <c r="F26" s="85">
        <v>136742</v>
      </c>
      <c r="G26" s="85">
        <v>141302</v>
      </c>
    </row>
    <row r="27" spans="2:7" ht="12">
      <c r="B27" s="80" t="s">
        <v>183</v>
      </c>
      <c r="C27" s="85">
        <v>53643</v>
      </c>
      <c r="D27" s="85">
        <v>48387</v>
      </c>
      <c r="E27" s="85">
        <v>50082</v>
      </c>
      <c r="F27" s="85">
        <v>52868</v>
      </c>
      <c r="G27" s="85">
        <v>56093</v>
      </c>
    </row>
    <row r="28" spans="2:7" ht="12">
      <c r="B28" s="92"/>
      <c r="C28" s="93"/>
      <c r="D28" s="94"/>
      <c r="E28" s="94"/>
      <c r="F28" s="93"/>
      <c r="G28" s="93"/>
    </row>
    <row r="29" spans="2:7" ht="12">
      <c r="B29" s="80"/>
      <c r="C29" s="85"/>
      <c r="D29" s="86"/>
      <c r="E29" s="86"/>
      <c r="F29" s="85"/>
      <c r="G29" s="85"/>
    </row>
    <row r="30" spans="2:7" ht="12">
      <c r="B30" s="83" t="s">
        <v>4</v>
      </c>
      <c r="C30" s="84">
        <v>385832</v>
      </c>
      <c r="D30" s="84">
        <v>384693</v>
      </c>
      <c r="E30" s="84">
        <v>480620</v>
      </c>
      <c r="F30" s="84">
        <v>540954</v>
      </c>
      <c r="G30" s="84">
        <v>580959</v>
      </c>
    </row>
    <row r="31" spans="2:8" ht="12">
      <c r="B31" s="80" t="s">
        <v>184</v>
      </c>
      <c r="C31" s="85">
        <v>-352572</v>
      </c>
      <c r="D31" s="85">
        <v>-390138</v>
      </c>
      <c r="E31" s="85">
        <v>-354103</v>
      </c>
      <c r="F31" s="85">
        <v>-447574</v>
      </c>
      <c r="G31" s="85">
        <v>-505056</v>
      </c>
      <c r="H31" s="74"/>
    </row>
    <row r="32" spans="2:7" ht="12">
      <c r="B32" s="80" t="s">
        <v>185</v>
      </c>
      <c r="C32" s="85"/>
      <c r="D32" s="86"/>
      <c r="E32" s="86"/>
      <c r="F32" s="85"/>
      <c r="G32" s="85"/>
    </row>
    <row r="33" spans="2:7" ht="12">
      <c r="B33" s="80" t="s">
        <v>186</v>
      </c>
      <c r="C33" s="85">
        <v>-406215</v>
      </c>
      <c r="D33" s="85">
        <v>-438525</v>
      </c>
      <c r="E33" s="85">
        <v>-404185</v>
      </c>
      <c r="F33" s="85">
        <v>-500442</v>
      </c>
      <c r="G33" s="85">
        <v>-561149</v>
      </c>
    </row>
    <row r="34" spans="2:7" ht="12">
      <c r="B34" s="80" t="s">
        <v>187</v>
      </c>
      <c r="C34" s="85">
        <v>53643</v>
      </c>
      <c r="D34" s="85">
        <v>48387</v>
      </c>
      <c r="E34" s="85">
        <v>50082</v>
      </c>
      <c r="F34" s="85">
        <v>52868</v>
      </c>
      <c r="G34" s="85">
        <v>56093</v>
      </c>
    </row>
    <row r="35" spans="2:7" ht="12">
      <c r="B35" s="80"/>
      <c r="C35" s="85"/>
      <c r="D35" s="86"/>
      <c r="E35" s="86"/>
      <c r="F35" s="85"/>
      <c r="G35" s="85"/>
    </row>
    <row r="36" spans="2:8" ht="12">
      <c r="B36" s="80" t="s">
        <v>188</v>
      </c>
      <c r="C36" s="85">
        <v>8674</v>
      </c>
      <c r="D36" s="86">
        <v>8374</v>
      </c>
      <c r="E36" s="86">
        <v>17130</v>
      </c>
      <c r="F36" s="85">
        <v>19829</v>
      </c>
      <c r="G36" s="85">
        <v>19851</v>
      </c>
      <c r="H36" s="95"/>
    </row>
    <row r="37" spans="2:7" ht="12">
      <c r="B37" s="80" t="s">
        <v>189</v>
      </c>
      <c r="C37" s="85"/>
      <c r="D37" s="86"/>
      <c r="E37" s="86"/>
      <c r="F37" s="85"/>
      <c r="G37" s="85"/>
    </row>
    <row r="38" spans="1:7" ht="15" customHeight="1">
      <c r="A38" s="70" t="s">
        <v>190</v>
      </c>
      <c r="B38" s="80" t="s">
        <v>191</v>
      </c>
      <c r="C38" s="85"/>
      <c r="D38" s="86"/>
      <c r="E38" s="86"/>
      <c r="F38" s="85"/>
      <c r="G38" s="85"/>
    </row>
    <row r="39" spans="2:7" ht="12">
      <c r="B39" s="87" t="s">
        <v>192</v>
      </c>
      <c r="C39" s="85">
        <v>-35100</v>
      </c>
      <c r="D39" s="85">
        <v>-29719</v>
      </c>
      <c r="E39" s="85">
        <v>-30590</v>
      </c>
      <c r="F39" s="85">
        <v>-33046</v>
      </c>
      <c r="G39" s="85">
        <v>-35898</v>
      </c>
    </row>
    <row r="40" spans="2:7" ht="12">
      <c r="B40" s="96"/>
      <c r="C40" s="93"/>
      <c r="D40" s="94"/>
      <c r="E40" s="94"/>
      <c r="F40" s="85"/>
      <c r="G40" s="85"/>
    </row>
    <row r="41" spans="2:7" ht="18" customHeight="1">
      <c r="B41" s="97" t="s">
        <v>193</v>
      </c>
      <c r="C41" s="98">
        <v>6834</v>
      </c>
      <c r="D41" s="98">
        <v>-26790</v>
      </c>
      <c r="E41" s="98">
        <v>113057</v>
      </c>
      <c r="F41" s="99">
        <v>80163</v>
      </c>
      <c r="G41" s="99">
        <v>59857</v>
      </c>
    </row>
    <row r="42" ht="16.5" customHeight="1">
      <c r="D42" s="71"/>
    </row>
    <row r="54" ht="12">
      <c r="B54" s="100"/>
    </row>
    <row r="56" spans="3:8" ht="12">
      <c r="C56" s="101"/>
      <c r="D56" s="102"/>
      <c r="E56" s="101"/>
      <c r="F56" s="103"/>
      <c r="G56" s="103"/>
      <c r="H56" s="103"/>
    </row>
    <row r="67" spans="2:8" ht="12">
      <c r="B67" s="104"/>
      <c r="C67" s="105"/>
      <c r="D67" s="71"/>
      <c r="E67" s="105"/>
      <c r="F67" s="105"/>
      <c r="G67" s="105"/>
      <c r="H67" s="105"/>
    </row>
    <row r="68" spans="6:8" ht="12">
      <c r="F68" s="74"/>
      <c r="G68" s="74"/>
      <c r="H68" s="74"/>
    </row>
    <row r="69" spans="3:8" ht="12">
      <c r="C69" s="74"/>
      <c r="D69" s="71"/>
      <c r="E69" s="74"/>
      <c r="F69" s="74"/>
      <c r="G69" s="74"/>
      <c r="H69" s="74"/>
    </row>
    <row r="70" spans="6:8" ht="12">
      <c r="F70" s="74"/>
      <c r="G70" s="74"/>
      <c r="H70" s="74"/>
    </row>
    <row r="71" spans="3:8" ht="12">
      <c r="C71" s="74"/>
      <c r="D71" s="71"/>
      <c r="E71" s="74"/>
      <c r="F71" s="74"/>
      <c r="G71" s="74"/>
      <c r="H71" s="74"/>
    </row>
    <row r="72" spans="6:8" ht="12">
      <c r="F72" s="74"/>
      <c r="G72" s="74"/>
      <c r="H72" s="74"/>
    </row>
    <row r="73" spans="6:8" ht="12">
      <c r="F73" s="74"/>
      <c r="G73" s="74"/>
      <c r="H73" s="74"/>
    </row>
    <row r="74" spans="6:8" ht="12">
      <c r="F74" s="74"/>
      <c r="G74" s="74"/>
      <c r="H74" s="74"/>
    </row>
    <row r="75" spans="6:8" ht="12">
      <c r="F75" s="74"/>
      <c r="G75" s="74"/>
      <c r="H75" s="74"/>
    </row>
    <row r="76" spans="2:8" ht="12">
      <c r="B76" s="104"/>
      <c r="C76" s="105"/>
      <c r="D76" s="71"/>
      <c r="E76" s="105"/>
      <c r="F76" s="105"/>
      <c r="G76" s="105"/>
      <c r="H76" s="105"/>
    </row>
    <row r="77" spans="6:8" ht="12">
      <c r="F77" s="74"/>
      <c r="G77" s="74"/>
      <c r="H77" s="74"/>
    </row>
    <row r="78" spans="2:8" ht="12">
      <c r="B78" s="104"/>
      <c r="C78" s="105"/>
      <c r="D78" s="71"/>
      <c r="E78" s="105"/>
      <c r="F78" s="105"/>
      <c r="G78" s="105"/>
      <c r="H78" s="105"/>
    </row>
    <row r="79" spans="6:8" ht="12">
      <c r="F79" s="74"/>
      <c r="G79" s="74"/>
      <c r="H79" s="74"/>
    </row>
    <row r="80" spans="6:8" ht="12">
      <c r="F80" s="74"/>
      <c r="G80" s="74"/>
      <c r="H80" s="74"/>
    </row>
    <row r="81" spans="6:8" ht="12">
      <c r="F81" s="74"/>
      <c r="G81" s="74"/>
      <c r="H81" s="74"/>
    </row>
    <row r="82" spans="2:8" ht="12">
      <c r="B82" s="106"/>
      <c r="C82" s="107"/>
      <c r="D82" s="108"/>
      <c r="E82" s="107"/>
      <c r="F82" s="107"/>
      <c r="G82" s="107"/>
      <c r="H82" s="107"/>
    </row>
    <row r="83" spans="6:8" ht="12">
      <c r="F83" s="74"/>
      <c r="G83" s="74"/>
      <c r="H83" s="74"/>
    </row>
    <row r="84" spans="6:8" ht="12">
      <c r="F84" s="74"/>
      <c r="G84" s="74"/>
      <c r="H84" s="74"/>
    </row>
    <row r="85" spans="6:8" ht="12">
      <c r="F85" s="74"/>
      <c r="G85" s="74"/>
      <c r="H85" s="74"/>
    </row>
    <row r="86" spans="6:8" ht="12">
      <c r="F86" s="74"/>
      <c r="G86" s="74"/>
      <c r="H86" s="74"/>
    </row>
    <row r="87" spans="6:8" ht="12">
      <c r="F87" s="74"/>
      <c r="G87" s="74"/>
      <c r="H87" s="74"/>
    </row>
    <row r="88" spans="6:8" ht="12">
      <c r="F88" s="74"/>
      <c r="G88" s="74"/>
      <c r="H88" s="74"/>
    </row>
    <row r="89" spans="6:8" ht="12">
      <c r="F89" s="74"/>
      <c r="G89" s="74"/>
      <c r="H89" s="74"/>
    </row>
    <row r="90" spans="6:8" ht="12">
      <c r="F90" s="74"/>
      <c r="G90" s="74"/>
      <c r="H90" s="74"/>
    </row>
    <row r="91" spans="6:8" ht="12">
      <c r="F91" s="74"/>
      <c r="G91" s="74"/>
      <c r="H91" s="74"/>
    </row>
    <row r="92" spans="3:8" ht="12">
      <c r="C92" s="109"/>
      <c r="D92" s="108"/>
      <c r="E92" s="109"/>
      <c r="F92" s="109"/>
      <c r="G92" s="109"/>
      <c r="H92" s="109"/>
    </row>
    <row r="93" spans="6:8" ht="12">
      <c r="F93" s="109"/>
      <c r="G93" s="109"/>
      <c r="H93" s="109"/>
    </row>
    <row r="94" spans="3:8" ht="12">
      <c r="C94" s="74"/>
      <c r="D94" s="71"/>
      <c r="E94" s="74"/>
      <c r="F94" s="74"/>
      <c r="G94" s="74"/>
      <c r="H94" s="74"/>
    </row>
    <row r="96" spans="3:8" ht="12">
      <c r="C96" s="74"/>
      <c r="D96" s="71"/>
      <c r="E96" s="74"/>
      <c r="F96" s="74"/>
      <c r="G96" s="74"/>
      <c r="H96" s="74"/>
    </row>
    <row r="98" spans="2:8" ht="12">
      <c r="B98" s="106"/>
      <c r="C98" s="107"/>
      <c r="D98" s="108"/>
      <c r="E98" s="107"/>
      <c r="F98" s="107"/>
      <c r="G98" s="107"/>
      <c r="H98" s="107"/>
    </row>
    <row r="99" spans="5:8" ht="12">
      <c r="E99" s="73"/>
      <c r="F99" s="108"/>
      <c r="G99" s="108"/>
      <c r="H99" s="108"/>
    </row>
    <row r="100" spans="5:8" ht="12">
      <c r="E100" s="73"/>
      <c r="F100" s="108"/>
      <c r="G100" s="108"/>
      <c r="H100" s="108"/>
    </row>
    <row r="101" spans="5:8" ht="12">
      <c r="E101" s="73"/>
      <c r="F101" s="108"/>
      <c r="G101" s="108"/>
      <c r="H101" s="108"/>
    </row>
    <row r="102" spans="5:8" ht="12">
      <c r="E102" s="73"/>
      <c r="F102" s="108"/>
      <c r="G102" s="108"/>
      <c r="H102" s="108"/>
    </row>
    <row r="103" spans="2:8" ht="12">
      <c r="B103" s="104"/>
      <c r="C103" s="105"/>
      <c r="D103" s="71"/>
      <c r="E103" s="105"/>
      <c r="F103" s="107"/>
      <c r="G103" s="107"/>
      <c r="H103" s="107"/>
    </row>
  </sheetData>
  <mergeCells count="2">
    <mergeCell ref="B7:B8"/>
    <mergeCell ref="C7:G7"/>
  </mergeCells>
  <printOptions/>
  <pageMargins left="0.72" right="0.17" top="1" bottom="1" header="0.4921259845" footer="0.492125984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32"/>
  <sheetViews>
    <sheetView workbookViewId="0" topLeftCell="A1">
      <selection activeCell="P3" sqref="B3:P26"/>
    </sheetView>
  </sheetViews>
  <sheetFormatPr defaultColWidth="9.140625" defaultRowHeight="12.75"/>
  <cols>
    <col min="1" max="1" width="2.7109375" style="148" customWidth="1"/>
    <col min="2" max="2" width="7.140625" style="148" customWidth="1"/>
    <col min="3" max="3" width="10.57421875" style="148" customWidth="1"/>
    <col min="4" max="4" width="7.8515625" style="148" customWidth="1"/>
    <col min="5" max="5" width="10.7109375" style="148" customWidth="1"/>
    <col min="6" max="6" width="11.00390625" style="148" customWidth="1"/>
    <col min="7" max="7" width="8.7109375" style="148" customWidth="1"/>
    <col min="8" max="8" width="9.140625" style="148" customWidth="1"/>
    <col min="9" max="9" width="12.57421875" style="148" customWidth="1"/>
    <col min="10" max="10" width="39.7109375" style="148" customWidth="1"/>
    <col min="11" max="16" width="14.8515625" style="148" customWidth="1"/>
    <col min="17" max="17" width="13.00390625" style="148" customWidth="1"/>
    <col min="18" max="18" width="11.28125" style="148" customWidth="1"/>
    <col min="19" max="23" width="13.00390625" style="148" customWidth="1"/>
    <col min="24" max="24" width="14.140625" style="148" customWidth="1"/>
    <col min="25" max="16384" width="9.140625" style="148" customWidth="1"/>
  </cols>
  <sheetData>
    <row r="3" spans="12:16" ht="15.75">
      <c r="L3" s="149"/>
      <c r="P3" s="149" t="s">
        <v>194</v>
      </c>
    </row>
    <row r="4" ht="15.75">
      <c r="B4" s="150"/>
    </row>
    <row r="5" ht="15.75">
      <c r="B5" s="150" t="s">
        <v>195</v>
      </c>
    </row>
    <row r="6" ht="15.75">
      <c r="B6" s="150"/>
    </row>
    <row r="7" spans="2:16" ht="15.75">
      <c r="B7" s="150"/>
      <c r="P7" s="149" t="s">
        <v>196</v>
      </c>
    </row>
    <row r="8" spans="2:16" ht="17.25" customHeight="1">
      <c r="B8" s="435" t="s">
        <v>197</v>
      </c>
      <c r="C8" s="436"/>
      <c r="D8" s="436"/>
      <c r="E8" s="437"/>
      <c r="F8" s="435" t="s">
        <v>198</v>
      </c>
      <c r="G8" s="436"/>
      <c r="H8" s="436"/>
      <c r="I8" s="437"/>
      <c r="J8" s="151"/>
      <c r="K8" s="438" t="s">
        <v>199</v>
      </c>
      <c r="L8" s="438" t="s">
        <v>200</v>
      </c>
      <c r="M8" s="438" t="s">
        <v>201</v>
      </c>
      <c r="N8" s="438" t="s">
        <v>2</v>
      </c>
      <c r="O8" s="441" t="s">
        <v>202</v>
      </c>
      <c r="P8" s="442"/>
    </row>
    <row r="9" spans="2:16" ht="15.75">
      <c r="B9" s="152"/>
      <c r="C9" s="153"/>
      <c r="D9" s="154"/>
      <c r="E9" s="150"/>
      <c r="F9" s="151"/>
      <c r="G9" s="150"/>
      <c r="H9" s="151"/>
      <c r="I9" s="151"/>
      <c r="J9" s="153"/>
      <c r="K9" s="439"/>
      <c r="L9" s="439"/>
      <c r="M9" s="439"/>
      <c r="N9" s="439"/>
      <c r="O9" s="443">
        <v>2012</v>
      </c>
      <c r="P9" s="438">
        <v>2013</v>
      </c>
    </row>
    <row r="10" spans="2:16" ht="30.75" customHeight="1">
      <c r="B10" s="155" t="s">
        <v>203</v>
      </c>
      <c r="C10" s="156" t="s">
        <v>204</v>
      </c>
      <c r="D10" s="157" t="s">
        <v>205</v>
      </c>
      <c r="E10" s="158" t="s">
        <v>206</v>
      </c>
      <c r="F10" s="159" t="s">
        <v>101</v>
      </c>
      <c r="G10" s="158" t="s">
        <v>102</v>
      </c>
      <c r="H10" s="156" t="s">
        <v>103</v>
      </c>
      <c r="I10" s="156" t="s">
        <v>104</v>
      </c>
      <c r="J10" s="156" t="s">
        <v>207</v>
      </c>
      <c r="K10" s="440"/>
      <c r="L10" s="440"/>
      <c r="M10" s="440"/>
      <c r="N10" s="440"/>
      <c r="O10" s="444"/>
      <c r="P10" s="440"/>
    </row>
    <row r="11" spans="2:16" ht="15.75">
      <c r="B11" s="160"/>
      <c r="C11" s="161"/>
      <c r="D11" s="162"/>
      <c r="E11" s="160"/>
      <c r="F11" s="161">
        <v>600</v>
      </c>
      <c r="G11" s="162"/>
      <c r="H11" s="161"/>
      <c r="I11" s="162"/>
      <c r="J11" s="163" t="s">
        <v>208</v>
      </c>
      <c r="K11" s="164">
        <v>5564400</v>
      </c>
      <c r="L11" s="164">
        <v>5900877</v>
      </c>
      <c r="M11" s="164">
        <v>5830446</v>
      </c>
      <c r="N11" s="164">
        <v>6069350</v>
      </c>
      <c r="O11" s="164">
        <v>6484172</v>
      </c>
      <c r="P11" s="164">
        <v>6911292</v>
      </c>
    </row>
    <row r="12" spans="2:24" ht="15.75">
      <c r="B12" s="165"/>
      <c r="C12" s="166"/>
      <c r="D12" s="167"/>
      <c r="E12" s="165"/>
      <c r="F12" s="166"/>
      <c r="G12" s="167">
        <v>640</v>
      </c>
      <c r="H12" s="166"/>
      <c r="I12" s="167"/>
      <c r="J12" s="163" t="s">
        <v>209</v>
      </c>
      <c r="K12" s="168">
        <v>5564400</v>
      </c>
      <c r="L12" s="168">
        <v>5900877</v>
      </c>
      <c r="M12" s="168">
        <v>5830446</v>
      </c>
      <c r="N12" s="168">
        <v>6069350</v>
      </c>
      <c r="O12" s="168">
        <v>6484172</v>
      </c>
      <c r="P12" s="168">
        <v>6911292</v>
      </c>
      <c r="S12" s="169"/>
      <c r="T12" s="169"/>
      <c r="U12" s="169"/>
      <c r="V12" s="169"/>
      <c r="W12" s="169"/>
      <c r="X12" s="169"/>
    </row>
    <row r="13" spans="2:26" ht="31.5">
      <c r="B13" s="170"/>
      <c r="C13" s="171"/>
      <c r="D13" s="172"/>
      <c r="E13" s="170"/>
      <c r="F13" s="171"/>
      <c r="G13" s="172"/>
      <c r="H13" s="171">
        <v>642</v>
      </c>
      <c r="I13" s="173"/>
      <c r="J13" s="174" t="s">
        <v>210</v>
      </c>
      <c r="K13" s="175">
        <v>5564400</v>
      </c>
      <c r="L13" s="175">
        <v>5900877</v>
      </c>
      <c r="M13" s="175">
        <v>5830446</v>
      </c>
      <c r="N13" s="175">
        <v>6069350</v>
      </c>
      <c r="O13" s="175">
        <v>6484172</v>
      </c>
      <c r="P13" s="175">
        <v>6911292</v>
      </c>
      <c r="S13" s="169"/>
      <c r="T13" s="169"/>
      <c r="U13" s="169"/>
      <c r="V13" s="169"/>
      <c r="W13" s="169"/>
      <c r="X13" s="169"/>
      <c r="Y13" s="169"/>
      <c r="Z13" s="169"/>
    </row>
    <row r="14" spans="2:26" ht="15.75">
      <c r="B14" s="165">
        <v>10</v>
      </c>
      <c r="C14" s="166">
        <v>1</v>
      </c>
      <c r="D14" s="167">
        <v>1</v>
      </c>
      <c r="E14" s="165">
        <v>0</v>
      </c>
      <c r="F14" s="166"/>
      <c r="G14" s="167"/>
      <c r="H14" s="166"/>
      <c r="I14" s="176" t="s">
        <v>211</v>
      </c>
      <c r="J14" s="163" t="s">
        <v>212</v>
      </c>
      <c r="K14" s="177">
        <v>316671</v>
      </c>
      <c r="L14" s="178">
        <v>323185</v>
      </c>
      <c r="M14" s="178">
        <v>323185</v>
      </c>
      <c r="N14" s="178">
        <v>332219</v>
      </c>
      <c r="O14" s="178">
        <v>349717</v>
      </c>
      <c r="P14" s="178">
        <v>375591</v>
      </c>
      <c r="R14" s="169"/>
      <c r="S14" s="169"/>
      <c r="T14" s="169"/>
      <c r="U14" s="169"/>
      <c r="V14" s="169"/>
      <c r="W14" s="169"/>
      <c r="X14" s="169"/>
      <c r="Y14" s="169"/>
      <c r="Z14" s="169"/>
    </row>
    <row r="15" spans="2:26" ht="15.75" customHeight="1">
      <c r="B15" s="165">
        <v>10</v>
      </c>
      <c r="C15" s="166">
        <v>2</v>
      </c>
      <c r="D15" s="167">
        <v>0</v>
      </c>
      <c r="E15" s="165">
        <v>0</v>
      </c>
      <c r="F15" s="166"/>
      <c r="G15" s="167"/>
      <c r="H15" s="166"/>
      <c r="I15" s="176" t="s">
        <v>213</v>
      </c>
      <c r="J15" s="163" t="s">
        <v>214</v>
      </c>
      <c r="K15" s="177">
        <v>3835749</v>
      </c>
      <c r="L15" s="178">
        <v>4006617</v>
      </c>
      <c r="M15" s="178">
        <v>4030759</v>
      </c>
      <c r="N15" s="179">
        <v>4198210</v>
      </c>
      <c r="O15" s="179">
        <v>4497068</v>
      </c>
      <c r="P15" s="179">
        <v>4786229</v>
      </c>
      <c r="Q15" s="169"/>
      <c r="S15" s="180"/>
      <c r="T15" s="181"/>
      <c r="U15" s="180"/>
      <c r="V15" s="180"/>
      <c r="W15" s="180"/>
      <c r="X15" s="180"/>
      <c r="Y15" s="169"/>
      <c r="Z15" s="169"/>
    </row>
    <row r="16" spans="2:26" ht="15.75" customHeight="1">
      <c r="B16" s="165">
        <v>10</v>
      </c>
      <c r="C16" s="166">
        <v>3</v>
      </c>
      <c r="D16" s="167">
        <v>0</v>
      </c>
      <c r="E16" s="165">
        <v>0</v>
      </c>
      <c r="F16" s="166"/>
      <c r="G16" s="167"/>
      <c r="H16" s="166"/>
      <c r="I16" s="176" t="s">
        <v>213</v>
      </c>
      <c r="J16" s="163" t="s">
        <v>214</v>
      </c>
      <c r="K16" s="177">
        <v>430036</v>
      </c>
      <c r="L16" s="178">
        <v>495132</v>
      </c>
      <c r="M16" s="178">
        <v>448518</v>
      </c>
      <c r="N16" s="179">
        <v>460843</v>
      </c>
      <c r="O16" s="179">
        <v>493649</v>
      </c>
      <c r="P16" s="179">
        <v>525391</v>
      </c>
      <c r="Q16" s="169"/>
      <c r="S16" s="180"/>
      <c r="T16" s="181"/>
      <c r="U16" s="180"/>
      <c r="V16" s="180"/>
      <c r="W16" s="180"/>
      <c r="X16" s="180"/>
      <c r="Y16" s="169"/>
      <c r="Z16" s="169"/>
    </row>
    <row r="17" spans="2:26" ht="15.75">
      <c r="B17" s="165">
        <v>10</v>
      </c>
      <c r="C17" s="166">
        <v>1</v>
      </c>
      <c r="D17" s="167">
        <v>1</v>
      </c>
      <c r="E17" s="165">
        <v>0</v>
      </c>
      <c r="F17" s="166"/>
      <c r="G17" s="167"/>
      <c r="H17" s="166"/>
      <c r="I17" s="176" t="s">
        <v>215</v>
      </c>
      <c r="J17" s="163" t="s">
        <v>216</v>
      </c>
      <c r="K17" s="178">
        <v>38502</v>
      </c>
      <c r="L17" s="178">
        <v>41370</v>
      </c>
      <c r="M17" s="178">
        <v>40505</v>
      </c>
      <c r="N17" s="178">
        <v>41933</v>
      </c>
      <c r="O17" s="178">
        <v>45068</v>
      </c>
      <c r="P17" s="178">
        <v>49147</v>
      </c>
      <c r="R17" s="182"/>
      <c r="S17" s="183"/>
      <c r="T17" s="183"/>
      <c r="U17" s="169"/>
      <c r="V17" s="169"/>
      <c r="W17" s="169"/>
      <c r="X17" s="169"/>
      <c r="Y17" s="169"/>
      <c r="Z17" s="169"/>
    </row>
    <row r="18" spans="2:26" ht="15.75">
      <c r="B18" s="165">
        <v>10</v>
      </c>
      <c r="C18" s="166">
        <v>1</v>
      </c>
      <c r="D18" s="167">
        <v>2</v>
      </c>
      <c r="E18" s="165">
        <v>0</v>
      </c>
      <c r="F18" s="166"/>
      <c r="G18" s="167"/>
      <c r="H18" s="166"/>
      <c r="I18" s="176" t="s">
        <v>217</v>
      </c>
      <c r="J18" s="163" t="s">
        <v>218</v>
      </c>
      <c r="K18" s="178">
        <v>622558</v>
      </c>
      <c r="L18" s="178">
        <v>657613</v>
      </c>
      <c r="M18" s="178">
        <v>658818</v>
      </c>
      <c r="N18" s="178">
        <v>668585</v>
      </c>
      <c r="O18" s="178">
        <v>716179</v>
      </c>
      <c r="P18" s="178">
        <v>778025</v>
      </c>
      <c r="R18" s="182"/>
      <c r="S18" s="183"/>
      <c r="T18" s="183"/>
      <c r="U18" s="169"/>
      <c r="V18" s="169"/>
      <c r="W18" s="169"/>
      <c r="X18" s="169"/>
      <c r="Y18" s="169"/>
      <c r="Z18" s="169"/>
    </row>
    <row r="19" spans="2:26" ht="15.75">
      <c r="B19" s="184">
        <v>10</v>
      </c>
      <c r="C19" s="185">
        <v>3</v>
      </c>
      <c r="D19" s="186">
        <v>0</v>
      </c>
      <c r="E19" s="184">
        <v>0</v>
      </c>
      <c r="F19" s="185"/>
      <c r="G19" s="186"/>
      <c r="H19" s="166"/>
      <c r="I19" s="176" t="s">
        <v>217</v>
      </c>
      <c r="J19" s="163" t="s">
        <v>218</v>
      </c>
      <c r="K19" s="177">
        <v>146828</v>
      </c>
      <c r="L19" s="178">
        <v>164403</v>
      </c>
      <c r="M19" s="179">
        <v>156559</v>
      </c>
      <c r="N19" s="179">
        <v>165027</v>
      </c>
      <c r="O19" s="179">
        <v>176776</v>
      </c>
      <c r="P19" s="179">
        <v>192040</v>
      </c>
      <c r="Q19" s="169"/>
      <c r="S19" s="180"/>
      <c r="T19" s="181"/>
      <c r="U19" s="180"/>
      <c r="V19" s="180"/>
      <c r="W19" s="180"/>
      <c r="X19" s="180"/>
      <c r="Y19" s="169"/>
      <c r="Z19" s="169"/>
    </row>
    <row r="20" spans="2:26" ht="31.5">
      <c r="B20" s="184">
        <v>10</v>
      </c>
      <c r="C20" s="185">
        <v>9</v>
      </c>
      <c r="D20" s="186">
        <v>0</v>
      </c>
      <c r="E20" s="184">
        <v>3</v>
      </c>
      <c r="F20" s="185"/>
      <c r="G20" s="186"/>
      <c r="H20" s="166"/>
      <c r="I20" s="187" t="s">
        <v>219</v>
      </c>
      <c r="J20" s="163" t="s">
        <v>220</v>
      </c>
      <c r="K20" s="178">
        <v>1626</v>
      </c>
      <c r="L20" s="178">
        <v>1929</v>
      </c>
      <c r="M20" s="178">
        <v>1897</v>
      </c>
      <c r="N20" s="178">
        <v>2091</v>
      </c>
      <c r="O20" s="178">
        <v>2325</v>
      </c>
      <c r="P20" s="178">
        <v>2583</v>
      </c>
      <c r="S20" s="169"/>
      <c r="T20" s="169"/>
      <c r="U20" s="180"/>
      <c r="V20" s="169"/>
      <c r="W20" s="169"/>
      <c r="X20" s="169"/>
      <c r="Y20" s="169"/>
      <c r="Z20" s="169"/>
    </row>
    <row r="21" spans="2:26" s="193" customFormat="1" ht="15.75">
      <c r="B21" s="188">
        <v>10</v>
      </c>
      <c r="C21" s="189">
        <v>5</v>
      </c>
      <c r="D21" s="190">
        <v>0</v>
      </c>
      <c r="E21" s="188">
        <v>0</v>
      </c>
      <c r="F21" s="189"/>
      <c r="G21" s="190"/>
      <c r="H21" s="189"/>
      <c r="I21" s="191" t="s">
        <v>221</v>
      </c>
      <c r="J21" s="192" t="s">
        <v>222</v>
      </c>
      <c r="K21" s="177">
        <v>172430</v>
      </c>
      <c r="L21" s="178">
        <v>210628</v>
      </c>
      <c r="M21" s="178">
        <v>170205</v>
      </c>
      <c r="N21" s="178">
        <v>200442</v>
      </c>
      <c r="O21" s="178">
        <v>203390</v>
      </c>
      <c r="P21" s="178">
        <v>202286</v>
      </c>
      <c r="T21" s="194"/>
      <c r="U21" s="194"/>
      <c r="V21" s="194"/>
      <c r="W21" s="194"/>
      <c r="X21" s="194"/>
      <c r="Y21" s="194"/>
      <c r="Z21" s="194"/>
    </row>
    <row r="22" spans="2:26" ht="36" customHeight="1">
      <c r="B22" s="195"/>
      <c r="C22" s="195"/>
      <c r="D22" s="195"/>
      <c r="E22" s="195"/>
      <c r="F22" s="195">
        <v>800</v>
      </c>
      <c r="G22" s="195"/>
      <c r="H22" s="195"/>
      <c r="I22" s="196"/>
      <c r="J22" s="197" t="s">
        <v>223</v>
      </c>
      <c r="K22" s="198">
        <v>46952</v>
      </c>
      <c r="L22" s="198">
        <v>53643</v>
      </c>
      <c r="M22" s="198">
        <v>48387</v>
      </c>
      <c r="N22" s="198">
        <v>50082</v>
      </c>
      <c r="O22" s="198">
        <v>52868</v>
      </c>
      <c r="P22" s="198">
        <v>56093</v>
      </c>
      <c r="U22" s="169"/>
      <c r="V22" s="169"/>
      <c r="W22" s="169"/>
      <c r="X22" s="169"/>
      <c r="Y22" s="169"/>
      <c r="Z22" s="169"/>
    </row>
    <row r="23" spans="2:26" ht="51.75" customHeight="1">
      <c r="B23" s="185"/>
      <c r="C23" s="185"/>
      <c r="D23" s="185"/>
      <c r="E23" s="185"/>
      <c r="F23" s="185"/>
      <c r="G23" s="185">
        <v>810</v>
      </c>
      <c r="H23" s="185"/>
      <c r="I23" s="187"/>
      <c r="J23" s="163" t="s">
        <v>224</v>
      </c>
      <c r="K23" s="199">
        <v>46952</v>
      </c>
      <c r="L23" s="199">
        <v>53643</v>
      </c>
      <c r="M23" s="199">
        <v>48387</v>
      </c>
      <c r="N23" s="199">
        <v>50082</v>
      </c>
      <c r="O23" s="199">
        <v>52868</v>
      </c>
      <c r="P23" s="199">
        <v>56093</v>
      </c>
      <c r="U23" s="169"/>
      <c r="V23" s="169"/>
      <c r="W23" s="169"/>
      <c r="X23" s="169"/>
      <c r="Y23" s="169"/>
      <c r="Z23" s="169"/>
    </row>
    <row r="24" spans="2:26" ht="31.5">
      <c r="B24" s="185"/>
      <c r="C24" s="185"/>
      <c r="D24" s="185"/>
      <c r="E24" s="185"/>
      <c r="F24" s="185"/>
      <c r="G24" s="185"/>
      <c r="H24" s="185">
        <v>813</v>
      </c>
      <c r="I24" s="187"/>
      <c r="J24" s="163" t="s">
        <v>225</v>
      </c>
      <c r="K24" s="199"/>
      <c r="L24" s="200"/>
      <c r="M24" s="200"/>
      <c r="N24" s="200"/>
      <c r="O24" s="200"/>
      <c r="P24" s="200"/>
      <c r="U24" s="169"/>
      <c r="V24" s="169"/>
      <c r="W24" s="169"/>
      <c r="X24" s="169"/>
      <c r="Y24" s="169"/>
      <c r="Z24" s="169"/>
    </row>
    <row r="25" spans="2:26" s="193" customFormat="1" ht="15.75">
      <c r="B25" s="201">
        <v>10</v>
      </c>
      <c r="C25" s="201">
        <v>5</v>
      </c>
      <c r="D25" s="201">
        <v>0</v>
      </c>
      <c r="E25" s="201">
        <v>0</v>
      </c>
      <c r="F25" s="201"/>
      <c r="G25" s="201"/>
      <c r="H25" s="201"/>
      <c r="I25" s="202" t="s">
        <v>113</v>
      </c>
      <c r="J25" s="203" t="s">
        <v>226</v>
      </c>
      <c r="K25" s="204">
        <v>46952</v>
      </c>
      <c r="L25" s="168">
        <v>53643</v>
      </c>
      <c r="M25" s="168">
        <v>48387</v>
      </c>
      <c r="N25" s="168">
        <v>50082</v>
      </c>
      <c r="O25" s="168">
        <v>52868</v>
      </c>
      <c r="P25" s="168">
        <v>56093</v>
      </c>
      <c r="Q25" s="205"/>
      <c r="U25" s="206"/>
      <c r="V25" s="206"/>
      <c r="W25" s="206"/>
      <c r="X25" s="206"/>
      <c r="Y25" s="194"/>
      <c r="Z25" s="194"/>
    </row>
    <row r="26" spans="2:26" ht="15.75">
      <c r="B26" s="150"/>
      <c r="J26" s="207"/>
      <c r="K26" s="207"/>
      <c r="L26" s="208"/>
      <c r="U26" s="180"/>
      <c r="V26" s="180"/>
      <c r="W26" s="180"/>
      <c r="X26" s="180"/>
      <c r="Y26" s="169"/>
      <c r="Z26" s="169"/>
    </row>
    <row r="27" spans="12:14" ht="15.75">
      <c r="L27" s="169"/>
      <c r="M27" s="169"/>
      <c r="N27" s="169"/>
    </row>
    <row r="28" spans="13:16" ht="15.75">
      <c r="M28" s="169"/>
      <c r="N28" s="169"/>
      <c r="O28" s="169"/>
      <c r="P28" s="169"/>
    </row>
    <row r="29" ht="15.75">
      <c r="M29" s="169"/>
    </row>
    <row r="30" spans="14:16" ht="15.75">
      <c r="N30" s="169"/>
      <c r="O30" s="169"/>
      <c r="P30" s="169"/>
    </row>
    <row r="32" spans="14:16" ht="15.75">
      <c r="N32" s="169"/>
      <c r="O32" s="169"/>
      <c r="P32" s="169"/>
    </row>
  </sheetData>
  <mergeCells count="9">
    <mergeCell ref="M8:M10"/>
    <mergeCell ref="N8:N10"/>
    <mergeCell ref="O8:P8"/>
    <mergeCell ref="O9:O10"/>
    <mergeCell ref="P9:P10"/>
    <mergeCell ref="B8:E8"/>
    <mergeCell ref="F8:I8"/>
    <mergeCell ref="K8:K10"/>
    <mergeCell ref="L8:L10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0"/>
  <sheetViews>
    <sheetView zoomScale="75" zoomScaleNormal="75" workbookViewId="0" topLeftCell="G100">
      <selection activeCell="I109" sqref="I109"/>
    </sheetView>
  </sheetViews>
  <sheetFormatPr defaultColWidth="9.140625" defaultRowHeight="12.75"/>
  <cols>
    <col min="1" max="1" width="15.8515625" style="0" customWidth="1"/>
    <col min="2" max="3" width="10.57421875" style="0" customWidth="1"/>
    <col min="4" max="4" width="9.8515625" style="0" customWidth="1"/>
    <col min="5" max="5" width="9.28125" style="0" customWidth="1"/>
    <col min="6" max="6" width="72.28125" style="0" customWidth="1"/>
    <col min="7" max="7" width="20.00390625" style="0" customWidth="1"/>
    <col min="8" max="8" width="18.57421875" style="0" customWidth="1"/>
    <col min="9" max="9" width="17.140625" style="0" customWidth="1"/>
    <col min="10" max="10" width="17.7109375" style="0" customWidth="1"/>
    <col min="11" max="11" width="18.140625" style="0" customWidth="1"/>
    <col min="12" max="12" width="20.8515625" style="0" customWidth="1"/>
  </cols>
  <sheetData>
    <row r="1" spans="7:12" ht="15">
      <c r="G1" s="209"/>
      <c r="L1" s="210" t="s">
        <v>228</v>
      </c>
    </row>
    <row r="3" spans="1:19" ht="26.25">
      <c r="A3" s="211" t="s">
        <v>229</v>
      </c>
      <c r="B3" s="211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214"/>
      <c r="O3" s="214"/>
      <c r="P3" s="214"/>
      <c r="Q3" s="214"/>
      <c r="R3" s="214"/>
      <c r="S3" s="215"/>
    </row>
    <row r="4" spans="2:12" ht="28.5" customHeight="1" thickBot="1">
      <c r="B4" s="216"/>
      <c r="C4" s="216"/>
      <c r="G4" s="217"/>
      <c r="L4" s="210" t="s">
        <v>0</v>
      </c>
    </row>
    <row r="5" spans="1:12" ht="24" customHeight="1">
      <c r="A5" s="218" t="s">
        <v>230</v>
      </c>
      <c r="B5" s="219" t="s">
        <v>231</v>
      </c>
      <c r="C5" s="220"/>
      <c r="D5" s="220"/>
      <c r="E5" s="221"/>
      <c r="F5" s="222" t="s">
        <v>232</v>
      </c>
      <c r="G5" s="223" t="s">
        <v>233</v>
      </c>
      <c r="H5" s="223" t="s">
        <v>234</v>
      </c>
      <c r="I5" s="223" t="s">
        <v>235</v>
      </c>
      <c r="J5" s="223" t="s">
        <v>236</v>
      </c>
      <c r="K5" s="224" t="s">
        <v>237</v>
      </c>
      <c r="L5" s="225"/>
    </row>
    <row r="6" spans="1:12" ht="18" customHeight="1">
      <c r="A6" s="226" t="s">
        <v>238</v>
      </c>
      <c r="B6" s="227" t="s">
        <v>239</v>
      </c>
      <c r="C6" s="228" t="s">
        <v>102</v>
      </c>
      <c r="D6" s="229" t="s">
        <v>103</v>
      </c>
      <c r="E6" s="230" t="s">
        <v>240</v>
      </c>
      <c r="F6" s="231"/>
      <c r="G6" s="232" t="s">
        <v>241</v>
      </c>
      <c r="H6" s="232" t="s">
        <v>242</v>
      </c>
      <c r="I6" s="232" t="s">
        <v>243</v>
      </c>
      <c r="J6" s="232" t="s">
        <v>241</v>
      </c>
      <c r="K6" s="233"/>
      <c r="L6" s="234"/>
    </row>
    <row r="7" spans="1:12" ht="14.25">
      <c r="A7" s="235" t="s">
        <v>244</v>
      </c>
      <c r="B7" s="236" t="s">
        <v>245</v>
      </c>
      <c r="C7" s="228"/>
      <c r="D7" s="228"/>
      <c r="E7" s="237" t="s">
        <v>246</v>
      </c>
      <c r="F7" s="238"/>
      <c r="G7" s="239" t="s">
        <v>247</v>
      </c>
      <c r="H7" s="239" t="s">
        <v>247</v>
      </c>
      <c r="I7" s="239" t="s">
        <v>248</v>
      </c>
      <c r="J7" s="239" t="s">
        <v>249</v>
      </c>
      <c r="K7" s="240">
        <v>2012</v>
      </c>
      <c r="L7" s="241">
        <v>2013</v>
      </c>
    </row>
    <row r="8" spans="1:12" ht="15" thickBot="1">
      <c r="A8" s="235" t="s">
        <v>250</v>
      </c>
      <c r="B8" s="242"/>
      <c r="C8" s="243"/>
      <c r="D8" s="243"/>
      <c r="E8" s="244"/>
      <c r="F8" s="245"/>
      <c r="G8" s="246"/>
      <c r="H8" s="246"/>
      <c r="I8" s="246"/>
      <c r="J8" s="246"/>
      <c r="K8" s="246"/>
      <c r="L8" s="246"/>
    </row>
    <row r="9" spans="1:12" ht="15" thickBot="1">
      <c r="A9" s="247" t="s">
        <v>11</v>
      </c>
      <c r="B9" s="248" t="s">
        <v>251</v>
      </c>
      <c r="C9" s="249" t="s">
        <v>252</v>
      </c>
      <c r="D9" s="249" t="s">
        <v>253</v>
      </c>
      <c r="E9" s="250" t="s">
        <v>254</v>
      </c>
      <c r="F9" s="250" t="s">
        <v>255</v>
      </c>
      <c r="G9" s="250">
        <v>1</v>
      </c>
      <c r="H9" s="250">
        <v>2</v>
      </c>
      <c r="I9" s="250">
        <v>3</v>
      </c>
      <c r="J9" s="250">
        <v>4</v>
      </c>
      <c r="K9" s="250">
        <v>5</v>
      </c>
      <c r="L9" s="250">
        <v>6</v>
      </c>
    </row>
    <row r="10" spans="1:12" ht="30" customHeight="1">
      <c r="A10" s="251"/>
      <c r="B10" s="252"/>
      <c r="C10" s="253"/>
      <c r="D10" s="254"/>
      <c r="E10" s="255"/>
      <c r="F10" s="256" t="s">
        <v>256</v>
      </c>
      <c r="G10" s="257">
        <f>SUM(G12:G14)</f>
        <v>136647</v>
      </c>
      <c r="H10" s="257">
        <f>SUM(H12:H14)</f>
        <v>136647</v>
      </c>
      <c r="I10" s="257">
        <f>SUM(I12:I15)</f>
        <v>168829</v>
      </c>
      <c r="J10" s="257">
        <f>SUM(J12:J14)</f>
        <v>142043</v>
      </c>
      <c r="K10" s="257">
        <f>SUM(K12:K14)</f>
        <v>138433</v>
      </c>
      <c r="L10" s="257">
        <f>SUM(L12:L14)</f>
        <v>142993</v>
      </c>
    </row>
    <row r="11" spans="1:12" ht="18" customHeight="1">
      <c r="A11" s="258"/>
      <c r="B11" s="259"/>
      <c r="C11" s="260"/>
      <c r="D11" s="260"/>
      <c r="E11" s="261"/>
      <c r="F11" s="262" t="s">
        <v>257</v>
      </c>
      <c r="G11" s="263"/>
      <c r="H11" s="263"/>
      <c r="I11" s="264"/>
      <c r="J11" s="263"/>
      <c r="K11" s="264"/>
      <c r="L11" s="264"/>
    </row>
    <row r="12" spans="1:12" ht="22.5" customHeight="1">
      <c r="A12" s="258"/>
      <c r="B12" s="259"/>
      <c r="C12" s="265">
        <v>150</v>
      </c>
      <c r="D12" s="260"/>
      <c r="E12" s="261"/>
      <c r="F12" s="266" t="s">
        <v>258</v>
      </c>
      <c r="G12" s="267">
        <f>131136+3369+309+92</f>
        <v>134906</v>
      </c>
      <c r="H12" s="267">
        <v>134906</v>
      </c>
      <c r="I12" s="268">
        <f>127308+3456+273+93</f>
        <v>131130</v>
      </c>
      <c r="J12" s="267">
        <f>117585+3712+291+97</f>
        <v>121685</v>
      </c>
      <c r="K12" s="268">
        <f>125545+3997+305+99</f>
        <v>129946</v>
      </c>
      <c r="L12" s="268">
        <f>134758+4308+330+101</f>
        <v>139497</v>
      </c>
    </row>
    <row r="13" spans="1:12" ht="20.25" customHeight="1">
      <c r="A13" s="258"/>
      <c r="B13" s="259"/>
      <c r="C13" s="265">
        <v>290</v>
      </c>
      <c r="D13" s="260">
        <v>292</v>
      </c>
      <c r="E13" s="261"/>
      <c r="F13" s="266" t="s">
        <v>259</v>
      </c>
      <c r="G13" s="267">
        <v>1741</v>
      </c>
      <c r="H13" s="267">
        <v>1741</v>
      </c>
      <c r="I13" s="268">
        <v>2251</v>
      </c>
      <c r="J13" s="267">
        <v>2368</v>
      </c>
      <c r="K13" s="268">
        <v>1914</v>
      </c>
      <c r="L13" s="268">
        <v>1805</v>
      </c>
    </row>
    <row r="14" spans="1:12" ht="18.75" customHeight="1">
      <c r="A14" s="258"/>
      <c r="B14" s="259"/>
      <c r="C14" s="265">
        <v>450</v>
      </c>
      <c r="D14" s="260">
        <v>453</v>
      </c>
      <c r="E14" s="261"/>
      <c r="F14" s="266" t="s">
        <v>260</v>
      </c>
      <c r="G14" s="267">
        <v>0</v>
      </c>
      <c r="H14" s="267">
        <v>0</v>
      </c>
      <c r="I14" s="268">
        <v>35448</v>
      </c>
      <c r="J14" s="267">
        <v>17990</v>
      </c>
      <c r="K14" s="267">
        <v>6573</v>
      </c>
      <c r="L14" s="268">
        <v>1691</v>
      </c>
    </row>
    <row r="15" spans="1:12" ht="24" customHeight="1">
      <c r="A15" s="258"/>
      <c r="B15" s="259"/>
      <c r="C15" s="265"/>
      <c r="D15" s="260"/>
      <c r="E15" s="261"/>
      <c r="F15" s="269" t="s">
        <v>261</v>
      </c>
      <c r="G15" s="267">
        <v>0</v>
      </c>
      <c r="H15" s="267">
        <v>0</v>
      </c>
      <c r="I15" s="267">
        <v>0</v>
      </c>
      <c r="J15" s="267">
        <v>0</v>
      </c>
      <c r="K15" s="267">
        <v>0</v>
      </c>
      <c r="L15" s="268">
        <v>0</v>
      </c>
    </row>
    <row r="16" spans="1:12" ht="23.25" customHeight="1">
      <c r="A16" s="235"/>
      <c r="B16" s="270"/>
      <c r="C16" s="271"/>
      <c r="D16" s="271"/>
      <c r="E16" s="263"/>
      <c r="F16" s="263"/>
      <c r="G16" s="263"/>
      <c r="H16" s="263"/>
      <c r="I16" s="263"/>
      <c r="J16" s="263"/>
      <c r="K16" s="272"/>
      <c r="L16" s="264"/>
    </row>
    <row r="17" spans="1:12" ht="26.25" customHeight="1">
      <c r="A17" s="251"/>
      <c r="B17" s="273"/>
      <c r="C17" s="274"/>
      <c r="D17" s="274"/>
      <c r="E17" s="275"/>
      <c r="F17" s="276" t="s">
        <v>262</v>
      </c>
      <c r="G17" s="277">
        <f aca="true" t="shared" si="0" ref="G17:L17">SUM(G18+G105)</f>
        <v>136647</v>
      </c>
      <c r="H17" s="277">
        <f t="shared" si="0"/>
        <v>136647</v>
      </c>
      <c r="I17" s="277">
        <f t="shared" si="0"/>
        <v>150839</v>
      </c>
      <c r="J17" s="277">
        <f t="shared" si="0"/>
        <v>135470</v>
      </c>
      <c r="K17" s="277">
        <f t="shared" si="0"/>
        <v>136742</v>
      </c>
      <c r="L17" s="277">
        <f t="shared" si="0"/>
        <v>141302</v>
      </c>
    </row>
    <row r="18" spans="1:12" ht="21.75" customHeight="1">
      <c r="A18" s="251" t="s">
        <v>263</v>
      </c>
      <c r="B18" s="252" t="s">
        <v>264</v>
      </c>
      <c r="C18" s="253"/>
      <c r="D18" s="254"/>
      <c r="E18" s="255"/>
      <c r="F18" s="256" t="s">
        <v>265</v>
      </c>
      <c r="G18" s="278">
        <f aca="true" t="shared" si="1" ref="G18:L18">SUM(G19+G27+G39+G95)</f>
        <v>129252</v>
      </c>
      <c r="H18" s="278">
        <f t="shared" si="1"/>
        <v>131686</v>
      </c>
      <c r="I18" s="278">
        <f t="shared" si="1"/>
        <v>131686</v>
      </c>
      <c r="J18" s="278">
        <f t="shared" si="1"/>
        <v>129879</v>
      </c>
      <c r="K18" s="279">
        <f t="shared" si="1"/>
        <v>130736</v>
      </c>
      <c r="L18" s="278">
        <f t="shared" si="1"/>
        <v>132199</v>
      </c>
    </row>
    <row r="19" spans="1:12" ht="18" customHeight="1">
      <c r="A19" s="280" t="s">
        <v>263</v>
      </c>
      <c r="B19" s="281"/>
      <c r="C19" s="282" t="s">
        <v>266</v>
      </c>
      <c r="D19" s="282"/>
      <c r="E19" s="283"/>
      <c r="F19" s="284" t="s">
        <v>267</v>
      </c>
      <c r="G19" s="285">
        <f aca="true" t="shared" si="2" ref="G19:L19">SUM(G20+G21+G23+G24+G25+G26)</f>
        <v>58651</v>
      </c>
      <c r="H19" s="285">
        <f t="shared" si="2"/>
        <v>58651</v>
      </c>
      <c r="I19" s="285">
        <f t="shared" si="2"/>
        <v>58651</v>
      </c>
      <c r="J19" s="285">
        <f t="shared" si="2"/>
        <v>55688</v>
      </c>
      <c r="K19" s="285">
        <f t="shared" si="2"/>
        <v>55951</v>
      </c>
      <c r="L19" s="285">
        <f t="shared" si="2"/>
        <v>56426</v>
      </c>
    </row>
    <row r="20" spans="1:12" ht="18" customHeight="1">
      <c r="A20" s="286" t="s">
        <v>263</v>
      </c>
      <c r="B20" s="281"/>
      <c r="C20" s="282"/>
      <c r="D20" s="287" t="s">
        <v>268</v>
      </c>
      <c r="E20" s="288"/>
      <c r="F20" s="289" t="s">
        <v>269</v>
      </c>
      <c r="G20" s="290">
        <v>56866</v>
      </c>
      <c r="H20" s="290">
        <v>56778</v>
      </c>
      <c r="I20" s="290">
        <f>56778</f>
        <v>56778</v>
      </c>
      <c r="J20" s="290">
        <f>56811-2963</f>
        <v>53848</v>
      </c>
      <c r="K20" s="290">
        <f>56811+248-2948</f>
        <v>54111</v>
      </c>
      <c r="L20" s="290">
        <f>56315+2540+1665-6094</f>
        <v>54426</v>
      </c>
    </row>
    <row r="21" spans="1:12" ht="18" customHeight="1">
      <c r="A21" s="286" t="s">
        <v>263</v>
      </c>
      <c r="B21" s="281"/>
      <c r="C21" s="282"/>
      <c r="D21" s="287" t="s">
        <v>270</v>
      </c>
      <c r="E21" s="288"/>
      <c r="F21" s="289" t="s">
        <v>271</v>
      </c>
      <c r="G21" s="290">
        <f aca="true" t="shared" si="3" ref="G21:L21">SUM(G22:G22)</f>
        <v>1131</v>
      </c>
      <c r="H21" s="290">
        <f t="shared" si="3"/>
        <v>1145</v>
      </c>
      <c r="I21" s="290">
        <f t="shared" si="3"/>
        <v>1145</v>
      </c>
      <c r="J21" s="290">
        <f t="shared" si="3"/>
        <v>1130</v>
      </c>
      <c r="K21" s="290">
        <f t="shared" si="3"/>
        <v>1130</v>
      </c>
      <c r="L21" s="290">
        <f t="shared" si="3"/>
        <v>1200</v>
      </c>
    </row>
    <row r="22" spans="1:12" ht="18" customHeight="1">
      <c r="A22" s="291" t="s">
        <v>263</v>
      </c>
      <c r="B22" s="292"/>
      <c r="C22" s="293"/>
      <c r="D22" s="271"/>
      <c r="E22" s="294" t="s">
        <v>272</v>
      </c>
      <c r="F22" s="295" t="s">
        <v>273</v>
      </c>
      <c r="G22" s="296">
        <v>1131</v>
      </c>
      <c r="H22" s="296">
        <v>1145</v>
      </c>
      <c r="I22" s="296">
        <v>1145</v>
      </c>
      <c r="J22" s="296">
        <v>1130</v>
      </c>
      <c r="K22" s="296">
        <v>1130</v>
      </c>
      <c r="L22" s="296">
        <v>1200</v>
      </c>
    </row>
    <row r="23" spans="1:12" ht="18" customHeight="1">
      <c r="A23" s="286" t="s">
        <v>263</v>
      </c>
      <c r="B23" s="281"/>
      <c r="C23" s="282"/>
      <c r="D23" s="287" t="s">
        <v>274</v>
      </c>
      <c r="E23" s="288"/>
      <c r="F23" s="289" t="s">
        <v>275</v>
      </c>
      <c r="G23" s="290">
        <v>1</v>
      </c>
      <c r="H23" s="290">
        <v>20</v>
      </c>
      <c r="I23" s="290">
        <v>20</v>
      </c>
      <c r="J23" s="290">
        <v>20</v>
      </c>
      <c r="K23" s="290">
        <v>20</v>
      </c>
      <c r="L23" s="290">
        <v>20</v>
      </c>
    </row>
    <row r="24" spans="1:12" ht="18" customHeight="1">
      <c r="A24" s="286" t="s">
        <v>263</v>
      </c>
      <c r="B24" s="281"/>
      <c r="C24" s="282"/>
      <c r="D24" s="287" t="s">
        <v>276</v>
      </c>
      <c r="E24" s="288"/>
      <c r="F24" s="289" t="s">
        <v>277</v>
      </c>
      <c r="G24" s="290">
        <v>653</v>
      </c>
      <c r="H24" s="290">
        <v>708</v>
      </c>
      <c r="I24" s="290">
        <v>708</v>
      </c>
      <c r="J24" s="290">
        <f>690</f>
        <v>690</v>
      </c>
      <c r="K24" s="290">
        <v>690</v>
      </c>
      <c r="L24" s="290">
        <v>780</v>
      </c>
    </row>
    <row r="25" spans="1:12" ht="18" customHeight="1">
      <c r="A25" s="286"/>
      <c r="B25" s="281"/>
      <c r="C25" s="282"/>
      <c r="D25" s="287" t="s">
        <v>278</v>
      </c>
      <c r="E25" s="288"/>
      <c r="F25" s="289" t="s">
        <v>279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</row>
    <row r="26" spans="1:12" ht="18" customHeight="1">
      <c r="A26" s="286"/>
      <c r="B26" s="281"/>
      <c r="C26" s="282"/>
      <c r="D26" s="287" t="s">
        <v>280</v>
      </c>
      <c r="E26" s="288"/>
      <c r="F26" s="289" t="s">
        <v>281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</row>
    <row r="27" spans="1:12" ht="24" customHeight="1">
      <c r="A27" s="280" t="s">
        <v>263</v>
      </c>
      <c r="B27" s="297"/>
      <c r="C27" s="298" t="s">
        <v>282</v>
      </c>
      <c r="D27" s="298"/>
      <c r="E27" s="299"/>
      <c r="F27" s="300" t="s">
        <v>283</v>
      </c>
      <c r="G27" s="301">
        <f aca="true" t="shared" si="4" ref="G27:L27">SUM(G28+G29+G30+G38)</f>
        <v>21997</v>
      </c>
      <c r="H27" s="301">
        <f t="shared" si="4"/>
        <v>21997</v>
      </c>
      <c r="I27" s="301">
        <f t="shared" si="4"/>
        <v>21997</v>
      </c>
      <c r="J27" s="301">
        <f t="shared" si="4"/>
        <v>20883</v>
      </c>
      <c r="K27" s="301">
        <f t="shared" si="4"/>
        <v>20982</v>
      </c>
      <c r="L27" s="301">
        <f t="shared" si="4"/>
        <v>21160</v>
      </c>
    </row>
    <row r="28" spans="1:12" ht="18" customHeight="1">
      <c r="A28" s="286" t="s">
        <v>263</v>
      </c>
      <c r="B28" s="292"/>
      <c r="C28" s="293"/>
      <c r="D28" s="302" t="s">
        <v>284</v>
      </c>
      <c r="E28" s="303"/>
      <c r="F28" s="304" t="s">
        <v>285</v>
      </c>
      <c r="G28" s="290">
        <v>4423</v>
      </c>
      <c r="H28" s="290">
        <v>4340</v>
      </c>
      <c r="I28" s="290">
        <v>4340</v>
      </c>
      <c r="J28" s="290">
        <v>4120</v>
      </c>
      <c r="K28" s="290">
        <v>4140</v>
      </c>
      <c r="L28" s="290">
        <v>4175</v>
      </c>
    </row>
    <row r="29" spans="1:12" ht="18" customHeight="1">
      <c r="A29" s="286" t="s">
        <v>263</v>
      </c>
      <c r="B29" s="292"/>
      <c r="C29" s="293"/>
      <c r="D29" s="302" t="s">
        <v>286</v>
      </c>
      <c r="E29" s="303"/>
      <c r="F29" s="304" t="s">
        <v>287</v>
      </c>
      <c r="G29" s="290">
        <v>1106</v>
      </c>
      <c r="H29" s="290">
        <v>1185</v>
      </c>
      <c r="I29" s="290">
        <v>1185</v>
      </c>
      <c r="J29" s="290">
        <v>1126</v>
      </c>
      <c r="K29" s="290">
        <v>1131</v>
      </c>
      <c r="L29" s="290">
        <v>1141</v>
      </c>
    </row>
    <row r="30" spans="1:12" ht="18" customHeight="1">
      <c r="A30" s="286" t="s">
        <v>263</v>
      </c>
      <c r="B30" s="292"/>
      <c r="C30" s="293"/>
      <c r="D30" s="302" t="s">
        <v>288</v>
      </c>
      <c r="E30" s="303"/>
      <c r="F30" s="304" t="s">
        <v>289</v>
      </c>
      <c r="G30" s="290">
        <f aca="true" t="shared" si="5" ref="G30:L30">SUM(G31:G37)</f>
        <v>14920</v>
      </c>
      <c r="H30" s="290">
        <f t="shared" si="5"/>
        <v>14924</v>
      </c>
      <c r="I30" s="290">
        <f t="shared" si="5"/>
        <v>14924</v>
      </c>
      <c r="J30" s="290">
        <f t="shared" si="5"/>
        <v>14167</v>
      </c>
      <c r="K30" s="290">
        <f t="shared" si="5"/>
        <v>14234</v>
      </c>
      <c r="L30" s="290">
        <f t="shared" si="5"/>
        <v>14354</v>
      </c>
    </row>
    <row r="31" spans="1:12" ht="18" customHeight="1">
      <c r="A31" s="291" t="s">
        <v>263</v>
      </c>
      <c r="B31" s="292"/>
      <c r="C31" s="293"/>
      <c r="D31" s="271"/>
      <c r="E31" s="294" t="s">
        <v>290</v>
      </c>
      <c r="F31" s="305" t="s">
        <v>291</v>
      </c>
      <c r="G31" s="296">
        <v>641</v>
      </c>
      <c r="H31" s="296">
        <v>641</v>
      </c>
      <c r="I31" s="296">
        <v>641</v>
      </c>
      <c r="J31" s="296">
        <v>609</v>
      </c>
      <c r="K31" s="296">
        <v>612</v>
      </c>
      <c r="L31" s="296">
        <v>617</v>
      </c>
    </row>
    <row r="32" spans="1:12" ht="18" customHeight="1">
      <c r="A32" s="291" t="s">
        <v>263</v>
      </c>
      <c r="B32" s="292"/>
      <c r="C32" s="293"/>
      <c r="D32" s="271"/>
      <c r="E32" s="294" t="s">
        <v>292</v>
      </c>
      <c r="F32" s="295" t="s">
        <v>293</v>
      </c>
      <c r="G32" s="296">
        <v>9161</v>
      </c>
      <c r="H32" s="296">
        <v>9169</v>
      </c>
      <c r="I32" s="296">
        <v>9169</v>
      </c>
      <c r="J32" s="296">
        <v>8703</v>
      </c>
      <c r="K32" s="296">
        <v>8744</v>
      </c>
      <c r="L32" s="296">
        <v>8818</v>
      </c>
    </row>
    <row r="33" spans="1:12" ht="18" customHeight="1">
      <c r="A33" s="291" t="s">
        <v>263</v>
      </c>
      <c r="B33" s="292"/>
      <c r="C33" s="293"/>
      <c r="D33" s="271"/>
      <c r="E33" s="294" t="s">
        <v>294</v>
      </c>
      <c r="F33" s="306" t="s">
        <v>295</v>
      </c>
      <c r="G33" s="296">
        <v>430</v>
      </c>
      <c r="H33" s="296">
        <v>430</v>
      </c>
      <c r="I33" s="296">
        <v>430</v>
      </c>
      <c r="J33" s="296">
        <v>408</v>
      </c>
      <c r="K33" s="296">
        <v>410</v>
      </c>
      <c r="L33" s="296">
        <v>413</v>
      </c>
    </row>
    <row r="34" spans="1:12" ht="18" customHeight="1">
      <c r="A34" s="291" t="s">
        <v>263</v>
      </c>
      <c r="B34" s="292"/>
      <c r="C34" s="293"/>
      <c r="D34" s="271"/>
      <c r="E34" s="294" t="s">
        <v>296</v>
      </c>
      <c r="F34" s="306" t="s">
        <v>297</v>
      </c>
      <c r="G34" s="296">
        <v>1524</v>
      </c>
      <c r="H34" s="296">
        <v>1523</v>
      </c>
      <c r="I34" s="296">
        <v>1523</v>
      </c>
      <c r="J34" s="296">
        <v>1446</v>
      </c>
      <c r="K34" s="296">
        <v>1454</v>
      </c>
      <c r="L34" s="296">
        <v>1466</v>
      </c>
    </row>
    <row r="35" spans="1:12" ht="18" customHeight="1">
      <c r="A35" s="291" t="s">
        <v>263</v>
      </c>
      <c r="B35" s="292"/>
      <c r="C35" s="293"/>
      <c r="D35" s="271"/>
      <c r="E35" s="294" t="s">
        <v>298</v>
      </c>
      <c r="F35" s="306" t="s">
        <v>299</v>
      </c>
      <c r="G35" s="296">
        <v>510</v>
      </c>
      <c r="H35" s="296">
        <v>509</v>
      </c>
      <c r="I35" s="296">
        <v>509</v>
      </c>
      <c r="J35" s="296">
        <v>483</v>
      </c>
      <c r="K35" s="296">
        <v>485</v>
      </c>
      <c r="L35" s="296">
        <v>490</v>
      </c>
    </row>
    <row r="36" spans="1:12" ht="18" customHeight="1">
      <c r="A36" s="291" t="s">
        <v>263</v>
      </c>
      <c r="B36" s="292"/>
      <c r="C36" s="293"/>
      <c r="D36" s="271"/>
      <c r="E36" s="294" t="s">
        <v>300</v>
      </c>
      <c r="F36" s="306" t="s">
        <v>301</v>
      </c>
      <c r="G36" s="296">
        <v>128</v>
      </c>
      <c r="H36" s="296">
        <v>128</v>
      </c>
      <c r="I36" s="296">
        <v>128</v>
      </c>
      <c r="J36" s="296">
        <v>122</v>
      </c>
      <c r="K36" s="296">
        <v>122</v>
      </c>
      <c r="L36" s="296">
        <v>123</v>
      </c>
    </row>
    <row r="37" spans="1:12" ht="18" customHeight="1">
      <c r="A37" s="291" t="s">
        <v>263</v>
      </c>
      <c r="B37" s="292"/>
      <c r="C37" s="293"/>
      <c r="D37" s="271"/>
      <c r="E37" s="294" t="s">
        <v>302</v>
      </c>
      <c r="F37" s="306" t="s">
        <v>303</v>
      </c>
      <c r="G37" s="296">
        <v>2526</v>
      </c>
      <c r="H37" s="296">
        <v>2524</v>
      </c>
      <c r="I37" s="296">
        <v>2524</v>
      </c>
      <c r="J37" s="296">
        <v>2396</v>
      </c>
      <c r="K37" s="296">
        <v>2407</v>
      </c>
      <c r="L37" s="296">
        <v>2427</v>
      </c>
    </row>
    <row r="38" spans="1:12" ht="18" customHeight="1">
      <c r="A38" s="286" t="s">
        <v>263</v>
      </c>
      <c r="B38" s="292"/>
      <c r="C38" s="293"/>
      <c r="D38" s="302" t="s">
        <v>304</v>
      </c>
      <c r="E38" s="307"/>
      <c r="F38" s="308" t="s">
        <v>305</v>
      </c>
      <c r="G38" s="290">
        <v>1548</v>
      </c>
      <c r="H38" s="290">
        <v>1548</v>
      </c>
      <c r="I38" s="290">
        <v>1548</v>
      </c>
      <c r="J38" s="290">
        <v>1470</v>
      </c>
      <c r="K38" s="290">
        <v>1477</v>
      </c>
      <c r="L38" s="290">
        <v>1490</v>
      </c>
    </row>
    <row r="39" spans="1:12" ht="23.25" customHeight="1">
      <c r="A39" s="280" t="s">
        <v>263</v>
      </c>
      <c r="B39" s="297"/>
      <c r="C39" s="309" t="s">
        <v>306</v>
      </c>
      <c r="D39" s="298"/>
      <c r="E39" s="310"/>
      <c r="F39" s="300" t="s">
        <v>307</v>
      </c>
      <c r="G39" s="311">
        <f aca="true" t="shared" si="6" ref="G39:L39">SUM(G40+G44+G49+G60+G72+G66+G76)</f>
        <v>47874</v>
      </c>
      <c r="H39" s="311">
        <f t="shared" si="6"/>
        <v>50193</v>
      </c>
      <c r="I39" s="311">
        <f t="shared" si="6"/>
        <v>50193</v>
      </c>
      <c r="J39" s="311">
        <f t="shared" si="6"/>
        <v>49318</v>
      </c>
      <c r="K39" s="311">
        <f t="shared" si="6"/>
        <v>49850</v>
      </c>
      <c r="L39" s="311">
        <f t="shared" si="6"/>
        <v>50449</v>
      </c>
    </row>
    <row r="40" spans="1:12" ht="18" customHeight="1">
      <c r="A40" s="286" t="s">
        <v>263</v>
      </c>
      <c r="B40" s="312"/>
      <c r="C40" s="313"/>
      <c r="D40" s="287" t="s">
        <v>308</v>
      </c>
      <c r="E40" s="314"/>
      <c r="F40" s="289" t="s">
        <v>309</v>
      </c>
      <c r="G40" s="315">
        <f aca="true" t="shared" si="7" ref="G40:L40">SUM(G41:G43)</f>
        <v>316</v>
      </c>
      <c r="H40" s="315">
        <f t="shared" si="7"/>
        <v>323</v>
      </c>
      <c r="I40" s="315">
        <f t="shared" si="7"/>
        <v>323</v>
      </c>
      <c r="J40" s="315">
        <f t="shared" si="7"/>
        <v>288</v>
      </c>
      <c r="K40" s="315">
        <f t="shared" si="7"/>
        <v>288</v>
      </c>
      <c r="L40" s="315">
        <f t="shared" si="7"/>
        <v>308</v>
      </c>
    </row>
    <row r="41" spans="1:12" ht="18" customHeight="1">
      <c r="A41" s="291" t="s">
        <v>263</v>
      </c>
      <c r="B41" s="312"/>
      <c r="C41" s="316"/>
      <c r="D41" s="317"/>
      <c r="E41" s="318">
        <v>631001</v>
      </c>
      <c r="F41" s="319" t="s">
        <v>310</v>
      </c>
      <c r="G41" s="320">
        <v>245</v>
      </c>
      <c r="H41" s="320">
        <v>248</v>
      </c>
      <c r="I41" s="320">
        <v>248</v>
      </c>
      <c r="J41" s="320">
        <v>230</v>
      </c>
      <c r="K41" s="320">
        <v>230</v>
      </c>
      <c r="L41" s="320">
        <v>250</v>
      </c>
    </row>
    <row r="42" spans="1:12" ht="18" customHeight="1">
      <c r="A42" s="291" t="s">
        <v>263</v>
      </c>
      <c r="B42" s="312"/>
      <c r="C42" s="316"/>
      <c r="D42" s="317"/>
      <c r="E42" s="318">
        <v>631002</v>
      </c>
      <c r="F42" s="319" t="s">
        <v>311</v>
      </c>
      <c r="G42" s="320">
        <v>66</v>
      </c>
      <c r="H42" s="320">
        <v>66</v>
      </c>
      <c r="I42" s="320">
        <v>66</v>
      </c>
      <c r="J42" s="320">
        <v>50</v>
      </c>
      <c r="K42" s="320">
        <v>50</v>
      </c>
      <c r="L42" s="320">
        <v>50</v>
      </c>
    </row>
    <row r="43" spans="1:12" ht="18" customHeight="1">
      <c r="A43" s="291" t="s">
        <v>263</v>
      </c>
      <c r="B43" s="312"/>
      <c r="C43" s="316"/>
      <c r="D43" s="317"/>
      <c r="E43" s="318">
        <v>631004</v>
      </c>
      <c r="F43" s="319" t="s">
        <v>312</v>
      </c>
      <c r="G43" s="320">
        <v>5</v>
      </c>
      <c r="H43" s="320">
        <v>9</v>
      </c>
      <c r="I43" s="320">
        <v>9</v>
      </c>
      <c r="J43" s="320">
        <v>8</v>
      </c>
      <c r="K43" s="320">
        <v>8</v>
      </c>
      <c r="L43" s="320">
        <v>8</v>
      </c>
    </row>
    <row r="44" spans="1:12" ht="18" customHeight="1">
      <c r="A44" s="286" t="s">
        <v>263</v>
      </c>
      <c r="B44" s="312"/>
      <c r="C44" s="313"/>
      <c r="D44" s="287" t="s">
        <v>313</v>
      </c>
      <c r="E44" s="314"/>
      <c r="F44" s="289" t="s">
        <v>314</v>
      </c>
      <c r="G44" s="315">
        <f aca="true" t="shared" si="8" ref="G44:L44">SUM(G45:G48)</f>
        <v>17801</v>
      </c>
      <c r="H44" s="315">
        <f t="shared" si="8"/>
        <v>16909</v>
      </c>
      <c r="I44" s="315">
        <f t="shared" si="8"/>
        <v>16909</v>
      </c>
      <c r="J44" s="315">
        <f t="shared" si="8"/>
        <v>17316</v>
      </c>
      <c r="K44" s="315">
        <f t="shared" si="8"/>
        <v>17623</v>
      </c>
      <c r="L44" s="315">
        <f t="shared" si="8"/>
        <v>17936</v>
      </c>
    </row>
    <row r="45" spans="1:12" ht="18" customHeight="1">
      <c r="A45" s="291" t="s">
        <v>263</v>
      </c>
      <c r="B45" s="312"/>
      <c r="C45" s="313"/>
      <c r="D45" s="321"/>
      <c r="E45" s="322">
        <v>632001</v>
      </c>
      <c r="F45" s="323" t="s">
        <v>315</v>
      </c>
      <c r="G45" s="320">
        <v>2206</v>
      </c>
      <c r="H45" s="320">
        <v>2192</v>
      </c>
      <c r="I45" s="320">
        <v>2192</v>
      </c>
      <c r="J45" s="320">
        <v>2300</v>
      </c>
      <c r="K45" s="320">
        <v>2530</v>
      </c>
      <c r="L45" s="320">
        <v>2783</v>
      </c>
    </row>
    <row r="46" spans="1:12" ht="18" customHeight="1">
      <c r="A46" s="291" t="s">
        <v>263</v>
      </c>
      <c r="B46" s="312"/>
      <c r="C46" s="313"/>
      <c r="D46" s="321"/>
      <c r="E46" s="322">
        <v>632002</v>
      </c>
      <c r="F46" s="323" t="s">
        <v>316</v>
      </c>
      <c r="G46" s="320">
        <v>183</v>
      </c>
      <c r="H46" s="320">
        <v>184</v>
      </c>
      <c r="I46" s="320">
        <v>184</v>
      </c>
      <c r="J46" s="320">
        <v>180</v>
      </c>
      <c r="K46" s="320">
        <v>180</v>
      </c>
      <c r="L46" s="320">
        <v>190</v>
      </c>
    </row>
    <row r="47" spans="1:12" ht="18" customHeight="1">
      <c r="A47" s="291" t="s">
        <v>263</v>
      </c>
      <c r="B47" s="312"/>
      <c r="C47" s="313"/>
      <c r="D47" s="321"/>
      <c r="E47" s="322">
        <v>632003</v>
      </c>
      <c r="F47" s="324" t="s">
        <v>317</v>
      </c>
      <c r="G47" s="320">
        <v>13299</v>
      </c>
      <c r="H47" s="320">
        <v>12420</v>
      </c>
      <c r="I47" s="320">
        <f>12420</f>
        <v>12420</v>
      </c>
      <c r="J47" s="320">
        <f>12231-130+652-30</f>
        <v>12723</v>
      </c>
      <c r="K47" s="320">
        <v>12800</v>
      </c>
      <c r="L47" s="320">
        <v>12850</v>
      </c>
    </row>
    <row r="48" spans="1:12" ht="18" customHeight="1">
      <c r="A48" s="291" t="s">
        <v>263</v>
      </c>
      <c r="B48" s="312"/>
      <c r="C48" s="313"/>
      <c r="D48" s="321"/>
      <c r="E48" s="322">
        <v>632004</v>
      </c>
      <c r="F48" s="324" t="s">
        <v>318</v>
      </c>
      <c r="G48" s="325">
        <v>2113</v>
      </c>
      <c r="H48" s="325">
        <v>2113</v>
      </c>
      <c r="I48" s="325">
        <v>2113</v>
      </c>
      <c r="J48" s="325">
        <v>2113</v>
      </c>
      <c r="K48" s="325">
        <v>2113</v>
      </c>
      <c r="L48" s="325">
        <v>2113</v>
      </c>
    </row>
    <row r="49" spans="1:12" ht="18" customHeight="1">
      <c r="A49" s="286" t="s">
        <v>263</v>
      </c>
      <c r="B49" s="312"/>
      <c r="C49" s="313"/>
      <c r="D49" s="287" t="s">
        <v>319</v>
      </c>
      <c r="E49" s="314"/>
      <c r="F49" s="289" t="s">
        <v>320</v>
      </c>
      <c r="G49" s="315">
        <f aca="true" t="shared" si="9" ref="G49:L49">SUM(G50:G59)</f>
        <v>5106</v>
      </c>
      <c r="H49" s="315">
        <f t="shared" si="9"/>
        <v>5164</v>
      </c>
      <c r="I49" s="315">
        <f t="shared" si="9"/>
        <v>5164</v>
      </c>
      <c r="J49" s="315">
        <f t="shared" si="9"/>
        <v>4995</v>
      </c>
      <c r="K49" s="315">
        <f t="shared" si="9"/>
        <v>5016</v>
      </c>
      <c r="L49" s="315">
        <f t="shared" si="9"/>
        <v>5010</v>
      </c>
    </row>
    <row r="50" spans="1:12" ht="18" customHeight="1">
      <c r="A50" s="291" t="s">
        <v>263</v>
      </c>
      <c r="B50" s="312"/>
      <c r="C50" s="313"/>
      <c r="D50" s="326"/>
      <c r="E50" s="327" t="s">
        <v>321</v>
      </c>
      <c r="F50" s="328" t="s">
        <v>322</v>
      </c>
      <c r="G50" s="329">
        <v>85</v>
      </c>
      <c r="H50" s="329">
        <v>228</v>
      </c>
      <c r="I50" s="329">
        <v>228</v>
      </c>
      <c r="J50" s="329">
        <v>90</v>
      </c>
      <c r="K50" s="329">
        <v>100</v>
      </c>
      <c r="L50" s="329">
        <f>100</f>
        <v>100</v>
      </c>
    </row>
    <row r="51" spans="1:12" ht="18" customHeight="1">
      <c r="A51" s="291" t="s">
        <v>263</v>
      </c>
      <c r="B51" s="312"/>
      <c r="C51" s="313"/>
      <c r="D51" s="326"/>
      <c r="E51" s="327" t="s">
        <v>323</v>
      </c>
      <c r="F51" s="328" t="s">
        <v>324</v>
      </c>
      <c r="G51" s="329">
        <v>1059</v>
      </c>
      <c r="H51" s="329">
        <v>1280</v>
      </c>
      <c r="I51" s="329">
        <v>1280</v>
      </c>
      <c r="J51" s="329">
        <v>1280</v>
      </c>
      <c r="K51" s="329">
        <v>1300</v>
      </c>
      <c r="L51" s="329">
        <v>1300</v>
      </c>
    </row>
    <row r="52" spans="1:12" ht="18" customHeight="1">
      <c r="A52" s="291" t="s">
        <v>263</v>
      </c>
      <c r="B52" s="312"/>
      <c r="C52" s="313"/>
      <c r="D52" s="326"/>
      <c r="E52" s="327" t="s">
        <v>325</v>
      </c>
      <c r="F52" s="328" t="s">
        <v>326</v>
      </c>
      <c r="G52" s="329">
        <v>187</v>
      </c>
      <c r="H52" s="329">
        <v>102</v>
      </c>
      <c r="I52" s="329">
        <v>102</v>
      </c>
      <c r="J52" s="329">
        <v>102</v>
      </c>
      <c r="K52" s="329">
        <v>120</v>
      </c>
      <c r="L52" s="329">
        <v>120</v>
      </c>
    </row>
    <row r="53" spans="1:12" ht="18" customHeight="1">
      <c r="A53" s="291" t="s">
        <v>263</v>
      </c>
      <c r="B53" s="312"/>
      <c r="C53" s="313"/>
      <c r="D53" s="326"/>
      <c r="E53" s="327" t="s">
        <v>327</v>
      </c>
      <c r="F53" s="328" t="s">
        <v>328</v>
      </c>
      <c r="G53" s="329">
        <v>23</v>
      </c>
      <c r="H53" s="329">
        <v>24</v>
      </c>
      <c r="I53" s="329">
        <v>24</v>
      </c>
      <c r="J53" s="329">
        <v>25</v>
      </c>
      <c r="K53" s="329">
        <v>25</v>
      </c>
      <c r="L53" s="329">
        <v>25</v>
      </c>
    </row>
    <row r="54" spans="1:12" ht="18" customHeight="1">
      <c r="A54" s="291" t="s">
        <v>263</v>
      </c>
      <c r="B54" s="312"/>
      <c r="C54" s="313"/>
      <c r="D54" s="326"/>
      <c r="E54" s="327" t="s">
        <v>329</v>
      </c>
      <c r="F54" s="328" t="s">
        <v>330</v>
      </c>
      <c r="G54" s="329">
        <v>2957</v>
      </c>
      <c r="H54" s="329">
        <v>2960</v>
      </c>
      <c r="I54" s="329">
        <f>2960</f>
        <v>2960</v>
      </c>
      <c r="J54" s="329">
        <v>2950</v>
      </c>
      <c r="K54" s="329">
        <v>2950</v>
      </c>
      <c r="L54" s="329">
        <v>2950</v>
      </c>
    </row>
    <row r="55" spans="1:12" ht="18" customHeight="1">
      <c r="A55" s="291" t="s">
        <v>263</v>
      </c>
      <c r="B55" s="312"/>
      <c r="C55" s="313"/>
      <c r="D55" s="326"/>
      <c r="E55" s="327" t="s">
        <v>331</v>
      </c>
      <c r="F55" s="328" t="s">
        <v>332</v>
      </c>
      <c r="G55" s="329">
        <v>165</v>
      </c>
      <c r="H55" s="329">
        <v>163</v>
      </c>
      <c r="I55" s="329">
        <v>163</v>
      </c>
      <c r="J55" s="329">
        <v>160</v>
      </c>
      <c r="K55" s="329">
        <v>130</v>
      </c>
      <c r="L55" s="329">
        <v>130</v>
      </c>
    </row>
    <row r="56" spans="1:12" ht="18" customHeight="1">
      <c r="A56" s="291" t="s">
        <v>263</v>
      </c>
      <c r="B56" s="312"/>
      <c r="C56" s="313"/>
      <c r="D56" s="326"/>
      <c r="E56" s="327" t="s">
        <v>333</v>
      </c>
      <c r="F56" s="328" t="s">
        <v>334</v>
      </c>
      <c r="G56" s="329">
        <v>83</v>
      </c>
      <c r="H56" s="329">
        <v>81</v>
      </c>
      <c r="I56" s="329">
        <v>81</v>
      </c>
      <c r="J56" s="329">
        <v>63</v>
      </c>
      <c r="K56" s="329">
        <v>50</v>
      </c>
      <c r="L56" s="329">
        <v>40</v>
      </c>
    </row>
    <row r="57" spans="1:12" ht="18" customHeight="1">
      <c r="A57" s="291" t="s">
        <v>263</v>
      </c>
      <c r="B57" s="312"/>
      <c r="C57" s="313"/>
      <c r="D57" s="326"/>
      <c r="E57" s="327" t="s">
        <v>335</v>
      </c>
      <c r="F57" s="328" t="s">
        <v>336</v>
      </c>
      <c r="G57" s="329">
        <v>101</v>
      </c>
      <c r="H57" s="329">
        <v>95</v>
      </c>
      <c r="I57" s="329">
        <v>95</v>
      </c>
      <c r="J57" s="329">
        <v>85</v>
      </c>
      <c r="K57" s="329">
        <v>95</v>
      </c>
      <c r="L57" s="329">
        <v>95</v>
      </c>
    </row>
    <row r="58" spans="1:12" ht="18" customHeight="1">
      <c r="A58" s="291" t="s">
        <v>263</v>
      </c>
      <c r="B58" s="312"/>
      <c r="C58" s="313"/>
      <c r="D58" s="326"/>
      <c r="E58" s="327" t="s">
        <v>337</v>
      </c>
      <c r="F58" s="328" t="s">
        <v>338</v>
      </c>
      <c r="G58" s="329">
        <v>396</v>
      </c>
      <c r="H58" s="329">
        <v>181</v>
      </c>
      <c r="I58" s="329">
        <v>181</v>
      </c>
      <c r="J58" s="329">
        <v>190</v>
      </c>
      <c r="K58" s="329">
        <v>196</v>
      </c>
      <c r="L58" s="329">
        <v>200</v>
      </c>
    </row>
    <row r="59" spans="1:12" ht="18" customHeight="1">
      <c r="A59" s="291" t="s">
        <v>263</v>
      </c>
      <c r="B59" s="312"/>
      <c r="C59" s="313"/>
      <c r="D59" s="326"/>
      <c r="E59" s="327" t="s">
        <v>339</v>
      </c>
      <c r="F59" s="328" t="s">
        <v>340</v>
      </c>
      <c r="G59" s="329">
        <v>50</v>
      </c>
      <c r="H59" s="329">
        <v>50</v>
      </c>
      <c r="I59" s="329">
        <v>50</v>
      </c>
      <c r="J59" s="329">
        <v>50</v>
      </c>
      <c r="K59" s="329">
        <v>50</v>
      </c>
      <c r="L59" s="329">
        <v>50</v>
      </c>
    </row>
    <row r="60" spans="1:12" ht="18" customHeight="1">
      <c r="A60" s="286" t="s">
        <v>263</v>
      </c>
      <c r="B60" s="312"/>
      <c r="C60" s="313"/>
      <c r="D60" s="287" t="s">
        <v>341</v>
      </c>
      <c r="E60" s="314"/>
      <c r="F60" s="289" t="s">
        <v>342</v>
      </c>
      <c r="G60" s="315">
        <f aca="true" t="shared" si="10" ref="G60:L60">SUM(G61:G65)</f>
        <v>556</v>
      </c>
      <c r="H60" s="315">
        <f t="shared" si="10"/>
        <v>556</v>
      </c>
      <c r="I60" s="315">
        <f t="shared" si="10"/>
        <v>556</v>
      </c>
      <c r="J60" s="315">
        <f t="shared" si="10"/>
        <v>549</v>
      </c>
      <c r="K60" s="315">
        <f t="shared" si="10"/>
        <v>598</v>
      </c>
      <c r="L60" s="315">
        <f t="shared" si="10"/>
        <v>647</v>
      </c>
    </row>
    <row r="61" spans="1:12" ht="18" customHeight="1">
      <c r="A61" s="291" t="s">
        <v>263</v>
      </c>
      <c r="B61" s="312"/>
      <c r="C61" s="313"/>
      <c r="D61" s="321"/>
      <c r="E61" s="322">
        <v>634001</v>
      </c>
      <c r="F61" s="330" t="s">
        <v>343</v>
      </c>
      <c r="G61" s="320">
        <v>341</v>
      </c>
      <c r="H61" s="320">
        <v>342</v>
      </c>
      <c r="I61" s="320">
        <v>342</v>
      </c>
      <c r="J61" s="320">
        <v>350</v>
      </c>
      <c r="K61" s="320">
        <v>385</v>
      </c>
      <c r="L61" s="320">
        <v>423</v>
      </c>
    </row>
    <row r="62" spans="1:12" ht="18" customHeight="1">
      <c r="A62" s="291" t="s">
        <v>263</v>
      </c>
      <c r="B62" s="312"/>
      <c r="C62" s="313"/>
      <c r="D62" s="321"/>
      <c r="E62" s="322">
        <v>634002</v>
      </c>
      <c r="F62" s="330" t="s">
        <v>344</v>
      </c>
      <c r="G62" s="320">
        <v>126</v>
      </c>
      <c r="H62" s="320">
        <v>125</v>
      </c>
      <c r="I62" s="320">
        <v>125</v>
      </c>
      <c r="J62" s="320">
        <v>135</v>
      </c>
      <c r="K62" s="320">
        <v>149</v>
      </c>
      <c r="L62" s="320">
        <v>160</v>
      </c>
    </row>
    <row r="63" spans="1:12" ht="18" customHeight="1">
      <c r="A63" s="291" t="s">
        <v>263</v>
      </c>
      <c r="B63" s="312"/>
      <c r="C63" s="313"/>
      <c r="D63" s="331"/>
      <c r="E63" s="332" t="s">
        <v>345</v>
      </c>
      <c r="F63" s="328" t="s">
        <v>346</v>
      </c>
      <c r="G63" s="320">
        <v>27</v>
      </c>
      <c r="H63" s="320">
        <v>27</v>
      </c>
      <c r="I63" s="320">
        <v>27</v>
      </c>
      <c r="J63" s="320">
        <v>27</v>
      </c>
      <c r="K63" s="320">
        <v>27</v>
      </c>
      <c r="L63" s="320">
        <v>27</v>
      </c>
    </row>
    <row r="64" spans="1:12" ht="18" customHeight="1">
      <c r="A64" s="291" t="s">
        <v>263</v>
      </c>
      <c r="B64" s="312"/>
      <c r="C64" s="313"/>
      <c r="D64" s="331"/>
      <c r="E64" s="322">
        <v>634004</v>
      </c>
      <c r="F64" s="333" t="s">
        <v>347</v>
      </c>
      <c r="G64" s="320">
        <v>55</v>
      </c>
      <c r="H64" s="320">
        <v>55</v>
      </c>
      <c r="I64" s="320">
        <v>55</v>
      </c>
      <c r="J64" s="320">
        <v>30</v>
      </c>
      <c r="K64" s="320">
        <v>30</v>
      </c>
      <c r="L64" s="320">
        <v>30</v>
      </c>
    </row>
    <row r="65" spans="1:12" ht="18" customHeight="1">
      <c r="A65" s="291" t="s">
        <v>263</v>
      </c>
      <c r="B65" s="312"/>
      <c r="C65" s="313"/>
      <c r="D65" s="331"/>
      <c r="E65" s="322">
        <v>634005</v>
      </c>
      <c r="F65" s="333" t="s">
        <v>348</v>
      </c>
      <c r="G65" s="320">
        <v>7</v>
      </c>
      <c r="H65" s="320">
        <v>7</v>
      </c>
      <c r="I65" s="320">
        <v>7</v>
      </c>
      <c r="J65" s="320">
        <v>7</v>
      </c>
      <c r="K65" s="320">
        <v>7</v>
      </c>
      <c r="L65" s="320">
        <v>7</v>
      </c>
    </row>
    <row r="66" spans="1:12" ht="18" customHeight="1">
      <c r="A66" s="286" t="s">
        <v>263</v>
      </c>
      <c r="B66" s="312"/>
      <c r="C66" s="313"/>
      <c r="D66" s="287" t="s">
        <v>349</v>
      </c>
      <c r="E66" s="334"/>
      <c r="F66" s="289" t="s">
        <v>350</v>
      </c>
      <c r="G66" s="315">
        <f aca="true" t="shared" si="11" ref="G66:L66">SUM(G67:G71)</f>
        <v>9652</v>
      </c>
      <c r="H66" s="315">
        <f t="shared" si="11"/>
        <v>12834</v>
      </c>
      <c r="I66" s="315">
        <f t="shared" si="11"/>
        <v>12834</v>
      </c>
      <c r="J66" s="315">
        <f t="shared" si="11"/>
        <v>12944</v>
      </c>
      <c r="K66" s="315">
        <f t="shared" si="11"/>
        <v>13046</v>
      </c>
      <c r="L66" s="315">
        <f t="shared" si="11"/>
        <v>13080</v>
      </c>
    </row>
    <row r="67" spans="1:12" ht="18" customHeight="1">
      <c r="A67" s="291" t="s">
        <v>263</v>
      </c>
      <c r="B67" s="312"/>
      <c r="C67" s="313"/>
      <c r="D67" s="321"/>
      <c r="E67" s="322">
        <v>635001</v>
      </c>
      <c r="F67" s="333" t="s">
        <v>351</v>
      </c>
      <c r="G67" s="320">
        <v>46</v>
      </c>
      <c r="H67" s="320">
        <v>60</v>
      </c>
      <c r="I67" s="320">
        <v>60</v>
      </c>
      <c r="J67" s="320">
        <v>50</v>
      </c>
      <c r="K67" s="320">
        <v>50</v>
      </c>
      <c r="L67" s="320">
        <v>60</v>
      </c>
    </row>
    <row r="68" spans="1:12" ht="18" customHeight="1">
      <c r="A68" s="291" t="s">
        <v>263</v>
      </c>
      <c r="B68" s="312"/>
      <c r="C68" s="313"/>
      <c r="D68" s="321"/>
      <c r="E68" s="322">
        <v>635002</v>
      </c>
      <c r="F68" s="333" t="s">
        <v>352</v>
      </c>
      <c r="G68" s="320">
        <v>9042</v>
      </c>
      <c r="H68" s="320">
        <v>12077</v>
      </c>
      <c r="I68" s="320">
        <f>12077</f>
        <v>12077</v>
      </c>
      <c r="J68" s="320">
        <f>12300-101</f>
        <v>12199</v>
      </c>
      <c r="K68" s="320">
        <v>12299</v>
      </c>
      <c r="L68" s="320">
        <f>12300+20</f>
        <v>12320</v>
      </c>
    </row>
    <row r="69" spans="1:12" ht="18" customHeight="1">
      <c r="A69" s="291" t="s">
        <v>263</v>
      </c>
      <c r="B69" s="312"/>
      <c r="C69" s="313"/>
      <c r="D69" s="321"/>
      <c r="E69" s="322">
        <v>635003</v>
      </c>
      <c r="F69" s="333" t="s">
        <v>353</v>
      </c>
      <c r="G69" s="320">
        <v>5</v>
      </c>
      <c r="H69" s="320">
        <v>6</v>
      </c>
      <c r="I69" s="320">
        <v>6</v>
      </c>
      <c r="J69" s="320">
        <v>5</v>
      </c>
      <c r="K69" s="320">
        <v>7</v>
      </c>
      <c r="L69" s="320">
        <v>10</v>
      </c>
    </row>
    <row r="70" spans="1:12" ht="18" customHeight="1">
      <c r="A70" s="291" t="s">
        <v>263</v>
      </c>
      <c r="B70" s="312"/>
      <c r="C70" s="313"/>
      <c r="D70" s="321"/>
      <c r="E70" s="322">
        <v>635004</v>
      </c>
      <c r="F70" s="333" t="s">
        <v>354</v>
      </c>
      <c r="G70" s="320">
        <v>426</v>
      </c>
      <c r="H70" s="320">
        <v>482</v>
      </c>
      <c r="I70" s="320">
        <v>482</v>
      </c>
      <c r="J70" s="320">
        <v>480</v>
      </c>
      <c r="K70" s="320">
        <v>480</v>
      </c>
      <c r="L70" s="320">
        <v>480</v>
      </c>
    </row>
    <row r="71" spans="1:12" ht="18" customHeight="1">
      <c r="A71" s="291" t="s">
        <v>263</v>
      </c>
      <c r="B71" s="312"/>
      <c r="C71" s="313"/>
      <c r="D71" s="321"/>
      <c r="E71" s="322">
        <v>635006</v>
      </c>
      <c r="F71" s="330" t="s">
        <v>355</v>
      </c>
      <c r="G71" s="320">
        <v>133</v>
      </c>
      <c r="H71" s="320">
        <v>209</v>
      </c>
      <c r="I71" s="320">
        <f>209</f>
        <v>209</v>
      </c>
      <c r="J71" s="320">
        <v>210</v>
      </c>
      <c r="K71" s="320">
        <v>210</v>
      </c>
      <c r="L71" s="320">
        <v>210</v>
      </c>
    </row>
    <row r="72" spans="1:12" ht="18" customHeight="1">
      <c r="A72" s="286" t="s">
        <v>263</v>
      </c>
      <c r="B72" s="312"/>
      <c r="C72" s="313"/>
      <c r="D72" s="287" t="s">
        <v>356</v>
      </c>
      <c r="E72" s="314"/>
      <c r="F72" s="289" t="s">
        <v>357</v>
      </c>
      <c r="G72" s="315">
        <f aca="true" t="shared" si="12" ref="G72:L72">SUM(G73:G75)</f>
        <v>2879</v>
      </c>
      <c r="H72" s="315">
        <f t="shared" si="12"/>
        <v>3068</v>
      </c>
      <c r="I72" s="315">
        <f t="shared" si="12"/>
        <v>3068</v>
      </c>
      <c r="J72" s="315">
        <f t="shared" si="12"/>
        <v>3079</v>
      </c>
      <c r="K72" s="315">
        <f t="shared" si="12"/>
        <v>3120</v>
      </c>
      <c r="L72" s="315">
        <f t="shared" si="12"/>
        <v>3116</v>
      </c>
    </row>
    <row r="73" spans="1:12" ht="18" customHeight="1">
      <c r="A73" s="291" t="s">
        <v>263</v>
      </c>
      <c r="B73" s="312"/>
      <c r="C73" s="313"/>
      <c r="D73" s="335"/>
      <c r="E73" s="322">
        <v>636001</v>
      </c>
      <c r="F73" s="336" t="s">
        <v>358</v>
      </c>
      <c r="G73" s="320">
        <v>2854</v>
      </c>
      <c r="H73" s="320">
        <v>3052</v>
      </c>
      <c r="I73" s="320">
        <v>3052</v>
      </c>
      <c r="J73" s="320">
        <v>3063</v>
      </c>
      <c r="K73" s="320">
        <f>3194-90</f>
        <v>3104</v>
      </c>
      <c r="L73" s="320">
        <f>3200-100</f>
        <v>3100</v>
      </c>
    </row>
    <row r="74" spans="1:12" ht="18" customHeight="1">
      <c r="A74" s="291" t="s">
        <v>263</v>
      </c>
      <c r="B74" s="312"/>
      <c r="C74" s="313"/>
      <c r="D74" s="335"/>
      <c r="E74" s="322">
        <v>636002</v>
      </c>
      <c r="F74" s="336" t="s">
        <v>359</v>
      </c>
      <c r="G74" s="320">
        <v>25</v>
      </c>
      <c r="H74" s="320">
        <v>16</v>
      </c>
      <c r="I74" s="320">
        <v>16</v>
      </c>
      <c r="J74" s="320">
        <v>16</v>
      </c>
      <c r="K74" s="320">
        <v>16</v>
      </c>
      <c r="L74" s="320">
        <v>16</v>
      </c>
    </row>
    <row r="75" spans="1:12" ht="18" customHeight="1">
      <c r="A75" s="291" t="s">
        <v>263</v>
      </c>
      <c r="B75" s="312"/>
      <c r="C75" s="313"/>
      <c r="D75" s="335"/>
      <c r="E75" s="322">
        <v>636005</v>
      </c>
      <c r="F75" s="336" t="s">
        <v>360</v>
      </c>
      <c r="G75" s="320">
        <v>0</v>
      </c>
      <c r="H75" s="320">
        <v>0</v>
      </c>
      <c r="I75" s="320">
        <v>0</v>
      </c>
      <c r="J75" s="320">
        <v>0</v>
      </c>
      <c r="K75" s="320">
        <v>0</v>
      </c>
      <c r="L75" s="320">
        <v>0</v>
      </c>
    </row>
    <row r="76" spans="1:12" ht="18" customHeight="1">
      <c r="A76" s="286" t="s">
        <v>263</v>
      </c>
      <c r="B76" s="312"/>
      <c r="C76" s="313"/>
      <c r="D76" s="287" t="s">
        <v>361</v>
      </c>
      <c r="E76" s="314"/>
      <c r="F76" s="289" t="s">
        <v>362</v>
      </c>
      <c r="G76" s="315">
        <f aca="true" t="shared" si="13" ref="G76:L76">SUM(G77:G94)</f>
        <v>11564</v>
      </c>
      <c r="H76" s="315">
        <f t="shared" si="13"/>
        <v>11339</v>
      </c>
      <c r="I76" s="315">
        <f t="shared" si="13"/>
        <v>11339</v>
      </c>
      <c r="J76" s="315">
        <f t="shared" si="13"/>
        <v>10147</v>
      </c>
      <c r="K76" s="315">
        <f t="shared" si="13"/>
        <v>10159</v>
      </c>
      <c r="L76" s="315">
        <f t="shared" si="13"/>
        <v>10352</v>
      </c>
    </row>
    <row r="77" spans="1:12" ht="18" customHeight="1">
      <c r="A77" s="291" t="s">
        <v>263</v>
      </c>
      <c r="B77" s="312"/>
      <c r="C77" s="313"/>
      <c r="D77" s="326"/>
      <c r="E77" s="327" t="s">
        <v>363</v>
      </c>
      <c r="F77" s="328" t="s">
        <v>364</v>
      </c>
      <c r="G77" s="320">
        <v>320</v>
      </c>
      <c r="H77" s="320">
        <v>222</v>
      </c>
      <c r="I77" s="320">
        <v>222</v>
      </c>
      <c r="J77" s="320">
        <v>130</v>
      </c>
      <c r="K77" s="320">
        <v>190</v>
      </c>
      <c r="L77" s="320">
        <v>190</v>
      </c>
    </row>
    <row r="78" spans="1:12" ht="18" customHeight="1">
      <c r="A78" s="291" t="s">
        <v>263</v>
      </c>
      <c r="B78" s="312"/>
      <c r="C78" s="313"/>
      <c r="D78" s="326"/>
      <c r="E78" s="327" t="s">
        <v>365</v>
      </c>
      <c r="F78" s="328" t="s">
        <v>366</v>
      </c>
      <c r="G78" s="320">
        <v>20</v>
      </c>
      <c r="H78" s="320">
        <v>20</v>
      </c>
      <c r="I78" s="320">
        <v>20</v>
      </c>
      <c r="J78" s="320">
        <v>18</v>
      </c>
      <c r="K78" s="320">
        <v>18</v>
      </c>
      <c r="L78" s="320">
        <v>18</v>
      </c>
    </row>
    <row r="79" spans="1:12" ht="18" customHeight="1">
      <c r="A79" s="291" t="s">
        <v>263</v>
      </c>
      <c r="B79" s="312"/>
      <c r="C79" s="313"/>
      <c r="D79" s="326"/>
      <c r="E79" s="327" t="s">
        <v>367</v>
      </c>
      <c r="F79" s="328" t="s">
        <v>368</v>
      </c>
      <c r="G79" s="320">
        <v>2518</v>
      </c>
      <c r="H79" s="320">
        <v>2372</v>
      </c>
      <c r="I79" s="320">
        <f>2372</f>
        <v>2372</v>
      </c>
      <c r="J79" s="320">
        <v>2372</v>
      </c>
      <c r="K79" s="320">
        <v>2518</v>
      </c>
      <c r="L79" s="320">
        <v>2518</v>
      </c>
    </row>
    <row r="80" spans="1:12" ht="18" customHeight="1">
      <c r="A80" s="291" t="s">
        <v>263</v>
      </c>
      <c r="B80" s="312"/>
      <c r="C80" s="313"/>
      <c r="D80" s="326"/>
      <c r="E80" s="327" t="s">
        <v>369</v>
      </c>
      <c r="F80" s="328" t="s">
        <v>370</v>
      </c>
      <c r="G80" s="320">
        <v>394</v>
      </c>
      <c r="H80" s="320">
        <v>427</v>
      </c>
      <c r="I80" s="320">
        <v>427</v>
      </c>
      <c r="J80" s="320">
        <v>390</v>
      </c>
      <c r="K80" s="320">
        <v>394</v>
      </c>
      <c r="L80" s="320">
        <v>400</v>
      </c>
    </row>
    <row r="81" spans="1:12" ht="18" customHeight="1">
      <c r="A81" s="291" t="s">
        <v>263</v>
      </c>
      <c r="B81" s="312"/>
      <c r="C81" s="313"/>
      <c r="D81" s="326"/>
      <c r="E81" s="327" t="s">
        <v>371</v>
      </c>
      <c r="F81" s="328" t="s">
        <v>309</v>
      </c>
      <c r="G81" s="320">
        <v>5</v>
      </c>
      <c r="H81" s="320">
        <v>2</v>
      </c>
      <c r="I81" s="320">
        <v>2</v>
      </c>
      <c r="J81" s="320">
        <v>2</v>
      </c>
      <c r="K81" s="320">
        <v>2</v>
      </c>
      <c r="L81" s="320">
        <v>2</v>
      </c>
    </row>
    <row r="82" spans="1:12" ht="18" customHeight="1">
      <c r="A82" s="291"/>
      <c r="B82" s="312"/>
      <c r="C82" s="313"/>
      <c r="D82" s="326"/>
      <c r="E82" s="327" t="s">
        <v>372</v>
      </c>
      <c r="F82" s="328" t="s">
        <v>373</v>
      </c>
      <c r="G82" s="320">
        <v>0</v>
      </c>
      <c r="H82" s="320">
        <v>1</v>
      </c>
      <c r="I82" s="320">
        <v>1</v>
      </c>
      <c r="J82" s="320">
        <v>0</v>
      </c>
      <c r="K82" s="320">
        <v>0</v>
      </c>
      <c r="L82" s="320">
        <v>0</v>
      </c>
    </row>
    <row r="83" spans="1:12" ht="18" customHeight="1">
      <c r="A83" s="291" t="s">
        <v>263</v>
      </c>
      <c r="B83" s="312"/>
      <c r="C83" s="313"/>
      <c r="D83" s="326"/>
      <c r="E83" s="327" t="s">
        <v>374</v>
      </c>
      <c r="F83" s="328" t="s">
        <v>375</v>
      </c>
      <c r="G83" s="320">
        <v>16</v>
      </c>
      <c r="H83" s="320">
        <v>39</v>
      </c>
      <c r="I83" s="320">
        <v>39</v>
      </c>
      <c r="J83" s="320">
        <f>39+202</f>
        <v>241</v>
      </c>
      <c r="K83" s="320">
        <v>40</v>
      </c>
      <c r="L83" s="320">
        <v>40</v>
      </c>
    </row>
    <row r="84" spans="1:12" ht="18" customHeight="1">
      <c r="A84" s="291" t="s">
        <v>263</v>
      </c>
      <c r="B84" s="312"/>
      <c r="C84" s="313"/>
      <c r="D84" s="326"/>
      <c r="E84" s="327" t="s">
        <v>376</v>
      </c>
      <c r="F84" s="328" t="s">
        <v>377</v>
      </c>
      <c r="G84" s="320">
        <v>2925</v>
      </c>
      <c r="H84" s="320">
        <v>2785</v>
      </c>
      <c r="I84" s="320">
        <v>2785</v>
      </c>
      <c r="J84" s="320">
        <f>1753+25+100</f>
        <v>1878</v>
      </c>
      <c r="K84" s="320">
        <v>1993</v>
      </c>
      <c r="L84" s="320">
        <f>2390-365+206</f>
        <v>2231</v>
      </c>
    </row>
    <row r="85" spans="1:12" ht="18" customHeight="1">
      <c r="A85" s="291" t="s">
        <v>263</v>
      </c>
      <c r="B85" s="312"/>
      <c r="C85" s="313"/>
      <c r="D85" s="326"/>
      <c r="E85" s="327" t="s">
        <v>378</v>
      </c>
      <c r="F85" s="328" t="s">
        <v>379</v>
      </c>
      <c r="G85" s="320">
        <v>1934</v>
      </c>
      <c r="H85" s="320">
        <v>1953</v>
      </c>
      <c r="I85" s="320">
        <v>1953</v>
      </c>
      <c r="J85" s="320">
        <f>1926-71</f>
        <v>1855</v>
      </c>
      <c r="K85" s="320">
        <f>1855-86</f>
        <v>1769</v>
      </c>
      <c r="L85" s="320">
        <f>1855-130</f>
        <v>1725</v>
      </c>
    </row>
    <row r="86" spans="1:12" ht="18" customHeight="1">
      <c r="A86" s="291" t="s">
        <v>263</v>
      </c>
      <c r="B86" s="312"/>
      <c r="C86" s="313"/>
      <c r="D86" s="326"/>
      <c r="E86" s="327" t="s">
        <v>380</v>
      </c>
      <c r="F86" s="328" t="s">
        <v>381</v>
      </c>
      <c r="G86" s="320">
        <v>265</v>
      </c>
      <c r="H86" s="320">
        <v>265</v>
      </c>
      <c r="I86" s="320">
        <v>265</v>
      </c>
      <c r="J86" s="320">
        <v>265</v>
      </c>
      <c r="K86" s="320">
        <v>265</v>
      </c>
      <c r="L86" s="320">
        <v>265</v>
      </c>
    </row>
    <row r="87" spans="1:12" ht="18" customHeight="1">
      <c r="A87" s="291" t="s">
        <v>263</v>
      </c>
      <c r="B87" s="312"/>
      <c r="C87" s="313"/>
      <c r="D87" s="326"/>
      <c r="E87" s="327" t="s">
        <v>382</v>
      </c>
      <c r="F87" s="328" t="s">
        <v>383</v>
      </c>
      <c r="G87" s="320">
        <v>766</v>
      </c>
      <c r="H87" s="320">
        <v>767</v>
      </c>
      <c r="I87" s="320">
        <v>767</v>
      </c>
      <c r="J87" s="320">
        <v>724</v>
      </c>
      <c r="K87" s="320">
        <v>728</v>
      </c>
      <c r="L87" s="320">
        <v>734</v>
      </c>
    </row>
    <row r="88" spans="1:12" ht="18" customHeight="1">
      <c r="A88" s="291" t="s">
        <v>263</v>
      </c>
      <c r="B88" s="312"/>
      <c r="C88" s="313"/>
      <c r="D88" s="326"/>
      <c r="E88" s="327" t="s">
        <v>384</v>
      </c>
      <c r="F88" s="328" t="s">
        <v>385</v>
      </c>
      <c r="G88" s="320">
        <v>50</v>
      </c>
      <c r="H88" s="320">
        <v>50</v>
      </c>
      <c r="I88" s="320">
        <v>50</v>
      </c>
      <c r="J88" s="320">
        <v>30</v>
      </c>
      <c r="K88" s="320">
        <v>20</v>
      </c>
      <c r="L88" s="320">
        <v>20</v>
      </c>
    </row>
    <row r="89" spans="1:12" ht="18" customHeight="1">
      <c r="A89" s="291" t="s">
        <v>263</v>
      </c>
      <c r="B89" s="312"/>
      <c r="C89" s="313"/>
      <c r="D89" s="326"/>
      <c r="E89" s="327" t="s">
        <v>386</v>
      </c>
      <c r="F89" s="328" t="s">
        <v>387</v>
      </c>
      <c r="G89" s="320">
        <v>101</v>
      </c>
      <c r="H89" s="320">
        <v>101</v>
      </c>
      <c r="I89" s="320">
        <v>101</v>
      </c>
      <c r="J89" s="320">
        <v>80</v>
      </c>
      <c r="K89" s="320">
        <v>80</v>
      </c>
      <c r="L89" s="320">
        <v>80</v>
      </c>
    </row>
    <row r="90" spans="1:12" ht="18" customHeight="1">
      <c r="A90" s="291" t="s">
        <v>263</v>
      </c>
      <c r="B90" s="312"/>
      <c r="C90" s="313"/>
      <c r="D90" s="326"/>
      <c r="E90" s="327" t="s">
        <v>388</v>
      </c>
      <c r="F90" s="328" t="s">
        <v>389</v>
      </c>
      <c r="G90" s="320">
        <v>540</v>
      </c>
      <c r="H90" s="320">
        <v>548</v>
      </c>
      <c r="I90" s="320">
        <v>548</v>
      </c>
      <c r="J90" s="320">
        <v>450</v>
      </c>
      <c r="K90" s="320">
        <v>350</v>
      </c>
      <c r="L90" s="320">
        <f>360-37</f>
        <v>323</v>
      </c>
    </row>
    <row r="91" spans="1:12" ht="18" customHeight="1">
      <c r="A91" s="291"/>
      <c r="B91" s="312"/>
      <c r="C91" s="313"/>
      <c r="D91" s="326"/>
      <c r="E91" s="327" t="s">
        <v>390</v>
      </c>
      <c r="F91" s="328" t="s">
        <v>391</v>
      </c>
      <c r="G91" s="320">
        <v>0</v>
      </c>
      <c r="H91" s="320">
        <v>4</v>
      </c>
      <c r="I91" s="320">
        <v>4</v>
      </c>
      <c r="J91" s="320">
        <v>0</v>
      </c>
      <c r="K91" s="320">
        <v>0</v>
      </c>
      <c r="L91" s="320">
        <v>0</v>
      </c>
    </row>
    <row r="92" spans="1:12" ht="18" customHeight="1">
      <c r="A92" s="291" t="s">
        <v>263</v>
      </c>
      <c r="B92" s="312"/>
      <c r="C92" s="313"/>
      <c r="D92" s="326"/>
      <c r="E92" s="327" t="s">
        <v>392</v>
      </c>
      <c r="F92" s="328" t="s">
        <v>393</v>
      </c>
      <c r="G92" s="320">
        <v>150</v>
      </c>
      <c r="H92" s="320">
        <v>150</v>
      </c>
      <c r="I92" s="320">
        <v>150</v>
      </c>
      <c r="J92" s="320">
        <v>0</v>
      </c>
      <c r="K92" s="320">
        <v>0</v>
      </c>
      <c r="L92" s="320">
        <v>0</v>
      </c>
    </row>
    <row r="93" spans="1:12" ht="18" customHeight="1">
      <c r="A93" s="291" t="s">
        <v>263</v>
      </c>
      <c r="B93" s="312"/>
      <c r="C93" s="313"/>
      <c r="D93" s="326"/>
      <c r="E93" s="327" t="s">
        <v>394</v>
      </c>
      <c r="F93" s="328" t="s">
        <v>395</v>
      </c>
      <c r="G93" s="320">
        <v>1474</v>
      </c>
      <c r="H93" s="320">
        <v>1546</v>
      </c>
      <c r="I93" s="320">
        <v>1546</v>
      </c>
      <c r="J93" s="320">
        <f>1512+71+42</f>
        <v>1625</v>
      </c>
      <c r="K93" s="320">
        <v>1706</v>
      </c>
      <c r="L93" s="320">
        <v>1720</v>
      </c>
    </row>
    <row r="94" spans="1:12" ht="18" customHeight="1">
      <c r="A94" s="291" t="s">
        <v>263</v>
      </c>
      <c r="B94" s="312"/>
      <c r="C94" s="313"/>
      <c r="D94" s="326"/>
      <c r="E94" s="327" t="s">
        <v>396</v>
      </c>
      <c r="F94" s="328" t="s">
        <v>397</v>
      </c>
      <c r="G94" s="320">
        <v>86</v>
      </c>
      <c r="H94" s="320">
        <v>87</v>
      </c>
      <c r="I94" s="320">
        <v>87</v>
      </c>
      <c r="J94" s="320">
        <v>87</v>
      </c>
      <c r="K94" s="320">
        <v>86</v>
      </c>
      <c r="L94" s="320">
        <v>86</v>
      </c>
    </row>
    <row r="95" spans="1:12" ht="24" customHeight="1">
      <c r="A95" s="280" t="s">
        <v>263</v>
      </c>
      <c r="B95" s="297"/>
      <c r="C95" s="309" t="s">
        <v>398</v>
      </c>
      <c r="D95" s="298"/>
      <c r="E95" s="310"/>
      <c r="F95" s="300" t="s">
        <v>399</v>
      </c>
      <c r="G95" s="337">
        <f aca="true" t="shared" si="14" ref="G95:L95">SUM(G96+G102)</f>
        <v>730</v>
      </c>
      <c r="H95" s="337">
        <f t="shared" si="14"/>
        <v>845</v>
      </c>
      <c r="I95" s="337">
        <f t="shared" si="14"/>
        <v>845</v>
      </c>
      <c r="J95" s="337">
        <f t="shared" si="14"/>
        <v>3990</v>
      </c>
      <c r="K95" s="337">
        <f t="shared" si="14"/>
        <v>3953</v>
      </c>
      <c r="L95" s="337">
        <f t="shared" si="14"/>
        <v>4164</v>
      </c>
    </row>
    <row r="96" spans="1:12" ht="18" customHeight="1">
      <c r="A96" s="286" t="s">
        <v>263</v>
      </c>
      <c r="B96" s="312"/>
      <c r="C96" s="313"/>
      <c r="D96" s="287" t="s">
        <v>400</v>
      </c>
      <c r="E96" s="314"/>
      <c r="F96" s="289" t="s">
        <v>401</v>
      </c>
      <c r="G96" s="315">
        <f aca="true" t="shared" si="15" ref="G96:L96">SUM(G97:G101)</f>
        <v>690</v>
      </c>
      <c r="H96" s="315">
        <f t="shared" si="15"/>
        <v>805</v>
      </c>
      <c r="I96" s="315">
        <f t="shared" si="15"/>
        <v>805</v>
      </c>
      <c r="J96" s="315">
        <f t="shared" si="15"/>
        <v>3950</v>
      </c>
      <c r="K96" s="315">
        <f t="shared" si="15"/>
        <v>3913</v>
      </c>
      <c r="L96" s="315">
        <f t="shared" si="15"/>
        <v>4124</v>
      </c>
    </row>
    <row r="97" spans="1:14" ht="18" customHeight="1">
      <c r="A97" s="291" t="s">
        <v>263</v>
      </c>
      <c r="B97" s="312"/>
      <c r="C97" s="313"/>
      <c r="D97" s="326"/>
      <c r="E97" s="327" t="s">
        <v>402</v>
      </c>
      <c r="F97" s="328" t="s">
        <v>403</v>
      </c>
      <c r="G97" s="320">
        <v>92</v>
      </c>
      <c r="H97" s="320">
        <v>160</v>
      </c>
      <c r="I97" s="320">
        <v>160</v>
      </c>
      <c r="J97" s="320">
        <f>130+734+1000</f>
        <v>1864</v>
      </c>
      <c r="K97" s="320">
        <f>146+79+1600</f>
        <v>1825</v>
      </c>
      <c r="L97" s="320">
        <f>160+1800</f>
        <v>1960</v>
      </c>
      <c r="N97" s="445" t="s">
        <v>404</v>
      </c>
    </row>
    <row r="98" spans="1:14" ht="18" customHeight="1">
      <c r="A98" s="291" t="s">
        <v>263</v>
      </c>
      <c r="B98" s="312"/>
      <c r="C98" s="313"/>
      <c r="D98" s="326"/>
      <c r="E98" s="327" t="s">
        <v>405</v>
      </c>
      <c r="F98" s="328" t="s">
        <v>406</v>
      </c>
      <c r="G98" s="320">
        <v>285</v>
      </c>
      <c r="H98" s="320">
        <v>326</v>
      </c>
      <c r="I98" s="320">
        <v>326</v>
      </c>
      <c r="J98" s="320">
        <f>277+489+1000</f>
        <v>1766</v>
      </c>
      <c r="K98" s="320">
        <f>319+1450</f>
        <v>1769</v>
      </c>
      <c r="L98" s="320">
        <f>340+1500</f>
        <v>1840</v>
      </c>
      <c r="N98" t="s">
        <v>407</v>
      </c>
    </row>
    <row r="99" spans="1:12" ht="18" customHeight="1">
      <c r="A99" s="291" t="s">
        <v>263</v>
      </c>
      <c r="B99" s="312"/>
      <c r="C99" s="313"/>
      <c r="D99" s="326"/>
      <c r="E99" s="327" t="s">
        <v>408</v>
      </c>
      <c r="F99" s="328" t="s">
        <v>409</v>
      </c>
      <c r="G99" s="320">
        <v>33</v>
      </c>
      <c r="H99" s="320">
        <v>33</v>
      </c>
      <c r="I99" s="320">
        <v>33</v>
      </c>
      <c r="J99" s="320">
        <v>33</v>
      </c>
      <c r="K99" s="320">
        <v>33</v>
      </c>
      <c r="L99" s="320">
        <v>33</v>
      </c>
    </row>
    <row r="100" spans="1:12" ht="18" customHeight="1">
      <c r="A100" s="291" t="s">
        <v>263</v>
      </c>
      <c r="B100" s="312"/>
      <c r="C100" s="313"/>
      <c r="D100" s="326"/>
      <c r="E100" s="327" t="s">
        <v>410</v>
      </c>
      <c r="F100" s="328" t="s">
        <v>411</v>
      </c>
      <c r="G100" s="320">
        <v>278</v>
      </c>
      <c r="H100" s="320">
        <v>284</v>
      </c>
      <c r="I100" s="320">
        <v>284</v>
      </c>
      <c r="J100" s="320">
        <v>285</v>
      </c>
      <c r="K100" s="320">
        <v>285</v>
      </c>
      <c r="L100" s="320">
        <v>290</v>
      </c>
    </row>
    <row r="101" spans="1:12" ht="18" customHeight="1">
      <c r="A101" s="291" t="s">
        <v>263</v>
      </c>
      <c r="B101" s="312"/>
      <c r="C101" s="313"/>
      <c r="D101" s="326"/>
      <c r="E101" s="327" t="s">
        <v>412</v>
      </c>
      <c r="F101" s="328" t="s">
        <v>413</v>
      </c>
      <c r="G101" s="320">
        <v>2</v>
      </c>
      <c r="H101" s="320">
        <v>2</v>
      </c>
      <c r="I101" s="320">
        <v>2</v>
      </c>
      <c r="J101" s="320">
        <v>2</v>
      </c>
      <c r="K101" s="320">
        <v>1</v>
      </c>
      <c r="L101" s="320">
        <v>1</v>
      </c>
    </row>
    <row r="102" spans="1:12" ht="18" customHeight="1">
      <c r="A102" s="286" t="s">
        <v>263</v>
      </c>
      <c r="B102" s="312"/>
      <c r="C102" s="313"/>
      <c r="D102" s="287" t="s">
        <v>414</v>
      </c>
      <c r="E102" s="327"/>
      <c r="F102" s="289" t="s">
        <v>415</v>
      </c>
      <c r="G102" s="315">
        <f aca="true" t="shared" si="16" ref="G102:L102">SUM(G103)</f>
        <v>40</v>
      </c>
      <c r="H102" s="315">
        <f t="shared" si="16"/>
        <v>40</v>
      </c>
      <c r="I102" s="315">
        <f t="shared" si="16"/>
        <v>40</v>
      </c>
      <c r="J102" s="315">
        <f t="shared" si="16"/>
        <v>40</v>
      </c>
      <c r="K102" s="315">
        <f t="shared" si="16"/>
        <v>40</v>
      </c>
      <c r="L102" s="315">
        <f t="shared" si="16"/>
        <v>40</v>
      </c>
    </row>
    <row r="103" spans="1:12" ht="18" customHeight="1">
      <c r="A103" s="291" t="s">
        <v>263</v>
      </c>
      <c r="B103" s="312"/>
      <c r="C103" s="313"/>
      <c r="D103" s="326"/>
      <c r="E103" s="327" t="s">
        <v>416</v>
      </c>
      <c r="F103" s="328" t="s">
        <v>417</v>
      </c>
      <c r="G103" s="320">
        <v>40</v>
      </c>
      <c r="H103" s="320">
        <v>40</v>
      </c>
      <c r="I103" s="320">
        <v>40</v>
      </c>
      <c r="J103" s="320">
        <v>40</v>
      </c>
      <c r="K103" s="320">
        <v>40</v>
      </c>
      <c r="L103" s="320">
        <v>40</v>
      </c>
    </row>
    <row r="104" spans="1:12" ht="12.75" customHeight="1">
      <c r="A104" s="291"/>
      <c r="B104" s="312"/>
      <c r="C104" s="313"/>
      <c r="D104" s="326"/>
      <c r="E104" s="327"/>
      <c r="F104" s="328"/>
      <c r="G104" s="320"/>
      <c r="H104" s="320"/>
      <c r="I104" s="320" t="s">
        <v>464</v>
      </c>
      <c r="J104" s="390"/>
      <c r="K104" s="320"/>
      <c r="L104" s="320"/>
    </row>
    <row r="105" spans="1:12" ht="25.5" customHeight="1">
      <c r="A105" s="391" t="s">
        <v>263</v>
      </c>
      <c r="B105" s="392" t="s">
        <v>418</v>
      </c>
      <c r="C105" s="254"/>
      <c r="D105" s="254"/>
      <c r="E105" s="393"/>
      <c r="F105" s="394" t="s">
        <v>419</v>
      </c>
      <c r="G105" s="395">
        <f aca="true" t="shared" si="17" ref="G105:L105">SUM(G106)</f>
        <v>7395</v>
      </c>
      <c r="H105" s="395">
        <f t="shared" si="17"/>
        <v>4961</v>
      </c>
      <c r="I105" s="395">
        <f t="shared" si="17"/>
        <v>19153</v>
      </c>
      <c r="J105" s="395">
        <f t="shared" si="17"/>
        <v>5591</v>
      </c>
      <c r="K105" s="395">
        <f t="shared" si="17"/>
        <v>6006</v>
      </c>
      <c r="L105" s="395">
        <f t="shared" si="17"/>
        <v>9103</v>
      </c>
    </row>
    <row r="106" spans="1:12" ht="23.25" customHeight="1">
      <c r="A106" s="280" t="s">
        <v>263</v>
      </c>
      <c r="B106" s="338"/>
      <c r="C106" s="298" t="s">
        <v>420</v>
      </c>
      <c r="D106" s="339"/>
      <c r="E106" s="340"/>
      <c r="F106" s="341" t="s">
        <v>421</v>
      </c>
      <c r="G106" s="337">
        <f aca="true" t="shared" si="18" ref="G106:L106">SUM(G107+G112+G114+G120+G122+G123)</f>
        <v>7395</v>
      </c>
      <c r="H106" s="337">
        <f t="shared" si="18"/>
        <v>4961</v>
      </c>
      <c r="I106" s="337">
        <f t="shared" si="18"/>
        <v>19153</v>
      </c>
      <c r="J106" s="337">
        <f t="shared" si="18"/>
        <v>5591</v>
      </c>
      <c r="K106" s="337">
        <f t="shared" si="18"/>
        <v>6006</v>
      </c>
      <c r="L106" s="337">
        <f t="shared" si="18"/>
        <v>9103</v>
      </c>
    </row>
    <row r="107" spans="1:12" ht="18" customHeight="1">
      <c r="A107" s="286" t="s">
        <v>263</v>
      </c>
      <c r="B107" s="342"/>
      <c r="C107" s="343"/>
      <c r="D107" s="302" t="s">
        <v>422</v>
      </c>
      <c r="E107" s="303"/>
      <c r="F107" s="344" t="s">
        <v>423</v>
      </c>
      <c r="G107" s="315">
        <f aca="true" t="shared" si="19" ref="G107:L107">SUM(G108:G111)</f>
        <v>1512</v>
      </c>
      <c r="H107" s="315">
        <f t="shared" si="19"/>
        <v>470</v>
      </c>
      <c r="I107" s="315">
        <f t="shared" si="19"/>
        <v>10366</v>
      </c>
      <c r="J107" s="315">
        <f t="shared" si="19"/>
        <v>1000</v>
      </c>
      <c r="K107" s="315">
        <f t="shared" si="19"/>
        <v>1424</v>
      </c>
      <c r="L107" s="315">
        <f t="shared" si="19"/>
        <v>1500</v>
      </c>
    </row>
    <row r="108" spans="1:12" ht="18" customHeight="1">
      <c r="A108" s="286"/>
      <c r="B108" s="342"/>
      <c r="C108" s="343"/>
      <c r="D108" s="302"/>
      <c r="E108" s="345" t="s">
        <v>424</v>
      </c>
      <c r="F108" s="346" t="s">
        <v>425</v>
      </c>
      <c r="G108" s="320">
        <v>0</v>
      </c>
      <c r="H108" s="320">
        <v>0</v>
      </c>
      <c r="I108" s="320">
        <v>0</v>
      </c>
      <c r="J108" s="320">
        <v>0</v>
      </c>
      <c r="K108" s="320">
        <v>0</v>
      </c>
      <c r="L108" s="320">
        <v>0</v>
      </c>
    </row>
    <row r="109" spans="1:12" ht="12" customHeight="1">
      <c r="A109" s="286"/>
      <c r="B109" s="342"/>
      <c r="C109" s="343"/>
      <c r="D109" s="302"/>
      <c r="E109" s="345"/>
      <c r="F109" s="346"/>
      <c r="G109" s="320"/>
      <c r="H109" s="320"/>
      <c r="I109" s="347" t="s">
        <v>461</v>
      </c>
      <c r="J109" s="320"/>
      <c r="K109" s="320"/>
      <c r="L109" s="320"/>
    </row>
    <row r="110" spans="1:12" ht="18" customHeight="1">
      <c r="A110" s="291" t="s">
        <v>263</v>
      </c>
      <c r="B110" s="348"/>
      <c r="C110" s="349"/>
      <c r="D110" s="271"/>
      <c r="E110" s="350" t="s">
        <v>426</v>
      </c>
      <c r="F110" s="351" t="s">
        <v>427</v>
      </c>
      <c r="G110" s="352">
        <v>1512</v>
      </c>
      <c r="H110" s="352">
        <v>470</v>
      </c>
      <c r="I110" s="352">
        <f>470+19574-9678</f>
        <v>10366</v>
      </c>
      <c r="J110" s="352">
        <v>1000</v>
      </c>
      <c r="K110" s="352">
        <v>1424</v>
      </c>
      <c r="L110" s="352">
        <v>1500</v>
      </c>
    </row>
    <row r="111" spans="1:12" ht="18" customHeight="1">
      <c r="A111" s="291" t="s">
        <v>263</v>
      </c>
      <c r="B111" s="348"/>
      <c r="C111" s="349"/>
      <c r="D111" s="271"/>
      <c r="E111" s="353" t="s">
        <v>428</v>
      </c>
      <c r="F111" s="305" t="s">
        <v>429</v>
      </c>
      <c r="G111" s="320">
        <v>0</v>
      </c>
      <c r="H111" s="320">
        <v>0</v>
      </c>
      <c r="I111" s="320">
        <v>0</v>
      </c>
      <c r="J111" s="320">
        <v>0</v>
      </c>
      <c r="K111" s="320">
        <v>0</v>
      </c>
      <c r="L111" s="320">
        <v>0</v>
      </c>
    </row>
    <row r="112" spans="1:12" ht="18" customHeight="1">
      <c r="A112" s="286" t="s">
        <v>263</v>
      </c>
      <c r="B112" s="342"/>
      <c r="C112" s="343"/>
      <c r="D112" s="302" t="s">
        <v>430</v>
      </c>
      <c r="E112" s="303"/>
      <c r="F112" s="304" t="s">
        <v>431</v>
      </c>
      <c r="G112" s="315">
        <f aca="true" t="shared" si="20" ref="G112:L112">SUM(G113)</f>
        <v>0</v>
      </c>
      <c r="H112" s="315">
        <f t="shared" si="20"/>
        <v>0</v>
      </c>
      <c r="I112" s="315">
        <f t="shared" si="20"/>
        <v>0</v>
      </c>
      <c r="J112" s="315">
        <f t="shared" si="20"/>
        <v>0</v>
      </c>
      <c r="K112" s="315">
        <f t="shared" si="20"/>
        <v>0</v>
      </c>
      <c r="L112" s="315">
        <f t="shared" si="20"/>
        <v>0</v>
      </c>
    </row>
    <row r="113" spans="1:12" ht="18" customHeight="1">
      <c r="A113" s="291" t="s">
        <v>263</v>
      </c>
      <c r="B113" s="297"/>
      <c r="C113" s="354"/>
      <c r="D113" s="271"/>
      <c r="E113" s="353" t="s">
        <v>432</v>
      </c>
      <c r="F113" s="355" t="s">
        <v>431</v>
      </c>
      <c r="G113" s="320">
        <v>0</v>
      </c>
      <c r="H113" s="320">
        <v>0</v>
      </c>
      <c r="I113" s="320">
        <v>0</v>
      </c>
      <c r="J113" s="320">
        <v>0</v>
      </c>
      <c r="K113" s="320">
        <v>0</v>
      </c>
      <c r="L113" s="320">
        <v>0</v>
      </c>
    </row>
    <row r="114" spans="1:12" ht="18" customHeight="1">
      <c r="A114" s="286" t="s">
        <v>263</v>
      </c>
      <c r="B114" s="342"/>
      <c r="C114" s="343"/>
      <c r="D114" s="302" t="s">
        <v>433</v>
      </c>
      <c r="E114" s="303"/>
      <c r="F114" s="304" t="s">
        <v>434</v>
      </c>
      <c r="G114" s="315">
        <f aca="true" t="shared" si="21" ref="G114:L114">SUM(G115:G119)</f>
        <v>4318</v>
      </c>
      <c r="H114" s="315">
        <f t="shared" si="21"/>
        <v>2139</v>
      </c>
      <c r="I114" s="315">
        <f t="shared" si="21"/>
        <v>2139</v>
      </c>
      <c r="J114" s="315">
        <f t="shared" si="21"/>
        <v>2300</v>
      </c>
      <c r="K114" s="315">
        <f t="shared" si="21"/>
        <v>2060</v>
      </c>
      <c r="L114" s="315">
        <f t="shared" si="21"/>
        <v>3453</v>
      </c>
    </row>
    <row r="115" spans="1:12" ht="18" customHeight="1">
      <c r="A115" s="291" t="s">
        <v>263</v>
      </c>
      <c r="B115" s="297"/>
      <c r="C115" s="354"/>
      <c r="D115" s="271"/>
      <c r="E115" s="353" t="s">
        <v>435</v>
      </c>
      <c r="F115" s="355" t="s">
        <v>436</v>
      </c>
      <c r="G115" s="320">
        <v>450</v>
      </c>
      <c r="H115" s="320">
        <v>5</v>
      </c>
      <c r="I115" s="320">
        <f>5</f>
        <v>5</v>
      </c>
      <c r="J115" s="320">
        <v>0</v>
      </c>
      <c r="K115" s="320">
        <v>0</v>
      </c>
      <c r="L115" s="320">
        <v>0</v>
      </c>
    </row>
    <row r="116" spans="1:12" ht="18" customHeight="1">
      <c r="A116" s="291" t="s">
        <v>263</v>
      </c>
      <c r="B116" s="297"/>
      <c r="C116" s="354"/>
      <c r="D116" s="271"/>
      <c r="E116" s="353" t="s">
        <v>437</v>
      </c>
      <c r="F116" s="355" t="s">
        <v>352</v>
      </c>
      <c r="G116" s="320">
        <v>3368</v>
      </c>
      <c r="H116" s="320">
        <v>1503</v>
      </c>
      <c r="I116" s="320">
        <f>1503</f>
        <v>1503</v>
      </c>
      <c r="J116" s="320">
        <v>1600</v>
      </c>
      <c r="K116" s="320">
        <v>1500</v>
      </c>
      <c r="L116" s="320">
        <f>2500+500-247</f>
        <v>2753</v>
      </c>
    </row>
    <row r="117" spans="1:12" ht="18" customHeight="1">
      <c r="A117" s="291" t="s">
        <v>263</v>
      </c>
      <c r="B117" s="297"/>
      <c r="C117" s="354"/>
      <c r="D117" s="271"/>
      <c r="E117" s="353" t="s">
        <v>438</v>
      </c>
      <c r="F117" s="355" t="s">
        <v>353</v>
      </c>
      <c r="G117" s="320">
        <v>500</v>
      </c>
      <c r="H117" s="320">
        <v>540</v>
      </c>
      <c r="I117" s="320">
        <f>540</f>
        <v>540</v>
      </c>
      <c r="J117" s="320">
        <v>400</v>
      </c>
      <c r="K117" s="320">
        <v>300</v>
      </c>
      <c r="L117" s="320">
        <v>300</v>
      </c>
    </row>
    <row r="118" spans="1:12" ht="18" customHeight="1">
      <c r="A118" s="291" t="s">
        <v>263</v>
      </c>
      <c r="B118" s="297"/>
      <c r="C118" s="354"/>
      <c r="D118" s="271"/>
      <c r="E118" s="353" t="s">
        <v>439</v>
      </c>
      <c r="F118" s="356" t="s">
        <v>354</v>
      </c>
      <c r="G118" s="320">
        <v>0</v>
      </c>
      <c r="H118" s="320">
        <v>14</v>
      </c>
      <c r="I118" s="320">
        <f>14</f>
        <v>14</v>
      </c>
      <c r="J118" s="320">
        <v>200</v>
      </c>
      <c r="K118" s="320">
        <v>200</v>
      </c>
      <c r="L118" s="320">
        <v>300</v>
      </c>
    </row>
    <row r="119" spans="1:12" ht="18" customHeight="1">
      <c r="A119" s="291" t="s">
        <v>263</v>
      </c>
      <c r="B119" s="297"/>
      <c r="C119" s="354"/>
      <c r="D119" s="271"/>
      <c r="E119" s="353" t="s">
        <v>440</v>
      </c>
      <c r="F119" s="356" t="s">
        <v>441</v>
      </c>
      <c r="G119" s="320">
        <v>0</v>
      </c>
      <c r="H119" s="320">
        <v>77</v>
      </c>
      <c r="I119" s="320">
        <f>77</f>
        <v>77</v>
      </c>
      <c r="J119" s="320">
        <v>100</v>
      </c>
      <c r="K119" s="320">
        <v>60</v>
      </c>
      <c r="L119" s="320">
        <v>100</v>
      </c>
    </row>
    <row r="120" spans="1:12" ht="18" customHeight="1">
      <c r="A120" s="286" t="s">
        <v>263</v>
      </c>
      <c r="B120" s="342"/>
      <c r="C120" s="343"/>
      <c r="D120" s="302" t="s">
        <v>442</v>
      </c>
      <c r="E120" s="303"/>
      <c r="F120" s="308" t="s">
        <v>443</v>
      </c>
      <c r="G120" s="315">
        <f aca="true" t="shared" si="22" ref="G120:L120">SUM(G121)</f>
        <v>0</v>
      </c>
      <c r="H120" s="315">
        <f t="shared" si="22"/>
        <v>0</v>
      </c>
      <c r="I120" s="315">
        <f t="shared" si="22"/>
        <v>0</v>
      </c>
      <c r="J120" s="315">
        <f t="shared" si="22"/>
        <v>0</v>
      </c>
      <c r="K120" s="315">
        <f t="shared" si="22"/>
        <v>0</v>
      </c>
      <c r="L120" s="315">
        <f t="shared" si="22"/>
        <v>0</v>
      </c>
    </row>
    <row r="121" spans="1:12" ht="18" customHeight="1">
      <c r="A121" s="291" t="s">
        <v>263</v>
      </c>
      <c r="B121" s="312"/>
      <c r="C121" s="357"/>
      <c r="D121" s="358"/>
      <c r="E121" s="359" t="s">
        <v>444</v>
      </c>
      <c r="F121" s="360" t="s">
        <v>445</v>
      </c>
      <c r="G121" s="320">
        <v>0</v>
      </c>
      <c r="H121" s="320">
        <v>0</v>
      </c>
      <c r="I121" s="320">
        <v>0</v>
      </c>
      <c r="J121" s="320">
        <v>0</v>
      </c>
      <c r="K121" s="320">
        <v>0</v>
      </c>
      <c r="L121" s="320">
        <v>0</v>
      </c>
    </row>
    <row r="122" spans="1:12" ht="18" customHeight="1">
      <c r="A122" s="286" t="s">
        <v>263</v>
      </c>
      <c r="B122" s="342"/>
      <c r="C122" s="343"/>
      <c r="D122" s="302" t="s">
        <v>446</v>
      </c>
      <c r="E122" s="307"/>
      <c r="F122" s="361" t="s">
        <v>447</v>
      </c>
      <c r="G122" s="315">
        <v>15</v>
      </c>
      <c r="H122" s="315">
        <v>125</v>
      </c>
      <c r="I122" s="315">
        <f>125</f>
        <v>125</v>
      </c>
      <c r="J122" s="315">
        <v>40</v>
      </c>
      <c r="K122" s="315">
        <f>10+37</f>
        <v>47</v>
      </c>
      <c r="L122" s="315">
        <v>150</v>
      </c>
    </row>
    <row r="123" spans="1:12" ht="18" customHeight="1">
      <c r="A123" s="286" t="s">
        <v>263</v>
      </c>
      <c r="B123" s="342"/>
      <c r="C123" s="343"/>
      <c r="D123" s="302" t="s">
        <v>448</v>
      </c>
      <c r="E123" s="307"/>
      <c r="F123" s="362" t="s">
        <v>449</v>
      </c>
      <c r="G123" s="315">
        <f aca="true" t="shared" si="23" ref="G123:L123">SUM(G124:G127)</f>
        <v>1550</v>
      </c>
      <c r="H123" s="315">
        <f t="shared" si="23"/>
        <v>2227</v>
      </c>
      <c r="I123" s="315">
        <f t="shared" si="23"/>
        <v>6523</v>
      </c>
      <c r="J123" s="315">
        <f t="shared" si="23"/>
        <v>2251</v>
      </c>
      <c r="K123" s="315">
        <f t="shared" si="23"/>
        <v>2475</v>
      </c>
      <c r="L123" s="315">
        <f t="shared" si="23"/>
        <v>4000</v>
      </c>
    </row>
    <row r="124" spans="1:12" ht="18" customHeight="1">
      <c r="A124" s="291" t="s">
        <v>263</v>
      </c>
      <c r="B124" s="312"/>
      <c r="C124" s="357"/>
      <c r="D124" s="358"/>
      <c r="E124" s="359" t="s">
        <v>450</v>
      </c>
      <c r="F124" s="360" t="s">
        <v>451</v>
      </c>
      <c r="G124" s="320">
        <v>1550</v>
      </c>
      <c r="H124" s="320">
        <v>1583</v>
      </c>
      <c r="I124" s="320">
        <f>1583</f>
        <v>1583</v>
      </c>
      <c r="J124" s="320">
        <v>0</v>
      </c>
      <c r="K124" s="320">
        <v>0</v>
      </c>
      <c r="L124" s="320">
        <v>0</v>
      </c>
    </row>
    <row r="125" spans="1:12" ht="12.75" customHeight="1">
      <c r="A125" s="291"/>
      <c r="B125" s="312"/>
      <c r="C125" s="357"/>
      <c r="D125" s="358"/>
      <c r="E125" s="359"/>
      <c r="F125" s="360"/>
      <c r="G125" s="320"/>
      <c r="H125" s="320"/>
      <c r="I125" s="347" t="s">
        <v>462</v>
      </c>
      <c r="J125" s="320"/>
      <c r="K125" s="320"/>
      <c r="L125" s="320"/>
    </row>
    <row r="126" spans="1:12" ht="18" customHeight="1">
      <c r="A126" s="291" t="s">
        <v>263</v>
      </c>
      <c r="B126" s="312"/>
      <c r="C126" s="363"/>
      <c r="D126" s="364"/>
      <c r="E126" s="365" t="s">
        <v>452</v>
      </c>
      <c r="F126" s="366" t="s">
        <v>453</v>
      </c>
      <c r="G126" s="352">
        <v>0</v>
      </c>
      <c r="H126" s="352">
        <v>644</v>
      </c>
      <c r="I126" s="352">
        <f>644+13974-9678</f>
        <v>4940</v>
      </c>
      <c r="J126" s="352">
        <v>2251</v>
      </c>
      <c r="K126" s="352">
        <f>2000+590-115</f>
        <v>2475</v>
      </c>
      <c r="L126" s="352">
        <f>2000+2000</f>
        <v>4000</v>
      </c>
    </row>
    <row r="127" spans="1:12" ht="18" customHeight="1" thickBot="1">
      <c r="A127" s="291" t="s">
        <v>263</v>
      </c>
      <c r="B127" s="312"/>
      <c r="C127" s="357"/>
      <c r="D127" s="358"/>
      <c r="E127" s="359" t="s">
        <v>454</v>
      </c>
      <c r="F127" s="360" t="s">
        <v>455</v>
      </c>
      <c r="G127" s="320">
        <v>0</v>
      </c>
      <c r="H127" s="320">
        <v>0</v>
      </c>
      <c r="I127" s="320">
        <v>0</v>
      </c>
      <c r="J127" s="320">
        <v>0</v>
      </c>
      <c r="K127" s="320">
        <v>0</v>
      </c>
      <c r="L127" s="320">
        <v>0</v>
      </c>
    </row>
    <row r="128" spans="1:12" ht="27" customHeight="1" thickBot="1">
      <c r="A128" s="367" t="s">
        <v>456</v>
      </c>
      <c r="B128" s="368" t="s">
        <v>456</v>
      </c>
      <c r="C128" s="369" t="s">
        <v>456</v>
      </c>
      <c r="D128" s="370" t="s">
        <v>456</v>
      </c>
      <c r="E128" s="371" t="s">
        <v>456</v>
      </c>
      <c r="F128" s="372" t="s">
        <v>457</v>
      </c>
      <c r="G128" s="373">
        <f aca="true" t="shared" si="24" ref="G128:L128">SUM(G10-G17)</f>
        <v>0</v>
      </c>
      <c r="H128" s="373">
        <f t="shared" si="24"/>
        <v>0</v>
      </c>
      <c r="I128" s="373">
        <f t="shared" si="24"/>
        <v>17990</v>
      </c>
      <c r="J128" s="373">
        <f t="shared" si="24"/>
        <v>6573</v>
      </c>
      <c r="K128" s="373">
        <f t="shared" si="24"/>
        <v>1691</v>
      </c>
      <c r="L128" s="373">
        <f t="shared" si="24"/>
        <v>1691</v>
      </c>
    </row>
    <row r="129" spans="1:12" ht="18" customHeight="1" hidden="1">
      <c r="A129" s="241"/>
      <c r="B129" s="297"/>
      <c r="C129" s="354"/>
      <c r="D129" s="374"/>
      <c r="E129" s="375"/>
      <c r="F129" s="376" t="s">
        <v>458</v>
      </c>
      <c r="G129" s="377">
        <v>5935</v>
      </c>
      <c r="H129" s="377">
        <v>5994</v>
      </c>
      <c r="I129" s="377">
        <v>5994</v>
      </c>
      <c r="J129" s="377">
        <f>5994-300</f>
        <v>5694</v>
      </c>
      <c r="K129" s="378">
        <v>5409</v>
      </c>
      <c r="L129" s="378">
        <v>5139</v>
      </c>
    </row>
    <row r="130" spans="1:12" ht="18" customHeight="1" hidden="1" thickBot="1">
      <c r="A130" s="379"/>
      <c r="B130" s="380"/>
      <c r="C130" s="381"/>
      <c r="D130" s="382"/>
      <c r="E130" s="383"/>
      <c r="F130" s="384" t="s">
        <v>459</v>
      </c>
      <c r="G130" s="385">
        <f aca="true" t="shared" si="25" ref="G130:L130">SUM(G19/G129/12)*1000</f>
        <v>823.5186745296264</v>
      </c>
      <c r="H130" s="385">
        <f t="shared" si="25"/>
        <v>815.4126348570793</v>
      </c>
      <c r="I130" s="385">
        <f t="shared" si="25"/>
        <v>815.4126348570793</v>
      </c>
      <c r="J130" s="385">
        <f t="shared" si="25"/>
        <v>815.0099519962533</v>
      </c>
      <c r="K130" s="385">
        <f t="shared" si="25"/>
        <v>862.0046835521044</v>
      </c>
      <c r="L130" s="385">
        <f t="shared" si="25"/>
        <v>914.9964325095673</v>
      </c>
    </row>
    <row r="131" spans="2:12" ht="12.75">
      <c r="B131" s="386"/>
      <c r="C131" s="386"/>
      <c r="D131" s="386"/>
      <c r="E131" s="386"/>
      <c r="F131" s="386"/>
      <c r="K131" s="387"/>
      <c r="L131" s="387"/>
    </row>
    <row r="132" spans="1:12" ht="15">
      <c r="A132" s="396" t="s">
        <v>460</v>
      </c>
      <c r="B132" s="397"/>
      <c r="C132" s="386"/>
      <c r="D132" s="386"/>
      <c r="E132" s="386"/>
      <c r="F132" s="386"/>
      <c r="G132" s="388"/>
      <c r="J132" s="389"/>
      <c r="K132" s="387"/>
      <c r="L132" s="387"/>
    </row>
    <row r="133" spans="1:12" ht="15">
      <c r="A133" s="396" t="s">
        <v>465</v>
      </c>
      <c r="B133" s="397"/>
      <c r="C133" s="386"/>
      <c r="D133" s="386"/>
      <c r="E133" s="386"/>
      <c r="F133" s="386"/>
      <c r="K133" s="387"/>
      <c r="L133" s="387"/>
    </row>
    <row r="134" spans="1:12" ht="15">
      <c r="A134" s="396" t="s">
        <v>463</v>
      </c>
      <c r="B134" s="397"/>
      <c r="C134" s="386"/>
      <c r="D134" s="386"/>
      <c r="E134" s="386"/>
      <c r="F134" s="386"/>
      <c r="K134" s="387"/>
      <c r="L134" s="387"/>
    </row>
    <row r="135" spans="1:12" ht="15">
      <c r="A135" s="396" t="s">
        <v>466</v>
      </c>
      <c r="B135" s="397"/>
      <c r="C135" s="386"/>
      <c r="D135" s="386"/>
      <c r="E135" s="386"/>
      <c r="F135" s="386"/>
      <c r="K135" s="387"/>
      <c r="L135" s="387"/>
    </row>
    <row r="136" spans="1:12" ht="15">
      <c r="A136" s="396"/>
      <c r="B136" s="397"/>
      <c r="C136" s="386"/>
      <c r="D136" s="386"/>
      <c r="E136" s="386"/>
      <c r="F136" s="386"/>
      <c r="K136" s="387"/>
      <c r="L136" s="387"/>
    </row>
    <row r="137" spans="2:12" ht="12.75">
      <c r="B137" s="386"/>
      <c r="C137" s="386"/>
      <c r="D137" s="386"/>
      <c r="E137" s="386"/>
      <c r="F137" s="386"/>
      <c r="K137" s="387"/>
      <c r="L137" s="387"/>
    </row>
    <row r="138" spans="2:12" ht="12.75">
      <c r="B138" s="386"/>
      <c r="C138" s="386"/>
      <c r="D138" s="386"/>
      <c r="E138" s="386"/>
      <c r="F138" s="386"/>
      <c r="K138" s="387"/>
      <c r="L138" s="387"/>
    </row>
    <row r="139" spans="2:12" ht="12.75">
      <c r="B139" s="386"/>
      <c r="C139" s="386"/>
      <c r="D139" s="386"/>
      <c r="E139" s="386"/>
      <c r="F139" s="386"/>
      <c r="K139" s="387"/>
      <c r="L139" s="387"/>
    </row>
    <row r="140" spans="2:12" ht="12.75">
      <c r="B140" s="386"/>
      <c r="C140" s="386"/>
      <c r="D140" s="386"/>
      <c r="E140" s="386"/>
      <c r="F140" s="386"/>
      <c r="K140" s="387"/>
      <c r="L140" s="387"/>
    </row>
    <row r="141" spans="2:12" ht="12.75">
      <c r="B141" s="386"/>
      <c r="C141" s="386"/>
      <c r="D141" s="386"/>
      <c r="E141" s="386"/>
      <c r="F141" s="386"/>
      <c r="K141" s="387"/>
      <c r="L141" s="387"/>
    </row>
    <row r="142" spans="2:12" ht="12.75">
      <c r="B142" s="386"/>
      <c r="C142" s="386"/>
      <c r="D142" s="386"/>
      <c r="E142" s="386"/>
      <c r="F142" s="386"/>
      <c r="K142" s="387"/>
      <c r="L142" s="387"/>
    </row>
    <row r="143" spans="2:12" ht="12.75">
      <c r="B143" s="386"/>
      <c r="C143" s="386"/>
      <c r="D143" s="386"/>
      <c r="E143" s="386"/>
      <c r="F143" s="386"/>
      <c r="K143" s="387"/>
      <c r="L143" s="387"/>
    </row>
    <row r="144" spans="2:12" ht="12.75">
      <c r="B144" s="386"/>
      <c r="C144" s="386"/>
      <c r="D144" s="386"/>
      <c r="E144" s="386"/>
      <c r="F144" s="386"/>
      <c r="K144" s="387"/>
      <c r="L144" s="387"/>
    </row>
    <row r="145" spans="2:12" ht="12.75">
      <c r="B145" s="386"/>
      <c r="C145" s="386"/>
      <c r="D145" s="386"/>
      <c r="E145" s="386"/>
      <c r="F145" s="386"/>
      <c r="K145" s="387"/>
      <c r="L145" s="387"/>
    </row>
    <row r="146" spans="2:12" ht="12.75">
      <c r="B146" s="386"/>
      <c r="C146" s="386"/>
      <c r="D146" s="386"/>
      <c r="E146" s="386"/>
      <c r="F146" s="386"/>
      <c r="K146" s="387"/>
      <c r="L146" s="387"/>
    </row>
    <row r="147" spans="2:12" ht="12.75">
      <c r="B147" s="386"/>
      <c r="C147" s="386"/>
      <c r="D147" s="386"/>
      <c r="E147" s="386"/>
      <c r="F147" s="386"/>
      <c r="K147" s="387"/>
      <c r="L147" s="387"/>
    </row>
    <row r="148" spans="2:12" ht="12.75">
      <c r="B148" s="386"/>
      <c r="C148" s="386"/>
      <c r="D148" s="386"/>
      <c r="E148" s="386"/>
      <c r="F148" s="386"/>
      <c r="K148" s="387"/>
      <c r="L148" s="387"/>
    </row>
    <row r="149" spans="2:12" ht="12.75">
      <c r="B149" s="386"/>
      <c r="C149" s="386"/>
      <c r="D149" s="386"/>
      <c r="E149" s="386"/>
      <c r="F149" s="386"/>
      <c r="K149" s="387"/>
      <c r="L149" s="387"/>
    </row>
    <row r="150" spans="2:12" ht="12.75">
      <c r="B150" s="386"/>
      <c r="C150" s="386"/>
      <c r="D150" s="386"/>
      <c r="E150" s="386"/>
      <c r="F150" s="386"/>
      <c r="K150" s="387"/>
      <c r="L150" s="387"/>
    </row>
    <row r="151" spans="2:12" ht="12.75">
      <c r="B151" s="386"/>
      <c r="C151" s="386"/>
      <c r="D151" s="386"/>
      <c r="E151" s="386"/>
      <c r="F151" s="386"/>
      <c r="K151" s="387"/>
      <c r="L151" s="387"/>
    </row>
    <row r="152" spans="2:12" ht="12.75">
      <c r="B152" s="386"/>
      <c r="C152" s="386"/>
      <c r="D152" s="386"/>
      <c r="E152" s="386"/>
      <c r="F152" s="386"/>
      <c r="K152" s="387"/>
      <c r="L152" s="387"/>
    </row>
    <row r="153" spans="2:12" ht="12.75">
      <c r="B153" s="386"/>
      <c r="C153" s="386"/>
      <c r="D153" s="386"/>
      <c r="E153" s="386"/>
      <c r="F153" s="386"/>
      <c r="K153" s="387"/>
      <c r="L153" s="387"/>
    </row>
    <row r="154" spans="2:12" ht="12.75">
      <c r="B154" s="386"/>
      <c r="C154" s="386"/>
      <c r="D154" s="386"/>
      <c r="E154" s="386"/>
      <c r="F154" s="386"/>
      <c r="K154" s="387"/>
      <c r="L154" s="387"/>
    </row>
    <row r="155" spans="2:12" ht="12.75">
      <c r="B155" s="386"/>
      <c r="C155" s="386"/>
      <c r="D155" s="386"/>
      <c r="E155" s="386"/>
      <c r="F155" s="386"/>
      <c r="K155" s="387"/>
      <c r="L155" s="387"/>
    </row>
    <row r="156" spans="2:12" ht="12.75">
      <c r="B156" s="386"/>
      <c r="C156" s="386"/>
      <c r="D156" s="386"/>
      <c r="E156" s="386"/>
      <c r="F156" s="386"/>
      <c r="K156" s="387"/>
      <c r="L156" s="387"/>
    </row>
    <row r="157" spans="2:12" ht="12.75">
      <c r="B157" s="386"/>
      <c r="C157" s="386"/>
      <c r="D157" s="386"/>
      <c r="E157" s="386"/>
      <c r="F157" s="386"/>
      <c r="K157" s="387"/>
      <c r="L157" s="387"/>
    </row>
    <row r="158" spans="2:12" ht="12.75">
      <c r="B158" s="386"/>
      <c r="C158" s="386"/>
      <c r="D158" s="386"/>
      <c r="E158" s="386"/>
      <c r="F158" s="386"/>
      <c r="K158" s="387"/>
      <c r="L158" s="387"/>
    </row>
    <row r="159" spans="2:12" ht="12.75">
      <c r="B159" s="386"/>
      <c r="C159" s="386"/>
      <c r="D159" s="386"/>
      <c r="E159" s="386"/>
      <c r="F159" s="386"/>
      <c r="K159" s="387"/>
      <c r="L159" s="387"/>
    </row>
    <row r="160" spans="2:12" ht="12.75">
      <c r="B160" s="386"/>
      <c r="C160" s="386"/>
      <c r="D160" s="386"/>
      <c r="E160" s="386"/>
      <c r="F160" s="386"/>
      <c r="K160" s="387"/>
      <c r="L160" s="387"/>
    </row>
    <row r="161" spans="2:12" ht="12.75">
      <c r="B161" s="386"/>
      <c r="C161" s="386"/>
      <c r="D161" s="386"/>
      <c r="E161" s="386"/>
      <c r="F161" s="386"/>
      <c r="K161" s="387"/>
      <c r="L161" s="387"/>
    </row>
    <row r="162" spans="2:12" ht="12.75">
      <c r="B162" s="386"/>
      <c r="C162" s="386"/>
      <c r="D162" s="386"/>
      <c r="E162" s="386"/>
      <c r="F162" s="386"/>
      <c r="K162" s="387"/>
      <c r="L162" s="387"/>
    </row>
    <row r="163" spans="2:12" ht="12.75">
      <c r="B163" s="386"/>
      <c r="C163" s="386"/>
      <c r="D163" s="386"/>
      <c r="E163" s="386"/>
      <c r="F163" s="386"/>
      <c r="K163" s="387"/>
      <c r="L163" s="387"/>
    </row>
    <row r="164" spans="2:12" ht="12.75">
      <c r="B164" s="386"/>
      <c r="C164" s="386"/>
      <c r="D164" s="386"/>
      <c r="E164" s="386"/>
      <c r="F164" s="386"/>
      <c r="K164" s="387"/>
      <c r="L164" s="387"/>
    </row>
    <row r="165" spans="2:12" ht="12.75">
      <c r="B165" s="386"/>
      <c r="C165" s="386"/>
      <c r="D165" s="386"/>
      <c r="E165" s="386"/>
      <c r="F165" s="386"/>
      <c r="K165" s="387"/>
      <c r="L165" s="387"/>
    </row>
    <row r="166" spans="2:12" ht="12.75">
      <c r="B166" s="386"/>
      <c r="C166" s="386"/>
      <c r="D166" s="386"/>
      <c r="E166" s="386"/>
      <c r="F166" s="386"/>
      <c r="K166" s="387"/>
      <c r="L166" s="387"/>
    </row>
    <row r="167" spans="2:12" ht="12.75">
      <c r="B167" s="386"/>
      <c r="C167" s="386"/>
      <c r="D167" s="386"/>
      <c r="E167" s="386"/>
      <c r="F167" s="386"/>
      <c r="K167" s="387"/>
      <c r="L167" s="387"/>
    </row>
    <row r="168" spans="2:12" ht="12.75">
      <c r="B168" s="386"/>
      <c r="C168" s="386"/>
      <c r="D168" s="386"/>
      <c r="E168" s="386"/>
      <c r="F168" s="386"/>
      <c r="K168" s="387"/>
      <c r="L168" s="387"/>
    </row>
    <row r="169" spans="2:12" ht="12.75">
      <c r="B169" s="386"/>
      <c r="C169" s="386"/>
      <c r="D169" s="386"/>
      <c r="E169" s="386"/>
      <c r="F169" s="386"/>
      <c r="K169" s="387"/>
      <c r="L169" s="387"/>
    </row>
    <row r="170" spans="2:12" ht="12.75">
      <c r="B170" s="386"/>
      <c r="C170" s="386"/>
      <c r="D170" s="386"/>
      <c r="E170" s="386"/>
      <c r="F170" s="386"/>
      <c r="K170" s="387"/>
      <c r="L170" s="387"/>
    </row>
    <row r="171" spans="2:12" ht="12.75">
      <c r="B171" s="386"/>
      <c r="C171" s="386"/>
      <c r="D171" s="386"/>
      <c r="E171" s="386"/>
      <c r="F171" s="386"/>
      <c r="K171" s="387"/>
      <c r="L171" s="387"/>
    </row>
    <row r="172" spans="2:12" ht="12.75">
      <c r="B172" s="386"/>
      <c r="C172" s="386"/>
      <c r="D172" s="386"/>
      <c r="E172" s="386"/>
      <c r="F172" s="386"/>
      <c r="K172" s="387"/>
      <c r="L172" s="387"/>
    </row>
    <row r="173" spans="2:12" ht="12.75">
      <c r="B173" s="386"/>
      <c r="C173" s="386"/>
      <c r="D173" s="386"/>
      <c r="E173" s="386"/>
      <c r="F173" s="386"/>
      <c r="K173" s="387"/>
      <c r="L173" s="387"/>
    </row>
    <row r="174" spans="2:12" ht="12.75">
      <c r="B174" s="386"/>
      <c r="C174" s="386"/>
      <c r="D174" s="386"/>
      <c r="E174" s="386"/>
      <c r="F174" s="386"/>
      <c r="K174" s="387"/>
      <c r="L174" s="387"/>
    </row>
    <row r="175" spans="2:12" ht="12.75">
      <c r="B175" s="386"/>
      <c r="C175" s="386"/>
      <c r="D175" s="386"/>
      <c r="E175" s="386"/>
      <c r="F175" s="386"/>
      <c r="K175" s="387"/>
      <c r="L175" s="387"/>
    </row>
    <row r="176" spans="2:12" ht="12.75">
      <c r="B176" s="386"/>
      <c r="C176" s="386"/>
      <c r="D176" s="386"/>
      <c r="E176" s="386"/>
      <c r="F176" s="386"/>
      <c r="K176" s="387"/>
      <c r="L176" s="387"/>
    </row>
    <row r="177" spans="2:12" ht="12.75">
      <c r="B177" s="386"/>
      <c r="C177" s="386"/>
      <c r="D177" s="386"/>
      <c r="E177" s="386"/>
      <c r="F177" s="386"/>
      <c r="K177" s="387"/>
      <c r="L177" s="387"/>
    </row>
    <row r="178" spans="2:12" ht="12.75">
      <c r="B178" s="386"/>
      <c r="C178" s="386"/>
      <c r="D178" s="386"/>
      <c r="E178" s="386"/>
      <c r="F178" s="386"/>
      <c r="K178" s="387"/>
      <c r="L178" s="387"/>
    </row>
    <row r="179" spans="2:12" ht="12.75">
      <c r="B179" s="386"/>
      <c r="C179" s="386"/>
      <c r="D179" s="386"/>
      <c r="E179" s="386"/>
      <c r="F179" s="386"/>
      <c r="K179" s="387"/>
      <c r="L179" s="387"/>
    </row>
    <row r="180" spans="2:12" ht="12.75">
      <c r="B180" s="386"/>
      <c r="C180" s="386"/>
      <c r="D180" s="386"/>
      <c r="E180" s="386"/>
      <c r="F180" s="386"/>
      <c r="K180" s="387"/>
      <c r="L180" s="387"/>
    </row>
    <row r="181" spans="2:12" ht="12.75">
      <c r="B181" s="386"/>
      <c r="C181" s="386"/>
      <c r="D181" s="386"/>
      <c r="E181" s="386"/>
      <c r="F181" s="386"/>
      <c r="K181" s="387"/>
      <c r="L181" s="387"/>
    </row>
    <row r="182" spans="2:12" ht="12.75">
      <c r="B182" s="386"/>
      <c r="C182" s="386"/>
      <c r="D182" s="386"/>
      <c r="E182" s="386"/>
      <c r="F182" s="386"/>
      <c r="K182" s="387"/>
      <c r="L182" s="387"/>
    </row>
    <row r="183" spans="2:12" ht="12.75">
      <c r="B183" s="386"/>
      <c r="C183" s="386"/>
      <c r="D183" s="386"/>
      <c r="E183" s="386"/>
      <c r="F183" s="386"/>
      <c r="K183" s="387"/>
      <c r="L183" s="387"/>
    </row>
    <row r="184" spans="2:12" ht="12.75">
      <c r="B184" s="386"/>
      <c r="C184" s="386"/>
      <c r="D184" s="386"/>
      <c r="E184" s="386"/>
      <c r="F184" s="386"/>
      <c r="K184" s="387"/>
      <c r="L184" s="387"/>
    </row>
    <row r="185" spans="2:12" ht="12.75">
      <c r="B185" s="386"/>
      <c r="C185" s="386"/>
      <c r="D185" s="386"/>
      <c r="E185" s="386"/>
      <c r="F185" s="386"/>
      <c r="K185" s="387"/>
      <c r="L185" s="387"/>
    </row>
    <row r="186" spans="2:12" ht="12.75">
      <c r="B186" s="386"/>
      <c r="C186" s="386"/>
      <c r="D186" s="386"/>
      <c r="E186" s="386"/>
      <c r="F186" s="386"/>
      <c r="K186" s="387"/>
      <c r="L186" s="387"/>
    </row>
    <row r="187" spans="2:12" ht="12.75">
      <c r="B187" s="386"/>
      <c r="C187" s="386"/>
      <c r="D187" s="386"/>
      <c r="E187" s="386"/>
      <c r="F187" s="386"/>
      <c r="K187" s="387"/>
      <c r="L187" s="387"/>
    </row>
    <row r="188" spans="2:12" ht="12.75">
      <c r="B188" s="386"/>
      <c r="C188" s="386"/>
      <c r="D188" s="386"/>
      <c r="E188" s="386"/>
      <c r="F188" s="386"/>
      <c r="K188" s="387"/>
      <c r="L188" s="387"/>
    </row>
    <row r="189" spans="2:12" ht="12.75">
      <c r="B189" s="386"/>
      <c r="C189" s="386"/>
      <c r="D189" s="386"/>
      <c r="E189" s="386"/>
      <c r="F189" s="386"/>
      <c r="K189" s="387"/>
      <c r="L189" s="387"/>
    </row>
    <row r="190" spans="2:12" ht="12.75">
      <c r="B190" s="386"/>
      <c r="C190" s="386"/>
      <c r="D190" s="386"/>
      <c r="E190" s="386"/>
      <c r="F190" s="386"/>
      <c r="K190" s="387"/>
      <c r="L190" s="387"/>
    </row>
    <row r="191" spans="2:12" ht="12.75">
      <c r="B191" s="386"/>
      <c r="C191" s="386"/>
      <c r="D191" s="386"/>
      <c r="E191" s="386"/>
      <c r="F191" s="386"/>
      <c r="K191" s="387"/>
      <c r="L191" s="387"/>
    </row>
    <row r="192" spans="2:12" ht="12.75">
      <c r="B192" s="386"/>
      <c r="C192" s="386"/>
      <c r="D192" s="386"/>
      <c r="E192" s="386"/>
      <c r="F192" s="386"/>
      <c r="K192" s="387"/>
      <c r="L192" s="387"/>
    </row>
    <row r="193" spans="2:12" ht="12.75">
      <c r="B193" s="386"/>
      <c r="C193" s="386"/>
      <c r="D193" s="386"/>
      <c r="E193" s="386"/>
      <c r="F193" s="386"/>
      <c r="K193" s="387"/>
      <c r="L193" s="387"/>
    </row>
    <row r="194" spans="2:12" ht="12.75">
      <c r="B194" s="386"/>
      <c r="C194" s="386"/>
      <c r="D194" s="386"/>
      <c r="E194" s="386"/>
      <c r="F194" s="386"/>
      <c r="K194" s="387"/>
      <c r="L194" s="387"/>
    </row>
    <row r="195" spans="2:12" ht="12.75">
      <c r="B195" s="386"/>
      <c r="C195" s="386"/>
      <c r="D195" s="386"/>
      <c r="E195" s="386"/>
      <c r="F195" s="386"/>
      <c r="K195" s="387"/>
      <c r="L195" s="387"/>
    </row>
    <row r="196" spans="2:12" ht="12.75">
      <c r="B196" s="386"/>
      <c r="C196" s="386"/>
      <c r="D196" s="386"/>
      <c r="E196" s="386"/>
      <c r="F196" s="386"/>
      <c r="K196" s="387"/>
      <c r="L196" s="387"/>
    </row>
    <row r="197" spans="2:12" ht="12.75">
      <c r="B197" s="386"/>
      <c r="C197" s="386"/>
      <c r="D197" s="386"/>
      <c r="E197" s="386"/>
      <c r="F197" s="386"/>
      <c r="K197" s="387"/>
      <c r="L197" s="387"/>
    </row>
    <row r="198" spans="2:12" ht="12.75">
      <c r="B198" s="386"/>
      <c r="C198" s="386"/>
      <c r="D198" s="386"/>
      <c r="E198" s="386"/>
      <c r="F198" s="386"/>
      <c r="K198" s="387"/>
      <c r="L198" s="387"/>
    </row>
    <row r="199" spans="2:12" ht="12.75">
      <c r="B199" s="386"/>
      <c r="C199" s="386"/>
      <c r="D199" s="386"/>
      <c r="E199" s="386"/>
      <c r="F199" s="386"/>
      <c r="K199" s="387"/>
      <c r="L199" s="387"/>
    </row>
    <row r="200" spans="2:12" ht="12.75">
      <c r="B200" s="386"/>
      <c r="C200" s="386"/>
      <c r="D200" s="386"/>
      <c r="E200" s="386"/>
      <c r="F200" s="386"/>
      <c r="K200" s="387"/>
      <c r="L200" s="387"/>
    </row>
    <row r="201" spans="2:12" ht="12.75">
      <c r="B201" s="386"/>
      <c r="C201" s="386"/>
      <c r="D201" s="386"/>
      <c r="E201" s="386"/>
      <c r="F201" s="386"/>
      <c r="K201" s="387"/>
      <c r="L201" s="387"/>
    </row>
    <row r="202" spans="2:12" ht="12.75">
      <c r="B202" s="386"/>
      <c r="C202" s="386"/>
      <c r="D202" s="386"/>
      <c r="E202" s="386"/>
      <c r="F202" s="386"/>
      <c r="K202" s="387"/>
      <c r="L202" s="387"/>
    </row>
    <row r="203" spans="2:12" ht="12.75">
      <c r="B203" s="386"/>
      <c r="C203" s="386"/>
      <c r="D203" s="386"/>
      <c r="E203" s="386"/>
      <c r="F203" s="386"/>
      <c r="K203" s="387"/>
      <c r="L203" s="387"/>
    </row>
    <row r="204" spans="2:12" ht="12.75">
      <c r="B204" s="386"/>
      <c r="C204" s="386"/>
      <c r="D204" s="386"/>
      <c r="E204" s="386"/>
      <c r="F204" s="386"/>
      <c r="K204" s="387"/>
      <c r="L204" s="387"/>
    </row>
    <row r="205" spans="2:12" ht="12.75">
      <c r="B205" s="386"/>
      <c r="C205" s="386"/>
      <c r="D205" s="386"/>
      <c r="E205" s="386"/>
      <c r="F205" s="386"/>
      <c r="K205" s="387"/>
      <c r="L205" s="387"/>
    </row>
    <row r="206" spans="2:12" ht="12.75">
      <c r="B206" s="386"/>
      <c r="C206" s="386"/>
      <c r="D206" s="386"/>
      <c r="E206" s="386"/>
      <c r="F206" s="386"/>
      <c r="K206" s="387"/>
      <c r="L206" s="387"/>
    </row>
    <row r="207" spans="2:12" ht="12.75">
      <c r="B207" s="386"/>
      <c r="C207" s="386"/>
      <c r="D207" s="386"/>
      <c r="E207" s="386"/>
      <c r="F207" s="386"/>
      <c r="K207" s="387"/>
      <c r="L207" s="387"/>
    </row>
    <row r="208" spans="2:12" ht="12.75">
      <c r="B208" s="386"/>
      <c r="C208" s="386"/>
      <c r="D208" s="386"/>
      <c r="E208" s="386"/>
      <c r="F208" s="386"/>
      <c r="K208" s="387"/>
      <c r="L208" s="387"/>
    </row>
    <row r="209" spans="2:12" ht="12.75">
      <c r="B209" s="386"/>
      <c r="C209" s="386"/>
      <c r="D209" s="386"/>
      <c r="E209" s="386"/>
      <c r="F209" s="386"/>
      <c r="K209" s="387"/>
      <c r="L209" s="387"/>
    </row>
    <row r="210" spans="2:12" ht="12.75">
      <c r="B210" s="386"/>
      <c r="C210" s="386"/>
      <c r="D210" s="386"/>
      <c r="E210" s="386"/>
      <c r="F210" s="386"/>
      <c r="K210" s="387"/>
      <c r="L210" s="387"/>
    </row>
    <row r="211" spans="2:12" ht="12.75">
      <c r="B211" s="386"/>
      <c r="C211" s="386"/>
      <c r="D211" s="386"/>
      <c r="E211" s="386"/>
      <c r="F211" s="386"/>
      <c r="K211" s="387"/>
      <c r="L211" s="387"/>
    </row>
    <row r="212" spans="2:12" ht="12.75">
      <c r="B212" s="386"/>
      <c r="C212" s="386"/>
      <c r="D212" s="386"/>
      <c r="E212" s="386"/>
      <c r="F212" s="386"/>
      <c r="K212" s="387"/>
      <c r="L212" s="387"/>
    </row>
    <row r="213" spans="2:12" ht="12.75">
      <c r="B213" s="386"/>
      <c r="C213" s="386"/>
      <c r="D213" s="386"/>
      <c r="E213" s="386"/>
      <c r="F213" s="386"/>
      <c r="K213" s="387"/>
      <c r="L213" s="387"/>
    </row>
    <row r="214" spans="2:12" ht="12.75">
      <c r="B214" s="386"/>
      <c r="C214" s="386"/>
      <c r="D214" s="386"/>
      <c r="E214" s="386"/>
      <c r="F214" s="386"/>
      <c r="K214" s="387"/>
      <c r="L214" s="387"/>
    </row>
    <row r="215" spans="2:12" ht="12.75">
      <c r="B215" s="386"/>
      <c r="C215" s="386"/>
      <c r="D215" s="386"/>
      <c r="E215" s="386"/>
      <c r="F215" s="386"/>
      <c r="K215" s="387"/>
      <c r="L215" s="387"/>
    </row>
    <row r="216" spans="2:12" ht="12.75">
      <c r="B216" s="386"/>
      <c r="C216" s="386"/>
      <c r="D216" s="386"/>
      <c r="E216" s="386"/>
      <c r="F216" s="386"/>
      <c r="K216" s="387"/>
      <c r="L216" s="387"/>
    </row>
    <row r="217" spans="2:12" ht="12.75">
      <c r="B217" s="386"/>
      <c r="C217" s="386"/>
      <c r="D217" s="386"/>
      <c r="E217" s="386"/>
      <c r="F217" s="386"/>
      <c r="K217" s="387"/>
      <c r="L217" s="387"/>
    </row>
    <row r="218" spans="2:12" ht="12.75">
      <c r="B218" s="386"/>
      <c r="C218" s="386"/>
      <c r="D218" s="386"/>
      <c r="E218" s="386"/>
      <c r="F218" s="386"/>
      <c r="K218" s="387"/>
      <c r="L218" s="387"/>
    </row>
    <row r="219" spans="2:12" ht="12.75">
      <c r="B219" s="386"/>
      <c r="C219" s="386"/>
      <c r="D219" s="386"/>
      <c r="E219" s="386"/>
      <c r="F219" s="386"/>
      <c r="K219" s="387"/>
      <c r="L219" s="387"/>
    </row>
    <row r="220" spans="2:12" ht="12.75">
      <c r="B220" s="386"/>
      <c r="C220" s="386"/>
      <c r="D220" s="386"/>
      <c r="E220" s="386"/>
      <c r="F220" s="386"/>
      <c r="K220" s="387"/>
      <c r="L220" s="387"/>
    </row>
    <row r="221" spans="2:12" ht="12.75">
      <c r="B221" s="386"/>
      <c r="C221" s="386"/>
      <c r="D221" s="386"/>
      <c r="E221" s="386"/>
      <c r="F221" s="386"/>
      <c r="K221" s="387"/>
      <c r="L221" s="387"/>
    </row>
    <row r="222" spans="2:12" ht="12.75">
      <c r="B222" s="386"/>
      <c r="C222" s="386"/>
      <c r="D222" s="386"/>
      <c r="E222" s="386"/>
      <c r="F222" s="386"/>
      <c r="K222" s="387"/>
      <c r="L222" s="387"/>
    </row>
    <row r="223" spans="2:12" ht="12.75">
      <c r="B223" s="386"/>
      <c r="C223" s="386"/>
      <c r="D223" s="386"/>
      <c r="E223" s="386"/>
      <c r="F223" s="386"/>
      <c r="K223" s="387"/>
      <c r="L223" s="387"/>
    </row>
    <row r="224" spans="2:12" ht="12.75">
      <c r="B224" s="386"/>
      <c r="C224" s="386"/>
      <c r="D224" s="386"/>
      <c r="E224" s="386"/>
      <c r="F224" s="386"/>
      <c r="K224" s="387"/>
      <c r="L224" s="387"/>
    </row>
    <row r="225" spans="2:12" ht="12.75">
      <c r="B225" s="386"/>
      <c r="C225" s="386"/>
      <c r="D225" s="386"/>
      <c r="E225" s="386"/>
      <c r="F225" s="386"/>
      <c r="K225" s="387"/>
      <c r="L225" s="387"/>
    </row>
    <row r="226" spans="2:12" ht="12.75">
      <c r="B226" s="386"/>
      <c r="C226" s="386"/>
      <c r="D226" s="386"/>
      <c r="E226" s="386"/>
      <c r="F226" s="386"/>
      <c r="K226" s="387"/>
      <c r="L226" s="387"/>
    </row>
    <row r="227" spans="2:12" ht="12.75">
      <c r="B227" s="386"/>
      <c r="C227" s="386"/>
      <c r="D227" s="386"/>
      <c r="E227" s="386"/>
      <c r="F227" s="386"/>
      <c r="K227" s="387"/>
      <c r="L227" s="387"/>
    </row>
    <row r="228" spans="2:12" ht="12.75">
      <c r="B228" s="386"/>
      <c r="C228" s="386"/>
      <c r="D228" s="386"/>
      <c r="E228" s="386"/>
      <c r="F228" s="386"/>
      <c r="K228" s="387"/>
      <c r="L228" s="387"/>
    </row>
    <row r="229" spans="2:12" ht="12.75">
      <c r="B229" s="386"/>
      <c r="C229" s="386"/>
      <c r="D229" s="386"/>
      <c r="E229" s="386"/>
      <c r="F229" s="386"/>
      <c r="K229" s="387"/>
      <c r="L229" s="387"/>
    </row>
    <row r="230" spans="2:12" ht="12.75">
      <c r="B230" s="386"/>
      <c r="C230" s="386"/>
      <c r="D230" s="386"/>
      <c r="E230" s="386"/>
      <c r="F230" s="386"/>
      <c r="K230" s="387"/>
      <c r="L230" s="387"/>
    </row>
    <row r="231" spans="2:12" ht="12.75">
      <c r="B231" s="386"/>
      <c r="C231" s="386"/>
      <c r="D231" s="386"/>
      <c r="E231" s="386"/>
      <c r="F231" s="386"/>
      <c r="K231" s="387"/>
      <c r="L231" s="387"/>
    </row>
    <row r="232" spans="2:12" ht="12.75">
      <c r="B232" s="386"/>
      <c r="C232" s="386"/>
      <c r="D232" s="386"/>
      <c r="E232" s="386"/>
      <c r="F232" s="386"/>
      <c r="K232" s="387"/>
      <c r="L232" s="387"/>
    </row>
    <row r="233" spans="2:12" ht="12.75">
      <c r="B233" s="386"/>
      <c r="C233" s="386"/>
      <c r="D233" s="386"/>
      <c r="E233" s="386"/>
      <c r="F233" s="386"/>
      <c r="K233" s="387"/>
      <c r="L233" s="387"/>
    </row>
    <row r="234" spans="2:12" ht="12.75">
      <c r="B234" s="386"/>
      <c r="C234" s="386"/>
      <c r="D234" s="386"/>
      <c r="E234" s="386"/>
      <c r="F234" s="386"/>
      <c r="K234" s="387"/>
      <c r="L234" s="387"/>
    </row>
    <row r="235" spans="2:12" ht="12.75">
      <c r="B235" s="386"/>
      <c r="C235" s="386"/>
      <c r="D235" s="386"/>
      <c r="E235" s="386"/>
      <c r="F235" s="386"/>
      <c r="K235" s="387"/>
      <c r="L235" s="387"/>
    </row>
    <row r="236" spans="2:12" ht="12.75">
      <c r="B236" s="386"/>
      <c r="C236" s="386"/>
      <c r="D236" s="386"/>
      <c r="E236" s="386"/>
      <c r="F236" s="386"/>
      <c r="K236" s="387"/>
      <c r="L236" s="387"/>
    </row>
    <row r="237" spans="2:12" ht="12.75">
      <c r="B237" s="386"/>
      <c r="C237" s="386"/>
      <c r="D237" s="386"/>
      <c r="E237" s="386"/>
      <c r="F237" s="386"/>
      <c r="K237" s="387"/>
      <c r="L237" s="387"/>
    </row>
    <row r="238" spans="2:12" ht="12.75">
      <c r="B238" s="386"/>
      <c r="C238" s="386"/>
      <c r="D238" s="386"/>
      <c r="E238" s="386"/>
      <c r="F238" s="386"/>
      <c r="K238" s="387"/>
      <c r="L238" s="387"/>
    </row>
    <row r="239" spans="2:12" ht="12.75">
      <c r="B239" s="386"/>
      <c r="C239" s="386"/>
      <c r="D239" s="386"/>
      <c r="E239" s="386"/>
      <c r="F239" s="386"/>
      <c r="K239" s="387"/>
      <c r="L239" s="387"/>
    </row>
    <row r="240" spans="2:12" ht="12.75">
      <c r="B240" s="386"/>
      <c r="C240" s="386"/>
      <c r="D240" s="386"/>
      <c r="E240" s="386"/>
      <c r="F240" s="386"/>
      <c r="K240" s="387"/>
      <c r="L240" s="387"/>
    </row>
    <row r="241" spans="2:12" ht="12.75">
      <c r="B241" s="386"/>
      <c r="C241" s="386"/>
      <c r="D241" s="386"/>
      <c r="E241" s="386"/>
      <c r="F241" s="386"/>
      <c r="K241" s="387"/>
      <c r="L241" s="387"/>
    </row>
    <row r="242" spans="2:12" ht="12.75">
      <c r="B242" s="386"/>
      <c r="C242" s="386"/>
      <c r="D242" s="386"/>
      <c r="E242" s="386"/>
      <c r="F242" s="386"/>
      <c r="K242" s="387"/>
      <c r="L242" s="387"/>
    </row>
    <row r="243" spans="2:12" ht="12.75">
      <c r="B243" s="386"/>
      <c r="C243" s="386"/>
      <c r="D243" s="386"/>
      <c r="E243" s="386"/>
      <c r="F243" s="386"/>
      <c r="K243" s="387"/>
      <c r="L243" s="387"/>
    </row>
    <row r="244" spans="2:12" ht="12.75">
      <c r="B244" s="386"/>
      <c r="C244" s="386"/>
      <c r="D244" s="386"/>
      <c r="E244" s="386"/>
      <c r="F244" s="386"/>
      <c r="K244" s="387"/>
      <c r="L244" s="387"/>
    </row>
    <row r="245" spans="2:12" ht="12.75">
      <c r="B245" s="386"/>
      <c r="C245" s="386"/>
      <c r="D245" s="386"/>
      <c r="E245" s="386"/>
      <c r="F245" s="386"/>
      <c r="K245" s="387"/>
      <c r="L245" s="387"/>
    </row>
    <row r="246" spans="2:12" ht="12.75">
      <c r="B246" s="386"/>
      <c r="C246" s="386"/>
      <c r="D246" s="386"/>
      <c r="E246" s="386"/>
      <c r="F246" s="386"/>
      <c r="K246" s="387"/>
      <c r="L246" s="387"/>
    </row>
    <row r="247" spans="2:12" ht="12.75">
      <c r="B247" s="386"/>
      <c r="C247" s="386"/>
      <c r="D247" s="386"/>
      <c r="E247" s="386"/>
      <c r="F247" s="386"/>
      <c r="K247" s="387"/>
      <c r="L247" s="387"/>
    </row>
    <row r="248" spans="2:12" ht="12.75">
      <c r="B248" s="386"/>
      <c r="C248" s="386"/>
      <c r="D248" s="386"/>
      <c r="E248" s="386"/>
      <c r="F248" s="386"/>
      <c r="K248" s="387"/>
      <c r="L248" s="387"/>
    </row>
    <row r="249" spans="2:12" ht="12.75">
      <c r="B249" s="386"/>
      <c r="C249" s="386"/>
      <c r="D249" s="386"/>
      <c r="E249" s="386"/>
      <c r="F249" s="386"/>
      <c r="K249" s="387"/>
      <c r="L249" s="387"/>
    </row>
    <row r="250" spans="2:12" ht="12.75">
      <c r="B250" s="386"/>
      <c r="C250" s="386"/>
      <c r="D250" s="386"/>
      <c r="E250" s="386"/>
      <c r="F250" s="386"/>
      <c r="K250" s="387"/>
      <c r="L250" s="387"/>
    </row>
    <row r="251" spans="2:12" ht="12.75">
      <c r="B251" s="386"/>
      <c r="C251" s="386"/>
      <c r="D251" s="386"/>
      <c r="E251" s="386"/>
      <c r="F251" s="386"/>
      <c r="K251" s="387"/>
      <c r="L251" s="387"/>
    </row>
    <row r="252" spans="2:12" ht="12.75">
      <c r="B252" s="386"/>
      <c r="C252" s="386"/>
      <c r="D252" s="386"/>
      <c r="E252" s="386"/>
      <c r="F252" s="386"/>
      <c r="K252" s="387"/>
      <c r="L252" s="387"/>
    </row>
    <row r="253" spans="2:12" ht="12.75">
      <c r="B253" s="386"/>
      <c r="C253" s="386"/>
      <c r="D253" s="386"/>
      <c r="E253" s="386"/>
      <c r="F253" s="386"/>
      <c r="K253" s="387"/>
      <c r="L253" s="387"/>
    </row>
    <row r="254" spans="2:12" ht="12.75">
      <c r="B254" s="386"/>
      <c r="C254" s="386"/>
      <c r="D254" s="386"/>
      <c r="E254" s="386"/>
      <c r="F254" s="386"/>
      <c r="K254" s="387"/>
      <c r="L254" s="387"/>
    </row>
    <row r="255" spans="2:12" ht="12.75">
      <c r="B255" s="386"/>
      <c r="C255" s="386"/>
      <c r="D255" s="386"/>
      <c r="E255" s="386"/>
      <c r="F255" s="386"/>
      <c r="K255" s="387"/>
      <c r="L255" s="387"/>
    </row>
    <row r="256" spans="2:12" ht="12.75">
      <c r="B256" s="386"/>
      <c r="C256" s="386"/>
      <c r="D256" s="386"/>
      <c r="E256" s="386"/>
      <c r="F256" s="386"/>
      <c r="K256" s="387"/>
      <c r="L256" s="387"/>
    </row>
    <row r="257" spans="2:12" ht="12.75">
      <c r="B257" s="386"/>
      <c r="C257" s="386"/>
      <c r="D257" s="386"/>
      <c r="E257" s="386"/>
      <c r="F257" s="386"/>
      <c r="K257" s="387"/>
      <c r="L257" s="387"/>
    </row>
    <row r="258" spans="2:12" ht="12.75">
      <c r="B258" s="386"/>
      <c r="C258" s="386"/>
      <c r="D258" s="386"/>
      <c r="E258" s="386"/>
      <c r="F258" s="386"/>
      <c r="K258" s="387"/>
      <c r="L258" s="387"/>
    </row>
    <row r="259" spans="2:12" ht="12.75">
      <c r="B259" s="386"/>
      <c r="C259" s="386"/>
      <c r="D259" s="386"/>
      <c r="E259" s="386"/>
      <c r="F259" s="386"/>
      <c r="K259" s="387"/>
      <c r="L259" s="387"/>
    </row>
    <row r="260" spans="2:12" ht="12.75">
      <c r="B260" s="386"/>
      <c r="C260" s="386"/>
      <c r="D260" s="386"/>
      <c r="E260" s="386"/>
      <c r="F260" s="386"/>
      <c r="K260" s="387"/>
      <c r="L260" s="387"/>
    </row>
    <row r="261" spans="2:12" ht="12.75">
      <c r="B261" s="386"/>
      <c r="C261" s="386"/>
      <c r="D261" s="386"/>
      <c r="E261" s="386"/>
      <c r="F261" s="386"/>
      <c r="K261" s="387"/>
      <c r="L261" s="387"/>
    </row>
    <row r="262" spans="2:12" ht="12.75">
      <c r="B262" s="386"/>
      <c r="C262" s="386"/>
      <c r="D262" s="386"/>
      <c r="E262" s="386"/>
      <c r="F262" s="386"/>
      <c r="K262" s="387"/>
      <c r="L262" s="387"/>
    </row>
    <row r="263" spans="2:12" ht="12.75">
      <c r="B263" s="386"/>
      <c r="C263" s="386"/>
      <c r="D263" s="386"/>
      <c r="E263" s="386"/>
      <c r="F263" s="386"/>
      <c r="K263" s="387"/>
      <c r="L263" s="387"/>
    </row>
    <row r="264" spans="2:12" ht="12.75">
      <c r="B264" s="386"/>
      <c r="C264" s="386"/>
      <c r="D264" s="386"/>
      <c r="E264" s="386"/>
      <c r="F264" s="386"/>
      <c r="K264" s="387"/>
      <c r="L264" s="387"/>
    </row>
    <row r="265" spans="2:12" ht="12.75">
      <c r="B265" s="386"/>
      <c r="C265" s="386"/>
      <c r="D265" s="386"/>
      <c r="E265" s="386"/>
      <c r="F265" s="386"/>
      <c r="K265" s="387"/>
      <c r="L265" s="387"/>
    </row>
    <row r="266" spans="2:6" ht="12.75">
      <c r="B266" s="386"/>
      <c r="C266" s="386"/>
      <c r="D266" s="386"/>
      <c r="E266" s="386"/>
      <c r="F266" s="386"/>
    </row>
    <row r="267" spans="2:6" ht="12.75">
      <c r="B267" s="386"/>
      <c r="C267" s="386"/>
      <c r="D267" s="386"/>
      <c r="E267" s="386"/>
      <c r="F267" s="386"/>
    </row>
    <row r="268" spans="2:6" ht="12.75">
      <c r="B268" s="386"/>
      <c r="C268" s="386"/>
      <c r="D268" s="386"/>
      <c r="E268" s="386"/>
      <c r="F268" s="386"/>
    </row>
    <row r="269" spans="2:6" ht="12.75">
      <c r="B269" s="386"/>
      <c r="C269" s="386"/>
      <c r="D269" s="386"/>
      <c r="E269" s="386"/>
      <c r="F269" s="386"/>
    </row>
    <row r="270" spans="2:6" ht="12.75">
      <c r="B270" s="386"/>
      <c r="C270" s="386"/>
      <c r="D270" s="386"/>
      <c r="E270" s="386"/>
      <c r="F270" s="386"/>
    </row>
    <row r="271" spans="2:6" ht="12.75">
      <c r="B271" s="386"/>
      <c r="C271" s="386"/>
      <c r="D271" s="386"/>
      <c r="E271" s="386"/>
      <c r="F271" s="386"/>
    </row>
    <row r="272" spans="2:6" ht="12.75">
      <c r="B272" s="386"/>
      <c r="C272" s="386"/>
      <c r="D272" s="386"/>
      <c r="E272" s="386"/>
      <c r="F272" s="386"/>
    </row>
    <row r="273" spans="2:6" ht="12.75">
      <c r="B273" s="386"/>
      <c r="C273" s="386"/>
      <c r="D273" s="386"/>
      <c r="E273" s="386"/>
      <c r="F273" s="386"/>
    </row>
    <row r="274" spans="2:6" ht="12.75">
      <c r="B274" s="386"/>
      <c r="C274" s="386"/>
      <c r="D274" s="386"/>
      <c r="E274" s="386"/>
      <c r="F274" s="386"/>
    </row>
    <row r="275" spans="2:6" ht="12.75">
      <c r="B275" s="386"/>
      <c r="C275" s="386"/>
      <c r="D275" s="386"/>
      <c r="E275" s="386"/>
      <c r="F275" s="386"/>
    </row>
    <row r="276" spans="2:6" ht="12.75">
      <c r="B276" s="386"/>
      <c r="C276" s="386"/>
      <c r="D276" s="386"/>
      <c r="E276" s="386"/>
      <c r="F276" s="386"/>
    </row>
    <row r="277" spans="2:6" ht="12.75">
      <c r="B277" s="386"/>
      <c r="C277" s="386"/>
      <c r="D277" s="386"/>
      <c r="E277" s="386"/>
      <c r="F277" s="386"/>
    </row>
    <row r="278" spans="2:6" ht="12.75">
      <c r="B278" s="386"/>
      <c r="C278" s="386"/>
      <c r="D278" s="386"/>
      <c r="E278" s="386"/>
      <c r="F278" s="386"/>
    </row>
    <row r="279" spans="2:6" ht="12.75">
      <c r="B279" s="386"/>
      <c r="C279" s="386"/>
      <c r="D279" s="386"/>
      <c r="E279" s="386"/>
      <c r="F279" s="386"/>
    </row>
    <row r="280" spans="2:6" ht="12.75">
      <c r="B280" s="386"/>
      <c r="C280" s="386"/>
      <c r="D280" s="386"/>
      <c r="E280" s="386"/>
      <c r="F280" s="386"/>
    </row>
    <row r="281" spans="2:6" ht="12.75">
      <c r="B281" s="386"/>
      <c r="C281" s="386"/>
      <c r="D281" s="386"/>
      <c r="E281" s="386"/>
      <c r="F281" s="386"/>
    </row>
    <row r="282" spans="2:6" ht="12.75">
      <c r="B282" s="386"/>
      <c r="C282" s="386"/>
      <c r="D282" s="386"/>
      <c r="E282" s="386"/>
      <c r="F282" s="386"/>
    </row>
    <row r="283" spans="2:6" ht="12.75">
      <c r="B283" s="386"/>
      <c r="C283" s="386"/>
      <c r="D283" s="386"/>
      <c r="E283" s="386"/>
      <c r="F283" s="386"/>
    </row>
    <row r="284" spans="2:6" ht="12.75">
      <c r="B284" s="386"/>
      <c r="C284" s="386"/>
      <c r="D284" s="386"/>
      <c r="E284" s="386"/>
      <c r="F284" s="386"/>
    </row>
    <row r="285" spans="2:6" ht="12.75">
      <c r="B285" s="386"/>
      <c r="C285" s="386"/>
      <c r="D285" s="386"/>
      <c r="E285" s="386"/>
      <c r="F285" s="386"/>
    </row>
    <row r="286" spans="2:6" ht="12.75">
      <c r="B286" s="386"/>
      <c r="C286" s="386"/>
      <c r="D286" s="386"/>
      <c r="E286" s="386"/>
      <c r="F286" s="386"/>
    </row>
    <row r="287" spans="2:6" ht="12.75">
      <c r="B287" s="386"/>
      <c r="C287" s="386"/>
      <c r="D287" s="386"/>
      <c r="E287" s="386"/>
      <c r="F287" s="386"/>
    </row>
    <row r="288" spans="2:6" ht="12.75">
      <c r="B288" s="386"/>
      <c r="C288" s="386"/>
      <c r="D288" s="386"/>
      <c r="E288" s="386"/>
      <c r="F288" s="386"/>
    </row>
    <row r="289" spans="2:6" ht="12.75">
      <c r="B289" s="386"/>
      <c r="C289" s="386"/>
      <c r="D289" s="386"/>
      <c r="E289" s="386"/>
      <c r="F289" s="386"/>
    </row>
    <row r="290" spans="2:6" ht="12.75">
      <c r="B290" s="386"/>
      <c r="C290" s="386"/>
      <c r="D290" s="386"/>
      <c r="E290" s="386"/>
      <c r="F290" s="386"/>
    </row>
    <row r="291" spans="2:6" ht="12.75">
      <c r="B291" s="386"/>
      <c r="C291" s="386"/>
      <c r="D291" s="386"/>
      <c r="E291" s="386"/>
      <c r="F291" s="386"/>
    </row>
    <row r="292" spans="2:6" ht="12.75">
      <c r="B292" s="386"/>
      <c r="C292" s="386"/>
      <c r="D292" s="386"/>
      <c r="E292" s="386"/>
      <c r="F292" s="386"/>
    </row>
    <row r="293" spans="2:6" ht="12.75">
      <c r="B293" s="386"/>
      <c r="C293" s="386"/>
      <c r="D293" s="386"/>
      <c r="E293" s="386"/>
      <c r="F293" s="386"/>
    </row>
    <row r="294" spans="2:6" ht="12.75">
      <c r="B294" s="386"/>
      <c r="C294" s="386"/>
      <c r="D294" s="386"/>
      <c r="E294" s="386"/>
      <c r="F294" s="386"/>
    </row>
    <row r="295" spans="2:6" ht="12.75">
      <c r="B295" s="386"/>
      <c r="C295" s="386"/>
      <c r="D295" s="386"/>
      <c r="E295" s="386"/>
      <c r="F295" s="386"/>
    </row>
    <row r="296" spans="2:6" ht="12.75">
      <c r="B296" s="386"/>
      <c r="C296" s="386"/>
      <c r="D296" s="386"/>
      <c r="E296" s="386"/>
      <c r="F296" s="386"/>
    </row>
    <row r="297" spans="2:6" ht="12.75">
      <c r="B297" s="386"/>
      <c r="C297" s="386"/>
      <c r="D297" s="386"/>
      <c r="E297" s="386"/>
      <c r="F297" s="386"/>
    </row>
    <row r="298" spans="2:6" ht="12.75">
      <c r="B298" s="386"/>
      <c r="C298" s="386"/>
      <c r="D298" s="386"/>
      <c r="E298" s="386"/>
      <c r="F298" s="386"/>
    </row>
    <row r="299" spans="2:6" ht="12.75">
      <c r="B299" s="386"/>
      <c r="C299" s="386"/>
      <c r="D299" s="386"/>
      <c r="E299" s="386"/>
      <c r="F299" s="386"/>
    </row>
    <row r="300" spans="2:6" ht="12.75">
      <c r="B300" s="386"/>
      <c r="C300" s="386"/>
      <c r="D300" s="386"/>
      <c r="E300" s="386"/>
      <c r="F300" s="386"/>
    </row>
    <row r="301" spans="2:6" ht="12.75">
      <c r="B301" s="386"/>
      <c r="C301" s="386"/>
      <c r="D301" s="386"/>
      <c r="E301" s="386"/>
      <c r="F301" s="386"/>
    </row>
    <row r="302" spans="2:6" ht="12.75">
      <c r="B302" s="386"/>
      <c r="C302" s="386"/>
      <c r="D302" s="386"/>
      <c r="E302" s="386"/>
      <c r="F302" s="386"/>
    </row>
    <row r="303" spans="2:6" ht="12.75">
      <c r="B303" s="386"/>
      <c r="C303" s="386"/>
      <c r="D303" s="386"/>
      <c r="E303" s="386"/>
      <c r="F303" s="386"/>
    </row>
    <row r="304" spans="2:6" ht="12.75">
      <c r="B304" s="386"/>
      <c r="C304" s="386"/>
      <c r="D304" s="386"/>
      <c r="E304" s="386"/>
      <c r="F304" s="386"/>
    </row>
    <row r="305" spans="2:6" ht="12.75">
      <c r="B305" s="386"/>
      <c r="C305" s="386"/>
      <c r="D305" s="386"/>
      <c r="E305" s="386"/>
      <c r="F305" s="386"/>
    </row>
    <row r="306" spans="2:6" ht="12.75">
      <c r="B306" s="386"/>
      <c r="C306" s="386"/>
      <c r="D306" s="386"/>
      <c r="E306" s="386"/>
      <c r="F306" s="386"/>
    </row>
    <row r="307" spans="2:6" ht="12.75">
      <c r="B307" s="386"/>
      <c r="C307" s="386"/>
      <c r="D307" s="386"/>
      <c r="E307" s="386"/>
      <c r="F307" s="386"/>
    </row>
    <row r="308" spans="2:6" ht="12.75">
      <c r="B308" s="386"/>
      <c r="C308" s="386"/>
      <c r="D308" s="386"/>
      <c r="E308" s="386"/>
      <c r="F308" s="386"/>
    </row>
    <row r="309" spans="2:6" ht="12.75">
      <c r="B309" s="386"/>
      <c r="C309" s="386"/>
      <c r="D309" s="386"/>
      <c r="E309" s="386"/>
      <c r="F309" s="386"/>
    </row>
    <row r="310" spans="2:6" ht="12.75">
      <c r="B310" s="386"/>
      <c r="C310" s="386"/>
      <c r="D310" s="386"/>
      <c r="E310" s="386"/>
      <c r="F310" s="386"/>
    </row>
    <row r="311" spans="2:6" ht="12.75">
      <c r="B311" s="386"/>
      <c r="C311" s="386"/>
      <c r="D311" s="386"/>
      <c r="E311" s="386"/>
      <c r="F311" s="386"/>
    </row>
    <row r="312" spans="2:6" ht="12.75">
      <c r="B312" s="386"/>
      <c r="C312" s="386"/>
      <c r="D312" s="386"/>
      <c r="E312" s="386"/>
      <c r="F312" s="386"/>
    </row>
    <row r="313" spans="2:6" ht="12.75">
      <c r="B313" s="386"/>
      <c r="C313" s="386"/>
      <c r="D313" s="386"/>
      <c r="E313" s="386"/>
      <c r="F313" s="386"/>
    </row>
    <row r="314" spans="2:6" ht="12.75">
      <c r="B314" s="386"/>
      <c r="C314" s="386"/>
      <c r="D314" s="386"/>
      <c r="E314" s="386"/>
      <c r="F314" s="386"/>
    </row>
    <row r="315" spans="2:6" ht="12.75">
      <c r="B315" s="386"/>
      <c r="C315" s="386"/>
      <c r="D315" s="386"/>
      <c r="E315" s="386"/>
      <c r="F315" s="386"/>
    </row>
    <row r="316" spans="2:6" ht="12.75">
      <c r="B316" s="386"/>
      <c r="C316" s="386"/>
      <c r="D316" s="386"/>
      <c r="E316" s="386"/>
      <c r="F316" s="386"/>
    </row>
    <row r="317" spans="2:6" ht="12.75">
      <c r="B317" s="386"/>
      <c r="C317" s="386"/>
      <c r="D317" s="386"/>
      <c r="E317" s="386"/>
      <c r="F317" s="386"/>
    </row>
    <row r="318" spans="2:6" ht="12.75">
      <c r="B318" s="386"/>
      <c r="C318" s="386"/>
      <c r="D318" s="386"/>
      <c r="E318" s="386"/>
      <c r="F318" s="386"/>
    </row>
    <row r="319" spans="2:6" ht="12.75">
      <c r="B319" s="386"/>
      <c r="C319" s="386"/>
      <c r="D319" s="386"/>
      <c r="E319" s="386"/>
      <c r="F319" s="386"/>
    </row>
    <row r="320" spans="2:6" ht="12.75">
      <c r="B320" s="386"/>
      <c r="C320" s="386"/>
      <c r="D320" s="386"/>
      <c r="E320" s="386"/>
      <c r="F320" s="386"/>
    </row>
    <row r="321" spans="2:6" ht="12.75">
      <c r="B321" s="386"/>
      <c r="C321" s="386"/>
      <c r="D321" s="386"/>
      <c r="E321" s="386"/>
      <c r="F321" s="386"/>
    </row>
    <row r="322" spans="2:6" ht="12.75">
      <c r="B322" s="386"/>
      <c r="C322" s="386"/>
      <c r="D322" s="386"/>
      <c r="E322" s="386"/>
      <c r="F322" s="386"/>
    </row>
    <row r="323" spans="2:6" ht="12.75">
      <c r="B323" s="386"/>
      <c r="C323" s="386"/>
      <c r="D323" s="386"/>
      <c r="E323" s="386"/>
      <c r="F323" s="386"/>
    </row>
    <row r="324" spans="2:6" ht="12.75">
      <c r="B324" s="386"/>
      <c r="C324" s="386"/>
      <c r="D324" s="386"/>
      <c r="E324" s="386"/>
      <c r="F324" s="386"/>
    </row>
    <row r="325" spans="2:6" ht="12.75">
      <c r="B325" s="386"/>
      <c r="C325" s="386"/>
      <c r="D325" s="386"/>
      <c r="E325" s="386"/>
      <c r="F325" s="386"/>
    </row>
    <row r="326" spans="2:6" ht="12.75">
      <c r="B326" s="386"/>
      <c r="C326" s="386"/>
      <c r="D326" s="386"/>
      <c r="E326" s="386"/>
      <c r="F326" s="386"/>
    </row>
    <row r="327" spans="2:6" ht="12.75">
      <c r="B327" s="386"/>
      <c r="C327" s="386"/>
      <c r="D327" s="386"/>
      <c r="E327" s="386"/>
      <c r="F327" s="386"/>
    </row>
    <row r="328" spans="2:6" ht="12.75">
      <c r="B328" s="386"/>
      <c r="C328" s="386"/>
      <c r="D328" s="386"/>
      <c r="E328" s="386"/>
      <c r="F328" s="386"/>
    </row>
    <row r="329" spans="2:6" ht="12.75">
      <c r="B329" s="386"/>
      <c r="C329" s="386"/>
      <c r="D329" s="386"/>
      <c r="E329" s="386"/>
      <c r="F329" s="386"/>
    </row>
    <row r="330" spans="2:6" ht="12.75">
      <c r="B330" s="386"/>
      <c r="C330" s="386"/>
      <c r="D330" s="386"/>
      <c r="E330" s="386"/>
      <c r="F330" s="386"/>
    </row>
    <row r="331" spans="2:6" ht="12.75">
      <c r="B331" s="386"/>
      <c r="C331" s="386"/>
      <c r="D331" s="386"/>
      <c r="E331" s="386"/>
      <c r="F331" s="386"/>
    </row>
    <row r="332" spans="2:6" ht="12.75">
      <c r="B332" s="386"/>
      <c r="C332" s="386"/>
      <c r="D332" s="386"/>
      <c r="E332" s="386"/>
      <c r="F332" s="386"/>
    </row>
    <row r="333" spans="2:6" ht="12.75">
      <c r="B333" s="386"/>
      <c r="C333" s="386"/>
      <c r="D333" s="386"/>
      <c r="E333" s="386"/>
      <c r="F333" s="386"/>
    </row>
    <row r="334" spans="2:6" ht="12.75">
      <c r="B334" s="386"/>
      <c r="C334" s="386"/>
      <c r="D334" s="386"/>
      <c r="E334" s="386"/>
      <c r="F334" s="386"/>
    </row>
    <row r="335" spans="2:6" ht="12.75">
      <c r="B335" s="386"/>
      <c r="C335" s="386"/>
      <c r="D335" s="386"/>
      <c r="E335" s="386"/>
      <c r="F335" s="386"/>
    </row>
    <row r="336" spans="2:6" ht="12.75">
      <c r="B336" s="386"/>
      <c r="C336" s="386"/>
      <c r="D336" s="386"/>
      <c r="E336" s="386"/>
      <c r="F336" s="386"/>
    </row>
    <row r="337" spans="2:6" ht="12.75">
      <c r="B337" s="386"/>
      <c r="C337" s="386"/>
      <c r="D337" s="386"/>
      <c r="E337" s="386"/>
      <c r="F337" s="386"/>
    </row>
    <row r="338" spans="2:6" ht="12.75">
      <c r="B338" s="386"/>
      <c r="C338" s="386"/>
      <c r="D338" s="386"/>
      <c r="E338" s="386"/>
      <c r="F338" s="386"/>
    </row>
    <row r="339" spans="2:6" ht="12.75">
      <c r="B339" s="386"/>
      <c r="C339" s="386"/>
      <c r="D339" s="386"/>
      <c r="E339" s="386"/>
      <c r="F339" s="386"/>
    </row>
    <row r="340" spans="2:6" ht="12.75">
      <c r="B340" s="386"/>
      <c r="C340" s="386"/>
      <c r="D340" s="386"/>
      <c r="E340" s="386"/>
      <c r="F340" s="386"/>
    </row>
    <row r="341" spans="2:6" ht="12.75">
      <c r="B341" s="386"/>
      <c r="C341" s="386"/>
      <c r="D341" s="386"/>
      <c r="E341" s="386"/>
      <c r="F341" s="386"/>
    </row>
    <row r="342" spans="2:6" ht="12.75">
      <c r="B342" s="386"/>
      <c r="C342" s="386"/>
      <c r="D342" s="386"/>
      <c r="E342" s="386"/>
      <c r="F342" s="386"/>
    </row>
    <row r="343" spans="2:6" ht="12.75">
      <c r="B343" s="386"/>
      <c r="C343" s="386"/>
      <c r="D343" s="386"/>
      <c r="E343" s="386"/>
      <c r="F343" s="386"/>
    </row>
    <row r="344" spans="2:6" ht="12.75">
      <c r="B344" s="386"/>
      <c r="C344" s="386"/>
      <c r="D344" s="386"/>
      <c r="E344" s="386"/>
      <c r="F344" s="386"/>
    </row>
    <row r="345" spans="2:6" ht="12.75">
      <c r="B345" s="386"/>
      <c r="C345" s="386"/>
      <c r="D345" s="386"/>
      <c r="E345" s="386"/>
      <c r="F345" s="386"/>
    </row>
    <row r="346" spans="2:6" ht="12.75">
      <c r="B346" s="386"/>
      <c r="C346" s="386"/>
      <c r="D346" s="386"/>
      <c r="E346" s="386"/>
      <c r="F346" s="386"/>
    </row>
    <row r="347" spans="2:6" ht="12.75">
      <c r="B347" s="386"/>
      <c r="C347" s="386"/>
      <c r="D347" s="386"/>
      <c r="E347" s="386"/>
      <c r="F347" s="386"/>
    </row>
    <row r="348" spans="2:6" ht="12.75">
      <c r="B348" s="386"/>
      <c r="C348" s="386"/>
      <c r="D348" s="386"/>
      <c r="E348" s="386"/>
      <c r="F348" s="386"/>
    </row>
    <row r="349" spans="2:6" ht="12.75">
      <c r="B349" s="386"/>
      <c r="C349" s="386"/>
      <c r="D349" s="386"/>
      <c r="E349" s="386"/>
      <c r="F349" s="386"/>
    </row>
    <row r="350" spans="2:6" ht="12.75">
      <c r="B350" s="386"/>
      <c r="C350" s="386"/>
      <c r="D350" s="386"/>
      <c r="E350" s="386"/>
      <c r="F350" s="386"/>
    </row>
    <row r="351" spans="2:6" ht="12.75">
      <c r="B351" s="386"/>
      <c r="C351" s="386"/>
      <c r="D351" s="386"/>
      <c r="E351" s="386"/>
      <c r="F351" s="386"/>
    </row>
    <row r="352" spans="2:6" ht="12.75">
      <c r="B352" s="386"/>
      <c r="C352" s="386"/>
      <c r="D352" s="386"/>
      <c r="E352" s="386"/>
      <c r="F352" s="386"/>
    </row>
    <row r="353" spans="2:6" ht="12.75">
      <c r="B353" s="386"/>
      <c r="C353" s="386"/>
      <c r="D353" s="386"/>
      <c r="E353" s="386"/>
      <c r="F353" s="386"/>
    </row>
    <row r="354" spans="2:6" ht="12.75">
      <c r="B354" s="386"/>
      <c r="C354" s="386"/>
      <c r="D354" s="386"/>
      <c r="E354" s="386"/>
      <c r="F354" s="386"/>
    </row>
    <row r="355" spans="2:6" ht="12.75">
      <c r="B355" s="386"/>
      <c r="C355" s="386"/>
      <c r="D355" s="386"/>
      <c r="E355" s="386"/>
      <c r="F355" s="386"/>
    </row>
    <row r="356" spans="2:6" ht="12.75">
      <c r="B356" s="386"/>
      <c r="C356" s="386"/>
      <c r="D356" s="386"/>
      <c r="E356" s="386"/>
      <c r="F356" s="386"/>
    </row>
    <row r="357" spans="2:6" ht="12.75">
      <c r="B357" s="386"/>
      <c r="C357" s="386"/>
      <c r="D357" s="386"/>
      <c r="E357" s="386"/>
      <c r="F357" s="386"/>
    </row>
    <row r="358" spans="2:6" ht="12.75">
      <c r="B358" s="386"/>
      <c r="C358" s="386"/>
      <c r="D358" s="386"/>
      <c r="E358" s="386"/>
      <c r="F358" s="386"/>
    </row>
    <row r="359" spans="2:6" ht="12.75">
      <c r="B359" s="386"/>
      <c r="C359" s="386"/>
      <c r="D359" s="386"/>
      <c r="E359" s="386"/>
      <c r="F359" s="386"/>
    </row>
    <row r="360" spans="2:6" ht="12.75">
      <c r="B360" s="386"/>
      <c r="C360" s="386"/>
      <c r="D360" s="386"/>
      <c r="E360" s="386"/>
      <c r="F360" s="386"/>
    </row>
    <row r="361" spans="2:6" ht="12.75">
      <c r="B361" s="386"/>
      <c r="C361" s="386"/>
      <c r="D361" s="386"/>
      <c r="E361" s="386"/>
      <c r="F361" s="386"/>
    </row>
    <row r="362" spans="2:6" ht="12.75">
      <c r="B362" s="386"/>
      <c r="C362" s="386"/>
      <c r="D362" s="386"/>
      <c r="E362" s="386"/>
      <c r="F362" s="386"/>
    </row>
    <row r="363" spans="2:6" ht="12.75">
      <c r="B363" s="386"/>
      <c r="C363" s="386"/>
      <c r="D363" s="386"/>
      <c r="E363" s="386"/>
      <c r="F363" s="386"/>
    </row>
    <row r="364" spans="2:6" ht="12.75">
      <c r="B364" s="386"/>
      <c r="C364" s="386"/>
      <c r="D364" s="386"/>
      <c r="E364" s="386"/>
      <c r="F364" s="386"/>
    </row>
    <row r="365" spans="2:6" ht="12.75">
      <c r="B365" s="386"/>
      <c r="C365" s="386"/>
      <c r="D365" s="386"/>
      <c r="E365" s="386"/>
      <c r="F365" s="386"/>
    </row>
    <row r="366" spans="2:6" ht="12.75">
      <c r="B366" s="386"/>
      <c r="C366" s="386"/>
      <c r="D366" s="386"/>
      <c r="E366" s="386"/>
      <c r="F366" s="386"/>
    </row>
    <row r="367" spans="2:6" ht="12.75">
      <c r="B367" s="386"/>
      <c r="C367" s="386"/>
      <c r="D367" s="386"/>
      <c r="E367" s="386"/>
      <c r="F367" s="386"/>
    </row>
    <row r="368" spans="2:6" ht="12.75">
      <c r="B368" s="386"/>
      <c r="C368" s="386"/>
      <c r="D368" s="386"/>
      <c r="E368" s="386"/>
      <c r="F368" s="386"/>
    </row>
    <row r="369" spans="2:6" ht="12.75">
      <c r="B369" s="386"/>
      <c r="C369" s="386"/>
      <c r="D369" s="386"/>
      <c r="E369" s="386"/>
      <c r="F369" s="386"/>
    </row>
    <row r="370" spans="2:6" ht="12.75">
      <c r="B370" s="386"/>
      <c r="C370" s="386"/>
      <c r="D370" s="386"/>
      <c r="E370" s="386"/>
      <c r="F370" s="386"/>
    </row>
    <row r="371" spans="2:6" ht="12.75">
      <c r="B371" s="386"/>
      <c r="C371" s="386"/>
      <c r="D371" s="386"/>
      <c r="E371" s="386"/>
      <c r="F371" s="386"/>
    </row>
    <row r="372" spans="2:6" ht="12.75">
      <c r="B372" s="386"/>
      <c r="C372" s="386"/>
      <c r="D372" s="386"/>
      <c r="E372" s="386"/>
      <c r="F372" s="386"/>
    </row>
    <row r="373" spans="2:6" ht="12.75">
      <c r="B373" s="386"/>
      <c r="C373" s="386"/>
      <c r="D373" s="386"/>
      <c r="E373" s="386"/>
      <c r="F373" s="386"/>
    </row>
    <row r="374" spans="2:6" ht="12.75">
      <c r="B374" s="386"/>
      <c r="C374" s="386"/>
      <c r="D374" s="386"/>
      <c r="E374" s="386"/>
      <c r="F374" s="386"/>
    </row>
    <row r="375" spans="2:6" ht="12.75">
      <c r="B375" s="386"/>
      <c r="C375" s="386"/>
      <c r="D375" s="386"/>
      <c r="E375" s="386"/>
      <c r="F375" s="386"/>
    </row>
    <row r="376" spans="2:6" ht="12.75">
      <c r="B376" s="386"/>
      <c r="C376" s="386"/>
      <c r="D376" s="386"/>
      <c r="E376" s="386"/>
      <c r="F376" s="386"/>
    </row>
    <row r="377" spans="2:6" ht="12.75">
      <c r="B377" s="386"/>
      <c r="C377" s="386"/>
      <c r="D377" s="386"/>
      <c r="E377" s="386"/>
      <c r="F377" s="386"/>
    </row>
    <row r="378" spans="2:6" ht="12.75">
      <c r="B378" s="386"/>
      <c r="C378" s="386"/>
      <c r="D378" s="386"/>
      <c r="E378" s="386"/>
      <c r="F378" s="386"/>
    </row>
    <row r="379" spans="2:6" ht="12.75">
      <c r="B379" s="386"/>
      <c r="C379" s="386"/>
      <c r="D379" s="386"/>
      <c r="E379" s="386"/>
      <c r="F379" s="386"/>
    </row>
    <row r="380" spans="2:6" ht="12.75">
      <c r="B380" s="386"/>
      <c r="C380" s="386"/>
      <c r="D380" s="386"/>
      <c r="E380" s="386"/>
      <c r="F380" s="386"/>
    </row>
    <row r="381" spans="2:6" ht="12.75">
      <c r="B381" s="386"/>
      <c r="C381" s="386"/>
      <c r="D381" s="386"/>
      <c r="E381" s="386"/>
      <c r="F381" s="386"/>
    </row>
    <row r="382" spans="2:6" ht="12.75">
      <c r="B382" s="386"/>
      <c r="C382" s="386"/>
      <c r="D382" s="386"/>
      <c r="E382" s="386"/>
      <c r="F382" s="386"/>
    </row>
    <row r="383" spans="2:6" ht="12.75">
      <c r="B383" s="386"/>
      <c r="C383" s="386"/>
      <c r="D383" s="386"/>
      <c r="E383" s="386"/>
      <c r="F383" s="386"/>
    </row>
    <row r="384" spans="2:6" ht="12.75">
      <c r="B384" s="386"/>
      <c r="C384" s="386"/>
      <c r="D384" s="386"/>
      <c r="E384" s="386"/>
      <c r="F384" s="386"/>
    </row>
    <row r="385" spans="2:6" ht="12.75">
      <c r="B385" s="386"/>
      <c r="C385" s="386"/>
      <c r="D385" s="386"/>
      <c r="E385" s="386"/>
      <c r="F385" s="386"/>
    </row>
    <row r="386" spans="2:6" ht="12.75">
      <c r="B386" s="386"/>
      <c r="C386" s="386"/>
      <c r="D386" s="386"/>
      <c r="E386" s="386"/>
      <c r="F386" s="386"/>
    </row>
    <row r="387" spans="2:6" ht="12.75">
      <c r="B387" s="386"/>
      <c r="C387" s="386"/>
      <c r="D387" s="386"/>
      <c r="E387" s="386"/>
      <c r="F387" s="386"/>
    </row>
    <row r="388" spans="2:6" ht="12.75">
      <c r="B388" s="386"/>
      <c r="C388" s="386"/>
      <c r="D388" s="386"/>
      <c r="E388" s="386"/>
      <c r="F388" s="386"/>
    </row>
    <row r="389" spans="2:6" ht="12.75">
      <c r="B389" s="386"/>
      <c r="C389" s="386"/>
      <c r="D389" s="386"/>
      <c r="E389" s="386"/>
      <c r="F389" s="386"/>
    </row>
    <row r="390" spans="2:6" ht="12.75">
      <c r="B390" s="386"/>
      <c r="C390" s="386"/>
      <c r="D390" s="386"/>
      <c r="E390" s="386"/>
      <c r="F390" s="386"/>
    </row>
    <row r="391" spans="2:6" ht="12.75">
      <c r="B391" s="386"/>
      <c r="C391" s="386"/>
      <c r="D391" s="386"/>
      <c r="E391" s="386"/>
      <c r="F391" s="386"/>
    </row>
    <row r="392" spans="2:6" ht="12.75">
      <c r="B392" s="386"/>
      <c r="C392" s="386"/>
      <c r="D392" s="386"/>
      <c r="E392" s="386"/>
      <c r="F392" s="386"/>
    </row>
    <row r="393" spans="2:6" ht="12.75">
      <c r="B393" s="386"/>
      <c r="C393" s="386"/>
      <c r="D393" s="386"/>
      <c r="E393" s="386"/>
      <c r="F393" s="386"/>
    </row>
    <row r="394" spans="2:6" ht="12.75">
      <c r="B394" s="386"/>
      <c r="C394" s="386"/>
      <c r="D394" s="386"/>
      <c r="E394" s="386"/>
      <c r="F394" s="386"/>
    </row>
    <row r="395" spans="2:6" ht="12.75">
      <c r="B395" s="386"/>
      <c r="C395" s="386"/>
      <c r="D395" s="386"/>
      <c r="E395" s="386"/>
      <c r="F395" s="386"/>
    </row>
    <row r="396" spans="2:6" ht="12.75">
      <c r="B396" s="386"/>
      <c r="C396" s="386"/>
      <c r="D396" s="386"/>
      <c r="E396" s="386"/>
      <c r="F396" s="386"/>
    </row>
    <row r="397" spans="2:6" ht="12.75">
      <c r="B397" s="386"/>
      <c r="C397" s="386"/>
      <c r="D397" s="386"/>
      <c r="E397" s="386"/>
      <c r="F397" s="386"/>
    </row>
    <row r="398" spans="2:6" ht="12.75">
      <c r="B398" s="386"/>
      <c r="C398" s="386"/>
      <c r="D398" s="386"/>
      <c r="E398" s="386"/>
      <c r="F398" s="386"/>
    </row>
    <row r="399" spans="2:6" ht="12.75">
      <c r="B399" s="386"/>
      <c r="C399" s="386"/>
      <c r="D399" s="386"/>
      <c r="E399" s="386"/>
      <c r="F399" s="386"/>
    </row>
    <row r="400" spans="2:6" ht="12.75">
      <c r="B400" s="386"/>
      <c r="C400" s="386"/>
      <c r="D400" s="386"/>
      <c r="E400" s="386"/>
      <c r="F400" s="386"/>
    </row>
    <row r="401" spans="2:6" ht="12.75">
      <c r="B401" s="386"/>
      <c r="C401" s="386"/>
      <c r="D401" s="386"/>
      <c r="E401" s="386"/>
      <c r="F401" s="386"/>
    </row>
    <row r="402" spans="2:6" ht="12.75">
      <c r="B402" s="386"/>
      <c r="C402" s="386"/>
      <c r="D402" s="386"/>
      <c r="E402" s="386"/>
      <c r="F402" s="386"/>
    </row>
    <row r="403" spans="2:6" ht="12.75">
      <c r="B403" s="386"/>
      <c r="C403" s="386"/>
      <c r="D403" s="386"/>
      <c r="E403" s="386"/>
      <c r="F403" s="386"/>
    </row>
    <row r="404" spans="2:6" ht="12.75">
      <c r="B404" s="386"/>
      <c r="C404" s="386"/>
      <c r="D404" s="386"/>
      <c r="E404" s="386"/>
      <c r="F404" s="386"/>
    </row>
    <row r="405" spans="2:6" ht="12.75">
      <c r="B405" s="386"/>
      <c r="C405" s="386"/>
      <c r="D405" s="386"/>
      <c r="E405" s="386"/>
      <c r="F405" s="386"/>
    </row>
    <row r="406" spans="2:6" ht="12.75">
      <c r="B406" s="386"/>
      <c r="C406" s="386"/>
      <c r="D406" s="386"/>
      <c r="E406" s="386"/>
      <c r="F406" s="386"/>
    </row>
    <row r="407" spans="2:6" ht="12.75">
      <c r="B407" s="386"/>
      <c r="C407" s="386"/>
      <c r="D407" s="386"/>
      <c r="E407" s="386"/>
      <c r="F407" s="386"/>
    </row>
    <row r="408" spans="2:6" ht="12.75">
      <c r="B408" s="386"/>
      <c r="C408" s="386"/>
      <c r="D408" s="386"/>
      <c r="E408" s="386"/>
      <c r="F408" s="386"/>
    </row>
    <row r="409" spans="2:6" ht="12.75">
      <c r="B409" s="386"/>
      <c r="C409" s="386"/>
      <c r="D409" s="386"/>
      <c r="E409" s="386"/>
      <c r="F409" s="386"/>
    </row>
    <row r="410" spans="2:6" ht="12.75">
      <c r="B410" s="386"/>
      <c r="C410" s="386"/>
      <c r="D410" s="386"/>
      <c r="E410" s="386"/>
      <c r="F410" s="386"/>
    </row>
    <row r="411" spans="2:6" ht="12.75">
      <c r="B411" s="386"/>
      <c r="C411" s="386"/>
      <c r="D411" s="386"/>
      <c r="E411" s="386"/>
      <c r="F411" s="386"/>
    </row>
    <row r="412" spans="2:6" ht="12.75">
      <c r="B412" s="386"/>
      <c r="C412" s="386"/>
      <c r="D412" s="386"/>
      <c r="E412" s="386"/>
      <c r="F412" s="386"/>
    </row>
    <row r="413" spans="2:6" ht="12.75">
      <c r="B413" s="386"/>
      <c r="C413" s="386"/>
      <c r="D413" s="386"/>
      <c r="E413" s="386"/>
      <c r="F413" s="386"/>
    </row>
    <row r="414" spans="2:6" ht="12.75">
      <c r="B414" s="386"/>
      <c r="C414" s="386"/>
      <c r="D414" s="386"/>
      <c r="E414" s="386"/>
      <c r="F414" s="386"/>
    </row>
    <row r="415" spans="2:6" ht="12.75">
      <c r="B415" s="386"/>
      <c r="C415" s="386"/>
      <c r="D415" s="386"/>
      <c r="E415" s="386"/>
      <c r="F415" s="386"/>
    </row>
    <row r="416" spans="2:6" ht="12.75">
      <c r="B416" s="386"/>
      <c r="C416" s="386"/>
      <c r="D416" s="386"/>
      <c r="E416" s="386"/>
      <c r="F416" s="386"/>
    </row>
    <row r="417" spans="2:6" ht="12.75">
      <c r="B417" s="386"/>
      <c r="C417" s="386"/>
      <c r="D417" s="386"/>
      <c r="E417" s="386"/>
      <c r="F417" s="386"/>
    </row>
    <row r="418" spans="2:6" ht="12.75">
      <c r="B418" s="386"/>
      <c r="C418" s="386"/>
      <c r="D418" s="386"/>
      <c r="E418" s="386"/>
      <c r="F418" s="386"/>
    </row>
    <row r="419" spans="2:6" ht="12.75">
      <c r="B419" s="386"/>
      <c r="C419" s="386"/>
      <c r="D419" s="386"/>
      <c r="E419" s="386"/>
      <c r="F419" s="386"/>
    </row>
    <row r="420" spans="2:6" ht="12.75">
      <c r="B420" s="386"/>
      <c r="C420" s="386"/>
      <c r="D420" s="386"/>
      <c r="E420" s="386"/>
      <c r="F420" s="386"/>
    </row>
    <row r="421" spans="2:6" ht="12.75">
      <c r="B421" s="386"/>
      <c r="C421" s="386"/>
      <c r="D421" s="386"/>
      <c r="E421" s="386"/>
      <c r="F421" s="386"/>
    </row>
    <row r="422" spans="2:6" ht="12.75">
      <c r="B422" s="386"/>
      <c r="C422" s="386"/>
      <c r="D422" s="386"/>
      <c r="E422" s="386"/>
      <c r="F422" s="386"/>
    </row>
    <row r="423" spans="2:6" ht="12.75">
      <c r="B423" s="386"/>
      <c r="C423" s="386"/>
      <c r="D423" s="386"/>
      <c r="E423" s="386"/>
      <c r="F423" s="386"/>
    </row>
    <row r="424" spans="2:6" ht="12.75">
      <c r="B424" s="386"/>
      <c r="C424" s="386"/>
      <c r="D424" s="386"/>
      <c r="E424" s="386"/>
      <c r="F424" s="386"/>
    </row>
    <row r="425" spans="2:6" ht="12.75">
      <c r="B425" s="386"/>
      <c r="C425" s="386"/>
      <c r="D425" s="386"/>
      <c r="E425" s="386"/>
      <c r="F425" s="386"/>
    </row>
    <row r="426" spans="2:6" ht="12.75">
      <c r="B426" s="386"/>
      <c r="C426" s="386"/>
      <c r="D426" s="386"/>
      <c r="E426" s="386"/>
      <c r="F426" s="386"/>
    </row>
    <row r="427" spans="2:6" ht="12.75">
      <c r="B427" s="386"/>
      <c r="C427" s="386"/>
      <c r="D427" s="386"/>
      <c r="E427" s="386"/>
      <c r="F427" s="386"/>
    </row>
    <row r="428" spans="2:6" ht="12.75">
      <c r="B428" s="386"/>
      <c r="C428" s="386"/>
      <c r="D428" s="386"/>
      <c r="E428" s="386"/>
      <c r="F428" s="386"/>
    </row>
    <row r="429" spans="2:6" ht="12.75">
      <c r="B429" s="386"/>
      <c r="C429" s="386"/>
      <c r="D429" s="386"/>
      <c r="E429" s="386"/>
      <c r="F429" s="386"/>
    </row>
    <row r="430" spans="2:6" ht="12.75">
      <c r="B430" s="386"/>
      <c r="C430" s="386"/>
      <c r="D430" s="386"/>
      <c r="E430" s="386"/>
      <c r="F430" s="386"/>
    </row>
    <row r="431" spans="2:6" ht="12.75">
      <c r="B431" s="386"/>
      <c r="C431" s="386"/>
      <c r="D431" s="386"/>
      <c r="E431" s="386"/>
      <c r="F431" s="386"/>
    </row>
    <row r="432" spans="2:6" ht="12.75">
      <c r="B432" s="386"/>
      <c r="C432" s="386"/>
      <c r="D432" s="386"/>
      <c r="E432" s="386"/>
      <c r="F432" s="386"/>
    </row>
    <row r="433" spans="2:6" ht="12.75">
      <c r="B433" s="386"/>
      <c r="C433" s="386"/>
      <c r="D433" s="386"/>
      <c r="E433" s="386"/>
      <c r="F433" s="386"/>
    </row>
    <row r="434" spans="2:6" ht="12.75">
      <c r="B434" s="386"/>
      <c r="C434" s="386"/>
      <c r="D434" s="386"/>
      <c r="E434" s="386"/>
      <c r="F434" s="386"/>
    </row>
    <row r="435" spans="2:6" ht="12.75">
      <c r="B435" s="386"/>
      <c r="C435" s="386"/>
      <c r="D435" s="386"/>
      <c r="E435" s="386"/>
      <c r="F435" s="386"/>
    </row>
    <row r="436" spans="2:6" ht="12.75">
      <c r="B436" s="386"/>
      <c r="C436" s="386"/>
      <c r="D436" s="386"/>
      <c r="E436" s="386"/>
      <c r="F436" s="386"/>
    </row>
    <row r="437" spans="2:6" ht="12.75">
      <c r="B437" s="386"/>
      <c r="C437" s="386"/>
      <c r="D437" s="386"/>
      <c r="E437" s="386"/>
      <c r="F437" s="386"/>
    </row>
    <row r="438" spans="2:6" ht="12.75">
      <c r="B438" s="386"/>
      <c r="C438" s="386"/>
      <c r="D438" s="386"/>
      <c r="E438" s="386"/>
      <c r="F438" s="386"/>
    </row>
    <row r="439" spans="2:6" ht="12.75">
      <c r="B439" s="386"/>
      <c r="C439" s="386"/>
      <c r="D439" s="386"/>
      <c r="E439" s="386"/>
      <c r="F439" s="386"/>
    </row>
    <row r="440" spans="2:6" ht="12.75">
      <c r="B440" s="386"/>
      <c r="C440" s="386"/>
      <c r="D440" s="386"/>
      <c r="E440" s="386"/>
      <c r="F440" s="386"/>
    </row>
    <row r="441" spans="2:6" ht="12.75">
      <c r="B441" s="386"/>
      <c r="C441" s="386"/>
      <c r="D441" s="386"/>
      <c r="E441" s="386"/>
      <c r="F441" s="386"/>
    </row>
    <row r="442" spans="2:6" ht="12.75">
      <c r="B442" s="386"/>
      <c r="C442" s="386"/>
      <c r="D442" s="386"/>
      <c r="E442" s="386"/>
      <c r="F442" s="386"/>
    </row>
    <row r="443" spans="2:6" ht="12.75">
      <c r="B443" s="386"/>
      <c r="C443" s="386"/>
      <c r="D443" s="386"/>
      <c r="E443" s="386"/>
      <c r="F443" s="386"/>
    </row>
    <row r="444" spans="2:6" ht="12.75">
      <c r="B444" s="386"/>
      <c r="C444" s="386"/>
      <c r="D444" s="386"/>
      <c r="E444" s="386"/>
      <c r="F444" s="386"/>
    </row>
    <row r="445" spans="2:6" ht="12.75">
      <c r="B445" s="386"/>
      <c r="C445" s="386"/>
      <c r="D445" s="386"/>
      <c r="E445" s="386"/>
      <c r="F445" s="386"/>
    </row>
    <row r="446" spans="2:6" ht="12.75">
      <c r="B446" s="386"/>
      <c r="C446" s="386"/>
      <c r="D446" s="386"/>
      <c r="E446" s="386"/>
      <c r="F446" s="386"/>
    </row>
    <row r="447" spans="2:6" ht="12.75">
      <c r="B447" s="386"/>
      <c r="C447" s="386"/>
      <c r="D447" s="386"/>
      <c r="E447" s="386"/>
      <c r="F447" s="386"/>
    </row>
    <row r="448" spans="2:6" ht="12.75">
      <c r="B448" s="386"/>
      <c r="C448" s="386"/>
      <c r="D448" s="386"/>
      <c r="E448" s="386"/>
      <c r="F448" s="386"/>
    </row>
    <row r="449" spans="2:6" ht="12.75">
      <c r="B449" s="386"/>
      <c r="C449" s="386"/>
      <c r="D449" s="386"/>
      <c r="E449" s="386"/>
      <c r="F449" s="386"/>
    </row>
    <row r="450" spans="2:6" ht="12.75">
      <c r="B450" s="386"/>
      <c r="C450" s="386"/>
      <c r="D450" s="386"/>
      <c r="E450" s="386"/>
      <c r="F450" s="386"/>
    </row>
    <row r="451" spans="2:6" ht="12.75">
      <c r="B451" s="386"/>
      <c r="C451" s="386"/>
      <c r="D451" s="386"/>
      <c r="E451" s="386"/>
      <c r="F451" s="386"/>
    </row>
    <row r="452" spans="2:6" ht="12.75">
      <c r="B452" s="386"/>
      <c r="C452" s="386"/>
      <c r="D452" s="386"/>
      <c r="E452" s="386"/>
      <c r="F452" s="386"/>
    </row>
    <row r="453" spans="2:6" ht="12.75">
      <c r="B453" s="386"/>
      <c r="C453" s="386"/>
      <c r="D453" s="386"/>
      <c r="E453" s="386"/>
      <c r="F453" s="386"/>
    </row>
    <row r="454" spans="2:6" ht="12.75">
      <c r="B454" s="386"/>
      <c r="C454" s="386"/>
      <c r="D454" s="386"/>
      <c r="E454" s="386"/>
      <c r="F454" s="386"/>
    </row>
    <row r="455" spans="2:6" ht="12.75">
      <c r="B455" s="386"/>
      <c r="C455" s="386"/>
      <c r="D455" s="386"/>
      <c r="E455" s="386"/>
      <c r="F455" s="386"/>
    </row>
    <row r="456" spans="2:6" ht="12.75">
      <c r="B456" s="386"/>
      <c r="C456" s="386"/>
      <c r="D456" s="386"/>
      <c r="E456" s="386"/>
      <c r="F456" s="386"/>
    </row>
    <row r="457" spans="2:6" ht="12.75">
      <c r="B457" s="386"/>
      <c r="C457" s="386"/>
      <c r="D457" s="386"/>
      <c r="E457" s="386"/>
      <c r="F457" s="386"/>
    </row>
    <row r="458" spans="2:6" ht="12.75">
      <c r="B458" s="386"/>
      <c r="C458" s="386"/>
      <c r="D458" s="386"/>
      <c r="E458" s="386"/>
      <c r="F458" s="386"/>
    </row>
    <row r="459" spans="2:6" ht="12.75">
      <c r="B459" s="386"/>
      <c r="C459" s="386"/>
      <c r="D459" s="386"/>
      <c r="E459" s="386"/>
      <c r="F459" s="386"/>
    </row>
    <row r="460" spans="2:6" ht="12.75">
      <c r="B460" s="386"/>
      <c r="C460" s="386"/>
      <c r="D460" s="386"/>
      <c r="E460" s="386"/>
      <c r="F460" s="386"/>
    </row>
    <row r="461" spans="2:6" ht="12.75">
      <c r="B461" s="386"/>
      <c r="C461" s="386"/>
      <c r="D461" s="386"/>
      <c r="E461" s="386"/>
      <c r="F461" s="386"/>
    </row>
    <row r="462" spans="2:6" ht="12.75">
      <c r="B462" s="386"/>
      <c r="C462" s="386"/>
      <c r="D462" s="386"/>
      <c r="E462" s="386"/>
      <c r="F462" s="386"/>
    </row>
    <row r="463" spans="2:6" ht="12.75">
      <c r="B463" s="386"/>
      <c r="C463" s="386"/>
      <c r="D463" s="386"/>
      <c r="E463" s="386"/>
      <c r="F463" s="386"/>
    </row>
    <row r="464" spans="2:6" ht="12.75">
      <c r="B464" s="386"/>
      <c r="C464" s="386"/>
      <c r="D464" s="386"/>
      <c r="E464" s="386"/>
      <c r="F464" s="386"/>
    </row>
    <row r="465" spans="2:6" ht="12.75">
      <c r="B465" s="386"/>
      <c r="C465" s="386"/>
      <c r="D465" s="386"/>
      <c r="E465" s="386"/>
      <c r="F465" s="386"/>
    </row>
    <row r="466" spans="2:6" ht="12.75">
      <c r="B466" s="386"/>
      <c r="C466" s="386"/>
      <c r="D466" s="386"/>
      <c r="E466" s="386"/>
      <c r="F466" s="386"/>
    </row>
    <row r="467" spans="2:6" ht="12.75">
      <c r="B467" s="386"/>
      <c r="C467" s="386"/>
      <c r="D467" s="386"/>
      <c r="E467" s="386"/>
      <c r="F467" s="386"/>
    </row>
    <row r="468" spans="2:6" ht="12.75">
      <c r="B468" s="386"/>
      <c r="C468" s="386"/>
      <c r="D468" s="386"/>
      <c r="E468" s="386"/>
      <c r="F468" s="386"/>
    </row>
    <row r="469" spans="2:6" ht="12.75">
      <c r="B469" s="386"/>
      <c r="C469" s="386"/>
      <c r="D469" s="386"/>
      <c r="E469" s="386"/>
      <c r="F469" s="386"/>
    </row>
    <row r="470" spans="2:6" ht="12.75">
      <c r="B470" s="386"/>
      <c r="C470" s="386"/>
      <c r="D470" s="386"/>
      <c r="E470" s="386"/>
      <c r="F470" s="386"/>
    </row>
    <row r="471" spans="2:6" ht="12.75">
      <c r="B471" s="386"/>
      <c r="C471" s="386"/>
      <c r="D471" s="386"/>
      <c r="E471" s="386"/>
      <c r="F471" s="386"/>
    </row>
    <row r="472" spans="2:6" ht="12.75">
      <c r="B472" s="386"/>
      <c r="C472" s="386"/>
      <c r="D472" s="386"/>
      <c r="E472" s="386"/>
      <c r="F472" s="386"/>
    </row>
    <row r="473" spans="2:6" ht="12.75">
      <c r="B473" s="386"/>
      <c r="C473" s="386"/>
      <c r="D473" s="386"/>
      <c r="E473" s="386"/>
      <c r="F473" s="386"/>
    </row>
    <row r="474" spans="2:6" ht="12.75">
      <c r="B474" s="386"/>
      <c r="C474" s="386"/>
      <c r="D474" s="386"/>
      <c r="E474" s="386"/>
      <c r="F474" s="386"/>
    </row>
    <row r="475" spans="2:6" ht="12.75">
      <c r="B475" s="386"/>
      <c r="C475" s="386"/>
      <c r="D475" s="386"/>
      <c r="E475" s="386"/>
      <c r="F475" s="386"/>
    </row>
    <row r="476" spans="2:6" ht="12.75">
      <c r="B476" s="386"/>
      <c r="C476" s="386"/>
      <c r="D476" s="386"/>
      <c r="E476" s="386"/>
      <c r="F476" s="386"/>
    </row>
    <row r="477" spans="2:6" ht="12.75">
      <c r="B477" s="386"/>
      <c r="C477" s="386"/>
      <c r="D477" s="386"/>
      <c r="E477" s="386"/>
      <c r="F477" s="386"/>
    </row>
    <row r="478" spans="2:6" ht="12.75">
      <c r="B478" s="386"/>
      <c r="C478" s="386"/>
      <c r="D478" s="386"/>
      <c r="E478" s="386"/>
      <c r="F478" s="386"/>
    </row>
    <row r="479" spans="2:6" ht="12.75">
      <c r="B479" s="386"/>
      <c r="C479" s="386"/>
      <c r="D479" s="386"/>
      <c r="E479" s="386"/>
      <c r="F479" s="386"/>
    </row>
    <row r="480" spans="2:6" ht="12.75">
      <c r="B480" s="386"/>
      <c r="C480" s="386"/>
      <c r="D480" s="386"/>
      <c r="E480" s="386"/>
      <c r="F480" s="386"/>
    </row>
    <row r="481" spans="2:6" ht="12.75">
      <c r="B481" s="386"/>
      <c r="C481" s="386"/>
      <c r="D481" s="386"/>
      <c r="E481" s="386"/>
      <c r="F481" s="386"/>
    </row>
    <row r="482" spans="2:6" ht="12.75">
      <c r="B482" s="386"/>
      <c r="C482" s="386"/>
      <c r="D482" s="386"/>
      <c r="E482" s="386"/>
      <c r="F482" s="386"/>
    </row>
    <row r="483" spans="2:6" ht="12.75">
      <c r="B483" s="386"/>
      <c r="C483" s="386"/>
      <c r="D483" s="386"/>
      <c r="E483" s="386"/>
      <c r="F483" s="386"/>
    </row>
    <row r="484" spans="2:6" ht="12.75">
      <c r="B484" s="386"/>
      <c r="C484" s="386"/>
      <c r="D484" s="386"/>
      <c r="E484" s="386"/>
      <c r="F484" s="386"/>
    </row>
    <row r="485" spans="2:6" ht="12.75">
      <c r="B485" s="386"/>
      <c r="C485" s="386"/>
      <c r="D485" s="386"/>
      <c r="E485" s="386"/>
      <c r="F485" s="386"/>
    </row>
    <row r="486" spans="2:6" ht="12.75">
      <c r="B486" s="386"/>
      <c r="C486" s="386"/>
      <c r="D486" s="386"/>
      <c r="E486" s="386"/>
      <c r="F486" s="386"/>
    </row>
    <row r="487" spans="2:6" ht="12.75">
      <c r="B487" s="386"/>
      <c r="C487" s="386"/>
      <c r="D487" s="386"/>
      <c r="E487" s="386"/>
      <c r="F487" s="386"/>
    </row>
    <row r="488" spans="2:6" ht="12.75">
      <c r="B488" s="386"/>
      <c r="C488" s="386"/>
      <c r="D488" s="386"/>
      <c r="E488" s="386"/>
      <c r="F488" s="386"/>
    </row>
    <row r="489" spans="2:6" ht="12.75">
      <c r="B489" s="386"/>
      <c r="C489" s="386"/>
      <c r="D489" s="386"/>
      <c r="E489" s="386"/>
      <c r="F489" s="386"/>
    </row>
    <row r="490" spans="2:6" ht="12.75">
      <c r="B490" s="386"/>
      <c r="C490" s="386"/>
      <c r="D490" s="386"/>
      <c r="E490" s="386"/>
      <c r="F490" s="386"/>
    </row>
    <row r="491" spans="2:6" ht="12.75">
      <c r="B491" s="386"/>
      <c r="C491" s="386"/>
      <c r="D491" s="386"/>
      <c r="E491" s="386"/>
      <c r="F491" s="386"/>
    </row>
    <row r="492" spans="2:6" ht="12.75">
      <c r="B492" s="386"/>
      <c r="C492" s="386"/>
      <c r="D492" s="386"/>
      <c r="E492" s="386"/>
      <c r="F492" s="386"/>
    </row>
    <row r="493" spans="2:6" ht="12.75">
      <c r="B493" s="386"/>
      <c r="C493" s="386"/>
      <c r="D493" s="386"/>
      <c r="E493" s="386"/>
      <c r="F493" s="386"/>
    </row>
    <row r="494" spans="2:6" ht="12.75">
      <c r="B494" s="386"/>
      <c r="C494" s="386"/>
      <c r="D494" s="386"/>
      <c r="E494" s="386"/>
      <c r="F494" s="386"/>
    </row>
    <row r="495" spans="2:6" ht="12.75">
      <c r="B495" s="386"/>
      <c r="C495" s="386"/>
      <c r="D495" s="386"/>
      <c r="E495" s="386"/>
      <c r="F495" s="386"/>
    </row>
    <row r="496" spans="2:6" ht="12.75">
      <c r="B496" s="386"/>
      <c r="C496" s="386"/>
      <c r="D496" s="386"/>
      <c r="E496" s="386"/>
      <c r="F496" s="386"/>
    </row>
    <row r="497" spans="2:6" ht="12.75">
      <c r="B497" s="386"/>
      <c r="C497" s="386"/>
      <c r="D497" s="386"/>
      <c r="E497" s="386"/>
      <c r="F497" s="386"/>
    </row>
    <row r="498" spans="2:6" ht="12.75">
      <c r="B498" s="386"/>
      <c r="C498" s="386"/>
      <c r="D498" s="386"/>
      <c r="E498" s="386"/>
      <c r="F498" s="386"/>
    </row>
    <row r="499" spans="2:6" ht="12.75">
      <c r="B499" s="386"/>
      <c r="C499" s="386"/>
      <c r="D499" s="386"/>
      <c r="E499" s="386"/>
      <c r="F499" s="386"/>
    </row>
    <row r="500" spans="2:6" ht="12.75">
      <c r="B500" s="386"/>
      <c r="C500" s="386"/>
      <c r="D500" s="386"/>
      <c r="E500" s="386"/>
      <c r="F500" s="386"/>
    </row>
    <row r="501" spans="2:6" ht="12.75">
      <c r="B501" s="386"/>
      <c r="C501" s="386"/>
      <c r="D501" s="386"/>
      <c r="E501" s="386"/>
      <c r="F501" s="386"/>
    </row>
    <row r="502" spans="2:6" ht="12.75">
      <c r="B502" s="386"/>
      <c r="C502" s="386"/>
      <c r="D502" s="386"/>
      <c r="E502" s="386"/>
      <c r="F502" s="386"/>
    </row>
    <row r="503" spans="2:6" ht="12.75">
      <c r="B503" s="386"/>
      <c r="C503" s="386"/>
      <c r="D503" s="386"/>
      <c r="E503" s="386"/>
      <c r="F503" s="386"/>
    </row>
    <row r="504" spans="2:6" ht="12.75">
      <c r="B504" s="386"/>
      <c r="C504" s="386"/>
      <c r="D504" s="386"/>
      <c r="E504" s="386"/>
      <c r="F504" s="386"/>
    </row>
    <row r="505" spans="2:6" ht="12.75">
      <c r="B505" s="386"/>
      <c r="C505" s="386"/>
      <c r="D505" s="386"/>
      <c r="E505" s="386"/>
      <c r="F505" s="386"/>
    </row>
    <row r="506" spans="2:6" ht="12.75">
      <c r="B506" s="386"/>
      <c r="C506" s="386"/>
      <c r="D506" s="386"/>
      <c r="E506" s="386"/>
      <c r="F506" s="386"/>
    </row>
    <row r="507" spans="2:6" ht="12.75">
      <c r="B507" s="386"/>
      <c r="C507" s="386"/>
      <c r="D507" s="386"/>
      <c r="E507" s="386"/>
      <c r="F507" s="386"/>
    </row>
    <row r="508" spans="2:6" ht="12.75">
      <c r="B508" s="386"/>
      <c r="C508" s="386"/>
      <c r="D508" s="386"/>
      <c r="E508" s="386"/>
      <c r="F508" s="386"/>
    </row>
    <row r="509" spans="2:6" ht="12.75">
      <c r="B509" s="386"/>
      <c r="C509" s="386"/>
      <c r="D509" s="386"/>
      <c r="E509" s="386"/>
      <c r="F509" s="386"/>
    </row>
    <row r="510" spans="2:6" ht="12.75">
      <c r="B510" s="386"/>
      <c r="C510" s="386"/>
      <c r="D510" s="386"/>
      <c r="E510" s="386"/>
      <c r="F510" s="386"/>
    </row>
    <row r="511" spans="2:6" ht="12.75">
      <c r="B511" s="386"/>
      <c r="C511" s="386"/>
      <c r="D511" s="386"/>
      <c r="E511" s="386"/>
      <c r="F511" s="386"/>
    </row>
    <row r="512" spans="2:6" ht="12.75">
      <c r="B512" s="386"/>
      <c r="C512" s="386"/>
      <c r="D512" s="386"/>
      <c r="E512" s="386"/>
      <c r="F512" s="386"/>
    </row>
    <row r="513" spans="2:6" ht="12.75">
      <c r="B513" s="386"/>
      <c r="C513" s="386"/>
      <c r="D513" s="386"/>
      <c r="E513" s="386"/>
      <c r="F513" s="386"/>
    </row>
    <row r="514" spans="2:6" ht="12.75">
      <c r="B514" s="386"/>
      <c r="C514" s="386"/>
      <c r="D514" s="386"/>
      <c r="E514" s="386"/>
      <c r="F514" s="386"/>
    </row>
    <row r="515" spans="2:6" ht="12.75">
      <c r="B515" s="386"/>
      <c r="C515" s="386"/>
      <c r="D515" s="386"/>
      <c r="E515" s="386"/>
      <c r="F515" s="386"/>
    </row>
    <row r="516" spans="2:6" ht="12.75">
      <c r="B516" s="386"/>
      <c r="C516" s="386"/>
      <c r="D516" s="386"/>
      <c r="E516" s="386"/>
      <c r="F516" s="386"/>
    </row>
    <row r="517" spans="2:6" ht="12.75">
      <c r="B517" s="386"/>
      <c r="C517" s="386"/>
      <c r="D517" s="386"/>
      <c r="E517" s="386"/>
      <c r="F517" s="386"/>
    </row>
    <row r="518" spans="2:6" ht="12.75">
      <c r="B518" s="386"/>
      <c r="C518" s="386"/>
      <c r="D518" s="386"/>
      <c r="E518" s="386"/>
      <c r="F518" s="386"/>
    </row>
    <row r="519" spans="2:6" ht="12.75">
      <c r="B519" s="386"/>
      <c r="C519" s="386"/>
      <c r="D519" s="386"/>
      <c r="E519" s="386"/>
      <c r="F519" s="386"/>
    </row>
    <row r="520" spans="2:6" ht="12.75">
      <c r="B520" s="386"/>
      <c r="C520" s="386"/>
      <c r="D520" s="386"/>
      <c r="E520" s="386"/>
      <c r="F520" s="386"/>
    </row>
    <row r="521" spans="2:6" ht="12.75">
      <c r="B521" s="386"/>
      <c r="C521" s="386"/>
      <c r="D521" s="386"/>
      <c r="E521" s="386"/>
      <c r="F521" s="386"/>
    </row>
    <row r="522" spans="2:6" ht="12.75">
      <c r="B522" s="386"/>
      <c r="C522" s="386"/>
      <c r="D522" s="386"/>
      <c r="E522" s="386"/>
      <c r="F522" s="386"/>
    </row>
    <row r="523" spans="2:6" ht="12.75">
      <c r="B523" s="386"/>
      <c r="C523" s="386"/>
      <c r="D523" s="386"/>
      <c r="E523" s="386"/>
      <c r="F523" s="386"/>
    </row>
    <row r="524" spans="2:6" ht="12.75">
      <c r="B524" s="386"/>
      <c r="C524" s="386"/>
      <c r="D524" s="386"/>
      <c r="E524" s="386"/>
      <c r="F524" s="386"/>
    </row>
    <row r="525" spans="2:6" ht="12.75">
      <c r="B525" s="386"/>
      <c r="C525" s="386"/>
      <c r="D525" s="386"/>
      <c r="E525" s="386"/>
      <c r="F525" s="386"/>
    </row>
    <row r="526" spans="2:6" ht="12.75">
      <c r="B526" s="386"/>
      <c r="C526" s="386"/>
      <c r="D526" s="386"/>
      <c r="E526" s="386"/>
      <c r="F526" s="386"/>
    </row>
    <row r="527" spans="2:6" ht="12.75">
      <c r="B527" s="386"/>
      <c r="C527" s="386"/>
      <c r="D527" s="386"/>
      <c r="E527" s="386"/>
      <c r="F527" s="386"/>
    </row>
    <row r="528" spans="2:6" ht="12.75">
      <c r="B528" s="386"/>
      <c r="C528" s="386"/>
      <c r="D528" s="386"/>
      <c r="E528" s="386"/>
      <c r="F528" s="386"/>
    </row>
    <row r="529" spans="2:6" ht="12.75">
      <c r="B529" s="386"/>
      <c r="C529" s="386"/>
      <c r="D529" s="386"/>
      <c r="E529" s="386"/>
      <c r="F529" s="386"/>
    </row>
    <row r="530" spans="2:6" ht="12.75">
      <c r="B530" s="386"/>
      <c r="C530" s="386"/>
      <c r="D530" s="386"/>
      <c r="E530" s="386"/>
      <c r="F530" s="386"/>
    </row>
    <row r="531" spans="2:6" ht="12.75">
      <c r="B531" s="386"/>
      <c r="C531" s="386"/>
      <c r="D531" s="386"/>
      <c r="E531" s="386"/>
      <c r="F531" s="386"/>
    </row>
    <row r="532" spans="2:6" ht="12.75">
      <c r="B532" s="386"/>
      <c r="C532" s="386"/>
      <c r="D532" s="386"/>
      <c r="E532" s="386"/>
      <c r="F532" s="386"/>
    </row>
    <row r="533" spans="2:6" ht="12.75">
      <c r="B533" s="386"/>
      <c r="C533" s="386"/>
      <c r="D533" s="386"/>
      <c r="E533" s="386"/>
      <c r="F533" s="386"/>
    </row>
    <row r="534" spans="2:6" ht="12.75">
      <c r="B534" s="386"/>
      <c r="C534" s="386"/>
      <c r="D534" s="386"/>
      <c r="E534" s="386"/>
      <c r="F534" s="386"/>
    </row>
    <row r="535" spans="2:6" ht="12.75">
      <c r="B535" s="386"/>
      <c r="C535" s="386"/>
      <c r="D535" s="386"/>
      <c r="E535" s="386"/>
      <c r="F535" s="386"/>
    </row>
    <row r="536" spans="2:6" ht="12.75">
      <c r="B536" s="386"/>
      <c r="C536" s="386"/>
      <c r="D536" s="386"/>
      <c r="E536" s="386"/>
      <c r="F536" s="386"/>
    </row>
    <row r="537" spans="2:6" ht="12.75">
      <c r="B537" s="386"/>
      <c r="C537" s="386"/>
      <c r="D537" s="386"/>
      <c r="E537" s="386"/>
      <c r="F537" s="386"/>
    </row>
    <row r="538" spans="2:6" ht="12.75">
      <c r="B538" s="386"/>
      <c r="C538" s="386"/>
      <c r="D538" s="386"/>
      <c r="E538" s="386"/>
      <c r="F538" s="386"/>
    </row>
    <row r="539" spans="2:6" ht="12.75">
      <c r="B539" s="386"/>
      <c r="C539" s="386"/>
      <c r="D539" s="386"/>
      <c r="E539" s="386"/>
      <c r="F539" s="386"/>
    </row>
    <row r="540" spans="2:6" ht="12.75">
      <c r="B540" s="386"/>
      <c r="C540" s="386"/>
      <c r="D540" s="386"/>
      <c r="E540" s="386"/>
      <c r="F540" s="386"/>
    </row>
    <row r="541" spans="2:6" ht="12.75">
      <c r="B541" s="386"/>
      <c r="C541" s="386"/>
      <c r="D541" s="386"/>
      <c r="E541" s="386"/>
      <c r="F541" s="386"/>
    </row>
    <row r="542" spans="2:6" ht="12.75">
      <c r="B542" s="386"/>
      <c r="C542" s="386"/>
      <c r="D542" s="386"/>
      <c r="E542" s="386"/>
      <c r="F542" s="386"/>
    </row>
    <row r="543" spans="2:6" ht="12.75">
      <c r="B543" s="386"/>
      <c r="C543" s="386"/>
      <c r="D543" s="386"/>
      <c r="E543" s="386"/>
      <c r="F543" s="386"/>
    </row>
    <row r="544" spans="2:6" ht="12.75">
      <c r="B544" s="386"/>
      <c r="C544" s="386"/>
      <c r="D544" s="386"/>
      <c r="E544" s="386"/>
      <c r="F544" s="386"/>
    </row>
    <row r="545" spans="2:6" ht="12.75">
      <c r="B545" s="386"/>
      <c r="C545" s="386"/>
      <c r="D545" s="386"/>
      <c r="E545" s="386"/>
      <c r="F545" s="386"/>
    </row>
    <row r="546" spans="2:6" ht="12.75">
      <c r="B546" s="386"/>
      <c r="C546" s="386"/>
      <c r="D546" s="386"/>
      <c r="E546" s="386"/>
      <c r="F546" s="386"/>
    </row>
    <row r="547" spans="2:6" ht="12.75">
      <c r="B547" s="386"/>
      <c r="C547" s="386"/>
      <c r="D547" s="386"/>
      <c r="E547" s="386"/>
      <c r="F547" s="386"/>
    </row>
    <row r="548" spans="2:6" ht="12.75">
      <c r="B548" s="386"/>
      <c r="C548" s="386"/>
      <c r="D548" s="386"/>
      <c r="E548" s="386"/>
      <c r="F548" s="386"/>
    </row>
    <row r="549" spans="2:6" ht="12.75">
      <c r="B549" s="386"/>
      <c r="C549" s="386"/>
      <c r="D549" s="386"/>
      <c r="E549" s="386"/>
      <c r="F549" s="386"/>
    </row>
    <row r="550" spans="2:6" ht="12.75">
      <c r="B550" s="386"/>
      <c r="C550" s="386"/>
      <c r="D550" s="386"/>
      <c r="E550" s="386"/>
      <c r="F550" s="386"/>
    </row>
    <row r="551" spans="2:6" ht="12.75">
      <c r="B551" s="386"/>
      <c r="C551" s="386"/>
      <c r="D551" s="386"/>
      <c r="E551" s="386"/>
      <c r="F551" s="386"/>
    </row>
    <row r="552" spans="2:6" ht="12.75">
      <c r="B552" s="386"/>
      <c r="C552" s="386"/>
      <c r="D552" s="386"/>
      <c r="E552" s="386"/>
      <c r="F552" s="386"/>
    </row>
    <row r="553" spans="2:6" ht="12.75">
      <c r="B553" s="386"/>
      <c r="C553" s="386"/>
      <c r="D553" s="386"/>
      <c r="E553" s="386"/>
      <c r="F553" s="386"/>
    </row>
    <row r="554" spans="2:6" ht="12.75">
      <c r="B554" s="386"/>
      <c r="C554" s="386"/>
      <c r="D554" s="386"/>
      <c r="E554" s="386"/>
      <c r="F554" s="386"/>
    </row>
    <row r="555" spans="2:6" ht="12.75">
      <c r="B555" s="386"/>
      <c r="C555" s="386"/>
      <c r="D555" s="386"/>
      <c r="E555" s="386"/>
      <c r="F555" s="386"/>
    </row>
    <row r="556" spans="2:6" ht="12.75">
      <c r="B556" s="386"/>
      <c r="C556" s="386"/>
      <c r="D556" s="386"/>
      <c r="E556" s="386"/>
      <c r="F556" s="386"/>
    </row>
    <row r="557" spans="2:6" ht="12.75">
      <c r="B557" s="386"/>
      <c r="C557" s="386"/>
      <c r="D557" s="386"/>
      <c r="E557" s="386"/>
      <c r="F557" s="386"/>
    </row>
    <row r="558" spans="2:6" ht="12.75">
      <c r="B558" s="386"/>
      <c r="C558" s="386"/>
      <c r="D558" s="386"/>
      <c r="E558" s="386"/>
      <c r="F558" s="386"/>
    </row>
    <row r="559" spans="2:6" ht="12.75">
      <c r="B559" s="386"/>
      <c r="C559" s="386"/>
      <c r="D559" s="386"/>
      <c r="E559" s="386"/>
      <c r="F559" s="386"/>
    </row>
    <row r="560" spans="2:6" ht="12.75">
      <c r="B560" s="386"/>
      <c r="C560" s="386"/>
      <c r="D560" s="386"/>
      <c r="E560" s="386"/>
      <c r="F560" s="386"/>
    </row>
    <row r="561" spans="2:6" ht="12.75">
      <c r="B561" s="386"/>
      <c r="C561" s="386"/>
      <c r="D561" s="386"/>
      <c r="E561" s="386"/>
      <c r="F561" s="386"/>
    </row>
    <row r="562" spans="2:6" ht="12.75">
      <c r="B562" s="386"/>
      <c r="C562" s="386"/>
      <c r="D562" s="386"/>
      <c r="E562" s="386"/>
      <c r="F562" s="386"/>
    </row>
    <row r="563" spans="2:6" ht="12.75">
      <c r="B563" s="386"/>
      <c r="C563" s="386"/>
      <c r="D563" s="386"/>
      <c r="E563" s="386"/>
      <c r="F563" s="386"/>
    </row>
    <row r="564" spans="2:6" ht="12.75">
      <c r="B564" s="386"/>
      <c r="C564" s="386"/>
      <c r="D564" s="386"/>
      <c r="E564" s="386"/>
      <c r="F564" s="386"/>
    </row>
    <row r="565" spans="2:6" ht="12.75">
      <c r="B565" s="386"/>
      <c r="C565" s="386"/>
      <c r="D565" s="386"/>
      <c r="E565" s="386"/>
      <c r="F565" s="386"/>
    </row>
    <row r="566" spans="2:6" ht="12.75">
      <c r="B566" s="386"/>
      <c r="C566" s="386"/>
      <c r="D566" s="386"/>
      <c r="E566" s="386"/>
      <c r="F566" s="386"/>
    </row>
    <row r="567" spans="2:6" ht="12.75">
      <c r="B567" s="386"/>
      <c r="C567" s="386"/>
      <c r="D567" s="386"/>
      <c r="E567" s="386"/>
      <c r="F567" s="386"/>
    </row>
    <row r="568" spans="2:6" ht="12.75">
      <c r="B568" s="386"/>
      <c r="C568" s="386"/>
      <c r="D568" s="386"/>
      <c r="E568" s="386"/>
      <c r="F568" s="386"/>
    </row>
    <row r="569" spans="2:6" ht="12.75">
      <c r="B569" s="386"/>
      <c r="C569" s="386"/>
      <c r="D569" s="386"/>
      <c r="E569" s="386"/>
      <c r="F569" s="386"/>
    </row>
    <row r="570" spans="2:6" ht="12.75">
      <c r="B570" s="386"/>
      <c r="C570" s="386"/>
      <c r="D570" s="386"/>
      <c r="E570" s="386"/>
      <c r="F570" s="386"/>
    </row>
    <row r="571" spans="2:6" ht="12.75">
      <c r="B571" s="386"/>
      <c r="C571" s="386"/>
      <c r="D571" s="386"/>
      <c r="E571" s="386"/>
      <c r="F571" s="386"/>
    </row>
    <row r="572" spans="2:6" ht="12.75">
      <c r="B572" s="386"/>
      <c r="C572" s="386"/>
      <c r="D572" s="386"/>
      <c r="E572" s="386"/>
      <c r="F572" s="386"/>
    </row>
    <row r="573" spans="2:6" ht="12.75">
      <c r="B573" s="386"/>
      <c r="C573" s="386"/>
      <c r="D573" s="386"/>
      <c r="E573" s="386"/>
      <c r="F573" s="386"/>
    </row>
    <row r="574" spans="2:6" ht="12.75">
      <c r="B574" s="386"/>
      <c r="C574" s="386"/>
      <c r="D574" s="386"/>
      <c r="E574" s="386"/>
      <c r="F574" s="386"/>
    </row>
    <row r="575" spans="2:6" ht="12.75">
      <c r="B575" s="386"/>
      <c r="C575" s="386"/>
      <c r="D575" s="386"/>
      <c r="E575" s="386"/>
      <c r="F575" s="386"/>
    </row>
    <row r="576" spans="2:6" ht="12.75">
      <c r="B576" s="386"/>
      <c r="C576" s="386"/>
      <c r="D576" s="386"/>
      <c r="E576" s="386"/>
      <c r="F576" s="386"/>
    </row>
    <row r="577" spans="2:6" ht="12.75">
      <c r="B577" s="386"/>
      <c r="C577" s="386"/>
      <c r="D577" s="386"/>
      <c r="E577" s="386"/>
      <c r="F577" s="386"/>
    </row>
    <row r="578" spans="2:6" ht="12.75">
      <c r="B578" s="386"/>
      <c r="C578" s="386"/>
      <c r="D578" s="386"/>
      <c r="E578" s="386"/>
      <c r="F578" s="386"/>
    </row>
    <row r="579" spans="2:6" ht="12.75">
      <c r="B579" s="386"/>
      <c r="C579" s="386"/>
      <c r="D579" s="386"/>
      <c r="E579" s="386"/>
      <c r="F579" s="386"/>
    </row>
    <row r="580" spans="2:6" ht="12.75">
      <c r="B580" s="386"/>
      <c r="C580" s="386"/>
      <c r="D580" s="386"/>
      <c r="E580" s="386"/>
      <c r="F580" s="386"/>
    </row>
    <row r="581" spans="2:6" ht="12.75">
      <c r="B581" s="386"/>
      <c r="C581" s="386"/>
      <c r="D581" s="386"/>
      <c r="E581" s="386"/>
      <c r="F581" s="386"/>
    </row>
    <row r="582" spans="2:6" ht="12.75">
      <c r="B582" s="386"/>
      <c r="C582" s="386"/>
      <c r="D582" s="386"/>
      <c r="E582" s="386"/>
      <c r="F582" s="386"/>
    </row>
    <row r="583" spans="2:6" ht="12.75">
      <c r="B583" s="386"/>
      <c r="C583" s="386"/>
      <c r="D583" s="386"/>
      <c r="E583" s="386"/>
      <c r="F583" s="386"/>
    </row>
    <row r="584" spans="2:6" ht="12.75">
      <c r="B584" s="386"/>
      <c r="C584" s="386"/>
      <c r="D584" s="386"/>
      <c r="E584" s="386"/>
      <c r="F584" s="386"/>
    </row>
    <row r="585" spans="2:6" ht="12.75">
      <c r="B585" s="386"/>
      <c r="C585" s="386"/>
      <c r="D585" s="386"/>
      <c r="E585" s="386"/>
      <c r="F585" s="386"/>
    </row>
    <row r="586" spans="2:6" ht="12.75">
      <c r="B586" s="386"/>
      <c r="C586" s="386"/>
      <c r="D586" s="386"/>
      <c r="E586" s="386"/>
      <c r="F586" s="386"/>
    </row>
    <row r="587" spans="2:6" ht="12.75">
      <c r="B587" s="386"/>
      <c r="C587" s="386"/>
      <c r="D587" s="386"/>
      <c r="E587" s="386"/>
      <c r="F587" s="386"/>
    </row>
    <row r="588" spans="2:6" ht="12.75">
      <c r="B588" s="386"/>
      <c r="C588" s="386"/>
      <c r="D588" s="386"/>
      <c r="E588" s="386"/>
      <c r="F588" s="386"/>
    </row>
    <row r="589" spans="2:6" ht="12.75">
      <c r="B589" s="386"/>
      <c r="C589" s="386"/>
      <c r="D589" s="386"/>
      <c r="E589" s="386"/>
      <c r="F589" s="386"/>
    </row>
    <row r="590" spans="2:6" ht="12.75">
      <c r="B590" s="386"/>
      <c r="C590" s="386"/>
      <c r="D590" s="386"/>
      <c r="E590" s="386"/>
      <c r="F590" s="386"/>
    </row>
    <row r="591" spans="2:6" ht="12.75">
      <c r="B591" s="386"/>
      <c r="C591" s="386"/>
      <c r="D591" s="386"/>
      <c r="E591" s="386"/>
      <c r="F591" s="386"/>
    </row>
    <row r="592" spans="2:6" ht="12.75">
      <c r="B592" s="386"/>
      <c r="C592" s="386"/>
      <c r="D592" s="386"/>
      <c r="E592" s="386"/>
      <c r="F592" s="386"/>
    </row>
    <row r="593" spans="2:6" ht="12.75">
      <c r="B593" s="386"/>
      <c r="C593" s="386"/>
      <c r="D593" s="386"/>
      <c r="E593" s="386"/>
      <c r="F593" s="386"/>
    </row>
    <row r="594" spans="2:6" ht="12.75">
      <c r="B594" s="386"/>
      <c r="C594" s="386"/>
      <c r="D594" s="386"/>
      <c r="E594" s="386"/>
      <c r="F594" s="386"/>
    </row>
    <row r="595" spans="2:6" ht="12.75">
      <c r="B595" s="386"/>
      <c r="C595" s="386"/>
      <c r="D595" s="386"/>
      <c r="E595" s="386"/>
      <c r="F595" s="386"/>
    </row>
    <row r="596" spans="2:6" ht="12.75">
      <c r="B596" s="386"/>
      <c r="C596" s="386"/>
      <c r="D596" s="386"/>
      <c r="E596" s="386"/>
      <c r="F596" s="386"/>
    </row>
    <row r="597" spans="2:6" ht="12.75">
      <c r="B597" s="386"/>
      <c r="C597" s="386"/>
      <c r="D597" s="386"/>
      <c r="E597" s="386"/>
      <c r="F597" s="386"/>
    </row>
    <row r="598" spans="2:6" ht="12.75">
      <c r="B598" s="386"/>
      <c r="C598" s="386"/>
      <c r="D598" s="386"/>
      <c r="E598" s="386"/>
      <c r="F598" s="386"/>
    </row>
    <row r="599" spans="2:6" ht="12.75">
      <c r="B599" s="386"/>
      <c r="C599" s="386"/>
      <c r="D599" s="386"/>
      <c r="E599" s="386"/>
      <c r="F599" s="386"/>
    </row>
    <row r="600" spans="2:6" ht="12.75">
      <c r="B600" s="386"/>
      <c r="C600" s="386"/>
      <c r="D600" s="386"/>
      <c r="E600" s="386"/>
      <c r="F600" s="386"/>
    </row>
    <row r="601" spans="2:6" ht="12.75">
      <c r="B601" s="386"/>
      <c r="C601" s="386"/>
      <c r="D601" s="386"/>
      <c r="E601" s="386"/>
      <c r="F601" s="386"/>
    </row>
    <row r="602" spans="2:6" ht="12.75">
      <c r="B602" s="386"/>
      <c r="C602" s="386"/>
      <c r="D602" s="386"/>
      <c r="E602" s="386"/>
      <c r="F602" s="386"/>
    </row>
    <row r="603" spans="2:6" ht="12.75">
      <c r="B603" s="386"/>
      <c r="C603" s="386"/>
      <c r="D603" s="386"/>
      <c r="E603" s="386"/>
      <c r="F603" s="386"/>
    </row>
    <row r="604" spans="2:6" ht="12.75">
      <c r="B604" s="386"/>
      <c r="C604" s="386"/>
      <c r="D604" s="386"/>
      <c r="E604" s="386"/>
      <c r="F604" s="386"/>
    </row>
    <row r="605" spans="2:6" ht="12.75">
      <c r="B605" s="386"/>
      <c r="C605" s="386"/>
      <c r="D605" s="386"/>
      <c r="E605" s="386"/>
      <c r="F605" s="386"/>
    </row>
    <row r="606" spans="2:6" ht="12.75">
      <c r="B606" s="386"/>
      <c r="C606" s="386"/>
      <c r="D606" s="386"/>
      <c r="E606" s="386"/>
      <c r="F606" s="386"/>
    </row>
    <row r="607" spans="2:6" ht="12.75">
      <c r="B607" s="386"/>
      <c r="C607" s="386"/>
      <c r="D607" s="386"/>
      <c r="E607" s="386"/>
      <c r="F607" s="386"/>
    </row>
    <row r="608" spans="2:6" ht="12.75">
      <c r="B608" s="386"/>
      <c r="C608" s="386"/>
      <c r="D608" s="386"/>
      <c r="E608" s="386"/>
      <c r="F608" s="386"/>
    </row>
    <row r="609" spans="2:6" ht="12.75">
      <c r="B609" s="386"/>
      <c r="C609" s="386"/>
      <c r="D609" s="386"/>
      <c r="E609" s="386"/>
      <c r="F609" s="386"/>
    </row>
    <row r="610" spans="2:6" ht="12.75">
      <c r="B610" s="386"/>
      <c r="C610" s="386"/>
      <c r="D610" s="386"/>
      <c r="E610" s="386"/>
      <c r="F610" s="386"/>
    </row>
    <row r="611" spans="2:6" ht="12.75">
      <c r="B611" s="386"/>
      <c r="C611" s="386"/>
      <c r="D611" s="386"/>
      <c r="E611" s="386"/>
      <c r="F611" s="386"/>
    </row>
    <row r="612" spans="2:6" ht="12.75">
      <c r="B612" s="386"/>
      <c r="C612" s="386"/>
      <c r="D612" s="386"/>
      <c r="E612" s="386"/>
      <c r="F612" s="386"/>
    </row>
    <row r="613" spans="2:6" ht="12.75">
      <c r="B613" s="386"/>
      <c r="C613" s="386"/>
      <c r="D613" s="386"/>
      <c r="E613" s="386"/>
      <c r="F613" s="386"/>
    </row>
    <row r="614" spans="2:6" ht="12.75">
      <c r="B614" s="386"/>
      <c r="C614" s="386"/>
      <c r="D614" s="386"/>
      <c r="E614" s="386"/>
      <c r="F614" s="386"/>
    </row>
    <row r="615" spans="2:6" ht="12.75">
      <c r="B615" s="386"/>
      <c r="C615" s="386"/>
      <c r="D615" s="386"/>
      <c r="E615" s="386"/>
      <c r="F615" s="386"/>
    </row>
    <row r="616" spans="2:6" ht="12.75">
      <c r="B616" s="386"/>
      <c r="C616" s="386"/>
      <c r="D616" s="386"/>
      <c r="E616" s="386"/>
      <c r="F616" s="386"/>
    </row>
    <row r="617" spans="2:6" ht="12.75">
      <c r="B617" s="386"/>
      <c r="C617" s="386"/>
      <c r="D617" s="386"/>
      <c r="E617" s="386"/>
      <c r="F617" s="386"/>
    </row>
    <row r="618" spans="2:6" ht="12.75">
      <c r="B618" s="386"/>
      <c r="C618" s="386"/>
      <c r="D618" s="386"/>
      <c r="E618" s="386"/>
      <c r="F618" s="386"/>
    </row>
    <row r="619" spans="2:6" ht="12.75">
      <c r="B619" s="386"/>
      <c r="C619" s="386"/>
      <c r="D619" s="386"/>
      <c r="E619" s="386"/>
      <c r="F619" s="386"/>
    </row>
    <row r="620" spans="2:6" ht="12.75">
      <c r="B620" s="386"/>
      <c r="C620" s="386"/>
      <c r="D620" s="386"/>
      <c r="E620" s="386"/>
      <c r="F620" s="386"/>
    </row>
    <row r="621" spans="2:6" ht="12.75">
      <c r="B621" s="386"/>
      <c r="C621" s="386"/>
      <c r="D621" s="386"/>
      <c r="E621" s="386"/>
      <c r="F621" s="386"/>
    </row>
    <row r="622" spans="2:6" ht="12.75">
      <c r="B622" s="386"/>
      <c r="C622" s="386"/>
      <c r="D622" s="386"/>
      <c r="E622" s="386"/>
      <c r="F622" s="386"/>
    </row>
    <row r="623" spans="2:6" ht="12.75">
      <c r="B623" s="386"/>
      <c r="C623" s="386"/>
      <c r="D623" s="386"/>
      <c r="E623" s="386"/>
      <c r="F623" s="386"/>
    </row>
    <row r="624" spans="2:6" ht="12.75">
      <c r="B624" s="386"/>
      <c r="C624" s="386"/>
      <c r="D624" s="386"/>
      <c r="E624" s="386"/>
      <c r="F624" s="386"/>
    </row>
    <row r="625" spans="2:6" ht="12.75">
      <c r="B625" s="386"/>
      <c r="C625" s="386"/>
      <c r="D625" s="386"/>
      <c r="E625" s="386"/>
      <c r="F625" s="386"/>
    </row>
    <row r="626" spans="2:6" ht="12.75">
      <c r="B626" s="386"/>
      <c r="C626" s="386"/>
      <c r="D626" s="386"/>
      <c r="E626" s="386"/>
      <c r="F626" s="386"/>
    </row>
    <row r="627" spans="2:6" ht="12.75">
      <c r="B627" s="386"/>
      <c r="C627" s="386"/>
      <c r="D627" s="386"/>
      <c r="E627" s="386"/>
      <c r="F627" s="386"/>
    </row>
    <row r="628" spans="2:6" ht="12.75">
      <c r="B628" s="386"/>
      <c r="C628" s="386"/>
      <c r="D628" s="386"/>
      <c r="E628" s="386"/>
      <c r="F628" s="386"/>
    </row>
    <row r="629" spans="2:6" ht="12.75">
      <c r="B629" s="386"/>
      <c r="C629" s="386"/>
      <c r="D629" s="386"/>
      <c r="E629" s="386"/>
      <c r="F629" s="386"/>
    </row>
    <row r="630" spans="2:6" ht="12.75">
      <c r="B630" s="386"/>
      <c r="C630" s="386"/>
      <c r="D630" s="386"/>
      <c r="E630" s="386"/>
      <c r="F630" s="386"/>
    </row>
    <row r="631" spans="2:6" ht="12.75">
      <c r="B631" s="386"/>
      <c r="C631" s="386"/>
      <c r="D631" s="386"/>
      <c r="E631" s="386"/>
      <c r="F631" s="386"/>
    </row>
    <row r="632" spans="2:6" ht="12.75">
      <c r="B632" s="386"/>
      <c r="C632" s="386"/>
      <c r="D632" s="386"/>
      <c r="E632" s="386"/>
      <c r="F632" s="386"/>
    </row>
    <row r="633" spans="2:6" ht="12.75">
      <c r="B633" s="386"/>
      <c r="C633" s="386"/>
      <c r="D633" s="386"/>
      <c r="E633" s="386"/>
      <c r="F633" s="386"/>
    </row>
    <row r="634" spans="2:6" ht="12.75">
      <c r="B634" s="386"/>
      <c r="C634" s="386"/>
      <c r="D634" s="386"/>
      <c r="E634" s="386"/>
      <c r="F634" s="386"/>
    </row>
    <row r="635" spans="2:6" ht="12.75">
      <c r="B635" s="386"/>
      <c r="C635" s="386"/>
      <c r="D635" s="386"/>
      <c r="E635" s="386"/>
      <c r="F635" s="386"/>
    </row>
    <row r="636" spans="2:6" ht="12.75">
      <c r="B636" s="386"/>
      <c r="C636" s="386"/>
      <c r="D636" s="386"/>
      <c r="E636" s="386"/>
      <c r="F636" s="386"/>
    </row>
    <row r="637" spans="2:6" ht="12.75">
      <c r="B637" s="386"/>
      <c r="C637" s="386"/>
      <c r="D637" s="386"/>
      <c r="E637" s="386"/>
      <c r="F637" s="386"/>
    </row>
    <row r="638" spans="2:6" ht="12.75">
      <c r="B638" s="386"/>
      <c r="C638" s="386"/>
      <c r="D638" s="386"/>
      <c r="E638" s="386"/>
      <c r="F638" s="386"/>
    </row>
    <row r="639" spans="2:6" ht="12.75">
      <c r="B639" s="386"/>
      <c r="C639" s="386"/>
      <c r="D639" s="386"/>
      <c r="E639" s="386"/>
      <c r="F639" s="386"/>
    </row>
    <row r="640" spans="2:6" ht="12.75">
      <c r="B640" s="386"/>
      <c r="C640" s="386"/>
      <c r="D640" s="386"/>
      <c r="E640" s="386"/>
      <c r="F640" s="386"/>
    </row>
    <row r="641" spans="2:6" ht="12.75">
      <c r="B641" s="386"/>
      <c r="C641" s="386"/>
      <c r="D641" s="386"/>
      <c r="E641" s="386"/>
      <c r="F641" s="386"/>
    </row>
    <row r="642" spans="2:6" ht="12.75">
      <c r="B642" s="386"/>
      <c r="C642" s="386"/>
      <c r="D642" s="386"/>
      <c r="E642" s="386"/>
      <c r="F642" s="386"/>
    </row>
    <row r="643" spans="2:6" ht="12.75">
      <c r="B643" s="386"/>
      <c r="C643" s="386"/>
      <c r="D643" s="386"/>
      <c r="E643" s="386"/>
      <c r="F643" s="386"/>
    </row>
    <row r="644" spans="2:6" ht="12.75">
      <c r="B644" s="386"/>
      <c r="C644" s="386"/>
      <c r="D644" s="386"/>
      <c r="E644" s="386"/>
      <c r="F644" s="386"/>
    </row>
    <row r="645" spans="2:6" ht="12.75">
      <c r="B645" s="386"/>
      <c r="C645" s="386"/>
      <c r="D645" s="386"/>
      <c r="E645" s="386"/>
      <c r="F645" s="386"/>
    </row>
    <row r="646" spans="2:6" ht="12.75">
      <c r="B646" s="386"/>
      <c r="C646" s="386"/>
      <c r="D646" s="386"/>
      <c r="E646" s="386"/>
      <c r="F646" s="386"/>
    </row>
    <row r="647" spans="2:6" ht="12.75">
      <c r="B647" s="386"/>
      <c r="C647" s="386"/>
      <c r="D647" s="386"/>
      <c r="E647" s="386"/>
      <c r="F647" s="386"/>
    </row>
    <row r="648" spans="2:6" ht="12.75">
      <c r="B648" s="386"/>
      <c r="C648" s="386"/>
      <c r="D648" s="386"/>
      <c r="E648" s="386"/>
      <c r="F648" s="386"/>
    </row>
    <row r="649" spans="2:6" ht="12.75">
      <c r="B649" s="386"/>
      <c r="C649" s="386"/>
      <c r="D649" s="386"/>
      <c r="E649" s="386"/>
      <c r="F649" s="386"/>
    </row>
    <row r="650" spans="2:6" ht="12.75">
      <c r="B650" s="386"/>
      <c r="C650" s="386"/>
      <c r="D650" s="386"/>
      <c r="E650" s="386"/>
      <c r="F650" s="386"/>
    </row>
  </sheetData>
  <printOptions horizontalCentered="1"/>
  <pageMargins left="0" right="0" top="0.3937007874015748" bottom="0" header="0" footer="0"/>
  <pageSetup fitToHeight="1" fitToWidth="1" horizontalDpi="600" verticalDpi="600" orientation="portrait" paperSize="8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farkasova_k</cp:lastModifiedBy>
  <cp:lastPrinted>2010-09-22T09:25:11Z</cp:lastPrinted>
  <dcterms:created xsi:type="dcterms:W3CDTF">2010-09-20T06:44:33Z</dcterms:created>
  <dcterms:modified xsi:type="dcterms:W3CDTF">2010-09-22T09:29:06Z</dcterms:modified>
  <cp:category/>
  <cp:version/>
  <cp:contentType/>
  <cp:contentStatus/>
</cp:coreProperties>
</file>