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60" windowWidth="18795" windowHeight="11505" activeTab="0"/>
  </bookViews>
  <sheets>
    <sheet name="Príloha č. 1 Správy" sheetId="1" r:id="rId1"/>
  </sheets>
  <definedNames/>
  <calcPr fullCalcOnLoad="1"/>
</workbook>
</file>

<file path=xl/sharedStrings.xml><?xml version="1.0" encoding="utf-8"?>
<sst xmlns="http://schemas.openxmlformats.org/spreadsheetml/2006/main" count="134" uniqueCount="85">
  <si>
    <t>Por. číslo</t>
  </si>
  <si>
    <t>Názov projektu</t>
  </si>
  <si>
    <t>Počet ks</t>
  </si>
  <si>
    <t>Nákup 10 ks eletrických poschodových jednotiek</t>
  </si>
  <si>
    <t>Nákup 10 ks vozidiel prímestkých poschodových jednotiek PUSH/PULL, úprava 10 ks elektrických HDV 263, nákup 2ks elektr.HDV</t>
  </si>
  <si>
    <t>Nákup 12 ks medziregionálnych motorových jednotiek</t>
  </si>
  <si>
    <t>Spolu:</t>
  </si>
  <si>
    <t>ŠR SR</t>
  </si>
  <si>
    <t>ERDF</t>
  </si>
  <si>
    <t>ZSSK</t>
  </si>
  <si>
    <t>Spolu</t>
  </si>
  <si>
    <t>Nákup 10 ks vozidiel prímestkých poschodových jednotiek PUSH/PULL, úprava 10 ks elektrických HDV 263, nákup 2 ks elektr.HDV</t>
  </si>
  <si>
    <t>Projekt obnovy ŽKV ZSSK, a.s. pre prímestskú a medziregionálnu verejnú železničnú osobnú dopravu SR</t>
  </si>
  <si>
    <t>Identifikátor žiadosti: 846551</t>
  </si>
  <si>
    <t>Kód ITMS: 23160120001</t>
  </si>
  <si>
    <t>Operačný program doprava SR 2007-2013, Prioritná os č. 6, Opatrenie č. 6.1</t>
  </si>
  <si>
    <t xml:space="preserve">Zdroje EU 2008  
</t>
  </si>
  <si>
    <t xml:space="preserve">Zdroje  EU 2009  
</t>
  </si>
  <si>
    <t xml:space="preserve">Zdroje EU 2010     </t>
  </si>
  <si>
    <t xml:space="preserve">Zdroje EU 2011   
</t>
  </si>
  <si>
    <t xml:space="preserve">Zdroje EU 2012   </t>
  </si>
  <si>
    <t xml:space="preserve">Zdroje EU spolu  
</t>
  </si>
  <si>
    <t xml:space="preserve">Zdroje ŠR 2008  
</t>
  </si>
  <si>
    <t xml:space="preserve">Zdroje ŠR 2009  
</t>
  </si>
  <si>
    <t xml:space="preserve">Zdroje ŠR 2010 </t>
  </si>
  <si>
    <t xml:space="preserve">Zdroje ŠR 2011 
</t>
  </si>
  <si>
    <t xml:space="preserve">Zdroje ŠR 2012 
</t>
  </si>
  <si>
    <t xml:space="preserve">Zdroje ŠR spolu  
</t>
  </si>
  <si>
    <t xml:space="preserve">Iné zdroje 2008  
</t>
  </si>
  <si>
    <t xml:space="preserve">Iné zdroje 2009  
</t>
  </si>
  <si>
    <t xml:space="preserve">Iné zdroje 2010 
</t>
  </si>
  <si>
    <t xml:space="preserve">Iné zdroje 2011 
</t>
  </si>
  <si>
    <t xml:space="preserve">Iné zdroje spolu 
</t>
  </si>
  <si>
    <t xml:space="preserve">Iné zdroje 2009  </t>
  </si>
  <si>
    <t xml:space="preserve">Iné zdroje 2011 </t>
  </si>
  <si>
    <t xml:space="preserve">Iné zdroje 
2012 
</t>
  </si>
  <si>
    <t xml:space="preserve">Zdroje EU 2009  
</t>
  </si>
  <si>
    <t xml:space="preserve">Zdroje EU 2013   </t>
  </si>
  <si>
    <t xml:space="preserve">Iné zdroje 
2013
</t>
  </si>
  <si>
    <t xml:space="preserve">Zdroje EU 2008  </t>
  </si>
  <si>
    <t xml:space="preserve">Zdroje EU 2012  </t>
  </si>
  <si>
    <t xml:space="preserve">Zdroje EU spolu  </t>
  </si>
  <si>
    <t xml:space="preserve">Zdroje ŠR 2009  </t>
  </si>
  <si>
    <t xml:space="preserve">Zdroje ŠR 2012 </t>
  </si>
  <si>
    <t xml:space="preserve">Iné zdroje spolu </t>
  </si>
  <si>
    <t xml:space="preserve">Iné zdroje 2012 </t>
  </si>
  <si>
    <t xml:space="preserve">Zdroje ŠR 2011 </t>
  </si>
  <si>
    <t xml:space="preserve">Zdroje ŠR 2008  </t>
  </si>
  <si>
    <t xml:space="preserve">Zdroje EU 2011   </t>
  </si>
  <si>
    <t xml:space="preserve">Zdroje EU 2009  </t>
  </si>
  <si>
    <t xml:space="preserve">Všetky zdroje spolu </t>
  </si>
  <si>
    <t xml:space="preserve">Zdroje ŠR 2010 
</t>
  </si>
  <si>
    <t xml:space="preserve">Zdroje ŠR  2013
</t>
  </si>
  <si>
    <t xml:space="preserve">Zdroje EU 
2008  
</t>
  </si>
  <si>
    <t xml:space="preserve">Zdroje ŠR 
spolu  </t>
  </si>
  <si>
    <t xml:space="preserve">Iné zdroje 
2008  </t>
  </si>
  <si>
    <t xml:space="preserve">Iné zdroje 
2009  </t>
  </si>
  <si>
    <t xml:space="preserve">Iné zdroje 
2010 </t>
  </si>
  <si>
    <t>Zdroje financovania: ERDF, ŠR SR, ZSSK</t>
  </si>
  <si>
    <t xml:space="preserve">bod A) </t>
  </si>
  <si>
    <t xml:space="preserve">bod B) </t>
  </si>
  <si>
    <t xml:space="preserve">bod C) </t>
  </si>
  <si>
    <t>bod D)</t>
  </si>
  <si>
    <t>Príloha č. 1 Správy o stave plnenia projektov modernizácie mobilného parku Železničnej spoločnosti Slovensko, a.s.</t>
  </si>
  <si>
    <t>Investičná štátna podpora a podpora z fondov EÚ - Príloha č. 1 Uznesenia vlády č. 1085/2007, v mil. SKK</t>
  </si>
  <si>
    <t xml:space="preserve">Zdroje EU 2009 </t>
  </si>
  <si>
    <t>Zdroje EU 2010</t>
  </si>
  <si>
    <t>Zdroje EU 2011</t>
  </si>
  <si>
    <t>Zdroje EU 2012</t>
  </si>
  <si>
    <t>Zdroje EU spolu</t>
  </si>
  <si>
    <t xml:space="preserve">Zdroje ŠR 2008 
</t>
  </si>
  <si>
    <t xml:space="preserve">Zdroje ŠR 2009 
</t>
  </si>
  <si>
    <t xml:space="preserve">Zdroje ŠR spolu 
</t>
  </si>
  <si>
    <t>Iné zdroje 2008</t>
  </si>
  <si>
    <t xml:space="preserve">Iné zdroje 2009 
</t>
  </si>
  <si>
    <t>Iné zdroje 2010</t>
  </si>
  <si>
    <t xml:space="preserve">Iné zdroje 
2012
</t>
  </si>
  <si>
    <t>Iné zdroje spolu</t>
  </si>
  <si>
    <t>Všetky zdroje spolu</t>
  </si>
  <si>
    <t>Investičná štátna podpora a podpora z fondov EÚ - Príloha č. 1 Uznesenia vlády č. 1085/2007, v EUR</t>
  </si>
  <si>
    <t>r. 2008, 2009, EUR</t>
  </si>
  <si>
    <t>r. 2008 - 2012, EUR</t>
  </si>
  <si>
    <t>Zmluva o poskytnutí NFP zo dňa 24.08.2009 (zazmluvnená výška NFP), zazmluvnené harmonogramy Projektu v_1.0, EUR</t>
  </si>
  <si>
    <t>Stav čerpania NFP - skutočnosť k 31.12.2008, k 31.12.2009, v EUR (stav po refundácii r. 2009; zdroje ZSSK sú vyčíslené v hodnotách po refundácii a bez DPH - pozn.)</t>
  </si>
  <si>
    <t>Plán Investičnej štátnej podpory a podpory z fondov EÚ v zmysle Operačného programu doprava SR 2007 - 2013 - pri zohľadnení zazmluvnenej výšky NFP zo dňa 24.08.2009, zazmluvnených harmonogramov dodávok Projektu v_1.0 a vysúťažených investičných nákladov, v EUR (zdroje ZSSK sú vyčíslené v hodnotách po refundácii a bez DPH - pozn.)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</si>
</sst>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;[Red]\-#,##0.00\ [$€-1]"/>
    <numFmt numFmtId="165" formatCode="#,##0.0000"/>
    <numFmt numFmtId="166" formatCode="#,##0.0"/>
    <numFmt numFmtId="167" formatCode="#,##0.00000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wrapText="1"/>
    </xf>
    <xf numFmtId="167" fontId="0" fillId="0" borderId="10" xfId="0" applyNumberFormat="1" applyFont="1" applyFill="1" applyBorder="1" applyAlignment="1">
      <alignment vertical="center" wrapText="1"/>
    </xf>
    <xf numFmtId="167" fontId="0" fillId="0" borderId="11" xfId="0" applyNumberFormat="1" applyFont="1" applyFill="1" applyBorder="1" applyAlignment="1">
      <alignment vertical="center" wrapText="1"/>
    </xf>
    <xf numFmtId="167" fontId="0" fillId="4" borderId="10" xfId="0" applyNumberFormat="1" applyFont="1" applyFill="1" applyBorder="1" applyAlignment="1">
      <alignment vertical="center" wrapText="1"/>
    </xf>
    <xf numFmtId="167" fontId="0" fillId="24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2" xfId="0" applyNumberFormat="1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4" fillId="4" borderId="10" xfId="0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center" wrapText="1"/>
    </xf>
    <xf numFmtId="4" fontId="0" fillId="4" borderId="10" xfId="0" applyNumberFormat="1" applyFont="1" applyFill="1" applyBorder="1" applyAlignment="1">
      <alignment vertical="center" wrapText="1"/>
    </xf>
    <xf numFmtId="4" fontId="0" fillId="7" borderId="10" xfId="0" applyNumberFormat="1" applyFon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vertical="center" wrapText="1"/>
    </xf>
    <xf numFmtId="4" fontId="0" fillId="7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167" fontId="0" fillId="0" borderId="14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7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 vertical="center"/>
    </xf>
    <xf numFmtId="4" fontId="0" fillId="4" borderId="10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4" fontId="0" fillId="24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24" fillId="0" borderId="0" xfId="0" applyFont="1" applyAlignment="1">
      <alignment/>
    </xf>
    <xf numFmtId="167" fontId="0" fillId="7" borderId="10" xfId="0" applyNumberFormat="1" applyFont="1" applyFill="1" applyBorder="1" applyAlignment="1">
      <alignment vertical="center" wrapText="1"/>
    </xf>
    <xf numFmtId="167" fontId="0" fillId="0" borderId="10" xfId="0" applyNumberFormat="1" applyFont="1" applyFill="1" applyBorder="1" applyAlignment="1">
      <alignment vertical="center"/>
    </xf>
    <xf numFmtId="167" fontId="0" fillId="4" borderId="10" xfId="0" applyNumberFormat="1" applyFont="1" applyFill="1" applyBorder="1" applyAlignment="1">
      <alignment vertical="center"/>
    </xf>
    <xf numFmtId="167" fontId="0" fillId="7" borderId="10" xfId="0" applyNumberFormat="1" applyFont="1" applyFill="1" applyBorder="1" applyAlignment="1">
      <alignment vertical="center"/>
    </xf>
    <xf numFmtId="167" fontId="0" fillId="24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0" fillId="4" borderId="10" xfId="0" applyNumberFormat="1" applyFont="1" applyFill="1" applyBorder="1" applyAlignment="1">
      <alignment vertical="center"/>
    </xf>
    <xf numFmtId="4" fontId="0" fillId="7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 wrapText="1"/>
    </xf>
    <xf numFmtId="4" fontId="0" fillId="4" borderId="10" xfId="0" applyNumberFormat="1" applyFont="1" applyFill="1" applyBorder="1" applyAlignment="1">
      <alignment vertical="center" wrapText="1"/>
    </xf>
    <xf numFmtId="4" fontId="0" fillId="7" borderId="10" xfId="0" applyNumberFormat="1" applyFon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67" fontId="4" fillId="0" borderId="15" xfId="0" applyNumberFormat="1" applyFont="1" applyFill="1" applyBorder="1" applyAlignment="1">
      <alignment horizontal="left" vertical="center"/>
    </xf>
    <xf numFmtId="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9" xfId="0" applyNumberFormat="1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9"/>
  <sheetViews>
    <sheetView tabSelected="1" zoomScalePageLayoutView="0" workbookViewId="0" topLeftCell="K43">
      <selection activeCell="B52" sqref="B52"/>
    </sheetView>
  </sheetViews>
  <sheetFormatPr defaultColWidth="9.140625" defaultRowHeight="12.75"/>
  <cols>
    <col min="1" max="1" width="13.28125" style="5" customWidth="1"/>
    <col min="2" max="2" width="29.57421875" style="5" customWidth="1"/>
    <col min="3" max="3" width="7.7109375" style="5" customWidth="1"/>
    <col min="4" max="4" width="11.00390625" style="5" customWidth="1"/>
    <col min="5" max="5" width="12.00390625" style="5" customWidth="1"/>
    <col min="6" max="6" width="12.8515625" style="5" customWidth="1"/>
    <col min="7" max="7" width="13.421875" style="5" customWidth="1"/>
    <col min="8" max="8" width="13.421875" style="5" bestFit="1" customWidth="1"/>
    <col min="9" max="9" width="13.8515625" style="5" customWidth="1"/>
    <col min="10" max="10" width="13.421875" style="5" bestFit="1" customWidth="1"/>
    <col min="11" max="11" width="12.140625" style="5" customWidth="1"/>
    <col min="12" max="12" width="12.8515625" style="5" customWidth="1"/>
    <col min="13" max="13" width="13.421875" style="5" bestFit="1" customWidth="1"/>
    <col min="14" max="14" width="13.421875" style="5" customWidth="1"/>
    <col min="15" max="15" width="14.57421875" style="5" bestFit="1" customWidth="1"/>
    <col min="16" max="16" width="14.140625" style="5" bestFit="1" customWidth="1"/>
    <col min="17" max="17" width="13.8515625" style="5" customWidth="1"/>
    <col min="18" max="18" width="12.140625" style="5" customWidth="1"/>
    <col min="19" max="19" width="13.8515625" style="5" customWidth="1"/>
    <col min="20" max="20" width="13.8515625" style="5" bestFit="1" customWidth="1"/>
    <col min="21" max="21" width="12.7109375" style="5" customWidth="1"/>
    <col min="22" max="22" width="13.57421875" style="5" customWidth="1"/>
    <col min="23" max="23" width="13.421875" style="5" bestFit="1" customWidth="1"/>
    <col min="24" max="24" width="14.00390625" style="5" customWidth="1"/>
    <col min="25" max="16384" width="9.140625" style="5" customWidth="1"/>
  </cols>
  <sheetData>
    <row r="1" s="1" customFormat="1" ht="12.75"/>
    <row r="2" s="3" customFormat="1" ht="15.75">
      <c r="A2" s="64" t="s">
        <v>63</v>
      </c>
    </row>
    <row r="3" s="3" customFormat="1" ht="12.75">
      <c r="A3" s="2"/>
    </row>
    <row r="4" s="70" customFormat="1" ht="12.75">
      <c r="A4" s="70" t="s">
        <v>12</v>
      </c>
    </row>
    <row r="5" ht="12.75">
      <c r="A5" s="5" t="s">
        <v>13</v>
      </c>
    </row>
    <row r="6" ht="12.75">
      <c r="A6" s="6" t="s">
        <v>14</v>
      </c>
    </row>
    <row r="7" ht="12.75">
      <c r="A7" s="5" t="s">
        <v>15</v>
      </c>
    </row>
    <row r="8" ht="12.75">
      <c r="A8" s="5" t="s">
        <v>58</v>
      </c>
    </row>
    <row r="11" ht="13.5" thickBot="1"/>
    <row r="12" spans="1:22" ht="13.5" thickBot="1">
      <c r="A12" s="58" t="s">
        <v>59</v>
      </c>
      <c r="B12" s="79" t="s">
        <v>64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1"/>
    </row>
    <row r="13" spans="1:22" s="3" customFormat="1" ht="40.5" customHeight="1" thickBot="1">
      <c r="A13" s="41" t="s">
        <v>0</v>
      </c>
      <c r="B13" s="42" t="s">
        <v>1</v>
      </c>
      <c r="C13" s="7" t="s">
        <v>2</v>
      </c>
      <c r="D13" s="7" t="s">
        <v>53</v>
      </c>
      <c r="E13" s="7" t="s">
        <v>65</v>
      </c>
      <c r="F13" s="7" t="s">
        <v>66</v>
      </c>
      <c r="G13" s="7" t="s">
        <v>67</v>
      </c>
      <c r="H13" s="7" t="s">
        <v>68</v>
      </c>
      <c r="I13" s="19" t="s">
        <v>69</v>
      </c>
      <c r="J13" s="7" t="s">
        <v>70</v>
      </c>
      <c r="K13" s="7" t="s">
        <v>71</v>
      </c>
      <c r="L13" s="7" t="s">
        <v>51</v>
      </c>
      <c r="M13" s="7" t="s">
        <v>25</v>
      </c>
      <c r="N13" s="7" t="s">
        <v>26</v>
      </c>
      <c r="O13" s="57" t="s">
        <v>72</v>
      </c>
      <c r="P13" s="7" t="s">
        <v>73</v>
      </c>
      <c r="Q13" s="7" t="s">
        <v>74</v>
      </c>
      <c r="R13" s="7" t="s">
        <v>75</v>
      </c>
      <c r="S13" s="7" t="s">
        <v>31</v>
      </c>
      <c r="T13" s="7" t="s">
        <v>76</v>
      </c>
      <c r="U13" s="40" t="s">
        <v>77</v>
      </c>
      <c r="V13" s="7" t="s">
        <v>78</v>
      </c>
    </row>
    <row r="14" spans="1:22" s="3" customFormat="1" ht="26.25" thickBot="1">
      <c r="A14" s="8">
        <v>1</v>
      </c>
      <c r="B14" s="9" t="s">
        <v>3</v>
      </c>
      <c r="C14" s="8">
        <v>10</v>
      </c>
      <c r="D14" s="10">
        <v>0</v>
      </c>
      <c r="E14" s="10">
        <f>3.68735*33.44</f>
        <v>123.30498399999999</v>
      </c>
      <c r="F14" s="11">
        <f>11.79955*33.44</f>
        <v>394.57695199999995</v>
      </c>
      <c r="G14" s="10">
        <f>15.85565*33.44</f>
        <v>530.212936</v>
      </c>
      <c r="H14" s="10">
        <f>5.53104*33.44</f>
        <v>184.9579776</v>
      </c>
      <c r="I14" s="12">
        <f>SUM(D14:H14)</f>
        <v>1233.0528496000002</v>
      </c>
      <c r="J14" s="10">
        <v>0</v>
      </c>
      <c r="K14" s="10">
        <f>3.68735*33.44</f>
        <v>123.30498399999999</v>
      </c>
      <c r="L14" s="11">
        <f>11.79955*33.44</f>
        <v>394.57695199999995</v>
      </c>
      <c r="M14" s="10">
        <f>15.85565*33.44</f>
        <v>530.212936</v>
      </c>
      <c r="N14" s="10">
        <f>5.53104*33.44</f>
        <v>184.9579776</v>
      </c>
      <c r="O14" s="65">
        <f>SUM(J14:N14)</f>
        <v>1233.0528496000002</v>
      </c>
      <c r="P14" s="10">
        <v>0</v>
      </c>
      <c r="Q14" s="10">
        <f>0.388143*33.44</f>
        <v>12.979501919999999</v>
      </c>
      <c r="R14" s="10">
        <f>1.242058*33.44</f>
        <v>41.53441952</v>
      </c>
      <c r="S14" s="10">
        <f>1.669015*33.44</f>
        <v>55.81186159999999</v>
      </c>
      <c r="T14" s="10">
        <f>0.5822147*33.44</f>
        <v>19.469259568</v>
      </c>
      <c r="U14" s="13">
        <f>SUM(P14:T14)</f>
        <v>129.795042608</v>
      </c>
      <c r="V14" s="10">
        <f>SUM(I14,O14,U14)</f>
        <v>2595.9007418080005</v>
      </c>
    </row>
    <row r="15" spans="1:22" s="3" customFormat="1" ht="64.5" thickBot="1">
      <c r="A15" s="8">
        <v>2</v>
      </c>
      <c r="B15" s="14" t="s">
        <v>4</v>
      </c>
      <c r="C15" s="15">
        <v>22</v>
      </c>
      <c r="D15" s="10">
        <v>0</v>
      </c>
      <c r="E15" s="16">
        <v>93.77512</v>
      </c>
      <c r="F15" s="17">
        <f>8.99448*33.44</f>
        <v>300.77541119999995</v>
      </c>
      <c r="G15" s="16">
        <f>13.08454*33.44</f>
        <v>437.5470176</v>
      </c>
      <c r="H15" s="17">
        <f>3.15951*33.44</f>
        <v>105.6540144</v>
      </c>
      <c r="I15" s="12">
        <f>SUM(D15:H15)</f>
        <v>937.7515632</v>
      </c>
      <c r="J15" s="10">
        <v>0</v>
      </c>
      <c r="K15" s="16">
        <v>93.77512</v>
      </c>
      <c r="L15" s="17">
        <f>8.99448*33.44</f>
        <v>300.77541119999995</v>
      </c>
      <c r="M15" s="16">
        <f>13.08454*33.44</f>
        <v>437.5470176</v>
      </c>
      <c r="N15" s="17">
        <f>3.15951*33.44</f>
        <v>105.6540144</v>
      </c>
      <c r="O15" s="65">
        <f>SUM(J15:N15)</f>
        <v>937.7515632</v>
      </c>
      <c r="P15" s="10">
        <v>0</v>
      </c>
      <c r="Q15" s="16">
        <f>0.295187*33.44</f>
        <v>9.871053279999998</v>
      </c>
      <c r="R15" s="16">
        <f>0.946787*33.44</f>
        <v>31.66055728</v>
      </c>
      <c r="S15" s="16">
        <f>1.37732*33.44</f>
        <v>46.0575808</v>
      </c>
      <c r="T15" s="16">
        <f>0.33258*33.44</f>
        <v>11.121475199999999</v>
      </c>
      <c r="U15" s="13">
        <f>SUM(P15:T15)</f>
        <v>98.71066655999999</v>
      </c>
      <c r="V15" s="10">
        <f>SUM(I15,O15,U15)</f>
        <v>1974.2137929599999</v>
      </c>
    </row>
    <row r="16" spans="1:22" s="3" customFormat="1" ht="26.25" thickBot="1">
      <c r="A16" s="8">
        <v>3</v>
      </c>
      <c r="B16" s="14" t="s">
        <v>5</v>
      </c>
      <c r="C16" s="15">
        <v>12</v>
      </c>
      <c r="D16" s="10">
        <v>0</v>
      </c>
      <c r="E16" s="10">
        <f>2.35941*33.44</f>
        <v>78.8986704</v>
      </c>
      <c r="F16" s="10">
        <f>7.78606*33.44</f>
        <v>260.3658464</v>
      </c>
      <c r="G16" s="10">
        <f>10.8533*33.44</f>
        <v>362.934352</v>
      </c>
      <c r="H16" s="10">
        <f>2.59535*33.44</f>
        <v>86.78850399999999</v>
      </c>
      <c r="I16" s="12">
        <f>SUM(D16:H16)</f>
        <v>788.9873728</v>
      </c>
      <c r="J16" s="10">
        <v>0</v>
      </c>
      <c r="K16" s="10">
        <f>2.35941*33.44</f>
        <v>78.8986704</v>
      </c>
      <c r="L16" s="10">
        <f>7.78606*33.44</f>
        <v>260.3658464</v>
      </c>
      <c r="M16" s="10">
        <f>10.8533*33.44</f>
        <v>362.934352</v>
      </c>
      <c r="N16" s="10">
        <f>2.59535*33.44</f>
        <v>86.78850399999999</v>
      </c>
      <c r="O16" s="65">
        <f>SUM(J16:N16)</f>
        <v>788.9873728</v>
      </c>
      <c r="P16" s="10">
        <v>0</v>
      </c>
      <c r="Q16" s="10">
        <f>0.248359*33.44</f>
        <v>8.305124959999999</v>
      </c>
      <c r="R16" s="10">
        <f>0.81958*33.44</f>
        <v>27.406755199999996</v>
      </c>
      <c r="S16" s="10">
        <f>1.142453*33.44</f>
        <v>38.20362831999999</v>
      </c>
      <c r="T16" s="10">
        <f>0.273195*33.44</f>
        <v>9.135640800000001</v>
      </c>
      <c r="U16" s="13">
        <f>SUM(P16:T16)</f>
        <v>83.05114927999999</v>
      </c>
      <c r="V16" s="10">
        <f>SUM(I16,O16,U16)</f>
        <v>1661.02589488</v>
      </c>
    </row>
    <row r="17" spans="1:22" s="70" customFormat="1" ht="16.5" customHeight="1" thickBot="1">
      <c r="A17" s="82" t="s">
        <v>6</v>
      </c>
      <c r="B17" s="83"/>
      <c r="C17" s="84"/>
      <c r="D17" s="66">
        <f>SUM(D14:D16)</f>
        <v>0</v>
      </c>
      <c r="E17" s="66">
        <f aca="true" t="shared" si="0" ref="E17:N17">SUM(E14:E16)</f>
        <v>295.9787744</v>
      </c>
      <c r="F17" s="66">
        <f t="shared" si="0"/>
        <v>955.7182095999999</v>
      </c>
      <c r="G17" s="66">
        <f t="shared" si="0"/>
        <v>1330.6943056</v>
      </c>
      <c r="H17" s="66">
        <f t="shared" si="0"/>
        <v>377.400496</v>
      </c>
      <c r="I17" s="67">
        <f>SUM(I14:I16)</f>
        <v>2959.7917856000004</v>
      </c>
      <c r="J17" s="66">
        <f t="shared" si="0"/>
        <v>0</v>
      </c>
      <c r="K17" s="66">
        <f t="shared" si="0"/>
        <v>295.9787744</v>
      </c>
      <c r="L17" s="66">
        <f t="shared" si="0"/>
        <v>955.7182095999999</v>
      </c>
      <c r="M17" s="66">
        <f t="shared" si="0"/>
        <v>1330.6943056</v>
      </c>
      <c r="N17" s="66">
        <f t="shared" si="0"/>
        <v>377.400496</v>
      </c>
      <c r="O17" s="68">
        <f aca="true" t="shared" si="1" ref="O17:V17">SUM(O14:O16)</f>
        <v>2959.7917856000004</v>
      </c>
      <c r="P17" s="66">
        <f t="shared" si="1"/>
        <v>0</v>
      </c>
      <c r="Q17" s="66">
        <f t="shared" si="1"/>
        <v>31.155680159999996</v>
      </c>
      <c r="R17" s="66">
        <f>SUM(R14:R16)</f>
        <v>100.601732</v>
      </c>
      <c r="S17" s="66">
        <f t="shared" si="1"/>
        <v>140.07307071999998</v>
      </c>
      <c r="T17" s="66">
        <f t="shared" si="1"/>
        <v>39.726375567999995</v>
      </c>
      <c r="U17" s="69">
        <f t="shared" si="1"/>
        <v>311.55685844799996</v>
      </c>
      <c r="V17" s="66">
        <f t="shared" si="1"/>
        <v>6231.1404296480005</v>
      </c>
    </row>
    <row r="20" ht="12.75">
      <c r="A20" s="49"/>
    </row>
    <row r="21" ht="12.75">
      <c r="A21" s="18"/>
    </row>
    <row r="22" ht="13.5" thickBot="1"/>
    <row r="23" spans="1:22" ht="13.5" thickBot="1">
      <c r="A23" s="58" t="s">
        <v>60</v>
      </c>
      <c r="B23" s="79" t="s">
        <v>79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</row>
    <row r="24" spans="1:22" s="3" customFormat="1" ht="45" customHeight="1" thickBot="1">
      <c r="A24" s="41" t="s">
        <v>0</v>
      </c>
      <c r="B24" s="42" t="s">
        <v>1</v>
      </c>
      <c r="C24" s="7" t="s">
        <v>2</v>
      </c>
      <c r="D24" s="7" t="s">
        <v>39</v>
      </c>
      <c r="E24" s="7" t="s">
        <v>49</v>
      </c>
      <c r="F24" s="7" t="s">
        <v>18</v>
      </c>
      <c r="G24" s="7" t="s">
        <v>48</v>
      </c>
      <c r="H24" s="7" t="s">
        <v>40</v>
      </c>
      <c r="I24" s="19" t="s">
        <v>41</v>
      </c>
      <c r="J24" s="7" t="s">
        <v>47</v>
      </c>
      <c r="K24" s="7" t="s">
        <v>42</v>
      </c>
      <c r="L24" s="7" t="s">
        <v>24</v>
      </c>
      <c r="M24" s="7" t="s">
        <v>46</v>
      </c>
      <c r="N24" s="7" t="s">
        <v>43</v>
      </c>
      <c r="O24" s="57" t="s">
        <v>54</v>
      </c>
      <c r="P24" s="7" t="s">
        <v>55</v>
      </c>
      <c r="Q24" s="7" t="s">
        <v>56</v>
      </c>
      <c r="R24" s="7" t="s">
        <v>57</v>
      </c>
      <c r="S24" s="7" t="s">
        <v>34</v>
      </c>
      <c r="T24" s="7" t="s">
        <v>45</v>
      </c>
      <c r="U24" s="40" t="s">
        <v>44</v>
      </c>
      <c r="V24" s="7" t="s">
        <v>50</v>
      </c>
    </row>
    <row r="25" spans="1:22" s="3" customFormat="1" ht="26.25" thickBot="1">
      <c r="A25" s="8">
        <v>1</v>
      </c>
      <c r="B25" s="9" t="s">
        <v>3</v>
      </c>
      <c r="C25" s="8">
        <v>10</v>
      </c>
      <c r="D25" s="28">
        <v>0</v>
      </c>
      <c r="E25" s="28">
        <v>3687350</v>
      </c>
      <c r="F25" s="61">
        <v>11799550</v>
      </c>
      <c r="G25" s="28">
        <v>15855650</v>
      </c>
      <c r="H25" s="28">
        <v>5531040</v>
      </c>
      <c r="I25" s="29">
        <v>36873590</v>
      </c>
      <c r="J25" s="28">
        <v>0</v>
      </c>
      <c r="K25" s="28">
        <v>3687350</v>
      </c>
      <c r="L25" s="61">
        <v>11799550</v>
      </c>
      <c r="M25" s="28">
        <v>15855650</v>
      </c>
      <c r="N25" s="28">
        <v>5531040</v>
      </c>
      <c r="O25" s="30">
        <v>36873590</v>
      </c>
      <c r="P25" s="28">
        <v>0</v>
      </c>
      <c r="Q25" s="28">
        <v>388143</v>
      </c>
      <c r="R25" s="28">
        <v>1242058</v>
      </c>
      <c r="S25" s="28">
        <v>1669015</v>
      </c>
      <c r="T25" s="28">
        <v>582214.7</v>
      </c>
      <c r="U25" s="31">
        <v>3881430.7</v>
      </c>
      <c r="V25" s="28">
        <v>77628610.7</v>
      </c>
    </row>
    <row r="26" spans="1:22" s="3" customFormat="1" ht="64.5" thickBot="1">
      <c r="A26" s="8">
        <v>2</v>
      </c>
      <c r="B26" s="14" t="s">
        <v>4</v>
      </c>
      <c r="C26" s="15">
        <v>22</v>
      </c>
      <c r="D26" s="28">
        <v>0</v>
      </c>
      <c r="E26" s="62">
        <v>2804279.9043062204</v>
      </c>
      <c r="F26" s="63">
        <v>8994480</v>
      </c>
      <c r="G26" s="62">
        <v>13084540</v>
      </c>
      <c r="H26" s="63">
        <v>3159510</v>
      </c>
      <c r="I26" s="29">
        <v>28042809.904306218</v>
      </c>
      <c r="J26" s="28">
        <v>0</v>
      </c>
      <c r="K26" s="62">
        <v>2804279.9043062204</v>
      </c>
      <c r="L26" s="63">
        <v>8994480</v>
      </c>
      <c r="M26" s="62">
        <v>13084540</v>
      </c>
      <c r="N26" s="63">
        <v>3159510</v>
      </c>
      <c r="O26" s="30">
        <v>28042809.904306218</v>
      </c>
      <c r="P26" s="28">
        <v>0</v>
      </c>
      <c r="Q26" s="62">
        <v>295187</v>
      </c>
      <c r="R26" s="62">
        <v>946787</v>
      </c>
      <c r="S26" s="62">
        <v>1377320</v>
      </c>
      <c r="T26" s="62">
        <v>332580</v>
      </c>
      <c r="U26" s="31">
        <v>2951874</v>
      </c>
      <c r="V26" s="28">
        <v>59037493.808612436</v>
      </c>
    </row>
    <row r="27" spans="1:22" s="3" customFormat="1" ht="26.25" thickBot="1">
      <c r="A27" s="8">
        <v>3</v>
      </c>
      <c r="B27" s="14" t="s">
        <v>5</v>
      </c>
      <c r="C27" s="15">
        <v>12</v>
      </c>
      <c r="D27" s="28">
        <v>0</v>
      </c>
      <c r="E27" s="28">
        <v>2359410</v>
      </c>
      <c r="F27" s="28">
        <v>7786060</v>
      </c>
      <c r="G27" s="28">
        <v>10853300</v>
      </c>
      <c r="H27" s="28">
        <v>2595350</v>
      </c>
      <c r="I27" s="29">
        <v>23594120</v>
      </c>
      <c r="J27" s="28">
        <v>0</v>
      </c>
      <c r="K27" s="28">
        <v>2359410</v>
      </c>
      <c r="L27" s="28">
        <v>7786060</v>
      </c>
      <c r="M27" s="28">
        <v>10853300</v>
      </c>
      <c r="N27" s="28">
        <v>2595350</v>
      </c>
      <c r="O27" s="30">
        <v>23594120</v>
      </c>
      <c r="P27" s="28">
        <v>0</v>
      </c>
      <c r="Q27" s="28">
        <v>248359</v>
      </c>
      <c r="R27" s="28">
        <v>819580</v>
      </c>
      <c r="S27" s="28">
        <v>1142453</v>
      </c>
      <c r="T27" s="28">
        <v>273195</v>
      </c>
      <c r="U27" s="31">
        <v>2483587</v>
      </c>
      <c r="V27" s="28">
        <v>49671827</v>
      </c>
    </row>
    <row r="28" spans="1:22" s="70" customFormat="1" ht="18" customHeight="1" thickBot="1">
      <c r="A28" s="82" t="s">
        <v>6</v>
      </c>
      <c r="B28" s="83"/>
      <c r="C28" s="84"/>
      <c r="D28" s="71">
        <v>0</v>
      </c>
      <c r="E28" s="71">
        <v>8851039.90430622</v>
      </c>
      <c r="F28" s="71">
        <v>28580090</v>
      </c>
      <c r="G28" s="71">
        <v>39793490</v>
      </c>
      <c r="H28" s="71">
        <v>11285900</v>
      </c>
      <c r="I28" s="72">
        <v>88510519.90430622</v>
      </c>
      <c r="J28" s="71">
        <v>0</v>
      </c>
      <c r="K28" s="71">
        <v>8851039.90430622</v>
      </c>
      <c r="L28" s="71">
        <v>28580090</v>
      </c>
      <c r="M28" s="71">
        <v>39793490</v>
      </c>
      <c r="N28" s="71">
        <v>11285900</v>
      </c>
      <c r="O28" s="73">
        <v>88510519.90430622</v>
      </c>
      <c r="P28" s="71">
        <v>0</v>
      </c>
      <c r="Q28" s="71">
        <v>931689</v>
      </c>
      <c r="R28" s="71">
        <v>3008425</v>
      </c>
      <c r="S28" s="71">
        <v>4188788</v>
      </c>
      <c r="T28" s="71">
        <v>1187989.7</v>
      </c>
      <c r="U28" s="74">
        <v>9316891.7</v>
      </c>
      <c r="V28" s="71">
        <v>186337931.50861245</v>
      </c>
    </row>
    <row r="29" spans="1:21" ht="12.75">
      <c r="A29" s="3"/>
      <c r="B29" s="3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0" ht="12.75">
      <c r="A30" s="3"/>
      <c r="B30" s="3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60" t="s">
        <v>81</v>
      </c>
      <c r="S30" s="20"/>
      <c r="T30" s="20"/>
    </row>
    <row r="31" spans="1:20" ht="12.75">
      <c r="A31" s="3"/>
      <c r="B31" s="3"/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37" t="s">
        <v>8</v>
      </c>
      <c r="S31" s="38">
        <f>I28</f>
        <v>88510519.90430622</v>
      </c>
      <c r="T31" s="87">
        <f>S31+S32</f>
        <v>177021039.80861244</v>
      </c>
    </row>
    <row r="32" spans="1:20" ht="12.75">
      <c r="A32" s="3"/>
      <c r="B32" s="3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39" t="s">
        <v>7</v>
      </c>
      <c r="S32" s="38">
        <f>O28</f>
        <v>88510519.90430622</v>
      </c>
      <c r="T32" s="88"/>
    </row>
    <row r="33" spans="1:20" ht="12.75">
      <c r="A33" s="3"/>
      <c r="B33" s="3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39" t="s">
        <v>9</v>
      </c>
      <c r="S33" s="38">
        <f>U28</f>
        <v>9316891.7</v>
      </c>
      <c r="T33" s="6"/>
    </row>
    <row r="34" spans="1:20" s="4" customFormat="1" ht="12.75">
      <c r="A34" s="35"/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1"/>
      <c r="P34" s="21"/>
      <c r="Q34" s="21"/>
      <c r="R34" s="39" t="s">
        <v>10</v>
      </c>
      <c r="S34" s="38">
        <f>SUM(S31:S33)</f>
        <v>186337931.50861242</v>
      </c>
      <c r="T34" s="5"/>
    </row>
    <row r="35" spans="1:21" s="4" customFormat="1" ht="12.75">
      <c r="A35" s="35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1"/>
      <c r="P35" s="21"/>
      <c r="Q35" s="21"/>
      <c r="R35" s="21"/>
      <c r="S35" s="44"/>
      <c r="T35" s="45"/>
      <c r="U35" s="5"/>
    </row>
    <row r="36" spans="1:22" s="4" customFormat="1" ht="13.5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6"/>
      <c r="U36" s="23"/>
      <c r="V36" s="5"/>
    </row>
    <row r="37" spans="1:22" s="4" customFormat="1" ht="13.5" thickBot="1">
      <c r="A37" s="58" t="s">
        <v>61</v>
      </c>
      <c r="B37" s="92" t="s">
        <v>83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1"/>
      <c r="V37" s="3"/>
    </row>
    <row r="38" spans="1:22" s="4" customFormat="1" ht="39" thickBot="1">
      <c r="A38" s="43" t="s">
        <v>0</v>
      </c>
      <c r="B38" s="14" t="s">
        <v>1</v>
      </c>
      <c r="C38" s="7" t="s">
        <v>2</v>
      </c>
      <c r="D38" s="24" t="s">
        <v>16</v>
      </c>
      <c r="E38" s="24" t="s">
        <v>17</v>
      </c>
      <c r="F38" s="24" t="s">
        <v>18</v>
      </c>
      <c r="G38" s="24" t="s">
        <v>19</v>
      </c>
      <c r="H38" s="24" t="s">
        <v>20</v>
      </c>
      <c r="I38" s="25" t="s">
        <v>21</v>
      </c>
      <c r="J38" s="24" t="s">
        <v>22</v>
      </c>
      <c r="K38" s="24" t="s">
        <v>23</v>
      </c>
      <c r="L38" s="24" t="s">
        <v>24</v>
      </c>
      <c r="M38" s="24" t="s">
        <v>25</v>
      </c>
      <c r="N38" s="24" t="s">
        <v>26</v>
      </c>
      <c r="O38" s="26" t="s">
        <v>27</v>
      </c>
      <c r="P38" s="24" t="s">
        <v>28</v>
      </c>
      <c r="Q38" s="24" t="s">
        <v>29</v>
      </c>
      <c r="R38" s="24" t="s">
        <v>30</v>
      </c>
      <c r="S38" s="24" t="s">
        <v>31</v>
      </c>
      <c r="T38" s="24" t="s">
        <v>35</v>
      </c>
      <c r="U38" s="27" t="s">
        <v>32</v>
      </c>
      <c r="V38" s="3"/>
    </row>
    <row r="39" spans="1:22" s="4" customFormat="1" ht="26.25" thickBot="1">
      <c r="A39" s="8">
        <v>1</v>
      </c>
      <c r="B39" s="9" t="s">
        <v>3</v>
      </c>
      <c r="C39" s="8">
        <v>10</v>
      </c>
      <c r="D39" s="28">
        <v>0</v>
      </c>
      <c r="E39" s="48">
        <v>3656175.75</v>
      </c>
      <c r="F39" s="95"/>
      <c r="G39" s="96"/>
      <c r="H39" s="97"/>
      <c r="I39" s="29">
        <f>D39+E39</f>
        <v>3656175.75</v>
      </c>
      <c r="J39" s="28">
        <v>0</v>
      </c>
      <c r="K39" s="48">
        <v>3656175.76</v>
      </c>
      <c r="L39" s="95"/>
      <c r="M39" s="96"/>
      <c r="N39" s="97"/>
      <c r="O39" s="30">
        <f>J39+K39</f>
        <v>3656175.76</v>
      </c>
      <c r="P39" s="28">
        <v>0</v>
      </c>
      <c r="Q39" s="28">
        <v>2307648.49</v>
      </c>
      <c r="R39" s="95"/>
      <c r="S39" s="96"/>
      <c r="T39" s="97"/>
      <c r="U39" s="31">
        <f>P39+Q39</f>
        <v>2307648.49</v>
      </c>
      <c r="V39" s="3"/>
    </row>
    <row r="40" spans="1:22" s="4" customFormat="1" ht="64.5" thickBot="1">
      <c r="A40" s="8">
        <v>2</v>
      </c>
      <c r="B40" s="14" t="s">
        <v>11</v>
      </c>
      <c r="C40" s="15">
        <v>22</v>
      </c>
      <c r="D40" s="28">
        <v>0</v>
      </c>
      <c r="E40" s="28">
        <v>3146148.3</v>
      </c>
      <c r="F40" s="98"/>
      <c r="G40" s="99"/>
      <c r="H40" s="100"/>
      <c r="I40" s="29">
        <f>D40+E40</f>
        <v>3146148.3</v>
      </c>
      <c r="J40" s="28">
        <v>0</v>
      </c>
      <c r="K40" s="28">
        <v>3146148.32</v>
      </c>
      <c r="L40" s="98"/>
      <c r="M40" s="99"/>
      <c r="N40" s="100"/>
      <c r="O40" s="30">
        <f>J40+K40</f>
        <v>3146148.32</v>
      </c>
      <c r="P40" s="28">
        <v>0</v>
      </c>
      <c r="Q40" s="28">
        <v>1986493.38</v>
      </c>
      <c r="R40" s="98"/>
      <c r="S40" s="99"/>
      <c r="T40" s="100"/>
      <c r="U40" s="31">
        <f>P40+Q40</f>
        <v>1986493.38</v>
      </c>
      <c r="V40" s="3"/>
    </row>
    <row r="41" spans="1:22" s="4" customFormat="1" ht="26.25" thickBot="1">
      <c r="A41" s="8">
        <v>3</v>
      </c>
      <c r="B41" s="14" t="s">
        <v>5</v>
      </c>
      <c r="C41" s="15">
        <v>12</v>
      </c>
      <c r="D41" s="28">
        <v>0</v>
      </c>
      <c r="E41" s="28">
        <v>2013257.52</v>
      </c>
      <c r="F41" s="98"/>
      <c r="G41" s="99"/>
      <c r="H41" s="100"/>
      <c r="I41" s="29">
        <f>D41+E41</f>
        <v>2013257.52</v>
      </c>
      <c r="J41" s="28">
        <v>0</v>
      </c>
      <c r="K41" s="28">
        <v>2013257.53</v>
      </c>
      <c r="L41" s="98"/>
      <c r="M41" s="99"/>
      <c r="N41" s="100"/>
      <c r="O41" s="30">
        <f>J41+K41</f>
        <v>2013257.53</v>
      </c>
      <c r="P41" s="28">
        <v>0</v>
      </c>
      <c r="Q41" s="28">
        <v>1270696.76</v>
      </c>
      <c r="R41" s="98"/>
      <c r="S41" s="99"/>
      <c r="T41" s="100"/>
      <c r="U41" s="31">
        <f>P41+Q41</f>
        <v>1270696.76</v>
      </c>
      <c r="V41" s="3"/>
    </row>
    <row r="42" spans="1:21" s="70" customFormat="1" ht="15" customHeight="1" thickBot="1">
      <c r="A42" s="82" t="s">
        <v>6</v>
      </c>
      <c r="B42" s="83"/>
      <c r="C42" s="84"/>
      <c r="D42" s="75">
        <f>SUM(D39:D41)</f>
        <v>0</v>
      </c>
      <c r="E42" s="75">
        <f>SUM(E39:E41)</f>
        <v>8815581.57</v>
      </c>
      <c r="F42" s="101"/>
      <c r="G42" s="102"/>
      <c r="H42" s="103"/>
      <c r="I42" s="76">
        <f>D42+E42</f>
        <v>8815581.57</v>
      </c>
      <c r="J42" s="75">
        <f>SUM(J39:J41)</f>
        <v>0</v>
      </c>
      <c r="K42" s="75">
        <f>SUM(K39:K41)</f>
        <v>8815581.61</v>
      </c>
      <c r="L42" s="101"/>
      <c r="M42" s="102"/>
      <c r="N42" s="103"/>
      <c r="O42" s="77">
        <f>J42+K42</f>
        <v>8815581.61</v>
      </c>
      <c r="P42" s="75">
        <f>SUM(P39:P41)</f>
        <v>0</v>
      </c>
      <c r="Q42" s="75">
        <f>SUM(Q39:Q41)</f>
        <v>5564838.63</v>
      </c>
      <c r="R42" s="101"/>
      <c r="S42" s="102"/>
      <c r="T42" s="103"/>
      <c r="U42" s="78">
        <f>P42+Q42</f>
        <v>5564838.63</v>
      </c>
    </row>
    <row r="43" spans="1:22" s="4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" t="s">
        <v>80</v>
      </c>
      <c r="S44" s="5"/>
      <c r="T44" s="5"/>
      <c r="V44" s="5"/>
    </row>
    <row r="45" spans="1:22" s="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37" t="s">
        <v>8</v>
      </c>
      <c r="S45" s="38">
        <f>I42</f>
        <v>8815581.57</v>
      </c>
      <c r="T45" s="93">
        <f>S45+S46</f>
        <v>17631163.18</v>
      </c>
      <c r="V45" s="5"/>
    </row>
    <row r="46" spans="1:22" s="4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9" t="s">
        <v>7</v>
      </c>
      <c r="S46" s="38">
        <f>O42</f>
        <v>8815581.61</v>
      </c>
      <c r="T46" s="94"/>
      <c r="V46" s="5"/>
    </row>
    <row r="47" spans="1:22" s="4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39" t="s">
        <v>9</v>
      </c>
      <c r="S47" s="38">
        <f>U42</f>
        <v>5564838.63</v>
      </c>
      <c r="T47" s="5"/>
      <c r="V47" s="5"/>
    </row>
    <row r="48" spans="1:22" s="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9" t="s">
        <v>10</v>
      </c>
      <c r="S48" s="38">
        <f>SUM(S45:S47)</f>
        <v>23196001.81</v>
      </c>
      <c r="T48" s="5"/>
      <c r="V48" s="5"/>
    </row>
    <row r="49" spans="1:21" s="22" customFormat="1" ht="12.75">
      <c r="A49" s="35"/>
      <c r="B49" s="35"/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1"/>
      <c r="P49" s="21"/>
      <c r="Q49" s="21"/>
      <c r="R49" s="21"/>
      <c r="S49" s="44"/>
      <c r="T49" s="45"/>
      <c r="U49" s="6"/>
    </row>
    <row r="50" spans="1:21" s="4" customFormat="1" ht="13.5" thickBot="1">
      <c r="A50" s="35"/>
      <c r="B50" s="35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1"/>
      <c r="P50" s="21"/>
      <c r="Q50" s="21"/>
      <c r="R50" s="21"/>
      <c r="S50" s="44"/>
      <c r="T50" s="45"/>
      <c r="U50" s="5"/>
    </row>
    <row r="51" spans="1:24" s="4" customFormat="1" ht="13.5" thickBot="1">
      <c r="A51" s="59" t="s">
        <v>62</v>
      </c>
      <c r="B51" s="89" t="s">
        <v>84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1"/>
    </row>
    <row r="52" spans="1:24" s="4" customFormat="1" ht="39" thickBot="1">
      <c r="A52" s="41" t="s">
        <v>0</v>
      </c>
      <c r="B52" s="42" t="s">
        <v>1</v>
      </c>
      <c r="C52" s="7" t="s">
        <v>2</v>
      </c>
      <c r="D52" s="24" t="s">
        <v>53</v>
      </c>
      <c r="E52" s="24" t="s">
        <v>36</v>
      </c>
      <c r="F52" s="24" t="s">
        <v>18</v>
      </c>
      <c r="G52" s="24" t="s">
        <v>19</v>
      </c>
      <c r="H52" s="24" t="s">
        <v>20</v>
      </c>
      <c r="I52" s="24" t="s">
        <v>37</v>
      </c>
      <c r="J52" s="25" t="s">
        <v>21</v>
      </c>
      <c r="K52" s="24" t="s">
        <v>22</v>
      </c>
      <c r="L52" s="24" t="s">
        <v>23</v>
      </c>
      <c r="M52" s="24" t="s">
        <v>51</v>
      </c>
      <c r="N52" s="24" t="s">
        <v>46</v>
      </c>
      <c r="O52" s="24" t="s">
        <v>26</v>
      </c>
      <c r="P52" s="24" t="s">
        <v>52</v>
      </c>
      <c r="Q52" s="26" t="s">
        <v>27</v>
      </c>
      <c r="R52" s="24" t="s">
        <v>28</v>
      </c>
      <c r="S52" s="24" t="s">
        <v>33</v>
      </c>
      <c r="T52" s="24" t="s">
        <v>30</v>
      </c>
      <c r="U52" s="24" t="s">
        <v>34</v>
      </c>
      <c r="V52" s="24" t="s">
        <v>35</v>
      </c>
      <c r="W52" s="24" t="s">
        <v>38</v>
      </c>
      <c r="X52" s="27" t="s">
        <v>32</v>
      </c>
    </row>
    <row r="53" spans="1:24" s="4" customFormat="1" ht="26.25" thickBot="1">
      <c r="A53" s="50">
        <v>1</v>
      </c>
      <c r="B53" s="51" t="s">
        <v>3</v>
      </c>
      <c r="C53" s="50">
        <v>10</v>
      </c>
      <c r="D53" s="33">
        <v>0</v>
      </c>
      <c r="E53" s="33">
        <v>3656175.75</v>
      </c>
      <c r="F53" s="33">
        <v>3838986.63</v>
      </c>
      <c r="G53" s="52">
        <v>13710668.53</v>
      </c>
      <c r="H53" s="33">
        <v>12613813.22</v>
      </c>
      <c r="I53" s="33">
        <v>2742133.31</v>
      </c>
      <c r="J53" s="53">
        <f>SUM(D53:I53)</f>
        <v>36561777.440000005</v>
      </c>
      <c r="K53" s="33">
        <v>0</v>
      </c>
      <c r="L53" s="33">
        <v>3656175.76</v>
      </c>
      <c r="M53" s="33">
        <v>3838986.62</v>
      </c>
      <c r="N53" s="52">
        <v>13710668.48</v>
      </c>
      <c r="O53" s="33">
        <v>12613813.18</v>
      </c>
      <c r="P53" s="33">
        <v>2742133.3</v>
      </c>
      <c r="Q53" s="32">
        <f>SUM(K53:P53)</f>
        <v>36561777.339999996</v>
      </c>
      <c r="R53" s="33">
        <v>0</v>
      </c>
      <c r="S53" s="33">
        <v>2307648.49</v>
      </c>
      <c r="T53" s="33">
        <v>2423026.75</v>
      </c>
      <c r="U53" s="52">
        <v>8653666.96</v>
      </c>
      <c r="V53" s="54">
        <v>7961373.6</v>
      </c>
      <c r="W53" s="54">
        <v>1730733.39</v>
      </c>
      <c r="X53" s="55">
        <f>SUM(R53:W53)</f>
        <v>23076449.19</v>
      </c>
    </row>
    <row r="54" spans="1:24" s="4" customFormat="1" ht="64.5" thickBot="1">
      <c r="A54" s="50">
        <v>2</v>
      </c>
      <c r="B54" s="42" t="s">
        <v>11</v>
      </c>
      <c r="C54" s="56">
        <v>22</v>
      </c>
      <c r="D54" s="33">
        <v>0</v>
      </c>
      <c r="E54" s="33">
        <v>3146148.32</v>
      </c>
      <c r="F54" s="33">
        <v>384149.5</v>
      </c>
      <c r="G54" s="33">
        <v>5944980.37</v>
      </c>
      <c r="H54" s="33">
        <v>15370395.37</v>
      </c>
      <c r="I54" s="33">
        <v>6618700.25</v>
      </c>
      <c r="J54" s="53">
        <f>SUM(D54:I54)</f>
        <v>31464373.81</v>
      </c>
      <c r="K54" s="33">
        <v>0</v>
      </c>
      <c r="L54" s="33">
        <v>3146148.3</v>
      </c>
      <c r="M54" s="33">
        <v>384149.5</v>
      </c>
      <c r="N54" s="33">
        <v>5944980.42</v>
      </c>
      <c r="O54" s="33">
        <v>15370395.45</v>
      </c>
      <c r="P54" s="33">
        <v>6618700.27</v>
      </c>
      <c r="Q54" s="32">
        <f>SUM(K54:P54)</f>
        <v>31464373.939999998</v>
      </c>
      <c r="R54" s="33">
        <v>0</v>
      </c>
      <c r="S54" s="33">
        <v>1986493.38</v>
      </c>
      <c r="T54" s="33">
        <v>242461</v>
      </c>
      <c r="U54" s="33">
        <v>3751495.14</v>
      </c>
      <c r="V54" s="33">
        <v>9701226.68</v>
      </c>
      <c r="W54" s="33">
        <v>4177469.57</v>
      </c>
      <c r="X54" s="34">
        <f>SUM(R54:W54)</f>
        <v>19859145.77</v>
      </c>
    </row>
    <row r="55" spans="1:24" s="4" customFormat="1" ht="26.25" thickBot="1">
      <c r="A55" s="50">
        <v>3</v>
      </c>
      <c r="B55" s="42" t="s">
        <v>5</v>
      </c>
      <c r="C55" s="56">
        <v>12</v>
      </c>
      <c r="D55" s="33">
        <v>0</v>
      </c>
      <c r="E55" s="33">
        <v>2013257.52</v>
      </c>
      <c r="F55" s="33">
        <v>251657.32</v>
      </c>
      <c r="G55" s="33">
        <v>7801378.17</v>
      </c>
      <c r="H55" s="33">
        <v>7549719.75</v>
      </c>
      <c r="I55" s="33">
        <v>2516573.35</v>
      </c>
      <c r="J55" s="53">
        <f>SUM(D55:I55)</f>
        <v>20132586.11</v>
      </c>
      <c r="K55" s="33">
        <v>0</v>
      </c>
      <c r="L55" s="33">
        <v>2013257.53</v>
      </c>
      <c r="M55" s="33">
        <v>251657.33</v>
      </c>
      <c r="N55" s="33">
        <v>7801378.27</v>
      </c>
      <c r="O55" s="33">
        <v>7549719.85</v>
      </c>
      <c r="P55" s="33">
        <v>2516573.38</v>
      </c>
      <c r="Q55" s="32">
        <f>SUM(K55:P55)</f>
        <v>20132586.359999996</v>
      </c>
      <c r="R55" s="33">
        <v>0</v>
      </c>
      <c r="S55" s="33">
        <v>1270696.76</v>
      </c>
      <c r="T55" s="33">
        <v>158836.83</v>
      </c>
      <c r="U55" s="33">
        <v>4923941.53</v>
      </c>
      <c r="V55" s="33">
        <v>4765104.7</v>
      </c>
      <c r="W55" s="33">
        <v>1588368.22</v>
      </c>
      <c r="X55" s="34">
        <f>SUM(R55:W55)</f>
        <v>12706948.040000001</v>
      </c>
    </row>
    <row r="56" spans="1:24" s="70" customFormat="1" ht="15.75" customHeight="1" thickBot="1">
      <c r="A56" s="82" t="s">
        <v>6</v>
      </c>
      <c r="B56" s="83"/>
      <c r="C56" s="84"/>
      <c r="D56" s="75">
        <v>0</v>
      </c>
      <c r="E56" s="75">
        <f aca="true" t="shared" si="2" ref="E56:W56">SUM(E53:E55)</f>
        <v>8815581.59</v>
      </c>
      <c r="F56" s="75">
        <f t="shared" si="2"/>
        <v>4474793.45</v>
      </c>
      <c r="G56" s="75">
        <f t="shared" si="2"/>
        <v>27457027.07</v>
      </c>
      <c r="H56" s="75">
        <f t="shared" si="2"/>
        <v>35533928.34</v>
      </c>
      <c r="I56" s="75">
        <f t="shared" si="2"/>
        <v>11877406.91</v>
      </c>
      <c r="J56" s="76">
        <f t="shared" si="2"/>
        <v>88158737.36</v>
      </c>
      <c r="K56" s="75">
        <f t="shared" si="2"/>
        <v>0</v>
      </c>
      <c r="L56" s="75">
        <f t="shared" si="2"/>
        <v>8815581.59</v>
      </c>
      <c r="M56" s="75">
        <f t="shared" si="2"/>
        <v>4474793.45</v>
      </c>
      <c r="N56" s="75">
        <f t="shared" si="2"/>
        <v>27457027.169999998</v>
      </c>
      <c r="O56" s="75">
        <f t="shared" si="2"/>
        <v>35533928.48</v>
      </c>
      <c r="P56" s="75">
        <f t="shared" si="2"/>
        <v>11877406.95</v>
      </c>
      <c r="Q56" s="77">
        <f>SUM(Q53:Q55)</f>
        <v>88158737.64</v>
      </c>
      <c r="R56" s="75">
        <f t="shared" si="2"/>
        <v>0</v>
      </c>
      <c r="S56" s="75">
        <f t="shared" si="2"/>
        <v>5564838.63</v>
      </c>
      <c r="T56" s="75">
        <f t="shared" si="2"/>
        <v>2824324.58</v>
      </c>
      <c r="U56" s="75">
        <f t="shared" si="2"/>
        <v>17329103.630000003</v>
      </c>
      <c r="V56" s="75">
        <f t="shared" si="2"/>
        <v>22427704.98</v>
      </c>
      <c r="W56" s="75">
        <f t="shared" si="2"/>
        <v>7496571.18</v>
      </c>
      <c r="X56" s="78">
        <f>SUM(X53:X55)</f>
        <v>55642543</v>
      </c>
    </row>
    <row r="57" spans="1:24" s="22" customFormat="1" ht="12.75">
      <c r="A57" s="35"/>
      <c r="B57" s="35"/>
      <c r="C57" s="35"/>
      <c r="D57" s="21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21"/>
      <c r="R57" s="21"/>
      <c r="S57" s="21"/>
      <c r="T57" s="21"/>
      <c r="U57" s="21"/>
      <c r="V57" s="21"/>
      <c r="W57" s="21"/>
      <c r="X57" s="21"/>
    </row>
    <row r="58" spans="1:23" s="4" customFormat="1" ht="12.75">
      <c r="A58" s="35"/>
      <c r="B58" s="35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21"/>
      <c r="P58" s="21"/>
      <c r="Q58" s="21"/>
      <c r="R58" s="21"/>
      <c r="S58" s="21"/>
      <c r="T58" s="21"/>
      <c r="U58" s="21"/>
      <c r="V58" s="22"/>
      <c r="W58" s="22"/>
    </row>
    <row r="59" spans="1:23" s="4" customFormat="1" ht="12.75">
      <c r="A59" s="35"/>
      <c r="B59" s="35"/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21"/>
      <c r="P59" s="21"/>
      <c r="Q59" s="21"/>
      <c r="R59" s="46" t="s">
        <v>82</v>
      </c>
      <c r="S59" s="21"/>
      <c r="T59" s="21"/>
      <c r="V59" s="22"/>
      <c r="W59" s="22"/>
    </row>
    <row r="60" spans="1:23" s="4" customFormat="1" ht="12.75">
      <c r="A60" s="35"/>
      <c r="B60" s="35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1"/>
      <c r="P60" s="21"/>
      <c r="Q60" s="21"/>
      <c r="R60" s="47" t="s">
        <v>8</v>
      </c>
      <c r="S60" s="38">
        <f>J56</f>
        <v>88158737.36</v>
      </c>
      <c r="T60" s="85">
        <f>S60+S61</f>
        <v>176317475</v>
      </c>
      <c r="V60" s="22"/>
      <c r="W60" s="22"/>
    </row>
    <row r="61" spans="1:23" s="4" customFormat="1" ht="12.75">
      <c r="A61" s="35"/>
      <c r="B61" s="35"/>
      <c r="C61" s="3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21"/>
      <c r="P61" s="21"/>
      <c r="Q61" s="21"/>
      <c r="R61" s="39" t="s">
        <v>7</v>
      </c>
      <c r="S61" s="38">
        <f>Q56</f>
        <v>88158737.64</v>
      </c>
      <c r="T61" s="86"/>
      <c r="V61" s="22"/>
      <c r="W61" s="22"/>
    </row>
    <row r="62" spans="1:20" s="22" customFormat="1" ht="12.75">
      <c r="A62" s="35"/>
      <c r="B62" s="35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21"/>
      <c r="P62" s="21"/>
      <c r="Q62" s="21"/>
      <c r="R62" s="39" t="s">
        <v>9</v>
      </c>
      <c r="S62" s="38">
        <f>X56</f>
        <v>55642543</v>
      </c>
      <c r="T62" s="6"/>
    </row>
    <row r="63" spans="1:23" s="4" customFormat="1" ht="12.75">
      <c r="A63" s="35"/>
      <c r="B63" s="35"/>
      <c r="C63" s="3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1"/>
      <c r="P63" s="21"/>
      <c r="Q63" s="21"/>
      <c r="R63" s="39" t="s">
        <v>10</v>
      </c>
      <c r="S63" s="38">
        <f>SUM(S60:S62)</f>
        <v>231960018</v>
      </c>
      <c r="T63" s="6"/>
      <c r="V63" s="22"/>
      <c r="W63" s="22"/>
    </row>
    <row r="64" spans="1:21" s="4" customFormat="1" ht="12.75">
      <c r="A64" s="35"/>
      <c r="B64" s="35"/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21"/>
      <c r="P64" s="21"/>
      <c r="Q64" s="21"/>
      <c r="R64" s="21"/>
      <c r="S64" s="44"/>
      <c r="T64" s="45"/>
      <c r="U64" s="5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8" spans="19:21" ht="12.75">
      <c r="S78" s="6"/>
      <c r="T78" s="6"/>
      <c r="U78" s="23"/>
    </row>
    <row r="79" spans="19:21" ht="12.75">
      <c r="S79" s="22"/>
      <c r="T79" s="6"/>
      <c r="U79" s="23"/>
    </row>
  </sheetData>
  <sheetProtection/>
  <mergeCells count="14">
    <mergeCell ref="A42:C42"/>
    <mergeCell ref="F39:H42"/>
    <mergeCell ref="L39:N42"/>
    <mergeCell ref="R39:T42"/>
    <mergeCell ref="B12:V12"/>
    <mergeCell ref="B23:V23"/>
    <mergeCell ref="A56:C56"/>
    <mergeCell ref="T60:T61"/>
    <mergeCell ref="A17:C17"/>
    <mergeCell ref="T31:T32"/>
    <mergeCell ref="B51:X51"/>
    <mergeCell ref="B37:U37"/>
    <mergeCell ref="T45:T46"/>
    <mergeCell ref="A28:C28"/>
  </mergeCells>
  <printOptions/>
  <pageMargins left="0.1968503937007874" right="0.15748031496062992" top="0.7874015748031497" bottom="0.3937007874015748" header="0.2362204724409449" footer="0.2755905511811024"/>
  <pageSetup horizontalDpi="600" verticalDpi="600" orientation="landscape" scale="41" r:id="rId1"/>
  <ignoredErrors>
    <ignoredError sqref="J53:J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ZSSK-DOP, OPS OP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Stojkovicova.Zuzana</dc:creator>
  <cp:keywords/>
  <dc:description/>
  <cp:lastModifiedBy>juhasm</cp:lastModifiedBy>
  <cp:lastPrinted>2010-04-14T09:22:35Z</cp:lastPrinted>
  <dcterms:created xsi:type="dcterms:W3CDTF">2010-03-10T12:56:02Z</dcterms:created>
  <dcterms:modified xsi:type="dcterms:W3CDTF">2010-04-14T09:23:17Z</dcterms:modified>
  <cp:category/>
  <cp:version/>
  <cp:contentType/>
  <cp:contentStatus/>
</cp:coreProperties>
</file>