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<sst xmlns="http://schemas.openxmlformats.org/spreadsheetml/2006/main" count="70" uniqueCount="59">
  <si>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</si>
  <si>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</si>
  <si>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</si>
  <si>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</si>
  <si>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</si>
  <si>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</si>
  <si>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</si>
  <si>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</si>
  <si>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</si>
  <si>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</si>
  <si>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</si>
  <si>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</si>
  <si>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</si>
  <si>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 xml:space="preserve"> </t>
  </si>
  <si>
    <t>Pokladničné hodnoty</t>
  </si>
  <si>
    <t>AKTÍVA (v tis.Sk)</t>
  </si>
  <si>
    <t>Index</t>
  </si>
  <si>
    <t>Pohľadávky z poskyt. úverov bankám (brutto)</t>
  </si>
  <si>
    <t>Očak. skut.</t>
  </si>
  <si>
    <t>Rozpočet</t>
  </si>
  <si>
    <t>Príloha č. 1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</si>
  <si>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</si>
  <si>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</si>
  <si>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</si>
  <si>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</si>
  <si>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</si>
  <si>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termínované vklady v bankách</t>
  </si>
  <si>
    <t>- štátne pokladničné poukážky</t>
  </si>
  <si>
    <t>Cenné papiere</t>
  </si>
  <si>
    <t xml:space="preserve">Zúčtovanie so ŠR - nárok na prídel do zverených zdrojov financovania </t>
  </si>
  <si>
    <t>Rozdiel</t>
  </si>
  <si>
    <t>oč.skut. - rozp.</t>
  </si>
  <si>
    <t>-</t>
  </si>
  <si>
    <t>k 31.12.2002</t>
  </si>
  <si>
    <t>k 31.12.2003</t>
  </si>
  <si>
    <t>Rozpočet aktív</t>
  </si>
  <si>
    <t>k 31.12.2004</t>
  </si>
  <si>
    <t>rozp. 2004 / oč.skut. 2003</t>
  </si>
  <si>
    <t>Vklady v bankách</t>
  </si>
  <si>
    <t>- bežné účty v NBS</t>
  </si>
  <si>
    <t>- bežné účty v bankách</t>
  </si>
  <si>
    <t>- termínované vklady v NBS</t>
  </si>
  <si>
    <t>- refinančné úvery bankám</t>
  </si>
  <si>
    <t>- eskontné úvery bankám</t>
  </si>
  <si>
    <t>Opravné položky ku klasifikovaným úverom</t>
  </si>
  <si>
    <t xml:space="preserve">- vývozné úvery klientom </t>
  </si>
  <si>
    <t>- dovozné úvery klientom</t>
  </si>
  <si>
    <t>- eskontné úvery klientom</t>
  </si>
  <si>
    <t>Pohľadávky z poistenia a zaistenia vývoz. úverov (netto)</t>
  </si>
  <si>
    <t>Pohľadávky z poistenia a zaistenia vývoz. úverov (brutto)</t>
  </si>
  <si>
    <t>Opravné položky ku klasifikovaným pohľadávkam</t>
  </si>
  <si>
    <t>Hmotný a nehmotný majetok</t>
  </si>
  <si>
    <t>- hmotný majetok spolu</t>
  </si>
  <si>
    <t>- nehmotný majetok spolu</t>
  </si>
  <si>
    <t>- štátne dlhopisy</t>
  </si>
  <si>
    <t>- ostatné cenné papiere</t>
  </si>
  <si>
    <t xml:space="preserve">Návrh rozpočtu EXIMBANKY SR na rok 2004 </t>
  </si>
  <si>
    <t>Skutočnosť</t>
  </si>
  <si>
    <t>k 31.8.2003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</si>
</sst>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9"/>
      <name val="AT*Switzerland"/>
      <family val="0"/>
    </font>
    <font>
      <sz val="12"/>
      <name val="AT*Switzerland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0" xfId="0" applyFont="1" applyBorder="1" applyAlignment="1">
      <alignment horizontal="right"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11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Continuous" vertical="center" wrapText="1"/>
    </xf>
    <xf numFmtId="14" fontId="2" fillId="3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11" xfId="0" applyFont="1" applyFill="1" applyBorder="1" applyAlignment="1">
      <alignment horizontal="right" vertical="center"/>
    </xf>
    <xf numFmtId="3" fontId="2" fillId="0" borderId="2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11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0" fillId="0" borderId="0" xfId="0" applyFill="1" applyAlignment="1">
      <alignment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horizontal="right" vertical="center" wrapText="1"/>
    </xf>
    <xf numFmtId="3" fontId="0" fillId="0" borderId="0" xfId="0" applyFont="1" applyAlignment="1">
      <alignment/>
    </xf>
    <xf numFmtId="3" fontId="2" fillId="4" borderId="2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5" fillId="0" borderId="14" xfId="0" applyFont="1" applyFill="1" applyBorder="1" applyAlignment="1">
      <alignment vertical="center"/>
    </xf>
    <xf numFmtId="3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6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1" xfId="0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79" fontId="1" fillId="0" borderId="7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179" fontId="1" fillId="0" borderId="3" xfId="0" applyNumberFormat="1" applyFont="1" applyFill="1" applyBorder="1" applyAlignment="1">
      <alignment horizontal="right" vertical="center" wrapText="1"/>
    </xf>
    <xf numFmtId="179" fontId="2" fillId="2" borderId="4" xfId="0" applyNumberFormat="1" applyFont="1" applyFill="1" applyBorder="1" applyAlignment="1">
      <alignment horizontal="right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right" vertical="center"/>
    </xf>
    <xf numFmtId="14" fontId="2" fillId="3" borderId="11" xfId="0" applyNumberFormat="1" applyFont="1" applyFill="1" applyBorder="1" applyAlignment="1">
      <alignment horizontal="center" vertical="justify"/>
    </xf>
    <xf numFmtId="3" fontId="4" fillId="0" borderId="0" xfId="0" applyFont="1" applyBorder="1" applyAlignment="1">
      <alignment vertical="top"/>
    </xf>
    <xf numFmtId="3" fontId="2" fillId="5" borderId="4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 wrapText="1"/>
    </xf>
    <xf numFmtId="179" fontId="2" fillId="4" borderId="1" xfId="0" applyNumberFormat="1" applyFont="1" applyFill="1" applyBorder="1" applyAlignment="1">
      <alignment horizontal="right" vertical="center" wrapText="1"/>
    </xf>
    <xf numFmtId="179" fontId="2" fillId="4" borderId="2" xfId="0" applyNumberFormat="1" applyFont="1" applyFill="1" applyBorder="1" applyAlignment="1">
      <alignment horizontal="right" vertical="center" wrapText="1"/>
    </xf>
    <xf numFmtId="179" fontId="1" fillId="4" borderId="7" xfId="0" applyNumberFormat="1" applyFont="1" applyFill="1" applyBorder="1" applyAlignment="1">
      <alignment horizontal="right" vertical="center" wrapText="1"/>
    </xf>
    <xf numFmtId="179" fontId="1" fillId="4" borderId="3" xfId="0" applyNumberFormat="1" applyFont="1" applyFill="1" applyBorder="1" applyAlignment="1">
      <alignment horizontal="right" vertical="center" wrapText="1"/>
    </xf>
    <xf numFmtId="179" fontId="1" fillId="4" borderId="3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179" fontId="1" fillId="4" borderId="2" xfId="0" applyNumberFormat="1" applyFont="1" applyFill="1" applyBorder="1" applyAlignment="1">
      <alignment horizontal="right" vertical="center" wrapText="1"/>
    </xf>
    <xf numFmtId="179" fontId="1" fillId="4" borderId="7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right" vertical="center"/>
    </xf>
    <xf numFmtId="3" fontId="4" fillId="0" borderId="0" xfId="0" applyFont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H42"/>
  <sheetViews>
    <sheetView tabSelected="1" workbookViewId="0" topLeftCell="A2">
      <selection activeCell="F41" sqref="F41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3" width="12.25390625" style="0" hidden="1" customWidth="1"/>
    <col min="4" max="4" width="12.75390625" style="0" customWidth="1"/>
    <col min="5" max="5" width="14.125" style="0" hidden="1" customWidth="1"/>
    <col min="6" max="6" width="12.25390625" style="0" customWidth="1"/>
    <col min="7" max="7" width="13.375" style="0" customWidth="1" collapsed="1"/>
    <col min="8" max="8" width="13.75390625" style="0" hidden="1" customWidth="1"/>
  </cols>
  <sheetData>
    <row r="1" spans="1:7" ht="20.25" customHeight="1">
      <c r="A1" s="81" t="s">
        <v>56</v>
      </c>
      <c r="B1" s="81"/>
      <c r="C1" s="81"/>
      <c r="D1" s="81"/>
      <c r="E1" s="81"/>
      <c r="F1" s="81"/>
      <c r="G1" s="81"/>
    </row>
    <row r="2" spans="2:7" ht="21" customHeight="1">
      <c r="B2" s="9"/>
      <c r="C2" s="9"/>
      <c r="D2" s="53"/>
      <c r="E2" s="53"/>
      <c r="F2" s="9"/>
      <c r="G2" s="53" t="s">
        <v>20</v>
      </c>
    </row>
    <row r="3" spans="1:7" ht="32.25" customHeight="1" thickBot="1">
      <c r="A3" s="68" t="s">
        <v>35</v>
      </c>
      <c r="B3" s="10"/>
      <c r="C3" s="10"/>
      <c r="D3" s="14" t="s">
        <v>13</v>
      </c>
      <c r="E3" s="14"/>
      <c r="F3" s="14"/>
      <c r="G3" s="14"/>
    </row>
    <row r="4" spans="1:8" ht="16.5" customHeight="1">
      <c r="A4" s="18"/>
      <c r="B4" s="19"/>
      <c r="C4" s="20" t="s">
        <v>19</v>
      </c>
      <c r="D4" s="20" t="s">
        <v>18</v>
      </c>
      <c r="E4" s="20" t="s">
        <v>30</v>
      </c>
      <c r="F4" s="20" t="s">
        <v>19</v>
      </c>
      <c r="G4" s="20" t="s">
        <v>16</v>
      </c>
      <c r="H4" s="20" t="s">
        <v>57</v>
      </c>
    </row>
    <row r="5" spans="1:8" ht="26.25" thickBot="1">
      <c r="A5" s="21" t="s">
        <v>0</v>
      </c>
      <c r="B5" s="22" t="s">
        <v>15</v>
      </c>
      <c r="C5" s="23" t="s">
        <v>33</v>
      </c>
      <c r="D5" s="23" t="s">
        <v>34</v>
      </c>
      <c r="E5" s="23" t="s">
        <v>31</v>
      </c>
      <c r="F5" s="23" t="s">
        <v>36</v>
      </c>
      <c r="G5" s="67" t="s">
        <v>37</v>
      </c>
      <c r="H5" s="23" t="s">
        <v>58</v>
      </c>
    </row>
    <row r="6" spans="1:8" ht="20.25" customHeight="1" thickBot="1">
      <c r="A6" s="39" t="s">
        <v>1</v>
      </c>
      <c r="B6" s="40" t="s">
        <v>14</v>
      </c>
      <c r="C6" s="31" t="e">
        <f>#REF!</f>
        <v>#REF!</v>
      </c>
      <c r="D6" s="31">
        <v>220</v>
      </c>
      <c r="E6" s="31" t="e">
        <f>D6-C6</f>
        <v>#REF!</v>
      </c>
      <c r="F6" s="31">
        <v>220</v>
      </c>
      <c r="G6" s="66">
        <f>F6/D6</f>
        <v>1</v>
      </c>
      <c r="H6" s="31">
        <v>160</v>
      </c>
    </row>
    <row r="7" spans="1:8" ht="20.25" customHeight="1">
      <c r="A7" s="37" t="s">
        <v>3</v>
      </c>
      <c r="B7" s="1" t="s">
        <v>38</v>
      </c>
      <c r="C7" s="26" t="e">
        <f>#REF!</f>
        <v>#REF!</v>
      </c>
      <c r="D7" s="70">
        <f>D9+D10+D11+D12</f>
        <v>534500</v>
      </c>
      <c r="E7" s="70" t="e">
        <f>E9+E10+E11+E12</f>
        <v>#REF!</v>
      </c>
      <c r="F7" s="70">
        <f>F9+F10+F11+F12</f>
        <v>254800</v>
      </c>
      <c r="G7" s="71">
        <f aca="true" t="shared" si="0" ref="G7:G41">F7/D7</f>
        <v>0.4767072029934518</v>
      </c>
      <c r="H7" s="70">
        <v>1672460</v>
      </c>
    </row>
    <row r="8" spans="1:8" ht="14.25" customHeight="1">
      <c r="A8" s="41"/>
      <c r="B8" s="4" t="s">
        <v>2</v>
      </c>
      <c r="C8" s="27"/>
      <c r="D8" s="46"/>
      <c r="E8" s="46"/>
      <c r="F8" s="46"/>
      <c r="G8" s="72"/>
      <c r="H8" s="46"/>
    </row>
    <row r="9" spans="1:8" s="45" customFormat="1" ht="15.75" customHeight="1">
      <c r="A9" s="11"/>
      <c r="B9" s="12" t="s">
        <v>39</v>
      </c>
      <c r="C9" s="30" t="e">
        <f>#REF!</f>
        <v>#REF!</v>
      </c>
      <c r="D9" s="42">
        <v>500</v>
      </c>
      <c r="E9" s="42" t="e">
        <f aca="true" t="shared" si="1" ref="E7:E40">D9-C9</f>
        <v>#REF!</v>
      </c>
      <c r="F9" s="42">
        <v>550</v>
      </c>
      <c r="G9" s="73">
        <f t="shared" si="0"/>
        <v>1.1</v>
      </c>
      <c r="H9" s="42">
        <v>1003</v>
      </c>
    </row>
    <row r="10" spans="1:8" ht="15" customHeight="1">
      <c r="A10" s="11"/>
      <c r="B10" s="5" t="s">
        <v>40</v>
      </c>
      <c r="C10" s="30" t="e">
        <f>#REF!</f>
        <v>#REF!</v>
      </c>
      <c r="D10" s="42">
        <v>4000</v>
      </c>
      <c r="E10" s="42" t="e">
        <f t="shared" si="1"/>
        <v>#REF!</v>
      </c>
      <c r="F10" s="43">
        <v>4250</v>
      </c>
      <c r="G10" s="74">
        <f t="shared" si="0"/>
        <v>1.0625</v>
      </c>
      <c r="H10" s="43">
        <v>19781</v>
      </c>
    </row>
    <row r="11" spans="1:8" ht="15" customHeight="1">
      <c r="A11" s="11"/>
      <c r="B11" s="5" t="s">
        <v>41</v>
      </c>
      <c r="C11" s="30" t="e">
        <f>#REF!</f>
        <v>#REF!</v>
      </c>
      <c r="D11" s="42">
        <v>0</v>
      </c>
      <c r="E11" s="42" t="e">
        <f t="shared" si="1"/>
        <v>#REF!</v>
      </c>
      <c r="F11" s="43">
        <v>0</v>
      </c>
      <c r="G11" s="75" t="s">
        <v>32</v>
      </c>
      <c r="H11" s="43" t="e">
        <f>#REF!</f>
        <v>#REF!</v>
      </c>
    </row>
    <row r="12" spans="1:8" ht="16.5" customHeight="1" thickBot="1">
      <c r="A12" s="11"/>
      <c r="B12" s="4" t="s">
        <v>26</v>
      </c>
      <c r="C12" s="25" t="e">
        <f>#REF!</f>
        <v>#REF!</v>
      </c>
      <c r="D12" s="44">
        <v>530000</v>
      </c>
      <c r="E12" s="44" t="e">
        <f t="shared" si="1"/>
        <v>#REF!</v>
      </c>
      <c r="F12" s="76">
        <v>250000</v>
      </c>
      <c r="G12" s="77">
        <f t="shared" si="0"/>
        <v>0.4716981132075472</v>
      </c>
      <c r="H12" s="76">
        <v>1651676</v>
      </c>
    </row>
    <row r="13" spans="1:8" ht="21" customHeight="1">
      <c r="A13" s="38" t="s">
        <v>4</v>
      </c>
      <c r="B13" s="1" t="s">
        <v>21</v>
      </c>
      <c r="C13" s="26" t="e">
        <f>#REF!</f>
        <v>#REF!</v>
      </c>
      <c r="D13" s="70">
        <f>D14-D18</f>
        <v>4650000</v>
      </c>
      <c r="E13" s="70" t="e">
        <f>E14-E18</f>
        <v>#REF!</v>
      </c>
      <c r="F13" s="70">
        <f>F14-F18</f>
        <v>5150000</v>
      </c>
      <c r="G13" s="71">
        <f t="shared" si="0"/>
        <v>1.10752688172043</v>
      </c>
      <c r="H13" s="70">
        <v>3915457</v>
      </c>
    </row>
    <row r="14" spans="1:8" s="45" customFormat="1" ht="16.5" customHeight="1">
      <c r="A14" s="54"/>
      <c r="B14" s="4" t="s">
        <v>17</v>
      </c>
      <c r="C14" s="24" t="e">
        <f>#REF!</f>
        <v>#REF!</v>
      </c>
      <c r="D14" s="76">
        <f>D16+D17</f>
        <v>4650000</v>
      </c>
      <c r="E14" s="76" t="e">
        <f>E16+E17</f>
        <v>#REF!</v>
      </c>
      <c r="F14" s="76">
        <f>F16+F17</f>
        <v>5150000</v>
      </c>
      <c r="G14" s="77">
        <f t="shared" si="0"/>
        <v>1.10752688172043</v>
      </c>
      <c r="H14" s="76">
        <v>3915457</v>
      </c>
    </row>
    <row r="15" spans="1:8" s="45" customFormat="1" ht="14.25" customHeight="1">
      <c r="A15" s="3"/>
      <c r="B15" s="4" t="s">
        <v>2</v>
      </c>
      <c r="C15" s="24"/>
      <c r="D15" s="76"/>
      <c r="E15" s="76"/>
      <c r="F15" s="76"/>
      <c r="G15" s="77"/>
      <c r="H15" s="76"/>
    </row>
    <row r="16" spans="1:8" ht="15.75" customHeight="1">
      <c r="A16" s="33"/>
      <c r="B16" s="12" t="s">
        <v>42</v>
      </c>
      <c r="C16" s="30" t="e">
        <f>#REF!</f>
        <v>#REF!</v>
      </c>
      <c r="D16" s="42">
        <v>4550000</v>
      </c>
      <c r="E16" s="42" t="e">
        <f t="shared" si="1"/>
        <v>#REF!</v>
      </c>
      <c r="F16" s="42">
        <v>5050000</v>
      </c>
      <c r="G16" s="73">
        <f t="shared" si="0"/>
        <v>1.10989010989011</v>
      </c>
      <c r="H16" s="42">
        <v>3895720</v>
      </c>
    </row>
    <row r="17" spans="1:8" ht="15.75" customHeight="1">
      <c r="A17" s="33"/>
      <c r="B17" s="4" t="s">
        <v>43</v>
      </c>
      <c r="C17" s="30" t="e">
        <f>#REF!</f>
        <v>#REF!</v>
      </c>
      <c r="D17" s="42">
        <v>100000</v>
      </c>
      <c r="E17" s="42" t="e">
        <f t="shared" si="1"/>
        <v>#REF!</v>
      </c>
      <c r="F17" s="42">
        <v>100000</v>
      </c>
      <c r="G17" s="73">
        <f t="shared" si="0"/>
        <v>1</v>
      </c>
      <c r="H17" s="42">
        <v>19737</v>
      </c>
    </row>
    <row r="18" spans="1:8" ht="15.75" customHeight="1" thickBot="1">
      <c r="A18" s="33"/>
      <c r="B18" s="5" t="s">
        <v>44</v>
      </c>
      <c r="C18" s="28" t="e">
        <f>#REF!</f>
        <v>#REF!</v>
      </c>
      <c r="D18" s="43">
        <v>0</v>
      </c>
      <c r="E18" s="43" t="e">
        <f t="shared" si="1"/>
        <v>#REF!</v>
      </c>
      <c r="F18" s="43">
        <v>0</v>
      </c>
      <c r="G18" s="75" t="s">
        <v>32</v>
      </c>
      <c r="H18" s="43">
        <v>0</v>
      </c>
    </row>
    <row r="19" spans="1:8" ht="18" customHeight="1">
      <c r="A19" s="37" t="s">
        <v>5</v>
      </c>
      <c r="B19" s="1" t="s">
        <v>22</v>
      </c>
      <c r="C19" s="2" t="e">
        <f>#REF!</f>
        <v>#REF!</v>
      </c>
      <c r="D19" s="26">
        <f>D20+D26</f>
        <v>695620</v>
      </c>
      <c r="E19" s="26" t="e">
        <f>E20+E26</f>
        <v>#REF!</v>
      </c>
      <c r="F19" s="26">
        <f>F20+F26</f>
        <v>722212</v>
      </c>
      <c r="G19" s="58">
        <f t="shared" si="0"/>
        <v>1.0382277680342715</v>
      </c>
      <c r="H19" s="26">
        <v>793269</v>
      </c>
    </row>
    <row r="20" spans="1:8" s="45" customFormat="1" ht="16.5" customHeight="1">
      <c r="A20" s="55"/>
      <c r="B20" s="4" t="s">
        <v>23</v>
      </c>
      <c r="C20" s="56" t="e">
        <f>#REF!</f>
        <v>#REF!</v>
      </c>
      <c r="D20" s="24">
        <f>D22+D23+D24+D25</f>
        <v>807620</v>
      </c>
      <c r="E20" s="24" t="e">
        <f>E22+E23+E24+E25</f>
        <v>#REF!</v>
      </c>
      <c r="F20" s="24">
        <f>F22+F23+F24+F25</f>
        <v>864212</v>
      </c>
      <c r="G20" s="59">
        <f t="shared" si="0"/>
        <v>1.0700725588766995</v>
      </c>
      <c r="H20" s="24">
        <v>945115</v>
      </c>
    </row>
    <row r="21" spans="1:8" ht="15" customHeight="1">
      <c r="A21" s="11"/>
      <c r="B21" s="4" t="s">
        <v>2</v>
      </c>
      <c r="C21" s="24"/>
      <c r="D21" s="24"/>
      <c r="E21" s="24"/>
      <c r="F21" s="24"/>
      <c r="G21" s="59"/>
      <c r="H21" s="24"/>
    </row>
    <row r="22" spans="1:8" ht="16.5" customHeight="1">
      <c r="A22" s="11"/>
      <c r="B22" s="12" t="s">
        <v>45</v>
      </c>
      <c r="C22" s="30" t="e">
        <f>#REF!</f>
        <v>#REF!</v>
      </c>
      <c r="D22" s="30">
        <v>57620</v>
      </c>
      <c r="E22" s="30" t="e">
        <f t="shared" si="1"/>
        <v>#REF!</v>
      </c>
      <c r="F22" s="30">
        <v>54212</v>
      </c>
      <c r="G22" s="60">
        <f t="shared" si="0"/>
        <v>0.9408538701839639</v>
      </c>
      <c r="H22" s="30">
        <v>57688</v>
      </c>
    </row>
    <row r="23" spans="1:8" ht="16.5" customHeight="1">
      <c r="A23" s="11"/>
      <c r="B23" s="12" t="s">
        <v>46</v>
      </c>
      <c r="C23" s="30" t="e">
        <f>#REF!</f>
        <v>#REF!</v>
      </c>
      <c r="D23" s="42">
        <v>0</v>
      </c>
      <c r="E23" s="42" t="e">
        <f t="shared" si="1"/>
        <v>#REF!</v>
      </c>
      <c r="F23" s="42">
        <v>0</v>
      </c>
      <c r="G23" s="78" t="s">
        <v>32</v>
      </c>
      <c r="H23" s="42" t="e">
        <f>#REF!</f>
        <v>#REF!</v>
      </c>
    </row>
    <row r="24" spans="1:8" ht="16.5" customHeight="1">
      <c r="A24" s="3"/>
      <c r="B24" s="5" t="s">
        <v>47</v>
      </c>
      <c r="C24" s="28" t="e">
        <f>#REF!</f>
        <v>#REF!</v>
      </c>
      <c r="D24" s="43">
        <v>750000</v>
      </c>
      <c r="E24" s="43" t="e">
        <f t="shared" si="1"/>
        <v>#REF!</v>
      </c>
      <c r="F24" s="42">
        <v>810000</v>
      </c>
      <c r="G24" s="73">
        <f t="shared" si="0"/>
        <v>1.08</v>
      </c>
      <c r="H24" s="42">
        <v>887427</v>
      </c>
    </row>
    <row r="25" spans="1:8" ht="16.5" customHeight="1">
      <c r="A25" s="3"/>
      <c r="B25" s="5" t="s">
        <v>24</v>
      </c>
      <c r="C25" s="28" t="e">
        <f>#REF!</f>
        <v>#REF!</v>
      </c>
      <c r="D25" s="28">
        <v>0</v>
      </c>
      <c r="E25" s="28" t="e">
        <f t="shared" si="1"/>
        <v>#REF!</v>
      </c>
      <c r="F25" s="30">
        <v>0</v>
      </c>
      <c r="G25" s="64" t="s">
        <v>32</v>
      </c>
      <c r="H25" s="30" t="e">
        <f>#REF!</f>
        <v>#REF!</v>
      </c>
    </row>
    <row r="26" spans="1:8" ht="16.5" customHeight="1" thickBot="1">
      <c r="A26" s="33"/>
      <c r="B26" s="5" t="s">
        <v>44</v>
      </c>
      <c r="C26" s="28" t="e">
        <f>#REF!</f>
        <v>#REF!</v>
      </c>
      <c r="D26" s="28">
        <f>-112000</f>
        <v>-112000</v>
      </c>
      <c r="E26" s="28" t="e">
        <f t="shared" si="1"/>
        <v>#REF!</v>
      </c>
      <c r="F26" s="28">
        <f>-142000</f>
        <v>-142000</v>
      </c>
      <c r="G26" s="62">
        <f t="shared" si="0"/>
        <v>1.2678571428571428</v>
      </c>
      <c r="H26" s="28">
        <f>-151846</f>
        <v>-151846</v>
      </c>
    </row>
    <row r="27" spans="1:8" ht="30" customHeight="1">
      <c r="A27" s="38" t="s">
        <v>6</v>
      </c>
      <c r="B27" s="1" t="s">
        <v>48</v>
      </c>
      <c r="C27" s="26" t="e">
        <f>#REF!+#REF!</f>
        <v>#REF!</v>
      </c>
      <c r="D27" s="26">
        <f>D28+D29</f>
        <v>6500</v>
      </c>
      <c r="E27" s="26" t="e">
        <f t="shared" si="1"/>
        <v>#REF!</v>
      </c>
      <c r="F27" s="26">
        <f>F28+F29</f>
        <v>6600</v>
      </c>
      <c r="G27" s="58">
        <f t="shared" si="0"/>
        <v>1.0153846153846153</v>
      </c>
      <c r="H27" s="26">
        <v>16199</v>
      </c>
    </row>
    <row r="28" spans="1:8" s="45" customFormat="1" ht="25.5">
      <c r="A28" s="54"/>
      <c r="B28" s="12" t="s">
        <v>49</v>
      </c>
      <c r="C28" s="30" t="e">
        <f>#REF!+#REF!</f>
        <v>#REF!</v>
      </c>
      <c r="D28" s="30">
        <v>12100</v>
      </c>
      <c r="E28" s="30" t="e">
        <f>#REF!+#REF!</f>
        <v>#REF!</v>
      </c>
      <c r="F28" s="30">
        <v>12700</v>
      </c>
      <c r="G28" s="60">
        <f>F28/D28</f>
        <v>1.0495867768595042</v>
      </c>
      <c r="H28" s="30">
        <v>18139</v>
      </c>
    </row>
    <row r="29" spans="1:8" s="45" customFormat="1" ht="16.5" customHeight="1" thickBot="1">
      <c r="A29" s="57"/>
      <c r="B29" s="47" t="s">
        <v>50</v>
      </c>
      <c r="C29" s="29" t="e">
        <f>#REF!</f>
        <v>#REF!</v>
      </c>
      <c r="D29" s="29">
        <f>-5600</f>
        <v>-5600</v>
      </c>
      <c r="E29" s="29" t="e">
        <f t="shared" si="1"/>
        <v>#REF!</v>
      </c>
      <c r="F29" s="29">
        <f>-6100</f>
        <v>-6100</v>
      </c>
      <c r="G29" s="61">
        <f t="shared" si="0"/>
        <v>1.0892857142857142</v>
      </c>
      <c r="H29" s="29">
        <f>-1940</f>
        <v>-1940</v>
      </c>
    </row>
    <row r="30" spans="1:8" ht="29.25" customHeight="1" thickBot="1">
      <c r="A30" s="39" t="s">
        <v>7</v>
      </c>
      <c r="B30" s="40" t="s">
        <v>29</v>
      </c>
      <c r="C30" s="32" t="e">
        <f>#REF!</f>
        <v>#REF!</v>
      </c>
      <c r="D30" s="32">
        <v>0</v>
      </c>
      <c r="E30" s="32" t="e">
        <f t="shared" si="1"/>
        <v>#REF!</v>
      </c>
      <c r="F30" s="32">
        <v>0</v>
      </c>
      <c r="G30" s="79" t="s">
        <v>32</v>
      </c>
      <c r="H30" s="32">
        <v>0</v>
      </c>
    </row>
    <row r="31" spans="1:8" ht="19.5" customHeight="1">
      <c r="A31" s="38" t="s">
        <v>8</v>
      </c>
      <c r="B31" s="15" t="s">
        <v>51</v>
      </c>
      <c r="C31" s="26" t="e">
        <f>C33+C34</f>
        <v>#REF!</v>
      </c>
      <c r="D31" s="26">
        <f>D33+D34</f>
        <v>183450</v>
      </c>
      <c r="E31" s="26" t="e">
        <f t="shared" si="1"/>
        <v>#REF!</v>
      </c>
      <c r="F31" s="26">
        <f>F33+F34</f>
        <v>197735</v>
      </c>
      <c r="G31" s="58">
        <f t="shared" si="0"/>
        <v>1.0778686290542383</v>
      </c>
      <c r="H31" s="26">
        <v>189538</v>
      </c>
    </row>
    <row r="32" spans="1:8" ht="16.5" customHeight="1">
      <c r="A32" s="3"/>
      <c r="B32" s="16" t="s">
        <v>2</v>
      </c>
      <c r="C32" s="24"/>
      <c r="D32" s="24"/>
      <c r="E32" s="24"/>
      <c r="F32" s="24"/>
      <c r="G32" s="59"/>
      <c r="H32" s="24"/>
    </row>
    <row r="33" spans="1:8" ht="19.5" customHeight="1">
      <c r="A33" s="3"/>
      <c r="B33" s="17" t="s">
        <v>52</v>
      </c>
      <c r="C33" s="30" t="e">
        <f>#REF!</f>
        <v>#REF!</v>
      </c>
      <c r="D33" s="30">
        <v>171000</v>
      </c>
      <c r="E33" s="30" t="e">
        <f t="shared" si="1"/>
        <v>#REF!</v>
      </c>
      <c r="F33" s="30">
        <v>166185</v>
      </c>
      <c r="G33" s="60">
        <f t="shared" si="0"/>
        <v>0.9718421052631578</v>
      </c>
      <c r="H33" s="30">
        <v>175764</v>
      </c>
    </row>
    <row r="34" spans="1:8" ht="19.5" customHeight="1" thickBot="1">
      <c r="A34" s="3"/>
      <c r="B34" s="5" t="s">
        <v>53</v>
      </c>
      <c r="C34" s="28" t="e">
        <f>#REF!</f>
        <v>#REF!</v>
      </c>
      <c r="D34" s="28">
        <v>12450</v>
      </c>
      <c r="E34" s="28" t="e">
        <f t="shared" si="1"/>
        <v>#REF!</v>
      </c>
      <c r="F34" s="28">
        <v>31550</v>
      </c>
      <c r="G34" s="62">
        <f t="shared" si="0"/>
        <v>2.534136546184739</v>
      </c>
      <c r="H34" s="28">
        <v>13774</v>
      </c>
    </row>
    <row r="35" spans="1:8" ht="19.5" customHeight="1">
      <c r="A35" s="38" t="s">
        <v>9</v>
      </c>
      <c r="B35" s="8" t="s">
        <v>28</v>
      </c>
      <c r="C35" s="26" t="e">
        <f>C37+C38+C39</f>
        <v>#REF!</v>
      </c>
      <c r="D35" s="26">
        <f>D37+D38+D39</f>
        <v>500000</v>
      </c>
      <c r="E35" s="26" t="e">
        <f t="shared" si="1"/>
        <v>#REF!</v>
      </c>
      <c r="F35" s="26">
        <f>F37+F38+F39</f>
        <v>350000</v>
      </c>
      <c r="G35" s="58">
        <f t="shared" si="0"/>
        <v>0.7</v>
      </c>
      <c r="H35" s="26">
        <v>628830</v>
      </c>
    </row>
    <row r="36" spans="1:8" ht="17.25" customHeight="1">
      <c r="A36" s="3"/>
      <c r="B36" s="7" t="s">
        <v>2</v>
      </c>
      <c r="C36" s="24"/>
      <c r="D36" s="24"/>
      <c r="E36" s="24"/>
      <c r="F36" s="24"/>
      <c r="G36" s="59"/>
      <c r="H36" s="24"/>
    </row>
    <row r="37" spans="1:8" ht="17.25" customHeight="1">
      <c r="A37" s="3"/>
      <c r="B37" s="7" t="s">
        <v>27</v>
      </c>
      <c r="C37" s="24" t="e">
        <f>#REF!</f>
        <v>#REF!</v>
      </c>
      <c r="D37" s="24">
        <v>100000</v>
      </c>
      <c r="E37" s="24" t="e">
        <f t="shared" si="1"/>
        <v>#REF!</v>
      </c>
      <c r="F37" s="24">
        <v>100000</v>
      </c>
      <c r="G37" s="59">
        <f t="shared" si="0"/>
        <v>1</v>
      </c>
      <c r="H37" s="24">
        <v>208653</v>
      </c>
    </row>
    <row r="38" spans="1:8" ht="17.25" customHeight="1">
      <c r="A38" s="3"/>
      <c r="B38" s="7" t="s">
        <v>54</v>
      </c>
      <c r="C38" s="24" t="e">
        <f>#REF!</f>
        <v>#REF!</v>
      </c>
      <c r="D38" s="24">
        <v>400000</v>
      </c>
      <c r="E38" s="24" t="e">
        <f t="shared" si="1"/>
        <v>#REF!</v>
      </c>
      <c r="F38" s="24">
        <v>250000</v>
      </c>
      <c r="G38" s="59">
        <f t="shared" si="0"/>
        <v>0.625</v>
      </c>
      <c r="H38" s="24">
        <v>420177</v>
      </c>
    </row>
    <row r="39" spans="1:8" ht="18" customHeight="1" thickBot="1">
      <c r="A39" s="3"/>
      <c r="B39" s="7" t="s">
        <v>55</v>
      </c>
      <c r="C39" s="24" t="e">
        <f>#REF!</f>
        <v>#REF!</v>
      </c>
      <c r="D39" s="24">
        <v>0</v>
      </c>
      <c r="E39" s="24" t="e">
        <f t="shared" si="1"/>
        <v>#REF!</v>
      </c>
      <c r="F39" s="24">
        <v>0</v>
      </c>
      <c r="G39" s="65" t="s">
        <v>32</v>
      </c>
      <c r="H39" s="24">
        <v>0</v>
      </c>
    </row>
    <row r="40" spans="1:8" ht="16.5" customHeight="1" thickBot="1">
      <c r="A40" s="48" t="s">
        <v>10</v>
      </c>
      <c r="B40" s="6" t="s">
        <v>11</v>
      </c>
      <c r="C40" s="49" t="e">
        <f>#REF!</f>
        <v>#REF!</v>
      </c>
      <c r="D40" s="49">
        <v>179710</v>
      </c>
      <c r="E40" s="69" t="e">
        <f t="shared" si="1"/>
        <v>#REF!</v>
      </c>
      <c r="F40" s="49">
        <v>278433</v>
      </c>
      <c r="G40" s="80">
        <f t="shared" si="0"/>
        <v>1.5493461688275556</v>
      </c>
      <c r="H40" s="49">
        <v>30498</v>
      </c>
    </row>
    <row r="41" spans="1:8" ht="25.5" customHeight="1" thickBot="1">
      <c r="A41" s="35" t="s">
        <v>12</v>
      </c>
      <c r="B41" s="34" t="s">
        <v>25</v>
      </c>
      <c r="C41" s="13" t="e">
        <f>C6+C7+C13+#REF!+#REF!+C19+C27+C30+C31+C35+C40</f>
        <v>#REF!</v>
      </c>
      <c r="D41" s="13">
        <f>D40+D35+D31+D27+D19+D13+D7+D6</f>
        <v>6750000</v>
      </c>
      <c r="E41" s="13" t="e">
        <f>E40+E35+E31+E27+E19+E13+E7+E6</f>
        <v>#REF!</v>
      </c>
      <c r="F41" s="13">
        <f>F40+F35+F31+F27+F19+F13+F7+F6</f>
        <v>6960000</v>
      </c>
      <c r="G41" s="63">
        <f t="shared" si="0"/>
        <v>1.031111111111111</v>
      </c>
      <c r="H41" s="13" t="e">
        <f>H6+H7+H13+H19+H27+H30+H31+#REF!+H35+H40</f>
        <v>#REF!</v>
      </c>
    </row>
    <row r="42" spans="1:7" s="36" customFormat="1" ht="18.75" customHeight="1">
      <c r="A42" s="50"/>
      <c r="B42" s="51"/>
      <c r="C42" s="51"/>
      <c r="D42" s="52"/>
      <c r="E42" s="52"/>
      <c r="F42" s="52"/>
      <c r="G42" s="52"/>
    </row>
  </sheetData>
  <mergeCells count="1">
    <mergeCell ref="A1:G1"/>
  </mergeCells>
  <printOptions horizontalCentered="1"/>
  <pageMargins left="0.3937007874015748" right="0.3937007874015748" top="0.5905511811023623" bottom="0.3937007874015748" header="0" footer="0"/>
  <pageSetup fitToHeight="1" fitToWidth="1" horizontalDpi="1200" verticalDpi="12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dagmarb</cp:lastModifiedBy>
  <cp:lastPrinted>2003-09-22T05:58:25Z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