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0" windowWidth="15195" windowHeight="8445" activeTab="7"/>
  </bookViews>
  <sheets>
    <sheet name="2" sheetId="1" r:id="rId1"/>
    <sheet name="3" sheetId="2" r:id="rId2"/>
    <sheet name="4" sheetId="3" r:id="rId3"/>
    <sheet name="5 " sheetId="4" r:id="rId4"/>
    <sheet name="6" sheetId="5" r:id="rId5"/>
    <sheet name="7" sheetId="6" r:id="rId6"/>
    <sheet name="8" sheetId="7" r:id="rId7"/>
    <sheet name="9" sheetId="8" r:id="rId8"/>
  </sheets>
  <definedNames>
    <definedName name="_xlnm.Print_Area" localSheetId="0">'2'!$B$1:$L$51</definedName>
    <definedName name="_xlnm.Print_Area" localSheetId="1">'3'!$A$1:$M$28</definedName>
    <definedName name="_xlnm.Print_Area" localSheetId="2">'4'!$B$1:$L$37</definedName>
    <definedName name="_xlnm.Print_Area" localSheetId="3">'5 '!$A$1:$N$16</definedName>
    <definedName name="_xlnm.Print_Area" localSheetId="6">'8'!$B$1:$L$33</definedName>
    <definedName name="_xlnm.Print_Area" localSheetId="7">'9'!$B$1:$N$38</definedName>
  </definedNames>
  <calcPr fullCalcOnLoad="1"/>
</workbook>
</file>

<file path=xl/comments4.xml><?xml version="1.0" encoding="utf-8"?>
<comments xmlns="http://schemas.openxmlformats.org/spreadsheetml/2006/main">
  <authors>
    <author>shadow</author>
  </authors>
  <commentList>
    <comment ref="L8" authorId="0">
      <text>
        <r>
          <rPr>
            <b/>
            <sz val="8"/>
            <rFont val="Tahoma"/>
            <family val="0"/>
          </rPr>
          <t>shadow:</t>
        </r>
        <r>
          <rPr>
            <sz val="8"/>
            <rFont val="Tahoma"/>
            <family val="0"/>
          </rPr>
          <t xml:space="preserve">
NR,PV,KE,+ZA</t>
        </r>
      </text>
    </comment>
    <comment ref="E7" authorId="0">
      <text>
        <r>
          <rPr>
            <b/>
            <sz val="8"/>
            <rFont val="Tahoma"/>
            <family val="0"/>
          </rPr>
          <t>shadow:</t>
        </r>
        <r>
          <rPr>
            <sz val="8"/>
            <rFont val="Tahoma"/>
            <family val="0"/>
          </rPr>
          <t xml:space="preserve">
náklady neuplatnené na SVP š.p.</t>
        </r>
      </text>
    </comment>
  </commentList>
</comments>
</file>

<file path=xl/sharedStrings.xml><?xml version="1.0" encoding="utf-8"?>
<sst xmlns="http://schemas.openxmlformats.org/spreadsheetml/2006/main" count="339" uniqueCount="225">
  <si>
    <t>Povodňou postihnuté obce a mestá</t>
  </si>
  <si>
    <t>Zaplavené obytné domy  (pivnice, suterény)</t>
  </si>
  <si>
    <t>Značne poškodené obytné domy</t>
  </si>
  <si>
    <t xml:space="preserve">Zničené a neobývateľné obytné domy, </t>
  </si>
  <si>
    <t>Postihnuté obyvateľstvo</t>
  </si>
  <si>
    <t xml:space="preserve"> - z toho obyvatelia bez prístrešia</t>
  </si>
  <si>
    <t xml:space="preserve">Zaplavené administratívne budovy, školy, zdravotné strediská a p. </t>
  </si>
  <si>
    <t>Zaplavené poľnohospodárske budovy a objekty</t>
  </si>
  <si>
    <t xml:space="preserve">Postihnuté závody,  prevádzky, sklady,       </t>
  </si>
  <si>
    <t>Zaplavené garáže a hospodárske objekty</t>
  </si>
  <si>
    <t>Poškodené úseky železníc /m/</t>
  </si>
  <si>
    <t>Zaplavené železničné objekty</t>
  </si>
  <si>
    <t>Poškodené miestne komunikácie (km)</t>
  </si>
  <si>
    <t>Poškodené a zničené mosty</t>
  </si>
  <si>
    <t xml:space="preserve">Poškodené a zničené lávky </t>
  </si>
  <si>
    <t>Celkový rozsah zaplaveného územia  (ha)</t>
  </si>
  <si>
    <t xml:space="preserve"> - z toho:  intravilány obcí a miest (ha)</t>
  </si>
  <si>
    <t xml:space="preserve">                 poľnohospodárskej pôdy (ha)</t>
  </si>
  <si>
    <t xml:space="preserve">                 lesnej pôdy (ha)</t>
  </si>
  <si>
    <t>Zaplavené vodné zdroje</t>
  </si>
  <si>
    <t>Poškodené vodovodné siete (m)</t>
  </si>
  <si>
    <t>Poškodené kanalizačné siete (m)</t>
  </si>
  <si>
    <t>Poškodené čističky odpadových vôd</t>
  </si>
  <si>
    <t>Poškodené brehové opevnenia tokov (km)</t>
  </si>
  <si>
    <t>Poškodené ochranné hrádze (m)</t>
  </si>
  <si>
    <t>Poškodené hate, stupne, kaskády</t>
  </si>
  <si>
    <t>Poškodené úseky elektro rozvodných sietí (m)</t>
  </si>
  <si>
    <t>Poškodené rozvody plynu (m)</t>
  </si>
  <si>
    <t>Evakuované osoby</t>
  </si>
  <si>
    <t>Zachránené osoby</t>
  </si>
  <si>
    <t>Zranené osoby</t>
  </si>
  <si>
    <t>Usmrtené osoby</t>
  </si>
  <si>
    <t>Nezvestné osoby</t>
  </si>
  <si>
    <t xml:space="preserve">Evakuované hospodárske zvieratá </t>
  </si>
  <si>
    <t>Evakuovaná hydina a drobné zvieratá</t>
  </si>
  <si>
    <t>Uhynuté hospodárske zvieratá</t>
  </si>
  <si>
    <t>Uhynutá hydina a drobné zvieratá</t>
  </si>
  <si>
    <t>Evakuovaný materiál /t/</t>
  </si>
  <si>
    <t>Zaplavené záhradné domčeky</t>
  </si>
  <si>
    <t>Zaplavené automobily</t>
  </si>
  <si>
    <t xml:space="preserve"> počet</t>
  </si>
  <si>
    <t xml:space="preserve"> </t>
  </si>
  <si>
    <t xml:space="preserve"> počet hodín</t>
  </si>
  <si>
    <t>Príslušníci Hasičského  a záchranného zboru</t>
  </si>
  <si>
    <t>počet</t>
  </si>
  <si>
    <t>počet hodín</t>
  </si>
  <si>
    <t>Členovia a zamestnanci ostatných hasičských jednotiek</t>
  </si>
  <si>
    <t xml:space="preserve">Príslušníci Policajného zboru                                      </t>
  </si>
  <si>
    <t xml:space="preserve">Príslušníci Ozbrojených síl SR                                                   </t>
  </si>
  <si>
    <t xml:space="preserve">Pracovníci orgánov štátnej správy ochrany pre povodňami a povodňových komisií                             </t>
  </si>
  <si>
    <t>Pracovníci iných záchranných zložiek</t>
  </si>
  <si>
    <t xml:space="preserve">počet </t>
  </si>
  <si>
    <t>Pracovníci organizácii v zriaďovateľskej pôsobnosti ústredného orgánu štátnej správy</t>
  </si>
  <si>
    <t>Počet osôb spolu</t>
  </si>
  <si>
    <t>Celkový počet odpracovaných hodín</t>
  </si>
  <si>
    <t>Celkový počet síl/ odpracované hodiny</t>
  </si>
  <si>
    <t>Nákladné automobily</t>
  </si>
  <si>
    <t>Kolesové a pásové traktory</t>
  </si>
  <si>
    <t>Autobusy</t>
  </si>
  <si>
    <t xml:space="preserve">Bagre, nakladače, UDS </t>
  </si>
  <si>
    <t>Žeriavy a vyslobodzovacie vozidlá</t>
  </si>
  <si>
    <t>Buldozéry</t>
  </si>
  <si>
    <t>Ťahač + príves</t>
  </si>
  <si>
    <t>Cisterny na rozvoz pitnej vody</t>
  </si>
  <si>
    <t>Hasičské záchranné a dopravné vozidlá</t>
  </si>
  <si>
    <t xml:space="preserve">Terénne a osobné vozidlá </t>
  </si>
  <si>
    <t>Cisternové automobilové striekačky</t>
  </si>
  <si>
    <t>Prenosné a plávajúce čerpadlá</t>
  </si>
  <si>
    <t>Elektrické kalové čerpadlá</t>
  </si>
  <si>
    <t>Kalové čerpadlá s výkonom nad 50 l/s</t>
  </si>
  <si>
    <t>Elektrocentrály a osvetľovacie súpravy</t>
  </si>
  <si>
    <t xml:space="preserve">Záchranné člny </t>
  </si>
  <si>
    <t>Plávajúce transportéry</t>
  </si>
  <si>
    <t>Vrtuľníky</t>
  </si>
  <si>
    <t>Ručné motorové píly</t>
  </si>
  <si>
    <t xml:space="preserve">Spotrebované pohonné hmoty </t>
  </si>
  <si>
    <t>Dezinfekčné prostriedky (kg)</t>
  </si>
  <si>
    <t>Uložené vrecia s pieskom</t>
  </si>
  <si>
    <t>Použitý lomový kameň (m3)</t>
  </si>
  <si>
    <t>Štrkopiesok (m3)</t>
  </si>
  <si>
    <t>Fekálne vozy</t>
  </si>
  <si>
    <t>Pojazdná autodielňa</t>
  </si>
  <si>
    <t>Vozidlo na odvoz TKO</t>
  </si>
  <si>
    <t>Kompresor</t>
  </si>
  <si>
    <t>Použité prostriedky (počet)</t>
  </si>
  <si>
    <t>z toho:</t>
  </si>
  <si>
    <t>a)  bežné výdavky celkom</t>
  </si>
  <si>
    <t xml:space="preserve"> mzdy</t>
  </si>
  <si>
    <t>poistné a príspevky do poisťovní</t>
  </si>
  <si>
    <t xml:space="preserve">b) bežné transfery </t>
  </si>
  <si>
    <t>c)  kapitálové výdavky</t>
  </si>
  <si>
    <t>d) transfery - kapitálové</t>
  </si>
  <si>
    <t>Náklady na záchranné práce spolu</t>
  </si>
  <si>
    <t>Náhrada škody spôsobená plnením opatrení na ochranu pred povodňami</t>
  </si>
  <si>
    <t>a) škody u obyvateľov celkom</t>
  </si>
  <si>
    <t>b) škody na majetku obcí celkom</t>
  </si>
  <si>
    <t>c) škody na majetku v správe obvodných úradov</t>
  </si>
  <si>
    <t>d) škody na majetku v správe krajských úradov</t>
  </si>
  <si>
    <t>e) škody na majetku vyšších územných celkov</t>
  </si>
  <si>
    <t>f) škody na majetku Hasičského a záchranného zboru</t>
  </si>
  <si>
    <t>g) škody na majetku Policajného zboru</t>
  </si>
  <si>
    <t>h) škody na majetku v užívaní ozbrojených síl SR</t>
  </si>
  <si>
    <t>j) škody u občianskych združení</t>
  </si>
  <si>
    <t>Celkové škody</t>
  </si>
  <si>
    <t>Následky spôsobené povodňami (počet)</t>
  </si>
  <si>
    <t>Bratislavský</t>
  </si>
  <si>
    <t>Trnavský</t>
  </si>
  <si>
    <t>Nitrianský</t>
  </si>
  <si>
    <t>Trenčianský</t>
  </si>
  <si>
    <t>Žilinský</t>
  </si>
  <si>
    <t>Banskobystrický</t>
  </si>
  <si>
    <t>Prešovský</t>
  </si>
  <si>
    <t>Košický</t>
  </si>
  <si>
    <t>SR</t>
  </si>
  <si>
    <t xml:space="preserve">Kraj </t>
  </si>
  <si>
    <t xml:space="preserve">Prehľad síl nasadených na ochranu pred povodňami                                          </t>
  </si>
  <si>
    <t>Občania</t>
  </si>
  <si>
    <t>Pracovníci správcov vodných tokov cudzí zamestnanci</t>
  </si>
  <si>
    <t xml:space="preserve">Pracovníci správcov vodných tokov vlastní zamestnanci  </t>
  </si>
  <si>
    <t>Kraj</t>
  </si>
  <si>
    <t>Škody spôsobené povodňami                        v tis. Sk</t>
  </si>
  <si>
    <t xml:space="preserve">na domoch </t>
  </si>
  <si>
    <t xml:space="preserve"> na bytoch</t>
  </si>
  <si>
    <t>na bytovom zariadení</t>
  </si>
  <si>
    <t>na ostatnom majetku</t>
  </si>
  <si>
    <t xml:space="preserve">z toho: </t>
  </si>
  <si>
    <t xml:space="preserve">na budovách </t>
  </si>
  <si>
    <t>na cestách a mostoch</t>
  </si>
  <si>
    <t>na regulácii tokov</t>
  </si>
  <si>
    <t>na kanalizácii a ČOV</t>
  </si>
  <si>
    <t xml:space="preserve"> na vodovodoch</t>
  </si>
  <si>
    <t>na chodníkoch a lávkach</t>
  </si>
  <si>
    <t>na plynovodoch</t>
  </si>
  <si>
    <t>na elektrických sieťach</t>
  </si>
  <si>
    <t>na hnuteľnom majetku</t>
  </si>
  <si>
    <t>iné škody</t>
  </si>
  <si>
    <t>Náhrada za obmedzenie vlastníckeho práva alebo užívacieho práva, za poskytnutie osobnej pomoci a vecného prostriedku</t>
  </si>
  <si>
    <t>Náhrady v  tis. Sk</t>
  </si>
  <si>
    <t>Zaplavené a poškodené  iné objekty</t>
  </si>
  <si>
    <t>Príloha č. 2</t>
  </si>
  <si>
    <t xml:space="preserve">Príloha č. 3 </t>
  </si>
  <si>
    <t>Príloha č. 4</t>
  </si>
  <si>
    <t>Príloha č. 5</t>
  </si>
  <si>
    <t>Príloha č. 6</t>
  </si>
  <si>
    <t>Poškodené cesty I. triedy (km)</t>
  </si>
  <si>
    <t>Poškodené cesty II. a III. triedy (km)</t>
  </si>
  <si>
    <t>Poškodené chodníky (m)</t>
  </si>
  <si>
    <t>MV SR</t>
  </si>
  <si>
    <t>SK Prešov</t>
  </si>
  <si>
    <t>Náklady na výkon záchranných prác (v tis. Sk)</t>
  </si>
  <si>
    <t>Príloha č. 7</t>
  </si>
  <si>
    <t>MDPT SR</t>
  </si>
  <si>
    <t xml:space="preserve">k) škody u iných zložiek </t>
  </si>
  <si>
    <t>Zametací voz</t>
  </si>
  <si>
    <t>Práce a náklady zabezpečené vlastnými zamestnancami</t>
  </si>
  <si>
    <t xml:space="preserve"> a) mzdy</t>
  </si>
  <si>
    <t>b) spotreba materiálu</t>
  </si>
  <si>
    <t>c)  spotreba el. energie</t>
  </si>
  <si>
    <t>d) ostatné náklady</t>
  </si>
  <si>
    <t>Práce zabezpečené dodavateľskými organizáciami</t>
  </si>
  <si>
    <t>Náklady na zabezpečovacie práce spolu</t>
  </si>
  <si>
    <t>tis. Sk</t>
  </si>
  <si>
    <t>Príloha č. 8</t>
  </si>
  <si>
    <t>Poškodené diaľnice a cesty pre motorové vozidlá (km)</t>
  </si>
  <si>
    <t>v tom poistné a príspevky do poisťovní</t>
  </si>
  <si>
    <t>v tis. Sk</t>
  </si>
  <si>
    <t>Náklady na</t>
  </si>
  <si>
    <r>
      <t xml:space="preserve">Poškodené a narušené protipovodňové opatrenia na vodných tokoch </t>
    </r>
    <r>
      <rPr>
        <sz val="8"/>
        <rFont val="Arial CE"/>
        <family val="2"/>
      </rPr>
      <t>(v správe obcí, vodného hosp. a lesného hosp.)</t>
    </r>
  </si>
  <si>
    <t>Škody na majetku</t>
  </si>
  <si>
    <t>Škody na majetku spolu</t>
  </si>
  <si>
    <t xml:space="preserve">Náklady a škody celkom </t>
  </si>
  <si>
    <r>
      <t>záchranné práce</t>
    </r>
    <r>
      <rPr>
        <sz val="9"/>
        <rFont val="Arial CE"/>
        <family val="2"/>
      </rPr>
      <t xml:space="preserve">            </t>
    </r>
    <r>
      <rPr>
        <sz val="8"/>
        <rFont val="Arial CE"/>
        <family val="2"/>
      </rPr>
      <t>(vrátane miezd, platov a OOV)</t>
    </r>
  </si>
  <si>
    <r>
      <t xml:space="preserve">zabezpečovacie práce </t>
    </r>
    <r>
      <rPr>
        <sz val="8"/>
        <rFont val="Arial CE"/>
        <family val="2"/>
      </rPr>
      <t>(vrátane miezd, platov a OOV)</t>
    </r>
  </si>
  <si>
    <t>štátu</t>
  </si>
  <si>
    <t>obyvateľov spolu</t>
  </si>
  <si>
    <t xml:space="preserve">v tom </t>
  </si>
  <si>
    <t>obcí</t>
  </si>
  <si>
    <t>v tom</t>
  </si>
  <si>
    <t>vyšších územných celkov</t>
  </si>
  <si>
    <t>iných subjektov</t>
  </si>
  <si>
    <t>na domoch, bytoch a byt. zariadení</t>
  </si>
  <si>
    <t xml:space="preserve"> na miestnych komunikáciách, vodovodoch, kanalizácii a ČOV</t>
  </si>
  <si>
    <t>KÚŽP Bratislava</t>
  </si>
  <si>
    <t>KÚŽP Trnava</t>
  </si>
  <si>
    <t>KÚŽP Nitra</t>
  </si>
  <si>
    <t xml:space="preserve">KÚŽP Trenčín </t>
  </si>
  <si>
    <t>KÚŽP Žilina</t>
  </si>
  <si>
    <t>KÚŽP B. Bystrica</t>
  </si>
  <si>
    <t>KÚŽP Prešov</t>
  </si>
  <si>
    <t>KÚŽP Košice</t>
  </si>
  <si>
    <t>SK Trnava</t>
  </si>
  <si>
    <t>SK Nitra</t>
  </si>
  <si>
    <t>SK Trenčín</t>
  </si>
  <si>
    <t>SK Košice</t>
  </si>
  <si>
    <t>VÚC SPOLU</t>
  </si>
  <si>
    <t>MO SR</t>
  </si>
  <si>
    <t>MH SR</t>
  </si>
  <si>
    <t>MP SR</t>
  </si>
  <si>
    <t>MŽP SR</t>
  </si>
  <si>
    <t>MZ SR</t>
  </si>
  <si>
    <t>MPSVR SR</t>
  </si>
  <si>
    <t>REZORTY SPOLU</t>
  </si>
  <si>
    <t>CELKOM</t>
  </si>
  <si>
    <t>Príloha č. 9</t>
  </si>
  <si>
    <r>
      <t>i)</t>
    </r>
    <r>
      <rPr>
        <b/>
        <sz val="8"/>
        <rFont val="Arial CE"/>
        <family val="2"/>
      </rPr>
      <t xml:space="preserve"> škody na majetku v organizáciách v zriaďovateľskej pôsobnosti ústredného orgánu štátnej správy </t>
    </r>
  </si>
  <si>
    <t>Správa štát. hmot. rezerv SR</t>
  </si>
  <si>
    <t>Štátna plavebná správa</t>
  </si>
  <si>
    <t>MF SR</t>
  </si>
  <si>
    <t>KÚŽP SPOLU</t>
  </si>
  <si>
    <t>SK Bratislava</t>
  </si>
  <si>
    <t>SK Žilina</t>
  </si>
  <si>
    <t>SK Banská Bystrica</t>
  </si>
  <si>
    <t>Náklady na výkon zabezpečovacích prác              (v tis. Sk)</t>
  </si>
  <si>
    <t xml:space="preserve">Prehľad následkov spôsobených povodňami v období máj - december 2006 </t>
  </si>
  <si>
    <t xml:space="preserve">Prehľad síl nasadených na ochranu pred povodňami v období máj - december 2006 </t>
  </si>
  <si>
    <t xml:space="preserve">Náklady vynaložené na povodňové zabezpečovacie práce počas II. a III. stupňa povodňovej aktivity v období                                                        máj - december 2006 </t>
  </si>
  <si>
    <t xml:space="preserve">Náklady na výkon záchranných prác v období máj - december 2006 </t>
  </si>
  <si>
    <t xml:space="preserve">Náhrady za obmedzenie vlastníckeho práva alebo užívacieho práva, za poskytnutie osobnej pomoci a vecného prostriedku, náhrady škôd spôsobených plnením opatrení na ochranu pred povodňami v období máj - december 2006 </t>
  </si>
  <si>
    <t xml:space="preserve">Vyhodnotenie škôd spôsobených povodňami na majetku                                                                                                                                                        v územnej pôsobnosti orgánov verejnej správy v období máj - december 2006 </t>
  </si>
  <si>
    <t xml:space="preserve">Kvantifikácia škôd spôsobených povodňami v období máj - december 2006 </t>
  </si>
  <si>
    <t>MZ SR (ÚVZ)</t>
  </si>
  <si>
    <t xml:space="preserve">Prehľad technických prostriedkov a materiálu použitých na ochranu pred povodňami                                                                     v období máj - december 2006 </t>
  </si>
  <si>
    <t>Trnavský                      *(obec Oreské 2004)</t>
  </si>
  <si>
    <t>* pozn.: Obec Oreské náklady na povodňové záchranné práce z povodní v roku 2004</t>
  </si>
  <si>
    <t>POVODNE                       máj - december 2006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</si>
</sst>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00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  <numFmt numFmtId="176" formatCode="#,##0.0"/>
    <numFmt numFmtId="177" formatCode="#,##0.000"/>
    <numFmt numFmtId="178" formatCode="_-* #,##0.0\ _S_k_-;\-* #,##0.0\ _S_k_-;_-* &quot;-&quot;?\ _S_k_-;_-@_-"/>
    <numFmt numFmtId="179" formatCode="0.0"/>
    <numFmt numFmtId="180" formatCode="mmmm\ yy"/>
    <numFmt numFmtId="181" formatCode="#,##0_ ;\-#,##0\ "/>
    <numFmt numFmtId="182" formatCode="0.000000"/>
    <numFmt numFmtId="183" formatCode="#,##0.0000"/>
  </numFmts>
  <fonts count="17">
    <font>
      <sz val="10"/>
      <name val="Arial CE"/>
      <family val="0"/>
    </font>
    <font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sz val="9"/>
      <color indexed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Narrow"/>
      <family val="2"/>
    </font>
    <font>
      <b/>
      <sz val="8"/>
      <name val="Arial CE"/>
      <family val="2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" xfId="0" applyFont="1" applyBorder="1" applyAlignment="1">
      <alignment wrapText="1"/>
    </xf>
    <xf numFmtId="0" fontId="0" fillId="0" borderId="7" xfId="0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 horizontal="center" vertical="top" textRotation="180" wrapText="1"/>
    </xf>
    <xf numFmtId="0" fontId="0" fillId="0" borderId="0" xfId="0" applyFill="1" applyAlignment="1">
      <alignment horizontal="right"/>
    </xf>
    <xf numFmtId="0" fontId="0" fillId="0" borderId="8" xfId="0" applyFill="1" applyBorder="1" applyAlignment="1">
      <alignment horizontal="center" textRotation="90"/>
    </xf>
    <xf numFmtId="3" fontId="0" fillId="0" borderId="9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wrapText="1"/>
    </xf>
    <xf numFmtId="3" fontId="0" fillId="0" borderId="2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top" wrapText="1" indent="1"/>
    </xf>
    <xf numFmtId="0" fontId="0" fillId="0" borderId="15" xfId="0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0" fillId="0" borderId="8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center" textRotation="90"/>
    </xf>
    <xf numFmtId="0" fontId="0" fillId="0" borderId="23" xfId="0" applyFill="1" applyBorder="1" applyAlignment="1">
      <alignment horizontal="center" textRotation="90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2" xfId="0" applyFill="1" applyBorder="1" applyAlignment="1">
      <alignment textRotation="90"/>
    </xf>
    <xf numFmtId="0" fontId="0" fillId="0" borderId="23" xfId="0" applyFill="1" applyBorder="1" applyAlignment="1">
      <alignment textRotation="90"/>
    </xf>
    <xf numFmtId="3" fontId="0" fillId="0" borderId="5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8" xfId="0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3" xfId="0" applyFill="1" applyBorder="1" applyAlignment="1">
      <alignment horizontal="center" textRotation="90"/>
    </xf>
    <xf numFmtId="3" fontId="0" fillId="0" borderId="34" xfId="0" applyNumberFormat="1" applyFill="1" applyBorder="1" applyAlignment="1">
      <alignment horizontal="right" vertical="center"/>
    </xf>
    <xf numFmtId="3" fontId="0" fillId="0" borderId="35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wrapText="1"/>
    </xf>
    <xf numFmtId="3" fontId="0" fillId="0" borderId="36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vertical="top" wrapText="1"/>
    </xf>
    <xf numFmtId="3" fontId="0" fillId="0" borderId="33" xfId="0" applyNumberForma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37" xfId="0" applyNumberFormat="1" applyFill="1" applyBorder="1" applyAlignment="1">
      <alignment horizontal="right" vertical="center"/>
    </xf>
    <xf numFmtId="3" fontId="0" fillId="0" borderId="38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0" fontId="0" fillId="0" borderId="40" xfId="0" applyFill="1" applyBorder="1" applyAlignment="1">
      <alignment wrapText="1"/>
    </xf>
    <xf numFmtId="0" fontId="0" fillId="0" borderId="9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6" xfId="0" applyFill="1" applyBorder="1" applyAlignment="1">
      <alignment wrapText="1"/>
    </xf>
    <xf numFmtId="3" fontId="0" fillId="0" borderId="41" xfId="0" applyNumberFormat="1" applyFill="1" applyBorder="1" applyAlignment="1">
      <alignment/>
    </xf>
    <xf numFmtId="0" fontId="0" fillId="0" borderId="0" xfId="0" applyFill="1" applyAlignment="1">
      <alignment wrapText="1"/>
    </xf>
    <xf numFmtId="3" fontId="0" fillId="0" borderId="42" xfId="0" applyNumberFormat="1" applyFill="1" applyBorder="1" applyAlignment="1">
      <alignment/>
    </xf>
    <xf numFmtId="0" fontId="0" fillId="0" borderId="42" xfId="0" applyFont="1" applyFill="1" applyBorder="1" applyAlignment="1">
      <alignment horizontal="right" wrapText="1"/>
    </xf>
    <xf numFmtId="3" fontId="0" fillId="0" borderId="43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0" fillId="0" borderId="2" xfId="0" applyFont="1" applyFill="1" applyBorder="1" applyAlignment="1">
      <alignment horizontal="right" wrapText="1"/>
    </xf>
    <xf numFmtId="3" fontId="0" fillId="0" borderId="12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0" fontId="0" fillId="0" borderId="8" xfId="0" applyFill="1" applyBorder="1" applyAlignment="1">
      <alignment horizontal="center" textRotation="90" wrapText="1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0" xfId="0" applyFill="1" applyAlignment="1">
      <alignment vertical="top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 vertical="center" textRotation="90" wrapText="1"/>
    </xf>
    <xf numFmtId="3" fontId="9" fillId="0" borderId="44" xfId="0" applyNumberFormat="1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11" fillId="0" borderId="41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wrapText="1"/>
    </xf>
    <xf numFmtId="3" fontId="5" fillId="0" borderId="52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3" fontId="11" fillId="0" borderId="5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4" fillId="0" borderId="14" xfId="0" applyNumberFormat="1" applyFont="1" applyFill="1" applyBorder="1" applyAlignment="1">
      <alignment/>
    </xf>
    <xf numFmtId="1" fontId="11" fillId="0" borderId="1" xfId="0" applyNumberFormat="1" applyFont="1" applyFill="1" applyBorder="1" applyAlignment="1">
      <alignment/>
    </xf>
    <xf numFmtId="1" fontId="11" fillId="0" borderId="36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/>
    </xf>
    <xf numFmtId="1" fontId="11" fillId="0" borderId="49" xfId="0" applyNumberFormat="1" applyFont="1" applyFill="1" applyBorder="1" applyAlignment="1">
      <alignment/>
    </xf>
    <xf numFmtId="1" fontId="11" fillId="0" borderId="14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 textRotation="90"/>
    </xf>
    <xf numFmtId="0" fontId="0" fillId="0" borderId="57" xfId="0" applyFill="1" applyBorder="1" applyAlignment="1">
      <alignment horizontal="center" textRotation="90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0" fillId="0" borderId="6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wrapText="1"/>
    </xf>
    <xf numFmtId="0" fontId="0" fillId="0" borderId="65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center" textRotation="90"/>
    </xf>
    <xf numFmtId="0" fontId="0" fillId="0" borderId="67" xfId="0" applyFill="1" applyBorder="1" applyAlignment="1">
      <alignment horizontal="center" textRotation="90"/>
    </xf>
    <xf numFmtId="0" fontId="0" fillId="0" borderId="68" xfId="0" applyFill="1" applyBorder="1" applyAlignment="1">
      <alignment horizont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top"/>
    </xf>
    <xf numFmtId="0" fontId="0" fillId="0" borderId="0" xfId="0" applyFill="1" applyAlignment="1">
      <alignment horizontal="center" wrapText="1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0" fillId="0" borderId="72" xfId="0" applyFill="1" applyBorder="1" applyAlignment="1">
      <alignment horizontal="left" vertical="top" wrapText="1"/>
    </xf>
    <xf numFmtId="0" fontId="0" fillId="0" borderId="73" xfId="0" applyFill="1" applyBorder="1" applyAlignment="1">
      <alignment horizontal="left" vertical="top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textRotation="90" wrapText="1"/>
    </xf>
    <xf numFmtId="0" fontId="0" fillId="0" borderId="62" xfId="0" applyFill="1" applyBorder="1" applyAlignment="1">
      <alignment horizontal="center" vertical="center" textRotation="90" wrapText="1"/>
    </xf>
    <xf numFmtId="0" fontId="0" fillId="0" borderId="62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4" fillId="0" borderId="0" xfId="0" applyFont="1" applyAlignment="1">
      <alignment horizontal="center" wrapText="1"/>
    </xf>
    <xf numFmtId="0" fontId="0" fillId="0" borderId="17" xfId="0" applyFill="1" applyBorder="1" applyAlignment="1">
      <alignment horizontal="center" textRotation="90"/>
    </xf>
    <xf numFmtId="0" fontId="0" fillId="0" borderId="60" xfId="0" applyFill="1" applyBorder="1" applyAlignment="1">
      <alignment horizontal="center" textRotation="90"/>
    </xf>
    <xf numFmtId="0" fontId="0" fillId="0" borderId="61" xfId="0" applyFill="1" applyBorder="1" applyAlignment="1">
      <alignment horizontal="center" textRotation="90"/>
    </xf>
    <xf numFmtId="0" fontId="0" fillId="0" borderId="53" xfId="0" applyFill="1" applyBorder="1" applyAlignment="1">
      <alignment horizontal="center"/>
    </xf>
    <xf numFmtId="0" fontId="0" fillId="0" borderId="75" xfId="0" applyFill="1" applyBorder="1" applyAlignment="1">
      <alignment horizontal="center" textRotation="90"/>
    </xf>
    <xf numFmtId="0" fontId="0" fillId="0" borderId="77" xfId="0" applyFill="1" applyBorder="1" applyAlignment="1">
      <alignment horizontal="center" textRotation="90"/>
    </xf>
    <xf numFmtId="0" fontId="0" fillId="0" borderId="78" xfId="0" applyFill="1" applyBorder="1" applyAlignment="1">
      <alignment horizontal="center" textRotation="90"/>
    </xf>
    <xf numFmtId="0" fontId="0" fillId="0" borderId="79" xfId="0" applyFill="1" applyBorder="1" applyAlignment="1">
      <alignment horizontal="center" textRotation="90"/>
    </xf>
    <xf numFmtId="0" fontId="0" fillId="0" borderId="71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0" fillId="0" borderId="8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65" xfId="0" applyFill="1" applyBorder="1" applyAlignment="1">
      <alignment horizont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8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left" wrapText="1"/>
    </xf>
    <xf numFmtId="0" fontId="4" fillId="0" borderId="47" xfId="0" applyFont="1" applyFill="1" applyBorder="1" applyAlignment="1">
      <alignment horizontal="left" wrapText="1"/>
    </xf>
    <xf numFmtId="0" fontId="0" fillId="0" borderId="50" xfId="0" applyFill="1" applyBorder="1" applyAlignment="1">
      <alignment horizontal="center" vertical="top"/>
    </xf>
    <xf numFmtId="0" fontId="0" fillId="0" borderId="6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0" borderId="7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71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0" fillId="0" borderId="32" xfId="0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textRotation="180" wrapText="1"/>
    </xf>
    <xf numFmtId="0" fontId="0" fillId="0" borderId="0" xfId="0" applyFill="1" applyAlignment="1">
      <alignment horizontal="right"/>
    </xf>
    <xf numFmtId="3" fontId="0" fillId="0" borderId="8" xfId="0" applyNumberFormat="1" applyFill="1" applyBorder="1" applyAlignment="1">
      <alignment horizontal="center" vertical="center" textRotation="90" wrapText="1"/>
    </xf>
    <xf numFmtId="3" fontId="0" fillId="0" borderId="61" xfId="0" applyNumberFormat="1" applyFill="1" applyBorder="1" applyAlignment="1">
      <alignment horizontal="center" vertical="center" textRotation="90" wrapText="1"/>
    </xf>
    <xf numFmtId="3" fontId="0" fillId="0" borderId="8" xfId="0" applyNumberFormat="1" applyFill="1" applyBorder="1" applyAlignment="1">
      <alignment horizontal="center" vertical="center"/>
    </xf>
    <xf numFmtId="3" fontId="0" fillId="0" borderId="61" xfId="0" applyNumberFormat="1" applyFill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 wrapText="1"/>
    </xf>
    <xf numFmtId="3" fontId="0" fillId="0" borderId="84" xfId="0" applyNumberForma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3" fontId="0" fillId="0" borderId="33" xfId="0" applyNumberFormat="1" applyFill="1" applyBorder="1" applyAlignment="1">
      <alignment horizontal="center" vertical="center" textRotation="90" wrapText="1"/>
    </xf>
    <xf numFmtId="3" fontId="0" fillId="0" borderId="85" xfId="0" applyNumberFormat="1" applyFill="1" applyBorder="1" applyAlignment="1">
      <alignment horizontal="center" vertical="center" textRotation="90" wrapText="1"/>
    </xf>
    <xf numFmtId="3" fontId="0" fillId="0" borderId="79" xfId="0" applyNumberFormat="1" applyFill="1" applyBorder="1" applyAlignment="1">
      <alignment horizontal="center" vertical="center" textRotation="90" wrapText="1"/>
    </xf>
    <xf numFmtId="3" fontId="0" fillId="0" borderId="50" xfId="0" applyNumberFormat="1" applyFont="1" applyFill="1" applyBorder="1" applyAlignment="1">
      <alignment horizontal="center" vertical="center" textRotation="90" wrapText="1"/>
    </xf>
    <xf numFmtId="3" fontId="5" fillId="0" borderId="62" xfId="0" applyNumberFormat="1" applyFont="1" applyFill="1" applyBorder="1" applyAlignment="1">
      <alignment horizontal="center" vertical="center" textRotation="90" wrapText="1"/>
    </xf>
    <xf numFmtId="3" fontId="5" fillId="0" borderId="59" xfId="0" applyNumberFormat="1" applyFont="1" applyFill="1" applyBorder="1" applyAlignment="1">
      <alignment horizontal="center" vertical="center" textRotation="90" wrapText="1"/>
    </xf>
    <xf numFmtId="3" fontId="0" fillId="0" borderId="66" xfId="0" applyNumberFormat="1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 wrapText="1"/>
    </xf>
    <xf numFmtId="3" fontId="0" fillId="0" borderId="74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0" fillId="0" borderId="81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0" borderId="48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 textRotation="90" wrapText="1"/>
    </xf>
    <xf numFmtId="3" fontId="5" fillId="0" borderId="28" xfId="0" applyNumberFormat="1" applyFont="1" applyFill="1" applyBorder="1" applyAlignment="1">
      <alignment horizontal="center" vertical="center" textRotation="90" wrapText="1"/>
    </xf>
    <xf numFmtId="3" fontId="5" fillId="0" borderId="67" xfId="0" applyNumberFormat="1" applyFont="1" applyFill="1" applyBorder="1" applyAlignment="1">
      <alignment horizontal="center" vertical="center" textRotation="90" wrapText="1"/>
    </xf>
    <xf numFmtId="3" fontId="0" fillId="0" borderId="86" xfId="0" applyNumberFormat="1" applyFill="1" applyBorder="1" applyAlignment="1">
      <alignment horizontal="center"/>
    </xf>
    <xf numFmtId="3" fontId="0" fillId="0" borderId="54" xfId="0" applyNumberFormat="1" applyFill="1" applyBorder="1" applyAlignment="1">
      <alignment horizontal="center"/>
    </xf>
    <xf numFmtId="3" fontId="0" fillId="0" borderId="51" xfId="0" applyNumberFormat="1" applyFill="1" applyBorder="1" applyAlignment="1">
      <alignment horizontal="center" vertical="center" textRotation="90" wrapText="1"/>
    </xf>
    <xf numFmtId="3" fontId="0" fillId="0" borderId="84" xfId="0" applyNumberFormat="1" applyFill="1" applyBorder="1" applyAlignment="1">
      <alignment horizontal="center" vertical="center" textRotation="90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uľky k vyhodnocovaniu povodní 200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2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0" sqref="M10"/>
    </sheetView>
  </sheetViews>
  <sheetFormatPr defaultColWidth="9.00390625" defaultRowHeight="12.75"/>
  <cols>
    <col min="1" max="1" width="0.875" style="0" customWidth="1"/>
    <col min="2" max="2" width="2.75390625" style="0" customWidth="1"/>
    <col min="3" max="3" width="40.875" style="0" customWidth="1"/>
    <col min="4" max="4" width="5.25390625" style="0" customWidth="1"/>
    <col min="5" max="5" width="6.375" style="0" customWidth="1"/>
    <col min="6" max="6" width="6.875" style="0" customWidth="1"/>
    <col min="7" max="7" width="6.375" style="0" customWidth="1"/>
    <col min="8" max="9" width="5.75390625" style="0" customWidth="1"/>
    <col min="10" max="10" width="6.25390625" style="0" customWidth="1"/>
    <col min="11" max="11" width="6.00390625" style="0" customWidth="1"/>
    <col min="12" max="12" width="7.875" style="0" customWidth="1"/>
    <col min="14" max="14" width="6.25390625" style="0" customWidth="1"/>
    <col min="15" max="15" width="6.875" style="0" customWidth="1"/>
    <col min="16" max="16" width="5.125" style="0" customWidth="1"/>
    <col min="17" max="17" width="5.375" style="0" customWidth="1"/>
  </cols>
  <sheetData>
    <row r="1" spans="9:12" ht="12.75">
      <c r="I1" s="180" t="s">
        <v>139</v>
      </c>
      <c r="J1" s="180"/>
      <c r="K1" s="180"/>
      <c r="L1" s="180"/>
    </row>
    <row r="2" spans="2:12" ht="45.75" customHeight="1">
      <c r="B2" s="179" t="s">
        <v>213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ht="27" customHeight="1" thickBot="1"/>
    <row r="4" spans="2:13" ht="12.75" customHeight="1">
      <c r="B4" s="185"/>
      <c r="C4" s="187" t="s">
        <v>104</v>
      </c>
      <c r="D4" s="181" t="s">
        <v>114</v>
      </c>
      <c r="E4" s="181"/>
      <c r="F4" s="181"/>
      <c r="G4" s="181"/>
      <c r="H4" s="181"/>
      <c r="I4" s="181"/>
      <c r="J4" s="181"/>
      <c r="K4" s="182"/>
      <c r="L4" s="183" t="s">
        <v>113</v>
      </c>
      <c r="M4" s="11"/>
    </row>
    <row r="5" spans="2:13" ht="80.25" customHeight="1" thickBot="1">
      <c r="B5" s="186"/>
      <c r="C5" s="188"/>
      <c r="D5" s="59" t="s">
        <v>105</v>
      </c>
      <c r="E5" s="59" t="s">
        <v>106</v>
      </c>
      <c r="F5" s="59" t="s">
        <v>107</v>
      </c>
      <c r="G5" s="59" t="s">
        <v>108</v>
      </c>
      <c r="H5" s="59" t="s">
        <v>109</v>
      </c>
      <c r="I5" s="59" t="s">
        <v>110</v>
      </c>
      <c r="J5" s="59" t="s">
        <v>111</v>
      </c>
      <c r="K5" s="60" t="s">
        <v>112</v>
      </c>
      <c r="L5" s="184"/>
      <c r="M5" s="11"/>
    </row>
    <row r="6" spans="2:13" ht="13.5" thickTop="1">
      <c r="B6" s="5">
        <v>1</v>
      </c>
      <c r="C6" s="6" t="s">
        <v>0</v>
      </c>
      <c r="D6" s="44">
        <v>0</v>
      </c>
      <c r="E6" s="44">
        <v>8</v>
      </c>
      <c r="F6" s="44">
        <v>9</v>
      </c>
      <c r="G6" s="44">
        <v>9</v>
      </c>
      <c r="H6" s="44">
        <v>0</v>
      </c>
      <c r="I6" s="44">
        <v>20</v>
      </c>
      <c r="J6" s="44">
        <v>149</v>
      </c>
      <c r="K6" s="72">
        <v>67</v>
      </c>
      <c r="L6" s="73">
        <f>SUM(D6:K6)</f>
        <v>262</v>
      </c>
      <c r="M6" s="11"/>
    </row>
    <row r="7" spans="2:13" ht="12.75">
      <c r="B7" s="1">
        <v>2</v>
      </c>
      <c r="C7" s="2" t="s">
        <v>1</v>
      </c>
      <c r="D7" s="50">
        <v>0</v>
      </c>
      <c r="E7" s="50">
        <v>314</v>
      </c>
      <c r="F7" s="50">
        <v>237</v>
      </c>
      <c r="G7" s="50">
        <v>79</v>
      </c>
      <c r="H7" s="50">
        <v>0</v>
      </c>
      <c r="I7" s="50">
        <v>638</v>
      </c>
      <c r="J7" s="50">
        <v>1676</v>
      </c>
      <c r="K7" s="74">
        <v>554</v>
      </c>
      <c r="L7" s="73">
        <f aca="true" t="shared" si="0" ref="L7:L50">SUM(D7:K7)</f>
        <v>3498</v>
      </c>
      <c r="M7" s="11"/>
    </row>
    <row r="8" spans="2:13" ht="12.75">
      <c r="B8" s="1">
        <v>3</v>
      </c>
      <c r="C8" s="2" t="s">
        <v>2</v>
      </c>
      <c r="D8" s="50">
        <v>0</v>
      </c>
      <c r="E8" s="50">
        <v>6</v>
      </c>
      <c r="F8" s="50">
        <v>7</v>
      </c>
      <c r="G8" s="50">
        <v>0</v>
      </c>
      <c r="H8" s="50">
        <v>0</v>
      </c>
      <c r="I8" s="50">
        <v>31</v>
      </c>
      <c r="J8" s="50">
        <v>20</v>
      </c>
      <c r="K8" s="74">
        <v>4</v>
      </c>
      <c r="L8" s="73">
        <f t="shared" si="0"/>
        <v>68</v>
      </c>
      <c r="M8" s="11"/>
    </row>
    <row r="9" spans="2:13" ht="12.75">
      <c r="B9" s="1">
        <v>4</v>
      </c>
      <c r="C9" s="2" t="s">
        <v>3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13</v>
      </c>
      <c r="J9" s="50">
        <v>0</v>
      </c>
      <c r="K9" s="74">
        <v>13</v>
      </c>
      <c r="L9" s="73">
        <f t="shared" si="0"/>
        <v>26</v>
      </c>
      <c r="M9" s="11"/>
    </row>
    <row r="10" spans="2:13" ht="12.75">
      <c r="B10" s="1">
        <v>5</v>
      </c>
      <c r="C10" s="2" t="s">
        <v>4</v>
      </c>
      <c r="D10" s="50">
        <v>0</v>
      </c>
      <c r="E10" s="50">
        <v>584</v>
      </c>
      <c r="F10" s="50">
        <v>57</v>
      </c>
      <c r="G10" s="50">
        <v>86</v>
      </c>
      <c r="H10" s="50">
        <v>0</v>
      </c>
      <c r="I10" s="50">
        <v>1978</v>
      </c>
      <c r="J10" s="50">
        <v>4021</v>
      </c>
      <c r="K10" s="74">
        <v>767</v>
      </c>
      <c r="L10" s="73">
        <f t="shared" si="0"/>
        <v>7493</v>
      </c>
      <c r="M10" s="11"/>
    </row>
    <row r="11" spans="2:13" ht="12.75">
      <c r="B11" s="1">
        <v>6</v>
      </c>
      <c r="C11" s="2" t="s">
        <v>5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74">
        <v>12</v>
      </c>
      <c r="L11" s="73">
        <f t="shared" si="0"/>
        <v>12</v>
      </c>
      <c r="M11" s="11"/>
    </row>
    <row r="12" spans="2:13" ht="25.5">
      <c r="B12" s="7">
        <v>7</v>
      </c>
      <c r="C12" s="3" t="s">
        <v>6</v>
      </c>
      <c r="D12" s="50">
        <v>0</v>
      </c>
      <c r="E12" s="50">
        <v>5</v>
      </c>
      <c r="F12" s="50">
        <v>5</v>
      </c>
      <c r="G12" s="50">
        <v>5</v>
      </c>
      <c r="H12" s="50">
        <v>0</v>
      </c>
      <c r="I12" s="50">
        <v>8</v>
      </c>
      <c r="J12" s="50">
        <v>44</v>
      </c>
      <c r="K12" s="74">
        <v>3</v>
      </c>
      <c r="L12" s="73">
        <f t="shared" si="0"/>
        <v>70</v>
      </c>
      <c r="M12" s="11"/>
    </row>
    <row r="13" spans="2:13" ht="12.75">
      <c r="B13" s="1">
        <v>8</v>
      </c>
      <c r="C13" s="2" t="s">
        <v>7</v>
      </c>
      <c r="D13" s="50">
        <v>0</v>
      </c>
      <c r="E13" s="50">
        <v>5</v>
      </c>
      <c r="F13" s="50">
        <v>1</v>
      </c>
      <c r="G13" s="50">
        <v>0</v>
      </c>
      <c r="H13" s="50">
        <v>0</v>
      </c>
      <c r="I13" s="50">
        <v>18</v>
      </c>
      <c r="J13" s="50">
        <v>26</v>
      </c>
      <c r="K13" s="74">
        <v>205</v>
      </c>
      <c r="L13" s="73">
        <f t="shared" si="0"/>
        <v>255</v>
      </c>
      <c r="M13" s="11"/>
    </row>
    <row r="14" spans="2:13" ht="12.75">
      <c r="B14" s="1">
        <v>9</v>
      </c>
      <c r="C14" s="2" t="s">
        <v>8</v>
      </c>
      <c r="D14" s="50">
        <v>0</v>
      </c>
      <c r="E14" s="50">
        <v>3</v>
      </c>
      <c r="F14" s="50">
        <v>8</v>
      </c>
      <c r="G14" s="50">
        <v>0</v>
      </c>
      <c r="H14" s="50">
        <v>0</v>
      </c>
      <c r="I14" s="50">
        <v>23</v>
      </c>
      <c r="J14" s="50">
        <v>50</v>
      </c>
      <c r="K14" s="74">
        <v>19</v>
      </c>
      <c r="L14" s="73">
        <f t="shared" si="0"/>
        <v>103</v>
      </c>
      <c r="M14" s="11"/>
    </row>
    <row r="15" spans="2:13" ht="12.75">
      <c r="B15" s="1">
        <v>10</v>
      </c>
      <c r="C15" s="2" t="s">
        <v>9</v>
      </c>
      <c r="D15" s="50">
        <v>0</v>
      </c>
      <c r="E15" s="50">
        <v>97</v>
      </c>
      <c r="F15" s="50">
        <v>33</v>
      </c>
      <c r="G15" s="50">
        <v>2</v>
      </c>
      <c r="H15" s="50">
        <v>0</v>
      </c>
      <c r="I15" s="50">
        <v>387</v>
      </c>
      <c r="J15" s="50">
        <v>335</v>
      </c>
      <c r="K15" s="74">
        <v>146</v>
      </c>
      <c r="L15" s="73">
        <f t="shared" si="0"/>
        <v>1000</v>
      </c>
      <c r="M15" s="11"/>
    </row>
    <row r="16" spans="2:13" ht="12.75">
      <c r="B16" s="1">
        <v>11</v>
      </c>
      <c r="C16" s="2" t="s">
        <v>10</v>
      </c>
      <c r="D16" s="50">
        <v>0</v>
      </c>
      <c r="E16" s="50">
        <v>6</v>
      </c>
      <c r="F16" s="50">
        <v>0</v>
      </c>
      <c r="G16" s="50">
        <v>0</v>
      </c>
      <c r="H16" s="11">
        <v>0</v>
      </c>
      <c r="I16" s="50">
        <v>100</v>
      </c>
      <c r="J16" s="50">
        <v>1</v>
      </c>
      <c r="K16" s="74">
        <v>0</v>
      </c>
      <c r="L16" s="73">
        <f t="shared" si="0"/>
        <v>107</v>
      </c>
      <c r="M16" s="11"/>
    </row>
    <row r="17" spans="2:13" ht="12.75">
      <c r="B17" s="1">
        <v>12</v>
      </c>
      <c r="C17" s="2" t="s">
        <v>11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1</v>
      </c>
      <c r="J17" s="50">
        <v>1</v>
      </c>
      <c r="K17" s="74">
        <v>0</v>
      </c>
      <c r="L17" s="73">
        <f t="shared" si="0"/>
        <v>2</v>
      </c>
      <c r="M17" s="11"/>
    </row>
    <row r="18" spans="2:13" ht="25.5">
      <c r="B18" s="1">
        <v>13</v>
      </c>
      <c r="C18" s="12" t="s">
        <v>163</v>
      </c>
      <c r="D18" s="50">
        <v>0</v>
      </c>
      <c r="E18" s="50">
        <v>2</v>
      </c>
      <c r="F18" s="50">
        <v>0</v>
      </c>
      <c r="G18" s="50">
        <v>0</v>
      </c>
      <c r="H18" s="50">
        <v>0</v>
      </c>
      <c r="I18" s="50">
        <v>11</v>
      </c>
      <c r="J18" s="50">
        <v>6.3</v>
      </c>
      <c r="K18" s="74">
        <v>0</v>
      </c>
      <c r="L18" s="73">
        <f t="shared" si="0"/>
        <v>19.3</v>
      </c>
      <c r="M18" s="11"/>
    </row>
    <row r="19" spans="2:13" ht="12.75">
      <c r="B19" s="1">
        <v>14</v>
      </c>
      <c r="C19" s="2" t="s">
        <v>144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1.2</v>
      </c>
      <c r="K19" s="74">
        <v>0</v>
      </c>
      <c r="L19" s="73">
        <f t="shared" si="0"/>
        <v>1.2</v>
      </c>
      <c r="M19" s="11"/>
    </row>
    <row r="20" spans="2:13" ht="12.75">
      <c r="B20" s="1">
        <v>15</v>
      </c>
      <c r="C20" s="2" t="s">
        <v>145</v>
      </c>
      <c r="D20" s="75">
        <v>0</v>
      </c>
      <c r="E20" s="50">
        <v>1.5</v>
      </c>
      <c r="F20" s="50">
        <v>1.5</v>
      </c>
      <c r="G20" s="50">
        <v>0</v>
      </c>
      <c r="H20" s="50">
        <v>0</v>
      </c>
      <c r="I20" s="50">
        <v>3.15</v>
      </c>
      <c r="J20" s="50">
        <v>239.519</v>
      </c>
      <c r="K20" s="74">
        <v>24.43</v>
      </c>
      <c r="L20" s="73">
        <f t="shared" si="0"/>
        <v>270.099</v>
      </c>
      <c r="M20" s="11"/>
    </row>
    <row r="21" spans="2:13" ht="12.75">
      <c r="B21" s="1">
        <f>B20+1</f>
        <v>16</v>
      </c>
      <c r="C21" s="2" t="s">
        <v>12</v>
      </c>
      <c r="D21" s="50">
        <v>0</v>
      </c>
      <c r="E21" s="50">
        <v>5.82</v>
      </c>
      <c r="F21" s="50">
        <v>6.7</v>
      </c>
      <c r="G21" s="50">
        <v>0.3</v>
      </c>
      <c r="H21" s="50">
        <v>0</v>
      </c>
      <c r="I21" s="50">
        <v>139.45</v>
      </c>
      <c r="J21" s="50">
        <v>867.29</v>
      </c>
      <c r="K21" s="74">
        <v>17.616</v>
      </c>
      <c r="L21" s="73">
        <f t="shared" si="0"/>
        <v>1037.176</v>
      </c>
      <c r="M21" s="11"/>
    </row>
    <row r="22" spans="2:13" ht="12.75">
      <c r="B22" s="1">
        <f aca="true" t="shared" si="1" ref="B22:B50">B21+1</f>
        <v>17</v>
      </c>
      <c r="C22" s="2" t="s">
        <v>146</v>
      </c>
      <c r="D22" s="50">
        <v>0</v>
      </c>
      <c r="E22" s="50">
        <v>0.1</v>
      </c>
      <c r="F22" s="50">
        <v>1670</v>
      </c>
      <c r="G22" s="50">
        <v>0</v>
      </c>
      <c r="H22" s="50">
        <v>0</v>
      </c>
      <c r="I22" s="50">
        <v>235</v>
      </c>
      <c r="J22" s="50">
        <v>5367</v>
      </c>
      <c r="K22" s="74">
        <v>482</v>
      </c>
      <c r="L22" s="73">
        <f t="shared" si="0"/>
        <v>7754.1</v>
      </c>
      <c r="M22" s="11"/>
    </row>
    <row r="23" spans="2:13" ht="12.75">
      <c r="B23" s="1">
        <f t="shared" si="1"/>
        <v>18</v>
      </c>
      <c r="C23" s="2" t="s">
        <v>13</v>
      </c>
      <c r="D23" s="50">
        <v>0</v>
      </c>
      <c r="E23" s="50">
        <v>4</v>
      </c>
      <c r="F23" s="50">
        <v>1</v>
      </c>
      <c r="G23" s="50">
        <v>1</v>
      </c>
      <c r="H23" s="50">
        <v>0</v>
      </c>
      <c r="I23" s="50">
        <v>15</v>
      </c>
      <c r="J23" s="50">
        <v>193</v>
      </c>
      <c r="K23" s="74">
        <v>42</v>
      </c>
      <c r="L23" s="73">
        <f t="shared" si="0"/>
        <v>256</v>
      </c>
      <c r="M23" s="11"/>
    </row>
    <row r="24" spans="2:13" ht="12.75">
      <c r="B24" s="1">
        <f t="shared" si="1"/>
        <v>19</v>
      </c>
      <c r="C24" s="2" t="s">
        <v>14</v>
      </c>
      <c r="D24" s="50">
        <v>0</v>
      </c>
      <c r="E24" s="50">
        <v>2</v>
      </c>
      <c r="F24" s="50">
        <v>3</v>
      </c>
      <c r="G24" s="50">
        <v>2</v>
      </c>
      <c r="H24" s="50">
        <v>0</v>
      </c>
      <c r="I24" s="50">
        <v>21</v>
      </c>
      <c r="J24" s="50">
        <v>143</v>
      </c>
      <c r="K24" s="74">
        <v>14</v>
      </c>
      <c r="L24" s="73">
        <f t="shared" si="0"/>
        <v>185</v>
      </c>
      <c r="M24" s="11"/>
    </row>
    <row r="25" spans="2:13" ht="12.75">
      <c r="B25" s="1">
        <f t="shared" si="1"/>
        <v>20</v>
      </c>
      <c r="C25" s="2" t="s">
        <v>15</v>
      </c>
      <c r="D25" s="50">
        <v>0</v>
      </c>
      <c r="E25" s="50">
        <v>23.25</v>
      </c>
      <c r="F25" s="50">
        <v>86.5</v>
      </c>
      <c r="G25" s="50">
        <v>33.35</v>
      </c>
      <c r="H25" s="50">
        <v>0</v>
      </c>
      <c r="I25" s="50">
        <v>190.2</v>
      </c>
      <c r="J25" s="50">
        <v>3323.335</v>
      </c>
      <c r="K25" s="74">
        <v>2094.063</v>
      </c>
      <c r="L25" s="73">
        <f t="shared" si="0"/>
        <v>5750.698</v>
      </c>
      <c r="M25" s="11"/>
    </row>
    <row r="26" spans="2:13" ht="12.75">
      <c r="B26" s="1">
        <f t="shared" si="1"/>
        <v>21</v>
      </c>
      <c r="C26" s="2" t="s">
        <v>16</v>
      </c>
      <c r="D26" s="50">
        <v>0</v>
      </c>
      <c r="E26" s="50">
        <v>18.5</v>
      </c>
      <c r="F26" s="50">
        <v>39.5</v>
      </c>
      <c r="G26" s="50">
        <v>23.25</v>
      </c>
      <c r="H26" s="50">
        <v>0</v>
      </c>
      <c r="I26" s="50">
        <v>62.7</v>
      </c>
      <c r="J26" s="50">
        <v>471.345</v>
      </c>
      <c r="K26" s="74">
        <v>125.3</v>
      </c>
      <c r="L26" s="73">
        <f t="shared" si="0"/>
        <v>740.595</v>
      </c>
      <c r="M26" s="11"/>
    </row>
    <row r="27" spans="2:13" ht="12.75">
      <c r="B27" s="1">
        <f t="shared" si="1"/>
        <v>22</v>
      </c>
      <c r="C27" s="2" t="s">
        <v>17</v>
      </c>
      <c r="D27" s="50">
        <v>0</v>
      </c>
      <c r="E27" s="50">
        <v>20</v>
      </c>
      <c r="F27" s="50">
        <v>46</v>
      </c>
      <c r="G27" s="50">
        <v>10.1</v>
      </c>
      <c r="H27" s="50">
        <v>0</v>
      </c>
      <c r="I27" s="50">
        <v>124.5</v>
      </c>
      <c r="J27" s="50">
        <v>2555.61</v>
      </c>
      <c r="K27" s="74">
        <v>1961.4</v>
      </c>
      <c r="L27" s="73">
        <f t="shared" si="0"/>
        <v>4717.610000000001</v>
      </c>
      <c r="M27" s="11"/>
    </row>
    <row r="28" spans="2:15" ht="12.75">
      <c r="B28" s="1">
        <f t="shared" si="1"/>
        <v>23</v>
      </c>
      <c r="C28" s="2" t="s">
        <v>18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0.5</v>
      </c>
      <c r="J28" s="50">
        <v>28.52</v>
      </c>
      <c r="K28" s="74">
        <v>8.863</v>
      </c>
      <c r="L28" s="73">
        <f t="shared" si="0"/>
        <v>37.882999999999996</v>
      </c>
      <c r="M28" s="11"/>
      <c r="N28" s="19"/>
      <c r="O28" s="19"/>
    </row>
    <row r="29" spans="2:15" ht="12.75">
      <c r="B29" s="1">
        <f t="shared" si="1"/>
        <v>24</v>
      </c>
      <c r="C29" s="2" t="s">
        <v>19</v>
      </c>
      <c r="D29" s="50">
        <v>0</v>
      </c>
      <c r="E29" s="50">
        <v>3</v>
      </c>
      <c r="F29" s="50">
        <v>19</v>
      </c>
      <c r="G29" s="50">
        <v>32</v>
      </c>
      <c r="H29" s="50">
        <v>0</v>
      </c>
      <c r="I29" s="50">
        <v>312</v>
      </c>
      <c r="J29" s="50">
        <v>730</v>
      </c>
      <c r="K29" s="74">
        <v>265</v>
      </c>
      <c r="L29" s="73">
        <f t="shared" si="0"/>
        <v>1361</v>
      </c>
      <c r="M29" s="11"/>
      <c r="N29" s="19"/>
      <c r="O29" s="19"/>
    </row>
    <row r="30" spans="2:15" ht="12.75">
      <c r="B30" s="1">
        <f t="shared" si="1"/>
        <v>25</v>
      </c>
      <c r="C30" s="2" t="s">
        <v>20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10</v>
      </c>
      <c r="J30" s="50">
        <v>1076</v>
      </c>
      <c r="K30" s="74">
        <v>12.3</v>
      </c>
      <c r="L30" s="73">
        <f t="shared" si="0"/>
        <v>1098.3</v>
      </c>
      <c r="M30" s="11"/>
      <c r="N30" s="19"/>
      <c r="O30" s="19"/>
    </row>
    <row r="31" spans="2:15" ht="12.75">
      <c r="B31" s="1">
        <f t="shared" si="1"/>
        <v>26</v>
      </c>
      <c r="C31" s="2" t="s">
        <v>21</v>
      </c>
      <c r="D31" s="50">
        <v>0</v>
      </c>
      <c r="E31" s="50">
        <v>0</v>
      </c>
      <c r="F31" s="50">
        <v>20</v>
      </c>
      <c r="G31" s="50">
        <v>0</v>
      </c>
      <c r="H31" s="50">
        <v>0</v>
      </c>
      <c r="I31" s="50">
        <v>910</v>
      </c>
      <c r="J31" s="50">
        <v>1818</v>
      </c>
      <c r="K31" s="74">
        <v>600</v>
      </c>
      <c r="L31" s="73">
        <f t="shared" si="0"/>
        <v>3348</v>
      </c>
      <c r="M31" s="11"/>
      <c r="N31" s="19"/>
      <c r="O31" s="19"/>
    </row>
    <row r="32" spans="2:15" ht="12.75">
      <c r="B32" s="1">
        <f t="shared" si="1"/>
        <v>27</v>
      </c>
      <c r="C32" s="2" t="s">
        <v>22</v>
      </c>
      <c r="D32" s="50">
        <v>0</v>
      </c>
      <c r="E32" s="50">
        <v>0</v>
      </c>
      <c r="F32" s="50">
        <v>1</v>
      </c>
      <c r="G32" s="50">
        <v>0</v>
      </c>
      <c r="H32" s="50">
        <v>0</v>
      </c>
      <c r="I32" s="50">
        <v>8</v>
      </c>
      <c r="J32" s="50">
        <v>11</v>
      </c>
      <c r="K32" s="74">
        <v>2</v>
      </c>
      <c r="L32" s="73">
        <f t="shared" si="0"/>
        <v>22</v>
      </c>
      <c r="M32" s="11"/>
      <c r="N32" s="19"/>
      <c r="O32" s="19"/>
    </row>
    <row r="33" spans="2:15" ht="12.75">
      <c r="B33" s="1">
        <f t="shared" si="1"/>
        <v>28</v>
      </c>
      <c r="C33" s="2" t="s">
        <v>23</v>
      </c>
      <c r="D33" s="50">
        <v>0</v>
      </c>
      <c r="E33" s="50">
        <v>3.5</v>
      </c>
      <c r="F33" s="50">
        <v>1</v>
      </c>
      <c r="G33" s="50">
        <v>0.25</v>
      </c>
      <c r="H33" s="50">
        <v>0</v>
      </c>
      <c r="I33" s="50">
        <v>5.526</v>
      </c>
      <c r="J33" s="50">
        <v>398.54</v>
      </c>
      <c r="K33" s="74">
        <v>4.39</v>
      </c>
      <c r="L33" s="73">
        <f t="shared" si="0"/>
        <v>413.206</v>
      </c>
      <c r="M33" s="11"/>
      <c r="N33" s="19"/>
      <c r="O33" s="19"/>
    </row>
    <row r="34" spans="2:15" ht="12.75">
      <c r="B34" s="1">
        <f t="shared" si="1"/>
        <v>29</v>
      </c>
      <c r="C34" s="2" t="s">
        <v>24</v>
      </c>
      <c r="D34" s="50">
        <v>0</v>
      </c>
      <c r="E34" s="50">
        <v>0</v>
      </c>
      <c r="F34" s="50">
        <v>0</v>
      </c>
      <c r="G34" s="50">
        <v>12.2</v>
      </c>
      <c r="H34" s="50">
        <v>0</v>
      </c>
      <c r="I34" s="50">
        <v>0.3</v>
      </c>
      <c r="J34" s="50">
        <v>1010</v>
      </c>
      <c r="K34" s="74">
        <v>50</v>
      </c>
      <c r="L34" s="73">
        <f t="shared" si="0"/>
        <v>1072.5</v>
      </c>
      <c r="M34" s="11"/>
      <c r="N34" s="19"/>
      <c r="O34" s="19"/>
    </row>
    <row r="35" spans="2:15" ht="12.75">
      <c r="B35" s="1">
        <f t="shared" si="1"/>
        <v>30</v>
      </c>
      <c r="C35" s="2" t="s">
        <v>25</v>
      </c>
      <c r="D35" s="50">
        <v>0</v>
      </c>
      <c r="E35" s="50">
        <v>1</v>
      </c>
      <c r="F35" s="50">
        <v>0</v>
      </c>
      <c r="G35" s="50">
        <v>0</v>
      </c>
      <c r="H35" s="50">
        <v>0</v>
      </c>
      <c r="I35" s="50">
        <v>0</v>
      </c>
      <c r="J35" s="50">
        <v>61</v>
      </c>
      <c r="K35" s="74">
        <v>2</v>
      </c>
      <c r="L35" s="73">
        <f>SUM(D35:K35)</f>
        <v>64</v>
      </c>
      <c r="M35" s="11"/>
      <c r="N35" s="19"/>
      <c r="O35" s="19"/>
    </row>
    <row r="36" spans="2:15" ht="12.75">
      <c r="B36" s="1">
        <f t="shared" si="1"/>
        <v>31</v>
      </c>
      <c r="C36" s="2" t="s">
        <v>26</v>
      </c>
      <c r="D36" s="50">
        <v>0</v>
      </c>
      <c r="E36" s="50">
        <v>0</v>
      </c>
      <c r="F36" s="50">
        <v>125</v>
      </c>
      <c r="G36" s="50">
        <v>0</v>
      </c>
      <c r="H36" s="50">
        <v>0</v>
      </c>
      <c r="I36" s="50">
        <v>2</v>
      </c>
      <c r="J36" s="50">
        <v>391</v>
      </c>
      <c r="K36" s="74">
        <v>130</v>
      </c>
      <c r="L36" s="73">
        <f t="shared" si="0"/>
        <v>648</v>
      </c>
      <c r="M36" s="11"/>
      <c r="N36" s="19"/>
      <c r="O36" s="19"/>
    </row>
    <row r="37" spans="2:15" ht="12.75">
      <c r="B37" s="1">
        <f t="shared" si="1"/>
        <v>32</v>
      </c>
      <c r="C37" s="2" t="s">
        <v>27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181</v>
      </c>
      <c r="J37" s="50">
        <v>101</v>
      </c>
      <c r="K37" s="74">
        <v>0</v>
      </c>
      <c r="L37" s="73">
        <f t="shared" si="0"/>
        <v>282</v>
      </c>
      <c r="M37" s="11"/>
      <c r="N37" s="19"/>
      <c r="O37" s="19"/>
    </row>
    <row r="38" spans="2:15" ht="12.75">
      <c r="B38" s="1">
        <f t="shared" si="1"/>
        <v>33</v>
      </c>
      <c r="C38" s="2" t="s">
        <v>28</v>
      </c>
      <c r="D38" s="50">
        <v>0</v>
      </c>
      <c r="E38" s="50">
        <v>0</v>
      </c>
      <c r="F38" s="50">
        <v>4</v>
      </c>
      <c r="G38" s="50">
        <v>0</v>
      </c>
      <c r="H38" s="50">
        <v>0</v>
      </c>
      <c r="I38" s="50">
        <v>24</v>
      </c>
      <c r="J38" s="50">
        <v>172</v>
      </c>
      <c r="K38" s="74">
        <v>223</v>
      </c>
      <c r="L38" s="73">
        <f t="shared" si="0"/>
        <v>423</v>
      </c>
      <c r="M38" s="11"/>
      <c r="N38" s="19"/>
      <c r="O38" s="19"/>
    </row>
    <row r="39" spans="2:15" ht="12.75">
      <c r="B39" s="1">
        <f t="shared" si="1"/>
        <v>34</v>
      </c>
      <c r="C39" s="2" t="s">
        <v>29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1</v>
      </c>
      <c r="J39" s="50">
        <v>1</v>
      </c>
      <c r="K39" s="74">
        <v>0</v>
      </c>
      <c r="L39" s="73">
        <f t="shared" si="0"/>
        <v>2</v>
      </c>
      <c r="M39" s="11"/>
      <c r="N39" s="19"/>
      <c r="O39" s="19"/>
    </row>
    <row r="40" spans="2:15" ht="12.75">
      <c r="B40" s="1">
        <f t="shared" si="1"/>
        <v>35</v>
      </c>
      <c r="C40" s="2" t="s">
        <v>30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5</v>
      </c>
      <c r="J40" s="50">
        <v>0</v>
      </c>
      <c r="K40" s="74">
        <v>0</v>
      </c>
      <c r="L40" s="73">
        <f t="shared" si="0"/>
        <v>5</v>
      </c>
      <c r="M40" s="11"/>
      <c r="N40" s="19"/>
      <c r="O40" s="19"/>
    </row>
    <row r="41" spans="2:15" ht="12.75">
      <c r="B41" s="1">
        <f t="shared" si="1"/>
        <v>36</v>
      </c>
      <c r="C41" s="2" t="s">
        <v>31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74">
        <v>0</v>
      </c>
      <c r="L41" s="73">
        <f t="shared" si="0"/>
        <v>0</v>
      </c>
      <c r="M41" s="11"/>
      <c r="N41" s="19"/>
      <c r="O41" s="19"/>
    </row>
    <row r="42" spans="2:15" ht="12.75">
      <c r="B42" s="1">
        <f t="shared" si="1"/>
        <v>37</v>
      </c>
      <c r="C42" s="2" t="s">
        <v>32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74">
        <v>0</v>
      </c>
      <c r="L42" s="73">
        <f t="shared" si="0"/>
        <v>0</v>
      </c>
      <c r="M42" s="11"/>
      <c r="N42" s="19"/>
      <c r="O42" s="19"/>
    </row>
    <row r="43" spans="2:15" ht="12.75">
      <c r="B43" s="1">
        <f t="shared" si="1"/>
        <v>38</v>
      </c>
      <c r="C43" s="2" t="s">
        <v>33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72</v>
      </c>
      <c r="J43" s="50">
        <v>109</v>
      </c>
      <c r="K43" s="74">
        <v>21</v>
      </c>
      <c r="L43" s="73">
        <f t="shared" si="0"/>
        <v>202</v>
      </c>
      <c r="M43" s="11"/>
      <c r="N43" s="19"/>
      <c r="O43" s="19"/>
    </row>
    <row r="44" spans="2:15" ht="12.75">
      <c r="B44" s="1">
        <f t="shared" si="1"/>
        <v>39</v>
      </c>
      <c r="C44" s="2" t="s">
        <v>34</v>
      </c>
      <c r="D44" s="50">
        <v>0</v>
      </c>
      <c r="E44" s="50">
        <v>100</v>
      </c>
      <c r="F44" s="50">
        <v>129</v>
      </c>
      <c r="G44" s="50">
        <v>0</v>
      </c>
      <c r="H44" s="50">
        <v>0</v>
      </c>
      <c r="I44" s="50">
        <v>675</v>
      </c>
      <c r="J44" s="50">
        <v>254</v>
      </c>
      <c r="K44" s="74">
        <v>99</v>
      </c>
      <c r="L44" s="73">
        <f t="shared" si="0"/>
        <v>1257</v>
      </c>
      <c r="M44" s="11"/>
      <c r="N44" s="19"/>
      <c r="O44" s="19"/>
    </row>
    <row r="45" spans="2:15" ht="12.75">
      <c r="B45" s="1">
        <f t="shared" si="1"/>
        <v>40</v>
      </c>
      <c r="C45" s="2" t="s">
        <v>35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9</v>
      </c>
      <c r="J45" s="50">
        <v>0</v>
      </c>
      <c r="K45" s="74">
        <v>0</v>
      </c>
      <c r="L45" s="73">
        <f t="shared" si="0"/>
        <v>9</v>
      </c>
      <c r="M45" s="11"/>
      <c r="N45" s="19"/>
      <c r="O45" s="19"/>
    </row>
    <row r="46" spans="2:15" ht="12.75">
      <c r="B46" s="1">
        <f t="shared" si="1"/>
        <v>41</v>
      </c>
      <c r="C46" s="2" t="s">
        <v>36</v>
      </c>
      <c r="D46" s="50">
        <v>0</v>
      </c>
      <c r="E46" s="50">
        <v>45</v>
      </c>
      <c r="F46" s="50">
        <v>0</v>
      </c>
      <c r="G46" s="50">
        <v>29</v>
      </c>
      <c r="H46" s="50">
        <v>0</v>
      </c>
      <c r="I46" s="50">
        <v>608</v>
      </c>
      <c r="J46" s="50">
        <v>50</v>
      </c>
      <c r="K46" s="74">
        <v>60</v>
      </c>
      <c r="L46" s="73">
        <f t="shared" si="0"/>
        <v>792</v>
      </c>
      <c r="M46" s="11"/>
      <c r="N46" s="19"/>
      <c r="O46" s="19"/>
    </row>
    <row r="47" spans="2:15" ht="12.75">
      <c r="B47" s="1">
        <f t="shared" si="1"/>
        <v>42</v>
      </c>
      <c r="C47" s="2" t="s">
        <v>37</v>
      </c>
      <c r="D47" s="50">
        <v>0</v>
      </c>
      <c r="E47" s="50">
        <v>100</v>
      </c>
      <c r="F47" s="50">
        <v>3</v>
      </c>
      <c r="G47" s="50">
        <v>0</v>
      </c>
      <c r="H47" s="50">
        <v>0</v>
      </c>
      <c r="I47" s="50">
        <v>4</v>
      </c>
      <c r="J47" s="50">
        <v>1</v>
      </c>
      <c r="K47" s="74">
        <v>0</v>
      </c>
      <c r="L47" s="73">
        <f t="shared" si="0"/>
        <v>108</v>
      </c>
      <c r="M47" s="11"/>
      <c r="N47" s="19"/>
      <c r="O47" s="19"/>
    </row>
    <row r="48" spans="2:15" ht="12.75">
      <c r="B48" s="1">
        <f t="shared" si="1"/>
        <v>43</v>
      </c>
      <c r="C48" s="2" t="s">
        <v>38</v>
      </c>
      <c r="D48" s="50">
        <v>0</v>
      </c>
      <c r="E48" s="50">
        <v>9</v>
      </c>
      <c r="F48" s="50">
        <v>36</v>
      </c>
      <c r="G48" s="50">
        <v>1</v>
      </c>
      <c r="H48" s="50">
        <v>0</v>
      </c>
      <c r="I48" s="50">
        <v>13</v>
      </c>
      <c r="J48" s="50">
        <v>26</v>
      </c>
      <c r="K48" s="74">
        <v>66</v>
      </c>
      <c r="L48" s="73">
        <f t="shared" si="0"/>
        <v>151</v>
      </c>
      <c r="M48" s="11"/>
      <c r="N48" s="19"/>
      <c r="O48" s="19"/>
    </row>
    <row r="49" spans="2:15" ht="12.75">
      <c r="B49" s="1">
        <f t="shared" si="1"/>
        <v>44</v>
      </c>
      <c r="C49" s="2" t="s">
        <v>39</v>
      </c>
      <c r="D49" s="50">
        <v>0</v>
      </c>
      <c r="E49" s="50">
        <v>6</v>
      </c>
      <c r="F49" s="50">
        <v>8</v>
      </c>
      <c r="G49" s="50">
        <v>0</v>
      </c>
      <c r="H49" s="50">
        <v>0</v>
      </c>
      <c r="I49" s="50">
        <v>8</v>
      </c>
      <c r="J49" s="50">
        <v>2</v>
      </c>
      <c r="K49" s="74">
        <v>1</v>
      </c>
      <c r="L49" s="73">
        <f t="shared" si="0"/>
        <v>25</v>
      </c>
      <c r="M49" s="11"/>
      <c r="N49" s="19"/>
      <c r="O49" s="19"/>
    </row>
    <row r="50" spans="2:15" ht="13.5" thickBot="1">
      <c r="B50" s="8">
        <f t="shared" si="1"/>
        <v>45</v>
      </c>
      <c r="C50" s="4" t="s">
        <v>138</v>
      </c>
      <c r="D50" s="55">
        <v>0</v>
      </c>
      <c r="E50" s="55">
        <v>0</v>
      </c>
      <c r="F50" s="55">
        <v>0</v>
      </c>
      <c r="G50" s="55">
        <v>1</v>
      </c>
      <c r="H50" s="55">
        <v>0</v>
      </c>
      <c r="I50" s="55">
        <v>0</v>
      </c>
      <c r="J50" s="55">
        <v>6</v>
      </c>
      <c r="K50" s="76">
        <v>22</v>
      </c>
      <c r="L50" s="77">
        <f t="shared" si="0"/>
        <v>29</v>
      </c>
      <c r="M50" s="11"/>
      <c r="N50" s="19"/>
      <c r="O50" s="19"/>
    </row>
    <row r="51" spans="4:13" ht="12.75"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4:13" ht="12.75">
      <c r="D52" s="11"/>
      <c r="E52" s="11"/>
      <c r="F52" s="11"/>
      <c r="G52" s="11"/>
      <c r="H52" s="11"/>
      <c r="I52" s="11"/>
      <c r="J52" s="11"/>
      <c r="K52" s="11"/>
      <c r="L52" s="11"/>
      <c r="M52" s="11"/>
    </row>
  </sheetData>
  <mergeCells count="6">
    <mergeCell ref="B2:L2"/>
    <mergeCell ref="I1:L1"/>
    <mergeCell ref="D4:K4"/>
    <mergeCell ref="L4:L5"/>
    <mergeCell ref="B4:B5"/>
    <mergeCell ref="C4:C5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0"/>
  <sheetViews>
    <sheetView workbookViewId="0" topLeftCell="A1">
      <selection activeCell="E7" sqref="E7"/>
    </sheetView>
  </sheetViews>
  <sheetFormatPr defaultColWidth="9.00390625" defaultRowHeight="12.75"/>
  <cols>
    <col min="1" max="1" width="1.625" style="0" customWidth="1"/>
    <col min="2" max="2" width="3.00390625" style="0" customWidth="1"/>
    <col min="3" max="3" width="27.75390625" style="0" customWidth="1"/>
    <col min="4" max="4" width="12.125" style="0" customWidth="1"/>
  </cols>
  <sheetData>
    <row r="1" spans="12:13" ht="12.75">
      <c r="L1" s="180" t="s">
        <v>140</v>
      </c>
      <c r="M1" s="180"/>
    </row>
    <row r="2" spans="2:13" ht="12.75">
      <c r="B2" s="179" t="s">
        <v>214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3:14" ht="13.5" customHeight="1" thickBot="1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8.75" customHeight="1">
      <c r="B4" s="185"/>
      <c r="C4" s="206" t="s">
        <v>115</v>
      </c>
      <c r="D4" s="206" t="s">
        <v>55</v>
      </c>
      <c r="E4" s="182" t="s">
        <v>114</v>
      </c>
      <c r="F4" s="205"/>
      <c r="G4" s="205"/>
      <c r="H4" s="205"/>
      <c r="I4" s="205"/>
      <c r="J4" s="205"/>
      <c r="K4" s="205"/>
      <c r="L4" s="205"/>
      <c r="M4" s="203" t="s">
        <v>113</v>
      </c>
      <c r="N4" s="11"/>
    </row>
    <row r="5" spans="2:14" ht="79.5" thickBot="1">
      <c r="B5" s="186"/>
      <c r="C5" s="207"/>
      <c r="D5" s="207"/>
      <c r="E5" s="59" t="s">
        <v>105</v>
      </c>
      <c r="F5" s="59" t="s">
        <v>106</v>
      </c>
      <c r="G5" s="59" t="s">
        <v>107</v>
      </c>
      <c r="H5" s="59" t="s">
        <v>108</v>
      </c>
      <c r="I5" s="59" t="s">
        <v>109</v>
      </c>
      <c r="J5" s="59" t="s">
        <v>110</v>
      </c>
      <c r="K5" s="59" t="s">
        <v>111</v>
      </c>
      <c r="L5" s="60" t="s">
        <v>112</v>
      </c>
      <c r="M5" s="204"/>
      <c r="N5" s="11"/>
    </row>
    <row r="6" spans="2:14" ht="13.5" thickTop="1">
      <c r="B6" s="208">
        <v>1</v>
      </c>
      <c r="C6" s="194" t="s">
        <v>116</v>
      </c>
      <c r="D6" s="44" t="s">
        <v>44</v>
      </c>
      <c r="E6" s="61">
        <v>0</v>
      </c>
      <c r="F6" s="61">
        <v>993</v>
      </c>
      <c r="G6" s="61">
        <v>431</v>
      </c>
      <c r="H6" s="61">
        <v>270</v>
      </c>
      <c r="I6" s="61">
        <v>0</v>
      </c>
      <c r="J6" s="61">
        <v>2399</v>
      </c>
      <c r="K6" s="61">
        <v>12381</v>
      </c>
      <c r="L6" s="62">
        <v>1295</v>
      </c>
      <c r="M6" s="53">
        <f>SUM(E6:L6)</f>
        <v>17769</v>
      </c>
      <c r="N6" s="11"/>
    </row>
    <row r="7" spans="2:14" ht="12.75">
      <c r="B7" s="190"/>
      <c r="C7" s="195"/>
      <c r="D7" s="50" t="s">
        <v>45</v>
      </c>
      <c r="E7" s="51">
        <v>0</v>
      </c>
      <c r="F7" s="51">
        <v>20839</v>
      </c>
      <c r="G7" s="51">
        <v>2791</v>
      </c>
      <c r="H7" s="51">
        <v>2294</v>
      </c>
      <c r="I7" s="51">
        <v>0</v>
      </c>
      <c r="J7" s="51">
        <v>55946</v>
      </c>
      <c r="K7" s="51">
        <v>153075.5</v>
      </c>
      <c r="L7" s="52">
        <v>22015.5</v>
      </c>
      <c r="M7" s="53">
        <f aca="true" t="shared" si="0" ref="M7:M25">SUM(E7:L7)</f>
        <v>256961</v>
      </c>
      <c r="N7" s="11"/>
    </row>
    <row r="8" spans="2:14" ht="13.5" customHeight="1">
      <c r="B8" s="189">
        <v>2</v>
      </c>
      <c r="C8" s="202" t="s">
        <v>43</v>
      </c>
      <c r="D8" s="50" t="s">
        <v>44</v>
      </c>
      <c r="E8" s="51">
        <v>0</v>
      </c>
      <c r="F8" s="51">
        <v>10</v>
      </c>
      <c r="G8" s="51">
        <v>34</v>
      </c>
      <c r="H8" s="51">
        <v>34</v>
      </c>
      <c r="I8" s="51">
        <v>0</v>
      </c>
      <c r="J8" s="51">
        <v>93</v>
      </c>
      <c r="K8" s="51">
        <v>678</v>
      </c>
      <c r="L8" s="52">
        <v>161</v>
      </c>
      <c r="M8" s="53">
        <f t="shared" si="0"/>
        <v>1010</v>
      </c>
      <c r="N8" s="11"/>
    </row>
    <row r="9" spans="2:14" ht="12.75">
      <c r="B9" s="190"/>
      <c r="C9" s="202"/>
      <c r="D9" s="50" t="s">
        <v>45</v>
      </c>
      <c r="E9" s="51">
        <v>0</v>
      </c>
      <c r="F9" s="51">
        <v>68</v>
      </c>
      <c r="G9" s="51">
        <v>231</v>
      </c>
      <c r="H9" s="51">
        <v>374</v>
      </c>
      <c r="I9" s="51">
        <v>0</v>
      </c>
      <c r="J9" s="51">
        <v>1155</v>
      </c>
      <c r="K9" s="51">
        <v>5655</v>
      </c>
      <c r="L9" s="52">
        <v>2166</v>
      </c>
      <c r="M9" s="53">
        <f t="shared" si="0"/>
        <v>9649</v>
      </c>
      <c r="N9" s="11"/>
    </row>
    <row r="10" spans="2:14" ht="12.75" customHeight="1">
      <c r="B10" s="189">
        <v>3</v>
      </c>
      <c r="C10" s="202" t="s">
        <v>46</v>
      </c>
      <c r="D10" s="50" t="s">
        <v>44</v>
      </c>
      <c r="E10" s="51">
        <v>0</v>
      </c>
      <c r="F10" s="51">
        <v>30</v>
      </c>
      <c r="G10" s="51">
        <v>8</v>
      </c>
      <c r="H10" s="51">
        <v>59</v>
      </c>
      <c r="I10" s="51">
        <v>0</v>
      </c>
      <c r="J10" s="51">
        <v>37</v>
      </c>
      <c r="K10" s="51">
        <v>560</v>
      </c>
      <c r="L10" s="52">
        <v>73</v>
      </c>
      <c r="M10" s="53">
        <f t="shared" si="0"/>
        <v>767</v>
      </c>
      <c r="N10" s="11"/>
    </row>
    <row r="11" spans="2:14" ht="12.75">
      <c r="B11" s="190"/>
      <c r="C11" s="202"/>
      <c r="D11" s="50" t="s">
        <v>45</v>
      </c>
      <c r="E11" s="51">
        <v>0</v>
      </c>
      <c r="F11" s="51">
        <v>111</v>
      </c>
      <c r="G11" s="51">
        <v>37</v>
      </c>
      <c r="H11" s="51">
        <v>776</v>
      </c>
      <c r="I11" s="51">
        <v>0</v>
      </c>
      <c r="J11" s="51">
        <v>786</v>
      </c>
      <c r="K11" s="51">
        <v>6882</v>
      </c>
      <c r="L11" s="52">
        <v>1397</v>
      </c>
      <c r="M11" s="53">
        <f t="shared" si="0"/>
        <v>9989</v>
      </c>
      <c r="N11" s="11"/>
    </row>
    <row r="12" spans="2:14" ht="12.75">
      <c r="B12" s="189">
        <v>4</v>
      </c>
      <c r="C12" s="196" t="s">
        <v>47</v>
      </c>
      <c r="D12" s="50" t="s">
        <v>40</v>
      </c>
      <c r="E12" s="51">
        <v>0</v>
      </c>
      <c r="F12" s="51">
        <v>4</v>
      </c>
      <c r="G12" s="51">
        <v>9</v>
      </c>
      <c r="H12" s="51">
        <v>0</v>
      </c>
      <c r="I12" s="51">
        <v>0</v>
      </c>
      <c r="J12" s="51">
        <v>8</v>
      </c>
      <c r="K12" s="51">
        <v>14</v>
      </c>
      <c r="L12" s="52">
        <v>12</v>
      </c>
      <c r="M12" s="53">
        <f t="shared" si="0"/>
        <v>47</v>
      </c>
      <c r="N12" s="11"/>
    </row>
    <row r="13" spans="2:14" ht="12.75">
      <c r="B13" s="190"/>
      <c r="C13" s="197"/>
      <c r="D13" s="50" t="s">
        <v>42</v>
      </c>
      <c r="E13" s="51">
        <v>0</v>
      </c>
      <c r="F13" s="51">
        <v>24</v>
      </c>
      <c r="G13" s="51">
        <v>30</v>
      </c>
      <c r="H13" s="51">
        <v>0</v>
      </c>
      <c r="I13" s="51">
        <v>0</v>
      </c>
      <c r="J13" s="51">
        <v>56</v>
      </c>
      <c r="K13" s="51">
        <v>24</v>
      </c>
      <c r="L13" s="52">
        <v>72</v>
      </c>
      <c r="M13" s="53">
        <f t="shared" si="0"/>
        <v>206</v>
      </c>
      <c r="N13" s="11"/>
    </row>
    <row r="14" spans="2:14" ht="12.75">
      <c r="B14" s="189">
        <v>5</v>
      </c>
      <c r="C14" s="202" t="s">
        <v>48</v>
      </c>
      <c r="D14" s="50" t="s">
        <v>40</v>
      </c>
      <c r="E14" s="51">
        <v>0</v>
      </c>
      <c r="F14" s="51">
        <v>0</v>
      </c>
      <c r="G14" s="51">
        <v>21</v>
      </c>
      <c r="H14" s="51">
        <v>0</v>
      </c>
      <c r="I14" s="51">
        <v>0</v>
      </c>
      <c r="J14" s="51">
        <v>0</v>
      </c>
      <c r="K14" s="51">
        <v>41</v>
      </c>
      <c r="L14" s="52">
        <v>44</v>
      </c>
      <c r="M14" s="53">
        <f t="shared" si="0"/>
        <v>106</v>
      </c>
      <c r="N14" s="11"/>
    </row>
    <row r="15" spans="2:14" ht="12.75">
      <c r="B15" s="190"/>
      <c r="C15" s="202"/>
      <c r="D15" s="50" t="s">
        <v>42</v>
      </c>
      <c r="E15" s="51">
        <v>0</v>
      </c>
      <c r="F15" s="51">
        <v>0</v>
      </c>
      <c r="G15" s="51">
        <v>84</v>
      </c>
      <c r="H15" s="51">
        <v>0</v>
      </c>
      <c r="I15" s="51">
        <v>0</v>
      </c>
      <c r="J15" s="51">
        <v>0</v>
      </c>
      <c r="K15" s="51">
        <v>243</v>
      </c>
      <c r="L15" s="52">
        <v>352</v>
      </c>
      <c r="M15" s="53">
        <f t="shared" si="0"/>
        <v>679</v>
      </c>
      <c r="N15" s="11"/>
    </row>
    <row r="16" spans="2:14" ht="14.25" customHeight="1">
      <c r="B16" s="189">
        <v>6</v>
      </c>
      <c r="C16" s="202" t="s">
        <v>118</v>
      </c>
      <c r="D16" s="50" t="s">
        <v>40</v>
      </c>
      <c r="E16" s="51">
        <v>0</v>
      </c>
      <c r="F16" s="51">
        <v>0</v>
      </c>
      <c r="G16" s="51">
        <v>10</v>
      </c>
      <c r="H16" s="51">
        <v>0</v>
      </c>
      <c r="I16" s="51">
        <v>0</v>
      </c>
      <c r="J16" s="51">
        <v>11</v>
      </c>
      <c r="K16" s="51">
        <v>74</v>
      </c>
      <c r="L16" s="52">
        <v>9</v>
      </c>
      <c r="M16" s="53">
        <f t="shared" si="0"/>
        <v>104</v>
      </c>
      <c r="N16" s="11"/>
    </row>
    <row r="17" spans="2:14" ht="12.75">
      <c r="B17" s="190"/>
      <c r="C17" s="202"/>
      <c r="D17" s="50" t="s">
        <v>42</v>
      </c>
      <c r="E17" s="51">
        <v>0</v>
      </c>
      <c r="F17" s="51">
        <v>0</v>
      </c>
      <c r="G17" s="51">
        <v>60</v>
      </c>
      <c r="H17" s="51">
        <v>0</v>
      </c>
      <c r="I17" s="51">
        <v>0</v>
      </c>
      <c r="J17" s="51">
        <v>131</v>
      </c>
      <c r="K17" s="51">
        <v>2086</v>
      </c>
      <c r="L17" s="52">
        <v>134</v>
      </c>
      <c r="M17" s="53">
        <f t="shared" si="0"/>
        <v>2411</v>
      </c>
      <c r="N17" s="11"/>
    </row>
    <row r="18" spans="2:14" ht="16.5" customHeight="1">
      <c r="B18" s="189">
        <v>7</v>
      </c>
      <c r="C18" s="202" t="s">
        <v>117</v>
      </c>
      <c r="D18" s="50" t="s">
        <v>40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6</v>
      </c>
      <c r="K18" s="51">
        <v>27</v>
      </c>
      <c r="L18" s="52">
        <v>16</v>
      </c>
      <c r="M18" s="53">
        <f t="shared" si="0"/>
        <v>49</v>
      </c>
      <c r="N18" s="11"/>
    </row>
    <row r="19" spans="2:14" ht="12.75">
      <c r="B19" s="190"/>
      <c r="C19" s="202"/>
      <c r="D19" s="50" t="s">
        <v>42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210</v>
      </c>
      <c r="K19" s="51">
        <v>1672</v>
      </c>
      <c r="L19" s="52">
        <v>190</v>
      </c>
      <c r="M19" s="53">
        <f t="shared" si="0"/>
        <v>2072</v>
      </c>
      <c r="N19" s="11"/>
    </row>
    <row r="20" spans="2:14" ht="18" customHeight="1">
      <c r="B20" s="189">
        <v>8</v>
      </c>
      <c r="C20" s="202" t="s">
        <v>49</v>
      </c>
      <c r="D20" s="50" t="s">
        <v>40</v>
      </c>
      <c r="E20" s="51">
        <v>0</v>
      </c>
      <c r="F20" s="51">
        <v>13</v>
      </c>
      <c r="G20" s="51">
        <v>6</v>
      </c>
      <c r="H20" s="51">
        <v>11</v>
      </c>
      <c r="I20" s="51">
        <v>0</v>
      </c>
      <c r="J20" s="51">
        <v>42</v>
      </c>
      <c r="K20" s="51">
        <v>131</v>
      </c>
      <c r="L20" s="52">
        <v>144</v>
      </c>
      <c r="M20" s="53">
        <f t="shared" si="0"/>
        <v>347</v>
      </c>
      <c r="N20" s="11"/>
    </row>
    <row r="21" spans="2:14" ht="21.75" customHeight="1">
      <c r="B21" s="190"/>
      <c r="C21" s="202"/>
      <c r="D21" s="50" t="s">
        <v>42</v>
      </c>
      <c r="E21" s="51">
        <v>0</v>
      </c>
      <c r="F21" s="51">
        <v>86</v>
      </c>
      <c r="G21" s="51">
        <v>66</v>
      </c>
      <c r="H21" s="51">
        <v>200</v>
      </c>
      <c r="I21" s="51">
        <v>0</v>
      </c>
      <c r="J21" s="51">
        <v>1018</v>
      </c>
      <c r="K21" s="51">
        <v>1284</v>
      </c>
      <c r="L21" s="52">
        <v>2461</v>
      </c>
      <c r="M21" s="53">
        <f t="shared" si="0"/>
        <v>5115</v>
      </c>
      <c r="N21" s="11"/>
    </row>
    <row r="22" spans="2:14" ht="13.5" customHeight="1">
      <c r="B22" s="189">
        <v>9</v>
      </c>
      <c r="C22" s="202" t="s">
        <v>50</v>
      </c>
      <c r="D22" s="50" t="s">
        <v>51</v>
      </c>
      <c r="E22" s="51">
        <v>0</v>
      </c>
      <c r="F22" s="51">
        <v>63</v>
      </c>
      <c r="G22" s="51">
        <v>0</v>
      </c>
      <c r="H22" s="51">
        <v>7</v>
      </c>
      <c r="I22" s="51">
        <v>0</v>
      </c>
      <c r="J22" s="51">
        <v>99</v>
      </c>
      <c r="K22" s="51">
        <v>166</v>
      </c>
      <c r="L22" s="52">
        <v>16</v>
      </c>
      <c r="M22" s="53">
        <f t="shared" si="0"/>
        <v>351</v>
      </c>
      <c r="N22" s="11"/>
    </row>
    <row r="23" spans="2:14" ht="15" customHeight="1">
      <c r="B23" s="190"/>
      <c r="C23" s="202"/>
      <c r="D23" s="50" t="s">
        <v>45</v>
      </c>
      <c r="E23" s="51">
        <v>0</v>
      </c>
      <c r="F23" s="51">
        <v>1600</v>
      </c>
      <c r="G23" s="51">
        <v>0</v>
      </c>
      <c r="H23" s="51">
        <v>30</v>
      </c>
      <c r="I23" s="51">
        <v>0</v>
      </c>
      <c r="J23" s="51">
        <v>2484</v>
      </c>
      <c r="K23" s="51">
        <v>3038</v>
      </c>
      <c r="L23" s="52">
        <v>144</v>
      </c>
      <c r="M23" s="53">
        <f t="shared" si="0"/>
        <v>7296</v>
      </c>
      <c r="N23" s="11"/>
    </row>
    <row r="24" spans="2:14" ht="20.25" customHeight="1">
      <c r="B24" s="189">
        <v>10</v>
      </c>
      <c r="C24" s="200" t="s">
        <v>52</v>
      </c>
      <c r="D24" s="50" t="s">
        <v>44</v>
      </c>
      <c r="E24" s="51">
        <v>0</v>
      </c>
      <c r="F24" s="51">
        <v>6</v>
      </c>
      <c r="G24" s="51">
        <v>9</v>
      </c>
      <c r="H24" s="51">
        <v>0</v>
      </c>
      <c r="I24" s="51">
        <v>0</v>
      </c>
      <c r="J24" s="51">
        <v>0</v>
      </c>
      <c r="K24" s="51">
        <v>152</v>
      </c>
      <c r="L24" s="52">
        <v>42</v>
      </c>
      <c r="M24" s="53">
        <f t="shared" si="0"/>
        <v>209</v>
      </c>
      <c r="N24" s="11"/>
    </row>
    <row r="25" spans="2:15" ht="16.5" customHeight="1" thickBot="1">
      <c r="B25" s="191"/>
      <c r="C25" s="201"/>
      <c r="D25" s="63" t="s">
        <v>45</v>
      </c>
      <c r="E25" s="64">
        <v>0</v>
      </c>
      <c r="F25" s="64">
        <v>60</v>
      </c>
      <c r="G25" s="64">
        <v>105</v>
      </c>
      <c r="H25" s="64">
        <v>0</v>
      </c>
      <c r="I25" s="64">
        <v>0</v>
      </c>
      <c r="J25" s="64">
        <v>0</v>
      </c>
      <c r="K25" s="64">
        <v>471</v>
      </c>
      <c r="L25" s="65">
        <v>814</v>
      </c>
      <c r="M25" s="66">
        <f t="shared" si="0"/>
        <v>1450</v>
      </c>
      <c r="N25" s="19"/>
      <c r="O25" s="15"/>
    </row>
    <row r="26" spans="2:17" ht="12.75">
      <c r="B26" s="192">
        <v>11</v>
      </c>
      <c r="C26" s="198" t="s">
        <v>53</v>
      </c>
      <c r="D26" s="199"/>
      <c r="E26" s="67">
        <f aca="true" t="shared" si="1" ref="E26:G27">E6+E8+E10+E12+E14+E16+E18+E20+E22+E24</f>
        <v>0</v>
      </c>
      <c r="F26" s="67">
        <f t="shared" si="1"/>
        <v>1119</v>
      </c>
      <c r="G26" s="67">
        <f t="shared" si="1"/>
        <v>528</v>
      </c>
      <c r="H26" s="67">
        <v>381</v>
      </c>
      <c r="I26" s="67">
        <v>0</v>
      </c>
      <c r="J26" s="67">
        <v>2695</v>
      </c>
      <c r="K26" s="67">
        <f>K6+K8+K10+K12+K14+K16+K18+K20+K22+K24</f>
        <v>14224</v>
      </c>
      <c r="L26" s="68">
        <v>1812</v>
      </c>
      <c r="M26" s="69">
        <f>M6+M8+M10+M12+M14+M16+M18+M20+M22+M24</f>
        <v>20759</v>
      </c>
      <c r="N26" s="70"/>
      <c r="O26" s="20"/>
      <c r="P26" s="20"/>
      <c r="Q26" s="20"/>
    </row>
    <row r="27" spans="2:17" ht="12" customHeight="1" thickBot="1">
      <c r="B27" s="193"/>
      <c r="C27" s="178" t="s">
        <v>54</v>
      </c>
      <c r="D27" s="178"/>
      <c r="E27" s="56">
        <f t="shared" si="1"/>
        <v>0</v>
      </c>
      <c r="F27" s="56">
        <f t="shared" si="1"/>
        <v>22788</v>
      </c>
      <c r="G27" s="56">
        <f t="shared" si="1"/>
        <v>3404</v>
      </c>
      <c r="H27" s="56">
        <v>3674</v>
      </c>
      <c r="I27" s="56">
        <v>0</v>
      </c>
      <c r="J27" s="56">
        <v>61786</v>
      </c>
      <c r="K27" s="56">
        <f>K7+K9+K11+K13+K15+K17+K19+K21+K23+K25</f>
        <v>174430.5</v>
      </c>
      <c r="L27" s="57">
        <v>29745.5</v>
      </c>
      <c r="M27" s="58">
        <f>M7+M9+M11+M13+M15+M17+M19+M21+M23+M25</f>
        <v>295828</v>
      </c>
      <c r="N27" s="70"/>
      <c r="O27" s="20"/>
      <c r="P27" s="20"/>
      <c r="Q27" s="20"/>
    </row>
    <row r="28" spans="3:15" ht="12.75">
      <c r="C28" s="11"/>
      <c r="D28" s="11"/>
      <c r="E28" s="71"/>
      <c r="F28" s="71"/>
      <c r="G28" s="71"/>
      <c r="H28" s="71"/>
      <c r="I28" s="71"/>
      <c r="J28" s="71"/>
      <c r="K28" s="71"/>
      <c r="L28" s="71"/>
      <c r="M28" s="71"/>
      <c r="N28" s="19"/>
      <c r="O28" s="15"/>
    </row>
    <row r="29" spans="2:14" ht="12.75">
      <c r="B29" t="s">
        <v>41</v>
      </c>
      <c r="C29" s="11"/>
      <c r="D29" s="11"/>
      <c r="E29" s="11"/>
      <c r="F29" s="11"/>
      <c r="G29" s="11"/>
      <c r="H29" s="11"/>
      <c r="I29" s="11"/>
      <c r="J29" s="11"/>
      <c r="K29" s="11"/>
      <c r="L29" s="71"/>
      <c r="M29" s="11"/>
      <c r="N29" s="11"/>
    </row>
    <row r="30" spans="3:14" ht="12.7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mergeCells count="30">
    <mergeCell ref="C10:C11"/>
    <mergeCell ref="C14:C15"/>
    <mergeCell ref="C27:D27"/>
    <mergeCell ref="B2:M2"/>
    <mergeCell ref="C4:C5"/>
    <mergeCell ref="B4:B5"/>
    <mergeCell ref="B6:B7"/>
    <mergeCell ref="B8:B9"/>
    <mergeCell ref="B10:B11"/>
    <mergeCell ref="B12:B13"/>
    <mergeCell ref="L1:M1"/>
    <mergeCell ref="C24:C25"/>
    <mergeCell ref="C22:C23"/>
    <mergeCell ref="C20:C21"/>
    <mergeCell ref="C18:C19"/>
    <mergeCell ref="C16:C17"/>
    <mergeCell ref="C8:C9"/>
    <mergeCell ref="M4:M5"/>
    <mergeCell ref="E4:L4"/>
    <mergeCell ref="D4:D5"/>
    <mergeCell ref="B22:B23"/>
    <mergeCell ref="B24:B25"/>
    <mergeCell ref="B26:B27"/>
    <mergeCell ref="C6:C7"/>
    <mergeCell ref="C12:C13"/>
    <mergeCell ref="C26:D26"/>
    <mergeCell ref="B14:B15"/>
    <mergeCell ref="B16:B17"/>
    <mergeCell ref="B18:B19"/>
    <mergeCell ref="B20:B2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7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9" sqref="C9"/>
    </sheetView>
  </sheetViews>
  <sheetFormatPr defaultColWidth="9.00390625" defaultRowHeight="12.75"/>
  <cols>
    <col min="1" max="1" width="1.625" style="0" customWidth="1"/>
    <col min="2" max="2" width="3.625" style="0" customWidth="1"/>
    <col min="3" max="3" width="33.125" style="0" customWidth="1"/>
    <col min="4" max="4" width="4.75390625" style="0" customWidth="1"/>
    <col min="5" max="5" width="7.25390625" style="0" customWidth="1"/>
    <col min="6" max="6" width="6.75390625" style="0" customWidth="1"/>
    <col min="7" max="7" width="6.375" style="0" customWidth="1"/>
    <col min="8" max="9" width="5.25390625" style="0" customWidth="1"/>
    <col min="10" max="10" width="6.25390625" style="0" customWidth="1"/>
    <col min="11" max="11" width="6.00390625" style="0" customWidth="1"/>
    <col min="12" max="12" width="7.25390625" style="0" customWidth="1"/>
    <col min="14" max="14" width="5.25390625" style="0" customWidth="1"/>
    <col min="15" max="15" width="6.00390625" style="0" customWidth="1"/>
    <col min="16" max="16" width="6.125" style="0" customWidth="1"/>
  </cols>
  <sheetData>
    <row r="2" spans="10:14" ht="12.75">
      <c r="J2" s="180" t="s">
        <v>141</v>
      </c>
      <c r="K2" s="180"/>
      <c r="L2" s="180"/>
      <c r="N2" s="9"/>
    </row>
    <row r="3" spans="2:13" ht="44.25" customHeight="1">
      <c r="B3" s="209" t="s">
        <v>221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11"/>
    </row>
    <row r="4" spans="2:13" ht="27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3.5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12.75">
      <c r="B6" s="212"/>
      <c r="C6" s="210" t="s">
        <v>84</v>
      </c>
      <c r="D6" s="182" t="s">
        <v>119</v>
      </c>
      <c r="E6" s="205"/>
      <c r="F6" s="205"/>
      <c r="G6" s="205"/>
      <c r="H6" s="205"/>
      <c r="I6" s="205"/>
      <c r="J6" s="205"/>
      <c r="K6" s="205"/>
      <c r="L6" s="183" t="s">
        <v>113</v>
      </c>
      <c r="M6" s="11"/>
    </row>
    <row r="7" spans="2:13" ht="79.5" thickBot="1">
      <c r="B7" s="213"/>
      <c r="C7" s="211"/>
      <c r="D7" s="41" t="s">
        <v>105</v>
      </c>
      <c r="E7" s="41" t="s">
        <v>106</v>
      </c>
      <c r="F7" s="41" t="s">
        <v>107</v>
      </c>
      <c r="G7" s="41" t="s">
        <v>108</v>
      </c>
      <c r="H7" s="41" t="s">
        <v>109</v>
      </c>
      <c r="I7" s="41" t="s">
        <v>110</v>
      </c>
      <c r="J7" s="41" t="s">
        <v>111</v>
      </c>
      <c r="K7" s="42" t="s">
        <v>112</v>
      </c>
      <c r="L7" s="184"/>
      <c r="M7" s="11"/>
    </row>
    <row r="8" spans="2:13" ht="16.5" customHeight="1" thickTop="1">
      <c r="B8" s="43">
        <v>1</v>
      </c>
      <c r="C8" s="44" t="s">
        <v>56</v>
      </c>
      <c r="D8" s="45"/>
      <c r="E8" s="46">
        <v>4</v>
      </c>
      <c r="F8" s="45">
        <v>14</v>
      </c>
      <c r="G8" s="46">
        <v>4</v>
      </c>
      <c r="H8" s="46"/>
      <c r="I8" s="46">
        <v>36</v>
      </c>
      <c r="J8" s="46">
        <v>264</v>
      </c>
      <c r="K8" s="47">
        <v>68</v>
      </c>
      <c r="L8" s="48">
        <f>SUM(D8:K8)</f>
        <v>390</v>
      </c>
      <c r="M8" s="11"/>
    </row>
    <row r="9" spans="2:13" ht="16.5" customHeight="1">
      <c r="B9" s="49">
        <v>2</v>
      </c>
      <c r="C9" s="50" t="s">
        <v>57</v>
      </c>
      <c r="D9" s="50"/>
      <c r="E9" s="51">
        <v>11</v>
      </c>
      <c r="F9" s="50">
        <v>7</v>
      </c>
      <c r="G9" s="51">
        <v>3</v>
      </c>
      <c r="H9" s="51"/>
      <c r="I9" s="51">
        <v>13</v>
      </c>
      <c r="J9" s="51">
        <v>95</v>
      </c>
      <c r="K9" s="52">
        <v>21</v>
      </c>
      <c r="L9" s="53">
        <f aca="true" t="shared" si="0" ref="L9:L36">SUM(D9:K9)</f>
        <v>150</v>
      </c>
      <c r="M9" s="11"/>
    </row>
    <row r="10" spans="2:13" ht="16.5" customHeight="1">
      <c r="B10" s="49">
        <v>3</v>
      </c>
      <c r="C10" s="50" t="s">
        <v>58</v>
      </c>
      <c r="D10" s="50"/>
      <c r="E10" s="51"/>
      <c r="F10" s="50"/>
      <c r="G10" s="51">
        <v>0</v>
      </c>
      <c r="H10" s="51"/>
      <c r="I10" s="51">
        <v>1</v>
      </c>
      <c r="J10" s="51">
        <v>0</v>
      </c>
      <c r="K10" s="52"/>
      <c r="L10" s="53">
        <f t="shared" si="0"/>
        <v>1</v>
      </c>
      <c r="M10" s="11"/>
    </row>
    <row r="11" spans="2:13" ht="16.5" customHeight="1">
      <c r="B11" s="49">
        <v>4</v>
      </c>
      <c r="C11" s="50" t="s">
        <v>59</v>
      </c>
      <c r="D11" s="50"/>
      <c r="E11" s="51">
        <v>12</v>
      </c>
      <c r="F11" s="50">
        <v>15</v>
      </c>
      <c r="G11" s="51">
        <v>11</v>
      </c>
      <c r="H11" s="51"/>
      <c r="I11" s="51">
        <v>20</v>
      </c>
      <c r="J11" s="51">
        <v>210</v>
      </c>
      <c r="K11" s="52">
        <v>54</v>
      </c>
      <c r="L11" s="53">
        <f t="shared" si="0"/>
        <v>322</v>
      </c>
      <c r="M11" s="11"/>
    </row>
    <row r="12" spans="2:13" ht="16.5" customHeight="1">
      <c r="B12" s="49">
        <v>5</v>
      </c>
      <c r="C12" s="50" t="s">
        <v>60</v>
      </c>
      <c r="D12" s="50"/>
      <c r="E12" s="51">
        <v>1</v>
      </c>
      <c r="F12" s="50"/>
      <c r="G12" s="51">
        <v>1</v>
      </c>
      <c r="H12" s="51"/>
      <c r="I12" s="51">
        <v>2</v>
      </c>
      <c r="J12" s="51">
        <v>15</v>
      </c>
      <c r="K12" s="52">
        <v>3</v>
      </c>
      <c r="L12" s="53">
        <f t="shared" si="0"/>
        <v>22</v>
      </c>
      <c r="M12" s="11"/>
    </row>
    <row r="13" spans="2:13" ht="16.5" customHeight="1">
      <c r="B13" s="49">
        <v>6</v>
      </c>
      <c r="C13" s="50" t="s">
        <v>61</v>
      </c>
      <c r="D13" s="50"/>
      <c r="E13" s="51">
        <v>2</v>
      </c>
      <c r="F13" s="50"/>
      <c r="G13" s="51">
        <v>0</v>
      </c>
      <c r="H13" s="51"/>
      <c r="I13" s="51">
        <v>0</v>
      </c>
      <c r="J13" s="51">
        <v>22</v>
      </c>
      <c r="K13" s="52">
        <v>1</v>
      </c>
      <c r="L13" s="53">
        <f t="shared" si="0"/>
        <v>25</v>
      </c>
      <c r="M13" s="11"/>
    </row>
    <row r="14" spans="2:13" ht="16.5" customHeight="1">
      <c r="B14" s="49">
        <v>7</v>
      </c>
      <c r="C14" s="50" t="s">
        <v>62</v>
      </c>
      <c r="D14" s="50"/>
      <c r="E14" s="51"/>
      <c r="F14" s="50"/>
      <c r="G14" s="51">
        <v>1</v>
      </c>
      <c r="H14" s="51"/>
      <c r="I14" s="51">
        <v>1</v>
      </c>
      <c r="J14" s="51">
        <v>10</v>
      </c>
      <c r="K14" s="52"/>
      <c r="L14" s="53">
        <f t="shared" si="0"/>
        <v>12</v>
      </c>
      <c r="M14" s="11"/>
    </row>
    <row r="15" spans="2:13" ht="16.5" customHeight="1">
      <c r="B15" s="49">
        <v>8</v>
      </c>
      <c r="C15" s="50" t="s">
        <v>63</v>
      </c>
      <c r="D15" s="50"/>
      <c r="E15" s="51"/>
      <c r="F15" s="50">
        <v>1</v>
      </c>
      <c r="G15" s="51">
        <v>1</v>
      </c>
      <c r="H15" s="51"/>
      <c r="I15" s="51">
        <v>2</v>
      </c>
      <c r="J15" s="51">
        <v>9</v>
      </c>
      <c r="K15" s="52">
        <v>7</v>
      </c>
      <c r="L15" s="53">
        <f t="shared" si="0"/>
        <v>20</v>
      </c>
      <c r="M15" s="11"/>
    </row>
    <row r="16" spans="2:13" ht="16.5" customHeight="1">
      <c r="B16" s="49">
        <v>9</v>
      </c>
      <c r="C16" s="50" t="s">
        <v>64</v>
      </c>
      <c r="D16" s="50"/>
      <c r="E16" s="51">
        <v>4</v>
      </c>
      <c r="F16" s="50">
        <v>17</v>
      </c>
      <c r="G16" s="51">
        <v>13</v>
      </c>
      <c r="H16" s="51"/>
      <c r="I16" s="51">
        <v>14</v>
      </c>
      <c r="J16" s="51">
        <v>46</v>
      </c>
      <c r="K16" s="52">
        <v>26</v>
      </c>
      <c r="L16" s="53">
        <f t="shared" si="0"/>
        <v>120</v>
      </c>
      <c r="M16" s="11"/>
    </row>
    <row r="17" spans="2:13" ht="16.5" customHeight="1">
      <c r="B17" s="49">
        <v>10</v>
      </c>
      <c r="C17" s="50" t="s">
        <v>65</v>
      </c>
      <c r="D17" s="50"/>
      <c r="E17" s="51"/>
      <c r="F17" s="50">
        <v>8</v>
      </c>
      <c r="G17" s="51">
        <v>0</v>
      </c>
      <c r="H17" s="51"/>
      <c r="I17" s="51">
        <v>13</v>
      </c>
      <c r="J17" s="51">
        <v>58</v>
      </c>
      <c r="K17" s="52">
        <v>25</v>
      </c>
      <c r="L17" s="53">
        <f t="shared" si="0"/>
        <v>104</v>
      </c>
      <c r="M17" s="11"/>
    </row>
    <row r="18" spans="2:13" ht="16.5" customHeight="1">
      <c r="B18" s="49">
        <v>11</v>
      </c>
      <c r="C18" s="50" t="s">
        <v>66</v>
      </c>
      <c r="D18" s="50"/>
      <c r="E18" s="51">
        <v>2</v>
      </c>
      <c r="F18" s="50">
        <v>2</v>
      </c>
      <c r="G18" s="51">
        <v>1</v>
      </c>
      <c r="H18" s="51"/>
      <c r="I18" s="51">
        <v>13</v>
      </c>
      <c r="J18" s="51">
        <v>28</v>
      </c>
      <c r="K18" s="52">
        <v>10</v>
      </c>
      <c r="L18" s="53">
        <f t="shared" si="0"/>
        <v>56</v>
      </c>
      <c r="M18" s="11"/>
    </row>
    <row r="19" spans="2:13" ht="16.5" customHeight="1">
      <c r="B19" s="49">
        <v>12</v>
      </c>
      <c r="C19" s="50" t="s">
        <v>67</v>
      </c>
      <c r="D19" s="50"/>
      <c r="E19" s="51"/>
      <c r="F19" s="50">
        <v>14</v>
      </c>
      <c r="G19" s="51">
        <v>14</v>
      </c>
      <c r="H19" s="51"/>
      <c r="I19" s="51">
        <v>108</v>
      </c>
      <c r="J19" s="51">
        <v>102</v>
      </c>
      <c r="K19" s="52">
        <v>23</v>
      </c>
      <c r="L19" s="53">
        <f t="shared" si="0"/>
        <v>261</v>
      </c>
      <c r="M19" s="11"/>
    </row>
    <row r="20" spans="2:13" ht="16.5" customHeight="1">
      <c r="B20" s="49">
        <v>13</v>
      </c>
      <c r="C20" s="50" t="s">
        <v>68</v>
      </c>
      <c r="D20" s="50"/>
      <c r="E20" s="51">
        <v>47</v>
      </c>
      <c r="F20" s="50">
        <v>26</v>
      </c>
      <c r="G20" s="51">
        <v>56</v>
      </c>
      <c r="H20" s="51"/>
      <c r="I20" s="51">
        <v>44</v>
      </c>
      <c r="J20" s="51">
        <v>211</v>
      </c>
      <c r="K20" s="52">
        <v>70</v>
      </c>
      <c r="L20" s="53">
        <f t="shared" si="0"/>
        <v>454</v>
      </c>
      <c r="M20" s="11"/>
    </row>
    <row r="21" spans="2:13" ht="16.5" customHeight="1">
      <c r="B21" s="49">
        <v>14</v>
      </c>
      <c r="C21" s="50" t="s">
        <v>69</v>
      </c>
      <c r="D21" s="50"/>
      <c r="E21" s="51">
        <v>3</v>
      </c>
      <c r="F21" s="50">
        <v>2</v>
      </c>
      <c r="G21" s="51">
        <v>3</v>
      </c>
      <c r="H21" s="51"/>
      <c r="I21" s="51">
        <v>15</v>
      </c>
      <c r="J21" s="51">
        <v>13</v>
      </c>
      <c r="K21" s="52">
        <v>50</v>
      </c>
      <c r="L21" s="53">
        <f t="shared" si="0"/>
        <v>86</v>
      </c>
      <c r="M21" s="11"/>
    </row>
    <row r="22" spans="2:13" ht="16.5" customHeight="1">
      <c r="B22" s="49">
        <v>15</v>
      </c>
      <c r="C22" s="50" t="s">
        <v>70</v>
      </c>
      <c r="D22" s="50"/>
      <c r="E22" s="51"/>
      <c r="F22" s="50"/>
      <c r="G22" s="51">
        <v>2</v>
      </c>
      <c r="H22" s="51"/>
      <c r="I22" s="51">
        <v>0</v>
      </c>
      <c r="J22" s="51">
        <v>29</v>
      </c>
      <c r="K22" s="52">
        <v>2</v>
      </c>
      <c r="L22" s="53">
        <f t="shared" si="0"/>
        <v>33</v>
      </c>
      <c r="M22" s="11"/>
    </row>
    <row r="23" spans="2:13" ht="16.5" customHeight="1">
      <c r="B23" s="49">
        <v>16</v>
      </c>
      <c r="C23" s="50" t="s">
        <v>71</v>
      </c>
      <c r="D23" s="50"/>
      <c r="E23" s="51"/>
      <c r="F23" s="50"/>
      <c r="G23" s="51">
        <v>0</v>
      </c>
      <c r="H23" s="51"/>
      <c r="I23" s="51">
        <v>0</v>
      </c>
      <c r="J23" s="51">
        <v>4</v>
      </c>
      <c r="K23" s="52"/>
      <c r="L23" s="53">
        <f t="shared" si="0"/>
        <v>4</v>
      </c>
      <c r="M23" s="11"/>
    </row>
    <row r="24" spans="2:13" ht="16.5" customHeight="1">
      <c r="B24" s="49">
        <v>17</v>
      </c>
      <c r="C24" s="50" t="s">
        <v>72</v>
      </c>
      <c r="D24" s="50"/>
      <c r="E24" s="51"/>
      <c r="F24" s="50"/>
      <c r="G24" s="51">
        <v>0</v>
      </c>
      <c r="H24" s="51"/>
      <c r="I24" s="51">
        <v>0</v>
      </c>
      <c r="J24" s="51">
        <v>0</v>
      </c>
      <c r="K24" s="52"/>
      <c r="L24" s="53">
        <f t="shared" si="0"/>
        <v>0</v>
      </c>
      <c r="M24" s="11"/>
    </row>
    <row r="25" spans="2:13" ht="16.5" customHeight="1">
      <c r="B25" s="49">
        <v>18</v>
      </c>
      <c r="C25" s="50" t="s">
        <v>73</v>
      </c>
      <c r="D25" s="50"/>
      <c r="E25" s="51"/>
      <c r="F25" s="50"/>
      <c r="G25" s="51">
        <v>0</v>
      </c>
      <c r="H25" s="51"/>
      <c r="I25" s="51">
        <v>0</v>
      </c>
      <c r="J25" s="51">
        <v>0</v>
      </c>
      <c r="K25" s="52"/>
      <c r="L25" s="53">
        <f t="shared" si="0"/>
        <v>0</v>
      </c>
      <c r="M25" s="11"/>
    </row>
    <row r="26" spans="2:13" ht="16.5" customHeight="1">
      <c r="B26" s="49">
        <v>19</v>
      </c>
      <c r="C26" s="50" t="s">
        <v>74</v>
      </c>
      <c r="D26" s="50"/>
      <c r="E26" s="51"/>
      <c r="F26" s="50">
        <v>6</v>
      </c>
      <c r="G26" s="51">
        <v>3</v>
      </c>
      <c r="H26" s="51"/>
      <c r="I26" s="51">
        <v>26</v>
      </c>
      <c r="J26" s="51">
        <v>90</v>
      </c>
      <c r="K26" s="52">
        <v>11</v>
      </c>
      <c r="L26" s="53">
        <f t="shared" si="0"/>
        <v>136</v>
      </c>
      <c r="M26" s="11"/>
    </row>
    <row r="27" spans="2:13" ht="16.5" customHeight="1">
      <c r="B27" s="49">
        <v>20</v>
      </c>
      <c r="C27" s="50" t="s">
        <v>75</v>
      </c>
      <c r="D27" s="50"/>
      <c r="E27" s="51">
        <v>520</v>
      </c>
      <c r="F27" s="50">
        <v>160</v>
      </c>
      <c r="G27" s="51">
        <v>986.01</v>
      </c>
      <c r="H27" s="51"/>
      <c r="I27" s="51">
        <v>8157.5</v>
      </c>
      <c r="J27" s="51">
        <v>16263.61</v>
      </c>
      <c r="K27" s="52">
        <v>1961.4</v>
      </c>
      <c r="L27" s="53">
        <f t="shared" si="0"/>
        <v>28048.520000000004</v>
      </c>
      <c r="M27" s="11"/>
    </row>
    <row r="28" spans="2:13" ht="16.5" customHeight="1">
      <c r="B28" s="49">
        <v>21</v>
      </c>
      <c r="C28" s="50" t="s">
        <v>76</v>
      </c>
      <c r="D28" s="50"/>
      <c r="E28" s="51"/>
      <c r="F28" s="50">
        <v>4</v>
      </c>
      <c r="G28" s="51">
        <v>0</v>
      </c>
      <c r="H28" s="51"/>
      <c r="I28" s="51">
        <v>835</v>
      </c>
      <c r="J28" s="51">
        <v>1036</v>
      </c>
      <c r="K28" s="52">
        <v>9560</v>
      </c>
      <c r="L28" s="53">
        <f t="shared" si="0"/>
        <v>11435</v>
      </c>
      <c r="M28" s="11"/>
    </row>
    <row r="29" spans="2:13" ht="16.5" customHeight="1">
      <c r="B29" s="49">
        <v>22</v>
      </c>
      <c r="C29" s="50" t="s">
        <v>77</v>
      </c>
      <c r="D29" s="50"/>
      <c r="E29" s="51"/>
      <c r="F29" s="50">
        <v>140</v>
      </c>
      <c r="G29" s="51">
        <v>320</v>
      </c>
      <c r="H29" s="51"/>
      <c r="I29" s="51">
        <v>920</v>
      </c>
      <c r="J29" s="51">
        <v>8041</v>
      </c>
      <c r="K29" s="52">
        <v>1860</v>
      </c>
      <c r="L29" s="53">
        <f t="shared" si="0"/>
        <v>11281</v>
      </c>
      <c r="M29" s="11"/>
    </row>
    <row r="30" spans="2:13" ht="16.5" customHeight="1">
      <c r="B30" s="49">
        <v>23</v>
      </c>
      <c r="C30" s="50" t="s">
        <v>78</v>
      </c>
      <c r="D30" s="50"/>
      <c r="E30" s="51"/>
      <c r="F30" s="50">
        <v>20</v>
      </c>
      <c r="G30" s="51">
        <v>0</v>
      </c>
      <c r="H30" s="51"/>
      <c r="I30" s="51">
        <v>509</v>
      </c>
      <c r="J30" s="51">
        <v>28797.85</v>
      </c>
      <c r="K30" s="52">
        <v>1940.65</v>
      </c>
      <c r="L30" s="53">
        <f t="shared" si="0"/>
        <v>31267.5</v>
      </c>
      <c r="M30" s="11"/>
    </row>
    <row r="31" spans="2:13" ht="16.5" customHeight="1">
      <c r="B31" s="49">
        <v>24</v>
      </c>
      <c r="C31" s="50" t="s">
        <v>79</v>
      </c>
      <c r="D31" s="50"/>
      <c r="E31" s="51"/>
      <c r="F31" s="50">
        <v>45</v>
      </c>
      <c r="G31" s="51">
        <v>11</v>
      </c>
      <c r="H31" s="51"/>
      <c r="I31" s="51">
        <v>264.8</v>
      </c>
      <c r="J31" s="51">
        <v>6392.2</v>
      </c>
      <c r="K31" s="52">
        <v>268.47</v>
      </c>
      <c r="L31" s="53">
        <f t="shared" si="0"/>
        <v>6981.47</v>
      </c>
      <c r="M31" s="11"/>
    </row>
    <row r="32" spans="2:13" ht="16.5" customHeight="1">
      <c r="B32" s="49">
        <v>25</v>
      </c>
      <c r="C32" s="50" t="s">
        <v>153</v>
      </c>
      <c r="D32" s="50"/>
      <c r="E32" s="51">
        <v>1</v>
      </c>
      <c r="F32" s="50">
        <v>3</v>
      </c>
      <c r="G32" s="51">
        <v>0</v>
      </c>
      <c r="H32" s="51"/>
      <c r="I32" s="51">
        <v>34</v>
      </c>
      <c r="J32" s="51">
        <v>81</v>
      </c>
      <c r="K32" s="52"/>
      <c r="L32" s="53">
        <f t="shared" si="0"/>
        <v>119</v>
      </c>
      <c r="M32" s="11"/>
    </row>
    <row r="33" spans="2:13" ht="16.5" customHeight="1">
      <c r="B33" s="49">
        <v>26</v>
      </c>
      <c r="C33" s="50" t="s">
        <v>80</v>
      </c>
      <c r="D33" s="50"/>
      <c r="E33" s="51">
        <v>8</v>
      </c>
      <c r="F33" s="50">
        <v>14</v>
      </c>
      <c r="G33" s="51">
        <v>1</v>
      </c>
      <c r="H33" s="51"/>
      <c r="I33" s="51">
        <v>6</v>
      </c>
      <c r="J33" s="51">
        <v>30</v>
      </c>
      <c r="K33" s="52">
        <v>2</v>
      </c>
      <c r="L33" s="53">
        <f t="shared" si="0"/>
        <v>61</v>
      </c>
      <c r="M33" s="11"/>
    </row>
    <row r="34" spans="2:13" ht="16.5" customHeight="1">
      <c r="B34" s="49">
        <v>27</v>
      </c>
      <c r="C34" s="50" t="s">
        <v>81</v>
      </c>
      <c r="D34" s="50"/>
      <c r="E34" s="51"/>
      <c r="F34" s="50"/>
      <c r="G34" s="51">
        <v>0</v>
      </c>
      <c r="H34" s="51"/>
      <c r="I34" s="51">
        <v>2</v>
      </c>
      <c r="J34" s="51">
        <v>4</v>
      </c>
      <c r="K34" s="52"/>
      <c r="L34" s="53">
        <f t="shared" si="0"/>
        <v>6</v>
      </c>
      <c r="M34" s="11"/>
    </row>
    <row r="35" spans="2:13" ht="16.5" customHeight="1">
      <c r="B35" s="49">
        <v>28</v>
      </c>
      <c r="C35" s="50" t="s">
        <v>82</v>
      </c>
      <c r="D35" s="50"/>
      <c r="E35" s="51">
        <v>2</v>
      </c>
      <c r="F35" s="50">
        <v>4</v>
      </c>
      <c r="G35" s="51">
        <v>0</v>
      </c>
      <c r="H35" s="51"/>
      <c r="I35" s="51">
        <v>9</v>
      </c>
      <c r="J35" s="51">
        <v>9</v>
      </c>
      <c r="K35" s="52">
        <v>2</v>
      </c>
      <c r="L35" s="53">
        <f t="shared" si="0"/>
        <v>26</v>
      </c>
      <c r="M35" s="11"/>
    </row>
    <row r="36" spans="2:13" ht="16.5" customHeight="1" thickBot="1">
      <c r="B36" s="54">
        <v>29</v>
      </c>
      <c r="C36" s="55" t="s">
        <v>83</v>
      </c>
      <c r="D36" s="55"/>
      <c r="E36" s="56"/>
      <c r="F36" s="55">
        <v>1</v>
      </c>
      <c r="G36" s="56">
        <v>0</v>
      </c>
      <c r="H36" s="56"/>
      <c r="I36" s="56">
        <v>0</v>
      </c>
      <c r="J36" s="56">
        <v>3</v>
      </c>
      <c r="K36" s="57"/>
      <c r="L36" s="58">
        <f t="shared" si="0"/>
        <v>4</v>
      </c>
      <c r="M36" s="11"/>
    </row>
    <row r="37" spans="2:13" ht="12.75">
      <c r="B37" s="11"/>
      <c r="C37" s="11"/>
      <c r="D37" s="11"/>
      <c r="E37" s="11"/>
      <c r="F37" s="11"/>
      <c r="G37" s="13"/>
      <c r="H37" s="11"/>
      <c r="I37" s="11"/>
      <c r="J37" s="11"/>
      <c r="K37" s="11"/>
      <c r="L37" s="11"/>
      <c r="M37" s="11"/>
    </row>
  </sheetData>
  <mergeCells count="6">
    <mergeCell ref="J2:L2"/>
    <mergeCell ref="L6:L7"/>
    <mergeCell ref="B3:L3"/>
    <mergeCell ref="C6:C7"/>
    <mergeCell ref="D6:K6"/>
    <mergeCell ref="B6:B7"/>
  </mergeCells>
  <printOptions/>
  <pageMargins left="0.5905511811023623" right="0.5905511811023623" top="0.984251968503937" bottom="0.984251968503937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8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0" sqref="C10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20.875" style="0" customWidth="1"/>
    <col min="4" max="12" width="6.875" style="0" customWidth="1"/>
    <col min="13" max="13" width="8.00390625" style="0" customWidth="1"/>
    <col min="14" max="14" width="9.00390625" style="0" customWidth="1"/>
  </cols>
  <sheetData>
    <row r="1" spans="11:14" ht="12.75">
      <c r="K1" s="180" t="s">
        <v>142</v>
      </c>
      <c r="L1" s="180"/>
      <c r="M1" s="180"/>
      <c r="N1" s="180"/>
    </row>
    <row r="3" spans="2:14" ht="25.5" customHeight="1">
      <c r="B3" s="228" t="s">
        <v>215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5" spans="2:14" ht="13.5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2" t="s">
        <v>161</v>
      </c>
    </row>
    <row r="6" spans="2:14" ht="12.75" customHeight="1">
      <c r="B6" s="220" t="s">
        <v>212</v>
      </c>
      <c r="C6" s="221"/>
      <c r="D6" s="181" t="s">
        <v>119</v>
      </c>
      <c r="E6" s="181"/>
      <c r="F6" s="181"/>
      <c r="G6" s="181"/>
      <c r="H6" s="181"/>
      <c r="I6" s="181"/>
      <c r="J6" s="181"/>
      <c r="K6" s="181"/>
      <c r="L6" s="230" t="s">
        <v>197</v>
      </c>
      <c r="M6" s="230" t="s">
        <v>198</v>
      </c>
      <c r="N6" s="183" t="s">
        <v>113</v>
      </c>
    </row>
    <row r="7" spans="2:14" ht="93.75" thickBot="1">
      <c r="B7" s="222"/>
      <c r="C7" s="223"/>
      <c r="D7" s="23" t="s">
        <v>105</v>
      </c>
      <c r="E7" s="23" t="s">
        <v>106</v>
      </c>
      <c r="F7" s="23" t="s">
        <v>107</v>
      </c>
      <c r="G7" s="23" t="s">
        <v>108</v>
      </c>
      <c r="H7" s="23" t="s">
        <v>109</v>
      </c>
      <c r="I7" s="23" t="s">
        <v>110</v>
      </c>
      <c r="J7" s="23" t="s">
        <v>111</v>
      </c>
      <c r="K7" s="23" t="s">
        <v>112</v>
      </c>
      <c r="L7" s="231"/>
      <c r="M7" s="231"/>
      <c r="N7" s="229"/>
    </row>
    <row r="8" spans="2:19" ht="25.5" customHeight="1" thickTop="1">
      <c r="B8" s="218" t="s">
        <v>154</v>
      </c>
      <c r="C8" s="219"/>
      <c r="D8" s="24"/>
      <c r="E8" s="24"/>
      <c r="F8" s="24"/>
      <c r="G8" s="24"/>
      <c r="H8" s="24"/>
      <c r="I8" s="24"/>
      <c r="J8" s="24">
        <v>86.414</v>
      </c>
      <c r="K8" s="24">
        <v>87.5</v>
      </c>
      <c r="L8" s="25">
        <v>1159</v>
      </c>
      <c r="M8" s="25">
        <v>24980.52</v>
      </c>
      <c r="N8" s="26">
        <f aca="true" t="shared" si="0" ref="N8:N15">SUM(D8:M8)</f>
        <v>26313.434</v>
      </c>
      <c r="O8" t="s">
        <v>41</v>
      </c>
      <c r="P8" t="s">
        <v>41</v>
      </c>
      <c r="Q8" t="s">
        <v>41</v>
      </c>
      <c r="R8" t="s">
        <v>41</v>
      </c>
      <c r="S8" t="s">
        <v>41</v>
      </c>
    </row>
    <row r="9" spans="2:19" ht="21" customHeight="1">
      <c r="B9" s="224" t="s">
        <v>85</v>
      </c>
      <c r="C9" s="27" t="s">
        <v>155</v>
      </c>
      <c r="D9" s="28"/>
      <c r="E9" s="28"/>
      <c r="F9" s="28"/>
      <c r="G9" s="28"/>
      <c r="H9" s="28"/>
      <c r="I9" s="28"/>
      <c r="J9" s="28">
        <v>53.66</v>
      </c>
      <c r="K9" s="28">
        <v>39.8</v>
      </c>
      <c r="L9" s="29"/>
      <c r="M9" s="29">
        <v>3462.78</v>
      </c>
      <c r="N9" s="30">
        <f t="shared" si="0"/>
        <v>3556.2400000000002</v>
      </c>
      <c r="O9" t="s">
        <v>41</v>
      </c>
      <c r="P9" t="s">
        <v>41</v>
      </c>
      <c r="Q9" t="s">
        <v>41</v>
      </c>
      <c r="R9" t="s">
        <v>41</v>
      </c>
      <c r="S9" t="s">
        <v>41</v>
      </c>
    </row>
    <row r="10" spans="2:19" ht="29.25" customHeight="1">
      <c r="B10" s="225"/>
      <c r="C10" s="31" t="s">
        <v>164</v>
      </c>
      <c r="D10" s="28"/>
      <c r="E10" s="28"/>
      <c r="F10" s="28"/>
      <c r="G10" s="28"/>
      <c r="H10" s="28"/>
      <c r="I10" s="28"/>
      <c r="J10" s="28">
        <v>18.755</v>
      </c>
      <c r="K10" s="28">
        <v>13.9</v>
      </c>
      <c r="L10" s="29"/>
      <c r="M10" s="29">
        <v>900.32</v>
      </c>
      <c r="N10" s="30">
        <f t="shared" si="0"/>
        <v>932.975</v>
      </c>
      <c r="O10" t="s">
        <v>41</v>
      </c>
      <c r="P10" t="s">
        <v>41</v>
      </c>
      <c r="Q10" t="s">
        <v>41</v>
      </c>
      <c r="R10" t="s">
        <v>41</v>
      </c>
      <c r="S10" t="s">
        <v>41</v>
      </c>
    </row>
    <row r="11" spans="2:19" ht="16.5" customHeight="1">
      <c r="B11" s="226"/>
      <c r="C11" s="32" t="s">
        <v>156</v>
      </c>
      <c r="D11" s="28"/>
      <c r="E11" s="28"/>
      <c r="F11" s="28"/>
      <c r="G11" s="28"/>
      <c r="H11" s="28"/>
      <c r="I11" s="28"/>
      <c r="J11" s="28">
        <v>0</v>
      </c>
      <c r="K11" s="28"/>
      <c r="L11" s="29"/>
      <c r="M11" s="29">
        <v>5040.17</v>
      </c>
      <c r="N11" s="30">
        <f t="shared" si="0"/>
        <v>5040.17</v>
      </c>
      <c r="O11" t="s">
        <v>41</v>
      </c>
      <c r="P11" t="s">
        <v>41</v>
      </c>
      <c r="Q11" t="s">
        <v>41</v>
      </c>
      <c r="R11" t="s">
        <v>41</v>
      </c>
      <c r="S11" t="s">
        <v>41</v>
      </c>
    </row>
    <row r="12" spans="2:19" ht="18.75" customHeight="1">
      <c r="B12" s="226"/>
      <c r="C12" s="33" t="s">
        <v>157</v>
      </c>
      <c r="D12" s="28"/>
      <c r="E12" s="28"/>
      <c r="F12" s="28"/>
      <c r="G12" s="28"/>
      <c r="H12" s="28"/>
      <c r="I12" s="28"/>
      <c r="J12" s="28">
        <v>0</v>
      </c>
      <c r="K12" s="28"/>
      <c r="L12" s="29"/>
      <c r="M12" s="29">
        <v>2163.29</v>
      </c>
      <c r="N12" s="30">
        <f t="shared" si="0"/>
        <v>2163.29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</row>
    <row r="13" spans="2:14" ht="16.5" customHeight="1">
      <c r="B13" s="227"/>
      <c r="C13" s="32" t="s">
        <v>158</v>
      </c>
      <c r="D13" s="28"/>
      <c r="E13" s="28"/>
      <c r="F13" s="28"/>
      <c r="G13" s="28"/>
      <c r="H13" s="28"/>
      <c r="I13" s="28"/>
      <c r="J13" s="28">
        <v>13.998999999999999</v>
      </c>
      <c r="K13" s="28"/>
      <c r="L13" s="29"/>
      <c r="M13" s="29">
        <v>14314.28</v>
      </c>
      <c r="N13" s="30">
        <f t="shared" si="0"/>
        <v>14328.279</v>
      </c>
    </row>
    <row r="14" spans="2:19" ht="26.25" customHeight="1" thickBot="1">
      <c r="B14" s="216" t="s">
        <v>159</v>
      </c>
      <c r="C14" s="217"/>
      <c r="D14" s="34"/>
      <c r="E14" s="34"/>
      <c r="F14" s="34"/>
      <c r="G14" s="34"/>
      <c r="H14" s="34"/>
      <c r="I14" s="34"/>
      <c r="J14" s="34">
        <v>0</v>
      </c>
      <c r="K14" s="34"/>
      <c r="L14" s="35"/>
      <c r="M14" s="35">
        <v>25972.63</v>
      </c>
      <c r="N14" s="36">
        <f t="shared" si="0"/>
        <v>25972.63</v>
      </c>
      <c r="O14" t="s">
        <v>41</v>
      </c>
      <c r="P14" t="s">
        <v>41</v>
      </c>
      <c r="Q14" t="s">
        <v>41</v>
      </c>
      <c r="R14" t="s">
        <v>41</v>
      </c>
      <c r="S14" t="s">
        <v>41</v>
      </c>
    </row>
    <row r="15" spans="2:19" ht="26.25" customHeight="1" thickBot="1">
      <c r="B15" s="214" t="s">
        <v>160</v>
      </c>
      <c r="C15" s="215"/>
      <c r="D15" s="37">
        <f aca="true" t="shared" si="1" ref="D15:I15">D8+D14</f>
        <v>0</v>
      </c>
      <c r="E15" s="38">
        <f t="shared" si="1"/>
        <v>0</v>
      </c>
      <c r="F15" s="39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1"/>
        <v>0</v>
      </c>
      <c r="J15" s="38">
        <v>86.414</v>
      </c>
      <c r="K15" s="38">
        <f>K8+K14</f>
        <v>87.5</v>
      </c>
      <c r="L15" s="38">
        <f>L8+L14</f>
        <v>1159</v>
      </c>
      <c r="M15" s="38">
        <f>M8+M14</f>
        <v>50953.15</v>
      </c>
      <c r="N15" s="40">
        <f t="shared" si="0"/>
        <v>52286.064</v>
      </c>
      <c r="O15" t="s">
        <v>41</v>
      </c>
      <c r="P15" t="s">
        <v>41</v>
      </c>
      <c r="Q15" t="s">
        <v>41</v>
      </c>
      <c r="R15" t="s">
        <v>41</v>
      </c>
      <c r="S15" t="s">
        <v>41</v>
      </c>
    </row>
    <row r="17" spans="13:14" ht="12.75">
      <c r="M17" s="10"/>
      <c r="N17" s="10"/>
    </row>
    <row r="18" ht="12.75">
      <c r="M18" s="10"/>
    </row>
  </sheetData>
  <mergeCells count="11">
    <mergeCell ref="B3:N3"/>
    <mergeCell ref="K1:N1"/>
    <mergeCell ref="D6:K6"/>
    <mergeCell ref="N6:N7"/>
    <mergeCell ref="L6:L7"/>
    <mergeCell ref="M6:M7"/>
    <mergeCell ref="B15:C15"/>
    <mergeCell ref="B14:C14"/>
    <mergeCell ref="B8:C8"/>
    <mergeCell ref="B6:C7"/>
    <mergeCell ref="B9:B13"/>
  </mergeCells>
  <printOptions/>
  <pageMargins left="0.75" right="0.75" top="1" bottom="1" header="0.4921259845" footer="0.4921259845"/>
  <pageSetup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7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7" sqref="H17"/>
    </sheetView>
  </sheetViews>
  <sheetFormatPr defaultColWidth="9.00390625" defaultRowHeight="12.75"/>
  <cols>
    <col min="1" max="1" width="1.75390625" style="0" customWidth="1"/>
    <col min="2" max="2" width="9.375" style="0" customWidth="1"/>
    <col min="3" max="3" width="16.625" style="0" customWidth="1"/>
    <col min="4" max="8" width="6.625" style="0" customWidth="1"/>
    <col min="9" max="9" width="7.00390625" style="0" customWidth="1"/>
    <col min="10" max="10" width="8.00390625" style="0" customWidth="1"/>
    <col min="11" max="11" width="6.625" style="0" customWidth="1"/>
    <col min="12" max="13" width="6.375" style="0" customWidth="1"/>
    <col min="14" max="14" width="5.125" style="0" customWidth="1"/>
  </cols>
  <sheetData>
    <row r="1" spans="13:15" ht="12.75">
      <c r="M1" s="180" t="s">
        <v>143</v>
      </c>
      <c r="N1" s="180"/>
      <c r="O1" s="180"/>
    </row>
    <row r="3" spans="2:15" ht="12.75" customHeight="1">
      <c r="B3" s="239" t="s">
        <v>216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2:15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ht="13.5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ht="12.75" customHeight="1">
      <c r="B6" s="220" t="s">
        <v>149</v>
      </c>
      <c r="C6" s="221"/>
      <c r="D6" s="181" t="s">
        <v>119</v>
      </c>
      <c r="E6" s="181"/>
      <c r="F6" s="181"/>
      <c r="G6" s="181"/>
      <c r="H6" s="181"/>
      <c r="I6" s="181"/>
      <c r="J6" s="181"/>
      <c r="K6" s="232"/>
      <c r="L6" s="230" t="s">
        <v>148</v>
      </c>
      <c r="M6" s="233" t="s">
        <v>147</v>
      </c>
      <c r="N6" s="235" t="s">
        <v>220</v>
      </c>
      <c r="O6" s="183" t="s">
        <v>113</v>
      </c>
    </row>
    <row r="7" spans="2:15" ht="96.75" thickBot="1">
      <c r="B7" s="222"/>
      <c r="C7" s="223"/>
      <c r="D7" s="23" t="s">
        <v>105</v>
      </c>
      <c r="E7" s="108" t="s">
        <v>222</v>
      </c>
      <c r="F7" s="23" t="s">
        <v>107</v>
      </c>
      <c r="G7" s="23" t="s">
        <v>108</v>
      </c>
      <c r="H7" s="23" t="s">
        <v>109</v>
      </c>
      <c r="I7" s="23" t="s">
        <v>110</v>
      </c>
      <c r="J7" s="23" t="s">
        <v>111</v>
      </c>
      <c r="K7" s="78" t="s">
        <v>112</v>
      </c>
      <c r="L7" s="231"/>
      <c r="M7" s="234"/>
      <c r="N7" s="236"/>
      <c r="O7" s="229"/>
    </row>
    <row r="8" spans="2:16" ht="25.5" customHeight="1" thickTop="1">
      <c r="B8" s="218" t="s">
        <v>86</v>
      </c>
      <c r="C8" s="219"/>
      <c r="D8" s="24"/>
      <c r="E8" s="24">
        <v>21.165</v>
      </c>
      <c r="F8" s="24"/>
      <c r="G8" s="24">
        <v>362.81100000000004</v>
      </c>
      <c r="H8" s="24"/>
      <c r="I8" s="24">
        <v>3067.6315</v>
      </c>
      <c r="J8" s="24"/>
      <c r="K8" s="79"/>
      <c r="L8" s="24">
        <v>6423.2</v>
      </c>
      <c r="M8" s="80">
        <v>1307.012</v>
      </c>
      <c r="N8" s="25">
        <v>184</v>
      </c>
      <c r="O8" s="26">
        <f aca="true" t="shared" si="0" ref="O8:O13">SUM(D8:N8)</f>
        <v>11365.8195</v>
      </c>
      <c r="P8" s="10"/>
    </row>
    <row r="9" spans="2:16" ht="21" customHeight="1">
      <c r="B9" s="237" t="s">
        <v>85</v>
      </c>
      <c r="C9" s="81" t="s">
        <v>87</v>
      </c>
      <c r="D9" s="28"/>
      <c r="E9" s="28"/>
      <c r="F9" s="28"/>
      <c r="G9" s="28">
        <v>41.116</v>
      </c>
      <c r="H9" s="28"/>
      <c r="I9" s="28">
        <v>4.4139</v>
      </c>
      <c r="J9" s="28"/>
      <c r="K9" s="82"/>
      <c r="L9" s="28">
        <v>466.6</v>
      </c>
      <c r="M9" s="83">
        <v>736.162</v>
      </c>
      <c r="N9" s="29"/>
      <c r="O9" s="30">
        <f t="shared" si="0"/>
        <v>1248.2919000000002</v>
      </c>
      <c r="P9" s="10"/>
    </row>
    <row r="10" spans="2:16" ht="29.25" customHeight="1">
      <c r="B10" s="238"/>
      <c r="C10" s="84" t="s">
        <v>88</v>
      </c>
      <c r="D10" s="28"/>
      <c r="E10" s="28"/>
      <c r="F10" s="28"/>
      <c r="G10" s="28">
        <v>0</v>
      </c>
      <c r="H10" s="28"/>
      <c r="I10" s="28">
        <v>1.5496</v>
      </c>
      <c r="J10" s="28"/>
      <c r="K10" s="82"/>
      <c r="L10" s="28">
        <v>169</v>
      </c>
      <c r="M10" s="83">
        <v>190.702</v>
      </c>
      <c r="N10" s="29"/>
      <c r="O10" s="30">
        <f t="shared" si="0"/>
        <v>361.2516</v>
      </c>
      <c r="P10" s="10"/>
    </row>
    <row r="11" spans="2:16" ht="16.5" customHeight="1">
      <c r="B11" s="240" t="s">
        <v>89</v>
      </c>
      <c r="C11" s="241"/>
      <c r="D11" s="28"/>
      <c r="E11" s="28">
        <v>1327.4</v>
      </c>
      <c r="F11" s="28">
        <v>823.5</v>
      </c>
      <c r="G11" s="28">
        <v>37</v>
      </c>
      <c r="H11" s="28"/>
      <c r="I11" s="28">
        <v>10</v>
      </c>
      <c r="J11" s="28">
        <v>113096.06</v>
      </c>
      <c r="K11" s="82">
        <v>4131.3</v>
      </c>
      <c r="L11" s="28"/>
      <c r="M11" s="83">
        <v>0</v>
      </c>
      <c r="N11" s="29"/>
      <c r="O11" s="30">
        <f t="shared" si="0"/>
        <v>119425.26</v>
      </c>
      <c r="P11" s="10"/>
    </row>
    <row r="12" spans="2:16" ht="16.5" customHeight="1">
      <c r="B12" s="240" t="s">
        <v>90</v>
      </c>
      <c r="C12" s="241"/>
      <c r="D12" s="28"/>
      <c r="E12" s="28"/>
      <c r="F12" s="28">
        <v>10</v>
      </c>
      <c r="G12" s="28">
        <v>64</v>
      </c>
      <c r="H12" s="28"/>
      <c r="I12" s="28">
        <v>103</v>
      </c>
      <c r="J12" s="28"/>
      <c r="K12" s="82">
        <v>39</v>
      </c>
      <c r="L12" s="28"/>
      <c r="M12" s="83">
        <v>0</v>
      </c>
      <c r="N12" s="29"/>
      <c r="O12" s="30">
        <f t="shared" si="0"/>
        <v>216</v>
      </c>
      <c r="P12" s="10"/>
    </row>
    <row r="13" spans="2:16" ht="18.75" customHeight="1" thickBot="1">
      <c r="B13" s="216" t="s">
        <v>91</v>
      </c>
      <c r="C13" s="217"/>
      <c r="D13" s="34"/>
      <c r="E13" s="34"/>
      <c r="F13" s="34"/>
      <c r="G13" s="34">
        <v>0</v>
      </c>
      <c r="H13" s="34"/>
      <c r="I13" s="34">
        <v>527.5</v>
      </c>
      <c r="J13" s="34"/>
      <c r="K13" s="85"/>
      <c r="L13" s="86"/>
      <c r="M13" s="87">
        <v>0</v>
      </c>
      <c r="N13" s="35"/>
      <c r="O13" s="36">
        <f t="shared" si="0"/>
        <v>527.5</v>
      </c>
      <c r="P13" s="10"/>
    </row>
    <row r="14" spans="2:16" ht="26.25" customHeight="1" thickBot="1">
      <c r="B14" s="214" t="s">
        <v>92</v>
      </c>
      <c r="C14" s="215"/>
      <c r="D14" s="37">
        <f>D8+D11+D12+D13</f>
        <v>0</v>
      </c>
      <c r="E14" s="38">
        <f aca="true" t="shared" si="1" ref="E14:O14">E8+E11+E12+E13</f>
        <v>1348.565</v>
      </c>
      <c r="F14" s="39">
        <v>833.5</v>
      </c>
      <c r="G14" s="38">
        <v>463.81100000000004</v>
      </c>
      <c r="H14" s="38">
        <f t="shared" si="1"/>
        <v>0</v>
      </c>
      <c r="I14" s="38">
        <v>3708.1315</v>
      </c>
      <c r="J14" s="38">
        <f t="shared" si="1"/>
        <v>113096.06</v>
      </c>
      <c r="K14" s="88">
        <f t="shared" si="1"/>
        <v>4170.3</v>
      </c>
      <c r="L14" s="89">
        <f t="shared" si="1"/>
        <v>6423.2</v>
      </c>
      <c r="M14" s="89">
        <f>M8+M11+M12+M13</f>
        <v>1307.012</v>
      </c>
      <c r="N14" s="37">
        <v>184</v>
      </c>
      <c r="O14" s="90">
        <f t="shared" si="1"/>
        <v>131534.5795</v>
      </c>
      <c r="P14" s="10"/>
    </row>
    <row r="15" spans="2:15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2.75">
      <c r="B16" s="11" t="s">
        <v>223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</sheetData>
  <mergeCells count="14">
    <mergeCell ref="B13:C13"/>
    <mergeCell ref="B14:C14"/>
    <mergeCell ref="B9:B10"/>
    <mergeCell ref="B3:O3"/>
    <mergeCell ref="B8:C8"/>
    <mergeCell ref="B6:C7"/>
    <mergeCell ref="B11:C11"/>
    <mergeCell ref="B12:C12"/>
    <mergeCell ref="M1:O1"/>
    <mergeCell ref="D6:K6"/>
    <mergeCell ref="O6:O7"/>
    <mergeCell ref="M6:M7"/>
    <mergeCell ref="L6:L7"/>
    <mergeCell ref="N6:N7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0"/>
  <sheetViews>
    <sheetView workbookViewId="0" topLeftCell="A1">
      <selection activeCell="B4" sqref="B4:B5"/>
    </sheetView>
  </sheetViews>
  <sheetFormatPr defaultColWidth="9.00390625" defaultRowHeight="12.75"/>
  <cols>
    <col min="1" max="1" width="2.25390625" style="0" customWidth="1"/>
    <col min="2" max="2" width="39.25390625" style="0" customWidth="1"/>
    <col min="3" max="11" width="7.375" style="0" customWidth="1"/>
  </cols>
  <sheetData>
    <row r="1" spans="10:11" ht="12.75">
      <c r="J1" s="180" t="s">
        <v>150</v>
      </c>
      <c r="K1" s="180"/>
    </row>
    <row r="2" spans="2:12" ht="115.5" customHeight="1">
      <c r="B2" s="245" t="s">
        <v>217</v>
      </c>
      <c r="C2" s="245"/>
      <c r="D2" s="245"/>
      <c r="E2" s="245"/>
      <c r="F2" s="245"/>
      <c r="G2" s="245"/>
      <c r="H2" s="245"/>
      <c r="I2" s="245"/>
      <c r="J2" s="245"/>
      <c r="K2" s="245"/>
      <c r="L2" s="11"/>
    </row>
    <row r="3" spans="2:12" ht="13.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8.75" customHeight="1">
      <c r="B4" s="243" t="s">
        <v>137</v>
      </c>
      <c r="C4" s="182" t="s">
        <v>119</v>
      </c>
      <c r="D4" s="205"/>
      <c r="E4" s="205"/>
      <c r="F4" s="205"/>
      <c r="G4" s="205"/>
      <c r="H4" s="205"/>
      <c r="I4" s="205"/>
      <c r="J4" s="242"/>
      <c r="K4" s="235" t="s">
        <v>113</v>
      </c>
      <c r="L4" s="11"/>
    </row>
    <row r="5" spans="2:12" ht="79.5" thickBot="1">
      <c r="B5" s="244"/>
      <c r="C5" s="23" t="s">
        <v>105</v>
      </c>
      <c r="D5" s="23" t="s">
        <v>106</v>
      </c>
      <c r="E5" s="23" t="s">
        <v>107</v>
      </c>
      <c r="F5" s="23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6"/>
      <c r="L5" s="11"/>
    </row>
    <row r="6" spans="2:12" ht="39" thickTop="1">
      <c r="B6" s="91" t="s">
        <v>136</v>
      </c>
      <c r="C6" s="92">
        <v>0</v>
      </c>
      <c r="D6" s="92">
        <v>250</v>
      </c>
      <c r="E6" s="92">
        <v>25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3">
        <f>SUM(C6:J6)</f>
        <v>275</v>
      </c>
      <c r="L6" s="11"/>
    </row>
    <row r="7" spans="2:12" ht="37.5" customHeight="1" thickBot="1">
      <c r="B7" s="94" t="s">
        <v>93</v>
      </c>
      <c r="C7" s="55">
        <v>0</v>
      </c>
      <c r="D7" s="55">
        <v>3</v>
      </c>
      <c r="E7" s="55">
        <v>0</v>
      </c>
      <c r="F7" s="55">
        <v>0</v>
      </c>
      <c r="G7" s="55">
        <v>0</v>
      </c>
      <c r="H7" s="55"/>
      <c r="I7" s="55">
        <v>0</v>
      </c>
      <c r="J7" s="56">
        <v>0</v>
      </c>
      <c r="K7" s="95">
        <f>SUM(C7:J7)</f>
        <v>3</v>
      </c>
      <c r="L7" s="11"/>
    </row>
    <row r="8" spans="2:12" ht="12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2" ht="12.7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2:12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</sheetData>
  <mergeCells count="5">
    <mergeCell ref="J1:K1"/>
    <mergeCell ref="C4:J4"/>
    <mergeCell ref="K4:K5"/>
    <mergeCell ref="B4:B5"/>
    <mergeCell ref="B2:K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" sqref="K1:L1"/>
    </sheetView>
  </sheetViews>
  <sheetFormatPr defaultColWidth="9.00390625" defaultRowHeight="12.75"/>
  <cols>
    <col min="1" max="1" width="1.37890625" style="0" customWidth="1"/>
    <col min="2" max="2" width="7.25390625" style="0" customWidth="1"/>
    <col min="3" max="3" width="23.125" style="0" customWidth="1"/>
    <col min="4" max="4" width="4.375" style="0" customWidth="1"/>
    <col min="5" max="5" width="6.25390625" style="0" customWidth="1"/>
    <col min="6" max="6" width="7.75390625" style="0" customWidth="1"/>
    <col min="7" max="7" width="6.25390625" style="0" customWidth="1"/>
    <col min="8" max="8" width="4.375" style="0" customWidth="1"/>
    <col min="9" max="9" width="6.25390625" style="0" customWidth="1"/>
    <col min="10" max="10" width="7.75390625" style="0" customWidth="1"/>
    <col min="11" max="11" width="7.375" style="0" customWidth="1"/>
    <col min="12" max="12" width="8.625" style="0" customWidth="1"/>
  </cols>
  <sheetData>
    <row r="1" spans="11:12" ht="12.75">
      <c r="K1" s="180" t="s">
        <v>162</v>
      </c>
      <c r="L1" s="180"/>
    </row>
    <row r="2" ht="24.75" customHeight="1"/>
    <row r="3" spans="2:13" ht="28.5" customHeight="1">
      <c r="B3" s="261" t="s">
        <v>218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11"/>
    </row>
    <row r="4" spans="2:13" ht="30.75" customHeight="1" thickBot="1">
      <c r="B4" s="9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8.75" customHeight="1">
      <c r="B5" s="220" t="s">
        <v>120</v>
      </c>
      <c r="C5" s="221"/>
      <c r="D5" s="182" t="s">
        <v>119</v>
      </c>
      <c r="E5" s="205"/>
      <c r="F5" s="205"/>
      <c r="G5" s="205"/>
      <c r="H5" s="205"/>
      <c r="I5" s="205"/>
      <c r="J5" s="205"/>
      <c r="K5" s="242"/>
      <c r="L5" s="235" t="s">
        <v>113</v>
      </c>
      <c r="M5" s="11"/>
    </row>
    <row r="6" spans="2:13" ht="79.5" thickBot="1">
      <c r="B6" s="262"/>
      <c r="C6" s="263"/>
      <c r="D6" s="23" t="s">
        <v>105</v>
      </c>
      <c r="E6" s="23" t="s">
        <v>106</v>
      </c>
      <c r="F6" s="23" t="s">
        <v>107</v>
      </c>
      <c r="G6" s="23" t="s">
        <v>108</v>
      </c>
      <c r="H6" s="41" t="s">
        <v>109</v>
      </c>
      <c r="I6" s="41" t="s">
        <v>110</v>
      </c>
      <c r="J6" s="41" t="s">
        <v>111</v>
      </c>
      <c r="K6" s="41" t="s">
        <v>112</v>
      </c>
      <c r="L6" s="236"/>
      <c r="M6" s="11"/>
    </row>
    <row r="7" spans="2:13" ht="13.5" thickTop="1">
      <c r="B7" s="264" t="s">
        <v>94</v>
      </c>
      <c r="C7" s="265"/>
      <c r="D7" s="97">
        <v>0</v>
      </c>
      <c r="E7" s="97">
        <v>2675</v>
      </c>
      <c r="F7" s="98">
        <v>6325</v>
      </c>
      <c r="G7" s="99">
        <v>992</v>
      </c>
      <c r="H7" s="97">
        <v>0</v>
      </c>
      <c r="I7" s="100">
        <v>11929</v>
      </c>
      <c r="J7" s="100">
        <f>32920.5+563</f>
        <v>33483.5</v>
      </c>
      <c r="K7" s="100">
        <v>6540</v>
      </c>
      <c r="L7" s="101">
        <f aca="true" t="shared" si="0" ref="L7:L25">SUM(D7:K7)</f>
        <v>61944.5</v>
      </c>
      <c r="M7" s="11"/>
    </row>
    <row r="8" spans="2:13" ht="12.75">
      <c r="B8" s="260" t="s">
        <v>125</v>
      </c>
      <c r="C8" s="50" t="s">
        <v>121</v>
      </c>
      <c r="D8" s="51">
        <v>0</v>
      </c>
      <c r="E8" s="51">
        <v>250</v>
      </c>
      <c r="F8" s="102">
        <v>2296</v>
      </c>
      <c r="G8" s="103">
        <v>377</v>
      </c>
      <c r="H8" s="51">
        <v>0</v>
      </c>
      <c r="I8" s="51">
        <v>5779</v>
      </c>
      <c r="J8" s="51">
        <f>16710.5+365</f>
        <v>17075.5</v>
      </c>
      <c r="K8" s="51">
        <v>2471</v>
      </c>
      <c r="L8" s="101">
        <f t="shared" si="0"/>
        <v>28248.5</v>
      </c>
      <c r="M8" s="71"/>
    </row>
    <row r="9" spans="2:13" ht="12.75">
      <c r="B9" s="260"/>
      <c r="C9" s="50" t="s">
        <v>122</v>
      </c>
      <c r="D9" s="51">
        <v>0</v>
      </c>
      <c r="E9" s="51"/>
      <c r="F9" s="102">
        <v>500</v>
      </c>
      <c r="G9" s="103">
        <v>0</v>
      </c>
      <c r="H9" s="51">
        <v>0</v>
      </c>
      <c r="I9" s="51">
        <v>360</v>
      </c>
      <c r="J9" s="51">
        <v>576</v>
      </c>
      <c r="K9" s="51"/>
      <c r="L9" s="101">
        <f t="shared" si="0"/>
        <v>1436</v>
      </c>
      <c r="M9" s="11"/>
    </row>
    <row r="10" spans="2:13" ht="12.75">
      <c r="B10" s="260"/>
      <c r="C10" s="50" t="s">
        <v>123</v>
      </c>
      <c r="D10" s="51">
        <v>0</v>
      </c>
      <c r="E10" s="51">
        <v>875</v>
      </c>
      <c r="F10" s="102">
        <v>1061</v>
      </c>
      <c r="G10" s="103">
        <v>200</v>
      </c>
      <c r="H10" s="51">
        <v>0</v>
      </c>
      <c r="I10" s="51">
        <v>726</v>
      </c>
      <c r="J10" s="51">
        <f>3931+40</f>
        <v>3971</v>
      </c>
      <c r="K10" s="51">
        <v>1397</v>
      </c>
      <c r="L10" s="101">
        <f t="shared" si="0"/>
        <v>8230</v>
      </c>
      <c r="M10" s="11"/>
    </row>
    <row r="11" spans="2:14" ht="12.75">
      <c r="B11" s="260"/>
      <c r="C11" s="63" t="s">
        <v>124</v>
      </c>
      <c r="D11" s="51">
        <v>0</v>
      </c>
      <c r="E11" s="51">
        <v>1550</v>
      </c>
      <c r="F11" s="102">
        <v>2468</v>
      </c>
      <c r="G11" s="103">
        <v>415</v>
      </c>
      <c r="H11" s="51">
        <v>0</v>
      </c>
      <c r="I11" s="51">
        <v>2639</v>
      </c>
      <c r="J11" s="51">
        <f>11703+158</f>
        <v>11861</v>
      </c>
      <c r="K11" s="51">
        <v>2671.9</v>
      </c>
      <c r="L11" s="101">
        <f t="shared" si="0"/>
        <v>21604.9</v>
      </c>
      <c r="M11" s="11"/>
      <c r="N11" s="10"/>
    </row>
    <row r="12" spans="2:13" ht="12.75">
      <c r="B12" s="248" t="s">
        <v>95</v>
      </c>
      <c r="C12" s="249"/>
      <c r="D12" s="51">
        <v>0</v>
      </c>
      <c r="E12" s="51">
        <v>1432.6</v>
      </c>
      <c r="F12" s="102">
        <v>5215.5</v>
      </c>
      <c r="G12" s="103">
        <v>1039.9376</v>
      </c>
      <c r="H12" s="51">
        <v>0</v>
      </c>
      <c r="I12" s="51">
        <v>13496</v>
      </c>
      <c r="J12" s="51">
        <v>124516.285</v>
      </c>
      <c r="K12" s="51">
        <v>35345.7</v>
      </c>
      <c r="L12" s="101">
        <f t="shared" si="0"/>
        <v>181046.02260000003</v>
      </c>
      <c r="M12" s="11"/>
    </row>
    <row r="13" spans="2:13" ht="12.75">
      <c r="B13" s="252" t="s">
        <v>125</v>
      </c>
      <c r="C13" s="74" t="s">
        <v>126</v>
      </c>
      <c r="D13" s="51">
        <v>0</v>
      </c>
      <c r="E13" s="51">
        <v>300</v>
      </c>
      <c r="F13" s="102">
        <v>840</v>
      </c>
      <c r="G13" s="103">
        <v>5</v>
      </c>
      <c r="H13" s="51">
        <v>0</v>
      </c>
      <c r="I13" s="51">
        <v>1862</v>
      </c>
      <c r="J13" s="51">
        <v>2033.859</v>
      </c>
      <c r="K13" s="51">
        <v>303</v>
      </c>
      <c r="L13" s="101">
        <f t="shared" si="0"/>
        <v>5343.859</v>
      </c>
      <c r="M13" s="71"/>
    </row>
    <row r="14" spans="2:13" ht="12.75">
      <c r="B14" s="253"/>
      <c r="C14" s="74" t="s">
        <v>127</v>
      </c>
      <c r="D14" s="51">
        <v>0</v>
      </c>
      <c r="E14" s="51">
        <v>524.6</v>
      </c>
      <c r="F14" s="102">
        <v>2075.5</v>
      </c>
      <c r="G14" s="103">
        <v>192</v>
      </c>
      <c r="H14" s="51">
        <v>0</v>
      </c>
      <c r="I14" s="51">
        <v>7934</v>
      </c>
      <c r="J14" s="51">
        <v>88348.75200000001</v>
      </c>
      <c r="K14" s="51">
        <v>26766.9</v>
      </c>
      <c r="L14" s="101">
        <f t="shared" si="0"/>
        <v>125841.75200000001</v>
      </c>
      <c r="M14" s="11"/>
    </row>
    <row r="15" spans="2:13" ht="12.75">
      <c r="B15" s="253"/>
      <c r="C15" s="74" t="s">
        <v>131</v>
      </c>
      <c r="D15" s="51">
        <v>0</v>
      </c>
      <c r="E15" s="51">
        <v>50</v>
      </c>
      <c r="F15" s="102">
        <v>830</v>
      </c>
      <c r="G15" s="103">
        <v>85.6</v>
      </c>
      <c r="H15" s="51">
        <v>0</v>
      </c>
      <c r="I15" s="51">
        <v>480</v>
      </c>
      <c r="J15" s="51">
        <v>8297.812</v>
      </c>
      <c r="K15" s="51">
        <v>970</v>
      </c>
      <c r="L15" s="101">
        <f t="shared" si="0"/>
        <v>10713.412</v>
      </c>
      <c r="M15" s="11"/>
    </row>
    <row r="16" spans="2:13" ht="12.75">
      <c r="B16" s="253"/>
      <c r="C16" s="74" t="s">
        <v>128</v>
      </c>
      <c r="D16" s="51">
        <v>0</v>
      </c>
      <c r="E16" s="51">
        <v>384.3</v>
      </c>
      <c r="F16" s="102">
        <v>350</v>
      </c>
      <c r="G16" s="103">
        <v>505.3376</v>
      </c>
      <c r="H16" s="51">
        <v>0</v>
      </c>
      <c r="I16" s="51">
        <v>1743</v>
      </c>
      <c r="J16" s="51">
        <v>6495.664</v>
      </c>
      <c r="K16" s="51">
        <v>1248.8</v>
      </c>
      <c r="L16" s="101">
        <f t="shared" si="0"/>
        <v>10727.101599999998</v>
      </c>
      <c r="M16" s="11"/>
    </row>
    <row r="17" spans="2:13" ht="12.75">
      <c r="B17" s="253"/>
      <c r="C17" s="74" t="s">
        <v>129</v>
      </c>
      <c r="D17" s="51">
        <v>0</v>
      </c>
      <c r="E17" s="51"/>
      <c r="F17" s="102"/>
      <c r="G17" s="103">
        <v>0</v>
      </c>
      <c r="H17" s="51">
        <v>0</v>
      </c>
      <c r="I17" s="51">
        <v>707</v>
      </c>
      <c r="J17" s="51">
        <v>5715.548</v>
      </c>
      <c r="K17" s="51">
        <v>867</v>
      </c>
      <c r="L17" s="101">
        <f t="shared" si="0"/>
        <v>7289.548</v>
      </c>
      <c r="M17" s="11"/>
    </row>
    <row r="18" spans="2:13" ht="12.75">
      <c r="B18" s="253"/>
      <c r="C18" s="74" t="s">
        <v>130</v>
      </c>
      <c r="D18" s="51">
        <v>0</v>
      </c>
      <c r="E18" s="51"/>
      <c r="F18" s="102"/>
      <c r="G18" s="103">
        <v>0</v>
      </c>
      <c r="H18" s="51">
        <v>0</v>
      </c>
      <c r="I18" s="51">
        <v>12</v>
      </c>
      <c r="J18" s="51">
        <v>2021</v>
      </c>
      <c r="K18" s="51">
        <v>1150</v>
      </c>
      <c r="L18" s="101">
        <f t="shared" si="0"/>
        <v>3183</v>
      </c>
      <c r="M18" s="11"/>
    </row>
    <row r="19" spans="2:13" ht="12.75">
      <c r="B19" s="253"/>
      <c r="C19" s="74" t="s">
        <v>132</v>
      </c>
      <c r="D19" s="51">
        <v>0</v>
      </c>
      <c r="E19" s="51"/>
      <c r="F19" s="102"/>
      <c r="G19" s="103">
        <v>0</v>
      </c>
      <c r="H19" s="51">
        <v>0</v>
      </c>
      <c r="I19" s="51">
        <v>0</v>
      </c>
      <c r="J19" s="51">
        <v>30</v>
      </c>
      <c r="K19" s="51"/>
      <c r="L19" s="101">
        <f t="shared" si="0"/>
        <v>30</v>
      </c>
      <c r="M19" s="11"/>
    </row>
    <row r="20" spans="2:13" ht="12.75">
      <c r="B20" s="253"/>
      <c r="C20" s="74" t="s">
        <v>133</v>
      </c>
      <c r="D20" s="51">
        <v>0</v>
      </c>
      <c r="E20" s="51"/>
      <c r="F20" s="102">
        <v>80</v>
      </c>
      <c r="G20" s="103">
        <v>0</v>
      </c>
      <c r="H20" s="51">
        <v>0</v>
      </c>
      <c r="I20" s="51">
        <v>0</v>
      </c>
      <c r="J20" s="51">
        <v>39</v>
      </c>
      <c r="K20" s="51"/>
      <c r="L20" s="101">
        <f t="shared" si="0"/>
        <v>119</v>
      </c>
      <c r="M20" s="11"/>
    </row>
    <row r="21" spans="2:13" ht="12.75">
      <c r="B21" s="253"/>
      <c r="C21" s="74" t="s">
        <v>134</v>
      </c>
      <c r="D21" s="51">
        <v>0</v>
      </c>
      <c r="E21" s="51">
        <v>116</v>
      </c>
      <c r="F21" s="102">
        <v>400</v>
      </c>
      <c r="G21" s="103">
        <v>0</v>
      </c>
      <c r="H21" s="51">
        <v>0</v>
      </c>
      <c r="I21" s="51">
        <v>52</v>
      </c>
      <c r="J21" s="51">
        <v>1088.45</v>
      </c>
      <c r="K21" s="51">
        <v>10</v>
      </c>
      <c r="L21" s="101">
        <f t="shared" si="0"/>
        <v>1666.45</v>
      </c>
      <c r="M21" s="11"/>
    </row>
    <row r="22" spans="2:13" ht="12.75">
      <c r="B22" s="254"/>
      <c r="C22" s="74" t="s">
        <v>135</v>
      </c>
      <c r="D22" s="51">
        <v>0</v>
      </c>
      <c r="E22" s="51">
        <v>57.7</v>
      </c>
      <c r="F22" s="102">
        <v>70</v>
      </c>
      <c r="G22" s="103">
        <v>252</v>
      </c>
      <c r="H22" s="51">
        <v>0</v>
      </c>
      <c r="I22" s="51">
        <v>706</v>
      </c>
      <c r="J22" s="51">
        <v>10446.2</v>
      </c>
      <c r="K22" s="51">
        <v>4030</v>
      </c>
      <c r="L22" s="101">
        <f t="shared" si="0"/>
        <v>15561.900000000001</v>
      </c>
      <c r="M22" s="11"/>
    </row>
    <row r="23" spans="2:13" ht="25.5" customHeight="1">
      <c r="B23" s="250" t="s">
        <v>96</v>
      </c>
      <c r="C23" s="251"/>
      <c r="D23" s="51">
        <v>0</v>
      </c>
      <c r="E23" s="51"/>
      <c r="F23" s="104">
        <v>0</v>
      </c>
      <c r="G23" s="103">
        <v>0</v>
      </c>
      <c r="H23" s="51">
        <v>0</v>
      </c>
      <c r="I23" s="51">
        <v>3</v>
      </c>
      <c r="J23" s="51">
        <v>0</v>
      </c>
      <c r="K23" s="51"/>
      <c r="L23" s="101">
        <f t="shared" si="0"/>
        <v>3</v>
      </c>
      <c r="M23" s="11"/>
    </row>
    <row r="24" spans="2:13" ht="24.75" customHeight="1">
      <c r="B24" s="246" t="s">
        <v>97</v>
      </c>
      <c r="C24" s="247"/>
      <c r="D24" s="51">
        <v>0</v>
      </c>
      <c r="E24" s="51"/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/>
      <c r="L24" s="101">
        <f t="shared" si="0"/>
        <v>0</v>
      </c>
      <c r="M24" s="11"/>
    </row>
    <row r="25" spans="2:13" ht="25.5" customHeight="1">
      <c r="B25" s="246" t="s">
        <v>98</v>
      </c>
      <c r="C25" s="247"/>
      <c r="D25" s="51">
        <v>0</v>
      </c>
      <c r="E25" s="51"/>
      <c r="F25" s="51">
        <v>0</v>
      </c>
      <c r="G25" s="51">
        <v>0</v>
      </c>
      <c r="H25" s="51">
        <v>0</v>
      </c>
      <c r="I25" s="51">
        <v>102</v>
      </c>
      <c r="J25" s="51">
        <v>197096.386</v>
      </c>
      <c r="K25" s="51">
        <v>25584.52</v>
      </c>
      <c r="L25" s="101">
        <f t="shared" si="0"/>
        <v>222782.906</v>
      </c>
      <c r="M25" s="11"/>
    </row>
    <row r="26" spans="2:13" ht="26.25" customHeight="1">
      <c r="B26" s="246" t="s">
        <v>99</v>
      </c>
      <c r="C26" s="247"/>
      <c r="D26" s="51">
        <v>0</v>
      </c>
      <c r="E26" s="51"/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/>
      <c r="L26" s="101">
        <f aca="true" t="shared" si="1" ref="L26:L32">SUM(D26:K26)</f>
        <v>0</v>
      </c>
      <c r="M26" s="11"/>
    </row>
    <row r="27" spans="2:13" ht="24.75" customHeight="1">
      <c r="B27" s="246" t="s">
        <v>100</v>
      </c>
      <c r="C27" s="247"/>
      <c r="D27" s="51">
        <v>0</v>
      </c>
      <c r="E27" s="51"/>
      <c r="F27" s="51"/>
      <c r="G27" s="51">
        <v>0</v>
      </c>
      <c r="H27" s="51">
        <v>0</v>
      </c>
      <c r="I27" s="51">
        <v>0</v>
      </c>
      <c r="J27" s="51">
        <v>0</v>
      </c>
      <c r="K27" s="51"/>
      <c r="L27" s="101">
        <f t="shared" si="1"/>
        <v>0</v>
      </c>
      <c r="M27" s="11"/>
    </row>
    <row r="28" spans="2:13" ht="25.5" customHeight="1">
      <c r="B28" s="246" t="s">
        <v>101</v>
      </c>
      <c r="C28" s="247"/>
      <c r="D28" s="51">
        <v>0</v>
      </c>
      <c r="E28" s="51"/>
      <c r="F28" s="51"/>
      <c r="G28" s="51">
        <v>0</v>
      </c>
      <c r="H28" s="51">
        <v>0</v>
      </c>
      <c r="I28" s="51">
        <v>0</v>
      </c>
      <c r="J28" s="51">
        <v>0</v>
      </c>
      <c r="K28" s="51"/>
      <c r="L28" s="101">
        <f t="shared" si="1"/>
        <v>0</v>
      </c>
      <c r="M28" s="11"/>
    </row>
    <row r="29" spans="2:13" ht="36.75" customHeight="1">
      <c r="B29" s="246" t="s">
        <v>204</v>
      </c>
      <c r="C29" s="259"/>
      <c r="D29" s="51">
        <v>0</v>
      </c>
      <c r="E29" s="51"/>
      <c r="F29" s="51"/>
      <c r="G29" s="51">
        <v>0</v>
      </c>
      <c r="H29" s="51">
        <v>0</v>
      </c>
      <c r="I29" s="51">
        <v>0</v>
      </c>
      <c r="J29" s="51">
        <v>0</v>
      </c>
      <c r="K29" s="51"/>
      <c r="L29" s="101">
        <f t="shared" si="1"/>
        <v>0</v>
      </c>
      <c r="M29" s="11"/>
    </row>
    <row r="30" spans="2:13" ht="13.5" customHeight="1">
      <c r="B30" s="246" t="s">
        <v>102</v>
      </c>
      <c r="C30" s="247"/>
      <c r="D30" s="51">
        <v>0</v>
      </c>
      <c r="E30" s="51"/>
      <c r="F30" s="51">
        <v>0</v>
      </c>
      <c r="G30" s="51">
        <v>0</v>
      </c>
      <c r="H30" s="51">
        <v>0</v>
      </c>
      <c r="I30" s="51">
        <v>0</v>
      </c>
      <c r="J30" s="51">
        <v>75000</v>
      </c>
      <c r="K30" s="51"/>
      <c r="L30" s="101">
        <f t="shared" si="1"/>
        <v>75000</v>
      </c>
      <c r="M30" s="11"/>
    </row>
    <row r="31" spans="2:13" ht="13.5" customHeight="1" thickBot="1">
      <c r="B31" s="257" t="s">
        <v>152</v>
      </c>
      <c r="C31" s="258"/>
      <c r="D31" s="64">
        <v>0</v>
      </c>
      <c r="E31" s="64">
        <v>136</v>
      </c>
      <c r="F31" s="64">
        <v>0</v>
      </c>
      <c r="G31" s="64">
        <v>920</v>
      </c>
      <c r="H31" s="64">
        <v>0</v>
      </c>
      <c r="I31" s="64">
        <v>859</v>
      </c>
      <c r="J31" s="64">
        <f>26566.8+560</f>
        <v>27126.8</v>
      </c>
      <c r="K31" s="64">
        <v>35072.3</v>
      </c>
      <c r="L31" s="105">
        <f t="shared" si="1"/>
        <v>64114.100000000006</v>
      </c>
      <c r="M31" s="11"/>
    </row>
    <row r="32" spans="2:13" ht="21" customHeight="1" thickBot="1">
      <c r="B32" s="255" t="s">
        <v>103</v>
      </c>
      <c r="C32" s="256"/>
      <c r="D32" s="106">
        <v>0</v>
      </c>
      <c r="E32" s="106">
        <f aca="true" t="shared" si="2" ref="E32:K32">E7+E12+E23+E24+E25+E26+E27+E28+E29+E30+E31</f>
        <v>4243.6</v>
      </c>
      <c r="F32" s="106">
        <f t="shared" si="2"/>
        <v>11540.5</v>
      </c>
      <c r="G32" s="106">
        <v>2951.9376</v>
      </c>
      <c r="H32" s="106">
        <v>0</v>
      </c>
      <c r="I32" s="106">
        <v>26389</v>
      </c>
      <c r="J32" s="106">
        <f t="shared" si="2"/>
        <v>457222.97099999996</v>
      </c>
      <c r="K32" s="106">
        <f t="shared" si="2"/>
        <v>102542.52</v>
      </c>
      <c r="L32" s="107">
        <f t="shared" si="1"/>
        <v>604890.5286</v>
      </c>
      <c r="M32" s="71"/>
    </row>
    <row r="33" spans="2:13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ht="12.75">
      <c r="B34" s="11"/>
      <c r="C34" s="11"/>
      <c r="D34" s="71"/>
      <c r="E34" s="71"/>
      <c r="F34" s="71"/>
      <c r="G34" s="71"/>
      <c r="H34" s="71"/>
      <c r="I34" s="71"/>
      <c r="J34" s="71"/>
      <c r="K34" s="71"/>
      <c r="L34" s="11"/>
      <c r="M34" s="11"/>
    </row>
  </sheetData>
  <mergeCells count="19">
    <mergeCell ref="B8:B11"/>
    <mergeCell ref="B3:L3"/>
    <mergeCell ref="K1:L1"/>
    <mergeCell ref="B26:C26"/>
    <mergeCell ref="D5:K5"/>
    <mergeCell ref="L5:L6"/>
    <mergeCell ref="B5:C6"/>
    <mergeCell ref="B7:C7"/>
    <mergeCell ref="B32:C32"/>
    <mergeCell ref="B31:C31"/>
    <mergeCell ref="B30:C30"/>
    <mergeCell ref="B29:C29"/>
    <mergeCell ref="B28:C28"/>
    <mergeCell ref="B27:C27"/>
    <mergeCell ref="B12:C12"/>
    <mergeCell ref="B23:C23"/>
    <mergeCell ref="B24:C24"/>
    <mergeCell ref="B25:C25"/>
    <mergeCell ref="B13:B22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0">
      <selection activeCell="I28" sqref="I28"/>
    </sheetView>
  </sheetViews>
  <sheetFormatPr defaultColWidth="9.00390625" defaultRowHeight="12.75"/>
  <cols>
    <col min="1" max="1" width="1.625" style="11" customWidth="1"/>
    <col min="2" max="2" width="23.125" style="11" customWidth="1"/>
    <col min="3" max="4" width="8.375" style="11" customWidth="1"/>
    <col min="5" max="5" width="10.625" style="11" customWidth="1"/>
    <col min="6" max="12" width="9.25390625" style="11" customWidth="1"/>
    <col min="13" max="13" width="10.625" style="11" customWidth="1"/>
    <col min="14" max="14" width="11.00390625" style="11" customWidth="1"/>
    <col min="15" max="15" width="3.875" style="11" customWidth="1"/>
    <col min="16" max="16" width="4.00390625" style="11" customWidth="1"/>
    <col min="17" max="16384" width="9.125" style="11" customWidth="1"/>
  </cols>
  <sheetData>
    <row r="1" spans="2:14" ht="18">
      <c r="B1" s="277" t="s">
        <v>219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2:14" ht="15" customHeight="1">
      <c r="B2" s="109" t="s">
        <v>165</v>
      </c>
      <c r="C2" s="110"/>
      <c r="D2" s="110"/>
      <c r="E2" s="110"/>
      <c r="F2" s="109"/>
      <c r="G2" s="110"/>
      <c r="H2" s="110"/>
      <c r="I2" s="110"/>
      <c r="J2" s="110"/>
      <c r="K2" s="110"/>
      <c r="L2" s="110"/>
      <c r="M2" s="110"/>
      <c r="N2" s="110"/>
    </row>
    <row r="3" ht="7.5" customHeight="1" thickBot="1"/>
    <row r="4" spans="2:14" ht="12.75" customHeight="1">
      <c r="B4" s="274" t="s">
        <v>224</v>
      </c>
      <c r="C4" s="297" t="s">
        <v>166</v>
      </c>
      <c r="D4" s="298"/>
      <c r="E4" s="294" t="s">
        <v>167</v>
      </c>
      <c r="F4" s="286" t="s">
        <v>168</v>
      </c>
      <c r="G4" s="287"/>
      <c r="H4" s="287"/>
      <c r="I4" s="287"/>
      <c r="J4" s="287"/>
      <c r="K4" s="287"/>
      <c r="L4" s="288"/>
      <c r="M4" s="284" t="s">
        <v>169</v>
      </c>
      <c r="N4" s="272" t="s">
        <v>170</v>
      </c>
    </row>
    <row r="5" spans="2:14" ht="12.75" customHeight="1">
      <c r="B5" s="275"/>
      <c r="C5" s="281" t="s">
        <v>171</v>
      </c>
      <c r="D5" s="278" t="s">
        <v>172</v>
      </c>
      <c r="E5" s="295"/>
      <c r="F5" s="289"/>
      <c r="G5" s="290"/>
      <c r="H5" s="290"/>
      <c r="I5" s="290"/>
      <c r="J5" s="290"/>
      <c r="K5" s="290"/>
      <c r="L5" s="291"/>
      <c r="M5" s="285"/>
      <c r="N5" s="273"/>
    </row>
    <row r="6" spans="1:14" ht="12.75" customHeight="1">
      <c r="A6" s="111"/>
      <c r="B6" s="275"/>
      <c r="C6" s="282"/>
      <c r="D6" s="279"/>
      <c r="E6" s="295"/>
      <c r="F6" s="292" t="s">
        <v>173</v>
      </c>
      <c r="G6" s="268" t="s">
        <v>174</v>
      </c>
      <c r="H6" s="112" t="s">
        <v>175</v>
      </c>
      <c r="I6" s="270" t="s">
        <v>176</v>
      </c>
      <c r="J6" s="113" t="s">
        <v>177</v>
      </c>
      <c r="K6" s="268" t="s">
        <v>178</v>
      </c>
      <c r="L6" s="299" t="s">
        <v>179</v>
      </c>
      <c r="M6" s="285"/>
      <c r="N6" s="273"/>
    </row>
    <row r="7" spans="2:14" ht="99.75" thickBot="1">
      <c r="B7" s="276"/>
      <c r="C7" s="283"/>
      <c r="D7" s="280"/>
      <c r="E7" s="296"/>
      <c r="F7" s="293"/>
      <c r="G7" s="269"/>
      <c r="H7" s="114" t="s">
        <v>180</v>
      </c>
      <c r="I7" s="271"/>
      <c r="J7" s="115" t="s">
        <v>181</v>
      </c>
      <c r="K7" s="269"/>
      <c r="L7" s="300"/>
      <c r="M7" s="285"/>
      <c r="N7" s="273"/>
    </row>
    <row r="8" spans="2:14" ht="13.5" thickTop="1">
      <c r="B8" s="116" t="s">
        <v>182</v>
      </c>
      <c r="C8" s="117">
        <v>0</v>
      </c>
      <c r="D8" s="118">
        <v>0</v>
      </c>
      <c r="E8" s="119">
        <v>0</v>
      </c>
      <c r="F8" s="117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1">
        <v>0</v>
      </c>
      <c r="M8" s="122">
        <f aca="true" t="shared" si="0" ref="M8:M17">F8+G8+I8+K8+L8</f>
        <v>0</v>
      </c>
      <c r="N8" s="122">
        <f aca="true" t="shared" si="1" ref="N8:N15">C8+D8+E8+M8</f>
        <v>0</v>
      </c>
    </row>
    <row r="9" spans="2:14" ht="12.75">
      <c r="B9" s="123" t="s">
        <v>183</v>
      </c>
      <c r="C9" s="124">
        <v>1602</v>
      </c>
      <c r="D9" s="125">
        <v>0</v>
      </c>
      <c r="E9" s="126">
        <v>384</v>
      </c>
      <c r="F9" s="124">
        <v>0</v>
      </c>
      <c r="G9" s="127">
        <v>2675</v>
      </c>
      <c r="H9" s="127">
        <v>1125</v>
      </c>
      <c r="I9" s="127">
        <v>1433</v>
      </c>
      <c r="J9" s="127">
        <v>525</v>
      </c>
      <c r="K9" s="127">
        <v>0</v>
      </c>
      <c r="L9" s="128">
        <v>136</v>
      </c>
      <c r="M9" s="129">
        <f t="shared" si="0"/>
        <v>4244</v>
      </c>
      <c r="N9" s="129">
        <f t="shared" si="1"/>
        <v>6230</v>
      </c>
    </row>
    <row r="10" spans="2:14" ht="12.75">
      <c r="B10" s="130" t="s">
        <v>184</v>
      </c>
      <c r="C10" s="131">
        <v>859</v>
      </c>
      <c r="D10" s="132">
        <v>0</v>
      </c>
      <c r="E10" s="133">
        <v>350</v>
      </c>
      <c r="F10" s="131">
        <v>0</v>
      </c>
      <c r="G10" s="14">
        <v>6325</v>
      </c>
      <c r="H10" s="14">
        <v>3857</v>
      </c>
      <c r="I10" s="14">
        <v>5216</v>
      </c>
      <c r="J10" s="14">
        <v>2076</v>
      </c>
      <c r="K10" s="14">
        <v>0</v>
      </c>
      <c r="L10" s="134">
        <v>0</v>
      </c>
      <c r="M10" s="129">
        <f t="shared" si="0"/>
        <v>11541</v>
      </c>
      <c r="N10" s="129">
        <f t="shared" si="1"/>
        <v>12750</v>
      </c>
    </row>
    <row r="11" spans="2:14" ht="12.75">
      <c r="B11" s="130" t="s">
        <v>185</v>
      </c>
      <c r="C11" s="131">
        <v>464</v>
      </c>
      <c r="D11" s="132">
        <v>0</v>
      </c>
      <c r="E11" s="133">
        <v>505</v>
      </c>
      <c r="F11" s="131">
        <v>0</v>
      </c>
      <c r="G11" s="14">
        <v>992</v>
      </c>
      <c r="H11" s="14">
        <v>577</v>
      </c>
      <c r="I11" s="14">
        <v>1040</v>
      </c>
      <c r="J11" s="14">
        <v>192</v>
      </c>
      <c r="K11" s="14">
        <v>0</v>
      </c>
      <c r="L11" s="134">
        <v>920</v>
      </c>
      <c r="M11" s="129">
        <f t="shared" si="0"/>
        <v>2952</v>
      </c>
      <c r="N11" s="129">
        <f t="shared" si="1"/>
        <v>3921</v>
      </c>
    </row>
    <row r="12" spans="2:14" ht="12.75">
      <c r="B12" s="130" t="s">
        <v>186</v>
      </c>
      <c r="C12" s="131">
        <v>0</v>
      </c>
      <c r="D12" s="132">
        <v>0</v>
      </c>
      <c r="E12" s="133">
        <v>0</v>
      </c>
      <c r="F12" s="131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34">
        <v>0</v>
      </c>
      <c r="M12" s="129">
        <f t="shared" si="0"/>
        <v>0</v>
      </c>
      <c r="N12" s="129">
        <f t="shared" si="1"/>
        <v>0</v>
      </c>
    </row>
    <row r="13" spans="2:14" ht="12.75">
      <c r="B13" s="130" t="s">
        <v>187</v>
      </c>
      <c r="C13" s="131">
        <v>3708</v>
      </c>
      <c r="D13" s="132">
        <v>0</v>
      </c>
      <c r="E13" s="133">
        <v>1743</v>
      </c>
      <c r="F13" s="131"/>
      <c r="G13" s="14">
        <v>11929</v>
      </c>
      <c r="H13" s="14">
        <v>6865</v>
      </c>
      <c r="I13" s="14">
        <v>13496</v>
      </c>
      <c r="J13" s="14">
        <v>8653</v>
      </c>
      <c r="K13" s="14">
        <v>0</v>
      </c>
      <c r="L13" s="134">
        <v>859</v>
      </c>
      <c r="M13" s="129">
        <f t="shared" si="0"/>
        <v>26284</v>
      </c>
      <c r="N13" s="129">
        <f t="shared" si="1"/>
        <v>31735</v>
      </c>
    </row>
    <row r="14" spans="2:14" ht="12.75">
      <c r="B14" s="130" t="s">
        <v>188</v>
      </c>
      <c r="C14" s="131">
        <v>110773</v>
      </c>
      <c r="D14" s="132">
        <v>86</v>
      </c>
      <c r="E14" s="133">
        <v>6496</v>
      </c>
      <c r="F14" s="131">
        <v>0</v>
      </c>
      <c r="G14" s="14">
        <v>33484</v>
      </c>
      <c r="H14" s="14">
        <v>21623</v>
      </c>
      <c r="I14" s="14">
        <v>124516</v>
      </c>
      <c r="J14" s="14">
        <v>96086</v>
      </c>
      <c r="K14" s="14">
        <v>0</v>
      </c>
      <c r="L14" s="134">
        <v>102127</v>
      </c>
      <c r="M14" s="129">
        <f t="shared" si="0"/>
        <v>260127</v>
      </c>
      <c r="N14" s="129">
        <f t="shared" si="1"/>
        <v>377482</v>
      </c>
    </row>
    <row r="15" spans="2:18" ht="12.75">
      <c r="B15" s="130" t="s">
        <v>189</v>
      </c>
      <c r="C15" s="177">
        <v>4170</v>
      </c>
      <c r="D15" s="135">
        <v>88</v>
      </c>
      <c r="E15" s="131">
        <v>1249</v>
      </c>
      <c r="F15" s="131">
        <v>0</v>
      </c>
      <c r="G15" s="14">
        <v>6540</v>
      </c>
      <c r="H15" s="14">
        <v>3868</v>
      </c>
      <c r="I15" s="14">
        <v>35346</v>
      </c>
      <c r="J15" s="14">
        <v>28784</v>
      </c>
      <c r="K15" s="14">
        <v>0</v>
      </c>
      <c r="L15" s="136">
        <v>35072</v>
      </c>
      <c r="M15" s="129">
        <f t="shared" si="0"/>
        <v>76958</v>
      </c>
      <c r="N15" s="129">
        <f t="shared" si="1"/>
        <v>82465</v>
      </c>
      <c r="R15" s="170"/>
    </row>
    <row r="16" spans="2:17" s="170" customFormat="1" ht="12.75">
      <c r="B16" s="171" t="s">
        <v>208</v>
      </c>
      <c r="C16" s="172">
        <v>121576</v>
      </c>
      <c r="D16" s="173">
        <f aca="true" t="shared" si="2" ref="D16:L16">SUM(D8:D15)</f>
        <v>174</v>
      </c>
      <c r="E16" s="172">
        <f t="shared" si="2"/>
        <v>10727</v>
      </c>
      <c r="F16" s="172">
        <f t="shared" si="2"/>
        <v>0</v>
      </c>
      <c r="G16" s="174">
        <f t="shared" si="2"/>
        <v>61945</v>
      </c>
      <c r="H16" s="174">
        <f t="shared" si="2"/>
        <v>37915</v>
      </c>
      <c r="I16" s="174">
        <f t="shared" si="2"/>
        <v>181047</v>
      </c>
      <c r="J16" s="174">
        <f t="shared" si="2"/>
        <v>136316</v>
      </c>
      <c r="K16" s="174">
        <f t="shared" si="2"/>
        <v>0</v>
      </c>
      <c r="L16" s="175">
        <f t="shared" si="2"/>
        <v>139114</v>
      </c>
      <c r="M16" s="176">
        <f t="shared" si="0"/>
        <v>382106</v>
      </c>
      <c r="N16" s="176">
        <v>514583</v>
      </c>
      <c r="Q16" s="170">
        <f>C16+D16+E16+M16</f>
        <v>514583</v>
      </c>
    </row>
    <row r="17" spans="2:17" ht="12" customHeight="1">
      <c r="B17" s="130" t="s">
        <v>209</v>
      </c>
      <c r="C17" s="131">
        <v>0</v>
      </c>
      <c r="D17" s="132">
        <v>0</v>
      </c>
      <c r="E17" s="133">
        <v>0</v>
      </c>
      <c r="F17" s="131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34">
        <v>0</v>
      </c>
      <c r="M17" s="129">
        <f t="shared" si="0"/>
        <v>0</v>
      </c>
      <c r="N17" s="129">
        <f>C17+D17+E17+M17</f>
        <v>0</v>
      </c>
      <c r="Q17" s="71"/>
    </row>
    <row r="18" spans="2:14" ht="12" customHeight="1">
      <c r="B18" s="130" t="s">
        <v>190</v>
      </c>
      <c r="C18" s="131">
        <v>0</v>
      </c>
      <c r="D18" s="132">
        <v>0</v>
      </c>
      <c r="E18" s="133">
        <v>0</v>
      </c>
      <c r="F18" s="131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34">
        <v>0</v>
      </c>
      <c r="M18" s="129">
        <f aca="true" t="shared" si="3" ref="M18:M24">F18+G18+I18+K18+L18</f>
        <v>0</v>
      </c>
      <c r="N18" s="141">
        <f aca="true" t="shared" si="4" ref="N18:N24">C18+D18+M18</f>
        <v>0</v>
      </c>
    </row>
    <row r="19" spans="2:14" ht="12" customHeight="1">
      <c r="B19" s="130" t="s">
        <v>191</v>
      </c>
      <c r="C19" s="131">
        <v>0</v>
      </c>
      <c r="D19" s="132">
        <v>0</v>
      </c>
      <c r="E19" s="133">
        <v>0</v>
      </c>
      <c r="F19" s="131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34">
        <v>0</v>
      </c>
      <c r="M19" s="129">
        <f t="shared" si="3"/>
        <v>0</v>
      </c>
      <c r="N19" s="129">
        <f t="shared" si="4"/>
        <v>0</v>
      </c>
    </row>
    <row r="20" spans="2:14" ht="12" customHeight="1">
      <c r="B20" s="130" t="s">
        <v>192</v>
      </c>
      <c r="C20" s="131">
        <v>0</v>
      </c>
      <c r="D20" s="132">
        <v>0</v>
      </c>
      <c r="E20" s="133">
        <v>0</v>
      </c>
      <c r="F20" s="131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34">
        <v>0</v>
      </c>
      <c r="M20" s="129">
        <f t="shared" si="3"/>
        <v>0</v>
      </c>
      <c r="N20" s="129">
        <f t="shared" si="4"/>
        <v>0</v>
      </c>
    </row>
    <row r="21" spans="2:14" ht="12" customHeight="1">
      <c r="B21" s="130" t="s">
        <v>210</v>
      </c>
      <c r="C21" s="131">
        <v>0</v>
      </c>
      <c r="D21" s="132">
        <v>0</v>
      </c>
      <c r="E21" s="133">
        <v>0</v>
      </c>
      <c r="F21" s="131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34">
        <v>0</v>
      </c>
      <c r="M21" s="129">
        <f t="shared" si="3"/>
        <v>0</v>
      </c>
      <c r="N21" s="129">
        <f t="shared" si="4"/>
        <v>0</v>
      </c>
    </row>
    <row r="22" spans="2:14" ht="12" customHeight="1">
      <c r="B22" s="130" t="s">
        <v>211</v>
      </c>
      <c r="C22" s="131">
        <v>0</v>
      </c>
      <c r="D22" s="132">
        <v>0</v>
      </c>
      <c r="E22" s="133">
        <v>0</v>
      </c>
      <c r="F22" s="131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102</v>
      </c>
      <c r="L22" s="134">
        <v>0</v>
      </c>
      <c r="M22" s="129">
        <f t="shared" si="3"/>
        <v>102</v>
      </c>
      <c r="N22" s="129">
        <f t="shared" si="4"/>
        <v>102</v>
      </c>
    </row>
    <row r="23" spans="2:14" ht="12" customHeight="1">
      <c r="B23" s="130" t="s">
        <v>148</v>
      </c>
      <c r="C23" s="131">
        <v>6423</v>
      </c>
      <c r="D23" s="132">
        <v>0</v>
      </c>
      <c r="E23" s="133">
        <v>0</v>
      </c>
      <c r="F23" s="131">
        <v>0</v>
      </c>
      <c r="G23" s="14">
        <v>0</v>
      </c>
      <c r="H23" s="14">
        <v>0</v>
      </c>
      <c r="I23" s="14">
        <v>0</v>
      </c>
      <c r="J23" s="14">
        <v>0</v>
      </c>
      <c r="K23" s="14">
        <v>196663</v>
      </c>
      <c r="L23" s="134">
        <v>0</v>
      </c>
      <c r="M23" s="129">
        <f t="shared" si="3"/>
        <v>196663</v>
      </c>
      <c r="N23" s="129">
        <f t="shared" si="4"/>
        <v>203086</v>
      </c>
    </row>
    <row r="24" spans="2:14" ht="12" customHeight="1">
      <c r="B24" s="130" t="s">
        <v>193</v>
      </c>
      <c r="C24" s="131">
        <v>3</v>
      </c>
      <c r="D24" s="132">
        <v>0</v>
      </c>
      <c r="E24" s="133">
        <v>0</v>
      </c>
      <c r="F24" s="131">
        <v>0</v>
      </c>
      <c r="G24" s="14">
        <v>0</v>
      </c>
      <c r="H24" s="14">
        <v>0</v>
      </c>
      <c r="I24" s="14">
        <v>0</v>
      </c>
      <c r="J24" s="14">
        <v>0</v>
      </c>
      <c r="K24" s="14">
        <v>27</v>
      </c>
      <c r="L24" s="134">
        <v>0</v>
      </c>
      <c r="M24" s="129">
        <f t="shared" si="3"/>
        <v>27</v>
      </c>
      <c r="N24" s="129">
        <f t="shared" si="4"/>
        <v>30</v>
      </c>
    </row>
    <row r="25" spans="2:17" ht="12.75">
      <c r="B25" s="137" t="s">
        <v>194</v>
      </c>
      <c r="C25" s="138">
        <f aca="true" t="shared" si="5" ref="C25:N25">SUM(C18:C24)</f>
        <v>6426</v>
      </c>
      <c r="D25" s="142">
        <f t="shared" si="5"/>
        <v>0</v>
      </c>
      <c r="E25" s="138">
        <f t="shared" si="5"/>
        <v>0</v>
      </c>
      <c r="F25" s="138">
        <f t="shared" si="5"/>
        <v>0</v>
      </c>
      <c r="G25" s="140">
        <f t="shared" si="5"/>
        <v>0</v>
      </c>
      <c r="H25" s="140">
        <f t="shared" si="5"/>
        <v>0</v>
      </c>
      <c r="I25" s="140">
        <f t="shared" si="5"/>
        <v>0</v>
      </c>
      <c r="J25" s="140">
        <f t="shared" si="5"/>
        <v>0</v>
      </c>
      <c r="K25" s="140">
        <f t="shared" si="5"/>
        <v>196792</v>
      </c>
      <c r="L25" s="139">
        <f t="shared" si="5"/>
        <v>0</v>
      </c>
      <c r="M25" s="129">
        <f t="shared" si="5"/>
        <v>196792</v>
      </c>
      <c r="N25" s="129">
        <f t="shared" si="5"/>
        <v>203218</v>
      </c>
      <c r="Q25" s="71">
        <f>C25+D25+E25+M25</f>
        <v>203218</v>
      </c>
    </row>
    <row r="26" spans="2:14" ht="12.75">
      <c r="B26" s="130" t="s">
        <v>147</v>
      </c>
      <c r="C26" s="131">
        <v>1307</v>
      </c>
      <c r="D26" s="132">
        <v>0</v>
      </c>
      <c r="E26" s="133">
        <v>0</v>
      </c>
      <c r="F26" s="131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34">
        <v>0</v>
      </c>
      <c r="M26" s="129">
        <f aca="true" t="shared" si="6" ref="M26:M34">F26+G26+I26+K26+L26</f>
        <v>0</v>
      </c>
      <c r="N26" s="129">
        <f aca="true" t="shared" si="7" ref="N26:N34">C26+D26+E26+M26</f>
        <v>1307</v>
      </c>
    </row>
    <row r="27" spans="2:14" ht="12.75">
      <c r="B27" s="130" t="s">
        <v>195</v>
      </c>
      <c r="C27" s="131">
        <v>0</v>
      </c>
      <c r="D27" s="132">
        <v>0</v>
      </c>
      <c r="E27" s="133">
        <v>0</v>
      </c>
      <c r="F27" s="131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34">
        <v>0</v>
      </c>
      <c r="M27" s="129">
        <f t="shared" si="6"/>
        <v>0</v>
      </c>
      <c r="N27" s="129">
        <f t="shared" si="7"/>
        <v>0</v>
      </c>
    </row>
    <row r="28" spans="2:14" ht="12.75">
      <c r="B28" s="130" t="s">
        <v>207</v>
      </c>
      <c r="C28" s="131">
        <v>0</v>
      </c>
      <c r="D28" s="132">
        <v>0</v>
      </c>
      <c r="E28" s="133">
        <v>0</v>
      </c>
      <c r="F28" s="131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34">
        <v>0</v>
      </c>
      <c r="M28" s="129">
        <f t="shared" si="6"/>
        <v>0</v>
      </c>
      <c r="N28" s="129">
        <f t="shared" si="7"/>
        <v>0</v>
      </c>
    </row>
    <row r="29" spans="2:14" ht="12.75">
      <c r="B29" s="130" t="s">
        <v>196</v>
      </c>
      <c r="C29" s="131">
        <v>0</v>
      </c>
      <c r="D29" s="132">
        <v>0</v>
      </c>
      <c r="E29" s="133">
        <v>0</v>
      </c>
      <c r="F29" s="131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34">
        <v>0</v>
      </c>
      <c r="M29" s="129">
        <f t="shared" si="6"/>
        <v>0</v>
      </c>
      <c r="N29" s="129">
        <f t="shared" si="7"/>
        <v>0</v>
      </c>
    </row>
    <row r="30" spans="2:14" ht="12.75">
      <c r="B30" s="130" t="s">
        <v>151</v>
      </c>
      <c r="C30" s="131">
        <v>0</v>
      </c>
      <c r="D30" s="132">
        <v>0</v>
      </c>
      <c r="E30" s="133">
        <v>0</v>
      </c>
      <c r="F30" s="131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34">
        <v>0</v>
      </c>
      <c r="M30" s="129">
        <f t="shared" si="6"/>
        <v>0</v>
      </c>
      <c r="N30" s="129">
        <f t="shared" si="7"/>
        <v>0</v>
      </c>
    </row>
    <row r="31" spans="2:17" ht="12.75">
      <c r="B31" s="130" t="s">
        <v>197</v>
      </c>
      <c r="C31" s="131">
        <v>0</v>
      </c>
      <c r="D31" s="132">
        <v>1159</v>
      </c>
      <c r="E31" s="133">
        <v>15640</v>
      </c>
      <c r="F31" s="131">
        <v>123706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34">
        <v>0</v>
      </c>
      <c r="M31" s="129">
        <f t="shared" si="6"/>
        <v>123706</v>
      </c>
      <c r="N31" s="129">
        <f t="shared" si="7"/>
        <v>140505</v>
      </c>
      <c r="Q31" s="71">
        <f>C31+D31+E31+M31</f>
        <v>140505</v>
      </c>
    </row>
    <row r="32" spans="2:17" ht="12.75" customHeight="1">
      <c r="B32" s="130" t="s">
        <v>198</v>
      </c>
      <c r="C32" s="131">
        <v>0</v>
      </c>
      <c r="D32" s="132">
        <f>50953.16</f>
        <v>50953.16</v>
      </c>
      <c r="E32" s="133">
        <v>219211</v>
      </c>
      <c r="F32" s="131">
        <v>35051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34">
        <v>0</v>
      </c>
      <c r="M32" s="129">
        <f t="shared" si="6"/>
        <v>35051</v>
      </c>
      <c r="N32" s="129">
        <f t="shared" si="7"/>
        <v>305215.16000000003</v>
      </c>
      <c r="Q32" s="71">
        <f>C32+D32+E32+M32</f>
        <v>305215.16000000003</v>
      </c>
    </row>
    <row r="33" spans="2:16" ht="12.75">
      <c r="B33" s="130" t="s">
        <v>199</v>
      </c>
      <c r="C33" s="131">
        <v>184</v>
      </c>
      <c r="D33" s="132">
        <v>0</v>
      </c>
      <c r="E33" s="133">
        <v>0</v>
      </c>
      <c r="F33" s="131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34">
        <v>0</v>
      </c>
      <c r="M33" s="129">
        <f t="shared" si="6"/>
        <v>0</v>
      </c>
      <c r="N33" s="129">
        <f t="shared" si="7"/>
        <v>184</v>
      </c>
      <c r="P33" s="21"/>
    </row>
    <row r="34" spans="2:16" ht="12.75" customHeight="1">
      <c r="B34" s="143" t="s">
        <v>200</v>
      </c>
      <c r="C34" s="144">
        <v>0</v>
      </c>
      <c r="D34" s="145">
        <v>0</v>
      </c>
      <c r="E34" s="146">
        <v>0</v>
      </c>
      <c r="F34" s="144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  <c r="M34" s="129">
        <f t="shared" si="6"/>
        <v>0</v>
      </c>
      <c r="N34" s="129">
        <f t="shared" si="7"/>
        <v>0</v>
      </c>
      <c r="P34" s="21"/>
    </row>
    <row r="35" spans="2:17" ht="12.75" customHeight="1" thickBot="1">
      <c r="B35" s="149" t="s">
        <v>201</v>
      </c>
      <c r="C35" s="150">
        <f aca="true" t="shared" si="8" ref="C35:N35">C26+C27+C29+C30+C31+C32+C33+C34</f>
        <v>1491</v>
      </c>
      <c r="D35" s="151">
        <f t="shared" si="8"/>
        <v>52112.16</v>
      </c>
      <c r="E35" s="150">
        <f t="shared" si="8"/>
        <v>234851</v>
      </c>
      <c r="F35" s="150">
        <f t="shared" si="8"/>
        <v>158757</v>
      </c>
      <c r="G35" s="152">
        <f t="shared" si="8"/>
        <v>0</v>
      </c>
      <c r="H35" s="152">
        <f t="shared" si="8"/>
        <v>0</v>
      </c>
      <c r="I35" s="152">
        <f t="shared" si="8"/>
        <v>0</v>
      </c>
      <c r="J35" s="152">
        <f t="shared" si="8"/>
        <v>0</v>
      </c>
      <c r="K35" s="152">
        <f t="shared" si="8"/>
        <v>0</v>
      </c>
      <c r="L35" s="151">
        <f t="shared" si="8"/>
        <v>0</v>
      </c>
      <c r="M35" s="153">
        <f t="shared" si="8"/>
        <v>158757</v>
      </c>
      <c r="N35" s="154">
        <f t="shared" si="8"/>
        <v>447211.16000000003</v>
      </c>
      <c r="P35" s="21"/>
      <c r="Q35" s="71">
        <f>C35+D35+E35+M35</f>
        <v>447211.16000000003</v>
      </c>
    </row>
    <row r="36" spans="2:15" ht="12.75" customHeight="1">
      <c r="B36" s="155" t="s">
        <v>205</v>
      </c>
      <c r="C36" s="156">
        <v>0</v>
      </c>
      <c r="D36" s="157">
        <v>0</v>
      </c>
      <c r="E36" s="158">
        <v>0</v>
      </c>
      <c r="F36" s="156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7">
        <v>0</v>
      </c>
      <c r="M36" s="160">
        <f>F36+G36+H36+I36+J36+K36+L36</f>
        <v>0</v>
      </c>
      <c r="N36" s="161">
        <f>C36+D36+E36+M36</f>
        <v>0</v>
      </c>
      <c r="O36" s="266" t="s">
        <v>203</v>
      </c>
    </row>
    <row r="37" spans="2:15" ht="12.75" customHeight="1" thickBot="1">
      <c r="B37" s="162" t="s">
        <v>206</v>
      </c>
      <c r="C37" s="131">
        <v>0</v>
      </c>
      <c r="D37" s="132">
        <v>0</v>
      </c>
      <c r="E37" s="134">
        <v>0</v>
      </c>
      <c r="F37" s="131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32">
        <v>0</v>
      </c>
      <c r="M37" s="138">
        <f>F37+G37+H37+I37+J37+K37+L37</f>
        <v>0</v>
      </c>
      <c r="N37" s="139">
        <f>C37+D37+E37+M37</f>
        <v>0</v>
      </c>
      <c r="O37" s="266"/>
    </row>
    <row r="38" spans="2:17" ht="27.75" customHeight="1" thickBot="1">
      <c r="B38" s="163" t="s">
        <v>202</v>
      </c>
      <c r="C38" s="164">
        <v>129493</v>
      </c>
      <c r="D38" s="165">
        <f>D16+D25+D35+D36</f>
        <v>52286.16</v>
      </c>
      <c r="E38" s="164">
        <f>SUM(E16+E25+E35+E36)</f>
        <v>245578</v>
      </c>
      <c r="F38" s="164">
        <f>SUM(F16+F25+F35+F36)</f>
        <v>158757</v>
      </c>
      <c r="G38" s="166">
        <f>G16+G25+G35+G36</f>
        <v>61945</v>
      </c>
      <c r="H38" s="166">
        <f>H16+H25+H35+H36</f>
        <v>37915</v>
      </c>
      <c r="I38" s="166">
        <f>I16+I25+I35+I36</f>
        <v>181047</v>
      </c>
      <c r="J38" s="166">
        <f>J16+J25+J35+J36</f>
        <v>136316</v>
      </c>
      <c r="K38" s="166">
        <f>K16+K25+K35+K36</f>
        <v>196792</v>
      </c>
      <c r="L38" s="167">
        <f>SUM(L16+L25+L35+L36)</f>
        <v>139114</v>
      </c>
      <c r="M38" s="168">
        <f>SUM(M16+M25+M35+M36)</f>
        <v>737655</v>
      </c>
      <c r="N38" s="169">
        <v>1165012</v>
      </c>
      <c r="O38" s="267"/>
      <c r="Q38" s="16">
        <f>C38+D38+E38+M38</f>
        <v>1165012.1600000001</v>
      </c>
    </row>
    <row r="39" spans="2:15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71"/>
      <c r="O39" s="267"/>
    </row>
    <row r="40" spans="2:1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67"/>
    </row>
    <row r="41" spans="2:16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/>
      <c r="P41" s="22"/>
    </row>
    <row r="42" ht="12.75">
      <c r="O42" s="21"/>
    </row>
    <row r="43" spans="2:14" ht="16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ht="27.75" customHeight="1"/>
    <row r="47" ht="12.75">
      <c r="E47" s="19"/>
    </row>
  </sheetData>
  <mergeCells count="15">
    <mergeCell ref="B4:B7"/>
    <mergeCell ref="B1:N1"/>
    <mergeCell ref="D5:D7"/>
    <mergeCell ref="C5:C7"/>
    <mergeCell ref="M4:M7"/>
    <mergeCell ref="F4:L5"/>
    <mergeCell ref="F6:F7"/>
    <mergeCell ref="E4:E7"/>
    <mergeCell ref="C4:D4"/>
    <mergeCell ref="L6:L7"/>
    <mergeCell ref="O36:O40"/>
    <mergeCell ref="G6:G7"/>
    <mergeCell ref="I6:I7"/>
    <mergeCell ref="K6:K7"/>
    <mergeCell ref="N4:N7"/>
  </mergeCells>
  <printOptions/>
  <pageMargins left="0.75" right="0.75" top="0.82" bottom="0.35" header="0.4921259845" footer="0.35"/>
  <pageSetup horizontalDpi="300" verticalDpi="300" orientation="landscape" paperSize="9" scale="90" r:id="rId1"/>
  <headerFooter alignWithMargins="0">
    <oddHeader>&amp;RPríloha č.9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Ing. Marián Zaťko</cp:lastModifiedBy>
  <cp:lastPrinted>2007-03-29T06:42:29Z</cp:lastPrinted>
  <dcterms:created xsi:type="dcterms:W3CDTF">2006-01-20T20:01:25Z</dcterms:created>
  <dcterms:modified xsi:type="dcterms:W3CDTF">2007-03-29T07:06:13Z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