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firstSheet="1" activeTab="6"/>
  </bookViews>
  <sheets>
    <sheet name="Priloha 1" sheetId="1" r:id="rId1"/>
    <sheet name="Priloha 2" sheetId="2" r:id="rId2"/>
    <sheet name="Priloha 3" sheetId="3" r:id="rId3"/>
    <sheet name="Priloha 4a" sheetId="4" r:id="rId4"/>
    <sheet name="Priloha 4b" sheetId="5" r:id="rId5"/>
    <sheet name="Priloha 4c" sheetId="6" r:id="rId6"/>
    <sheet name="Priloha 5" sheetId="7" r:id="rId7"/>
    <sheet name="Priloha 6" sheetId="8" r:id="rId8"/>
  </sheets>
  <definedNames/>
  <calcPr fullCalcOnLoad="1"/>
</workbook>
</file>

<file path=xl/comments2.xml><?xml version="1.0" encoding="utf-8"?>
<comments xmlns="http://schemas.openxmlformats.org/spreadsheetml/2006/main">
  <authors>
    <author>Slepickova</author>
  </authors>
  <commentList>
    <comment ref="E14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176 Výkup pozemkov
247 HTU + dan z nehn.</t>
        </r>
      </text>
    </comment>
    <comment ref="J14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7 Výkup pozemkov
135 HTU + dan z nehn.</t>
        </r>
      </text>
    </comment>
    <comment ref="E15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70 Výkup pozemkov
79 HTU + dan z neh.</t>
        </r>
      </text>
    </comment>
    <comment ref="J15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 Výkup pozemkov
42 HTU + dan z nehn.</t>
        </r>
      </text>
    </comment>
  </commentList>
</comments>
</file>

<file path=xl/sharedStrings.xml><?xml version="1.0" encoding="utf-8"?>
<sst xmlns="http://schemas.openxmlformats.org/spreadsheetml/2006/main" count="300" uniqueCount="189">
  <si>
    <t>v tis. Sk</t>
  </si>
  <si>
    <t>2004-2005</t>
  </si>
  <si>
    <t>Adresát</t>
  </si>
  <si>
    <t>Štátna pomoc</t>
  </si>
  <si>
    <t>Regionálny Rozvoj</t>
  </si>
  <si>
    <t>Iná podpora štátu</t>
  </si>
  <si>
    <t>Výkup pozemkov a HTU</t>
  </si>
  <si>
    <t>SPOLU</t>
  </si>
  <si>
    <t>Celkom</t>
  </si>
  <si>
    <t>KIA MOTORS</t>
  </si>
  <si>
    <t>HYUNDAI MOBIS</t>
  </si>
  <si>
    <t>Nededza</t>
  </si>
  <si>
    <t>Teplička nad Váhom</t>
  </si>
  <si>
    <t>Gbeľany</t>
  </si>
  <si>
    <t>Mesto Žilina</t>
  </si>
  <si>
    <t>prevádzka</t>
  </si>
  <si>
    <t>plnenie úloh</t>
  </si>
  <si>
    <t>Žilina Invest</t>
  </si>
  <si>
    <t>GOV I</t>
  </si>
  <si>
    <t>GOV II</t>
  </si>
  <si>
    <t>Žilina Real</t>
  </si>
  <si>
    <t>Obytný súbor Krasňany</t>
  </si>
  <si>
    <t>Z toho NFV</t>
  </si>
  <si>
    <t>Čistý dopad na štátny rozpočet</t>
  </si>
  <si>
    <t>Uvoľnené finančné prostriedky</t>
  </si>
  <si>
    <t>rok 2004</t>
  </si>
  <si>
    <t xml:space="preserve">  v tis. Sk</t>
  </si>
  <si>
    <t>regionálny rozvoj</t>
  </si>
  <si>
    <t>iná podpora štátu</t>
  </si>
  <si>
    <t>prevádzka 
Žilina Invest 
Govinvest I a II</t>
  </si>
  <si>
    <t>výkup pozemkov</t>
  </si>
  <si>
    <t>spolu</t>
  </si>
  <si>
    <t>mesto Žilina</t>
  </si>
  <si>
    <t>827 000*</t>
  </si>
  <si>
    <t>SARIO</t>
  </si>
  <si>
    <t xml:space="preserve">* uvoľnené Ministerstvom financií SR formou návratnej finančnej výpomoci </t>
  </si>
  <si>
    <t>rok 2005</t>
  </si>
  <si>
    <t>štátna pomoc</t>
  </si>
  <si>
    <t>prevádzka Žilina Invest</t>
  </si>
  <si>
    <t>823 894*</t>
  </si>
  <si>
    <t>1 797 279**</t>
  </si>
  <si>
    <t>Kia Motors</t>
  </si>
  <si>
    <t>Mobis Slovakia</t>
  </si>
  <si>
    <t>Položka</t>
  </si>
  <si>
    <t>Čerpanie bez DPH</t>
  </si>
  <si>
    <t xml:space="preserve">  1/ výkup pozemkov – zvyškové plochy</t>
  </si>
  <si>
    <t xml:space="preserve">  2/ výkup pozemkov pod infraštruktúru – vedľajšie náklady  </t>
  </si>
  <si>
    <t xml:space="preserve">      spojené s obstaraním</t>
  </si>
  <si>
    <t>782 099,00</t>
  </si>
  <si>
    <t xml:space="preserve">  3/ práca generálneho projektanta a koordinácia projektu</t>
  </si>
  <si>
    <t>90 501 361,18</t>
  </si>
  <si>
    <t xml:space="preserve">  4/ inžinierska činnosť</t>
  </si>
  <si>
    <t>9 293 587,98</t>
  </si>
  <si>
    <r>
      <t xml:space="preserve">  </t>
    </r>
    <r>
      <rPr>
        <b/>
        <sz val="12"/>
        <rFont val="Times New Roman"/>
        <family val="1"/>
      </rPr>
      <t>Celkom</t>
    </r>
  </si>
  <si>
    <t>102 100 658,66</t>
  </si>
  <si>
    <t>Prehľad čerpania prostriedkov určených na inú podporu štátu k 31. decembru 2005 z časovej výnimky roka 2004 (v Sk)</t>
  </si>
  <si>
    <t>Čerpanie časovej výnimky bez DPH</t>
  </si>
  <si>
    <t xml:space="preserve">Verejná infraštruktúra – cesty  - príprava </t>
  </si>
  <si>
    <t xml:space="preserve">Verejná infraštruktúra – vodné hodpodárstvo  </t>
  </si>
  <si>
    <t>Výkup pozemkov – zvyškové plochy</t>
  </si>
  <si>
    <t>Výkup pozemkov –plochy pod infraštruktúru</t>
  </si>
  <si>
    <t>Odstránenie prekážok</t>
  </si>
  <si>
    <t>Práca generálneho projektanta a koord. proj.</t>
  </si>
  <si>
    <t>Inžinierska činnosť</t>
  </si>
  <si>
    <t>Prehľad čerpania finančných prostriedkov na inú podporu štátu k 31. decembru 2005 z rozpočtu na rok 2005 (v Sk)</t>
  </si>
  <si>
    <t>Čerpanie rozpočtu bez DPH</t>
  </si>
  <si>
    <t>-</t>
  </si>
  <si>
    <t>Medzisúčet – čerpanie r. 2005</t>
  </si>
  <si>
    <t>Mínus čistá úhrada za refakturované služby od Govinvest I a Govinvest II</t>
  </si>
  <si>
    <t xml:space="preserve">  1/ nájomné priestorov</t>
  </si>
  <si>
    <t>1 502 664,78</t>
  </si>
  <si>
    <t xml:space="preserve">  2/ spotreba energií, vody, tepla a príslušných služieb</t>
  </si>
  <si>
    <t>170 467,68</t>
  </si>
  <si>
    <t xml:space="preserve">  3/ reprezentačné</t>
  </si>
  <si>
    <t>468 176,37</t>
  </si>
  <si>
    <t xml:space="preserve">  4/ komunikačné poplatky</t>
  </si>
  <si>
    <t>658 328,50</t>
  </si>
  <si>
    <t xml:space="preserve">  5/ cestovné náklady a ubytovanie</t>
  </si>
  <si>
    <t>1 060 826,75</t>
  </si>
  <si>
    <t xml:space="preserve">  6/ prenájom výpočtovej a kancelárskej techniky a služby s tým spojené</t>
  </si>
  <si>
    <t>238 498,53</t>
  </si>
  <si>
    <t xml:space="preserve">  7/ prenájom automobilov</t>
  </si>
  <si>
    <t>1 960 000,00</t>
  </si>
  <si>
    <t xml:space="preserve">  8/ poistenie spoločnosti</t>
  </si>
  <si>
    <t>1 397 691,00</t>
  </si>
  <si>
    <t xml:space="preserve">  9/ verejné obstarávanie položiek prevádzkového      </t>
  </si>
  <si>
    <t xml:space="preserve">      charakteru</t>
  </si>
  <si>
    <t>149 049,75</t>
  </si>
  <si>
    <t>10/ prevádzková spotreba kancelárskych potrieb</t>
  </si>
  <si>
    <t>329 439,46</t>
  </si>
  <si>
    <t>11/ nákup drobného hmotného majetku do 30 000 Sk</t>
  </si>
  <si>
    <t>1 009 838,88</t>
  </si>
  <si>
    <t>12/ nákup drobného nehmotného majetku do 50 000 Sk</t>
  </si>
  <si>
    <t>427 322,38</t>
  </si>
  <si>
    <t>13/ public relations a marketing</t>
  </si>
  <si>
    <t>395 919,00</t>
  </si>
  <si>
    <t>14/ mzdové náklady</t>
  </si>
  <si>
    <t>11 917 881,88</t>
  </si>
  <si>
    <t>15/ prenájom bytov</t>
  </si>
  <si>
    <t>173 500,00</t>
  </si>
  <si>
    <t>16/ údržba výpočtovej techniky</t>
  </si>
  <si>
    <t>25 350,00</t>
  </si>
  <si>
    <t>17/ externé právne služby</t>
  </si>
  <si>
    <t>6 856 210,90</t>
  </si>
  <si>
    <t>18/ externý audit, účtovné a ekonomické služby</t>
  </si>
  <si>
    <t>8 502 483,00</t>
  </si>
  <si>
    <t>19/ ostatné služby</t>
  </si>
  <si>
    <t>77 442,50</t>
  </si>
  <si>
    <t>Prevádzkové výdavky – medzisúčet</t>
  </si>
  <si>
    <t>37 321 091,36</t>
  </si>
  <si>
    <t xml:space="preserve">  1/ nákup dlhodobého majetku na prevádzkové účely</t>
  </si>
  <si>
    <t>1 784 811,29</t>
  </si>
  <si>
    <t>Kapitálové výdavky – medzisúčet</t>
  </si>
  <si>
    <t>39 105 902,65</t>
  </si>
  <si>
    <t>Prehľad čerpania prostriedkov určených na prevádzkové potreby Žilina Invest s.r.o. k 31.12.2004 (Sk)</t>
  </si>
  <si>
    <t xml:space="preserve">  6/ prenájom výpočtovej a kancelárskej techniky </t>
  </si>
  <si>
    <t xml:space="preserve">  8/ verejné obstarávanie položiek prevádzkového      </t>
  </si>
  <si>
    <t xml:space="preserve">      Charakteru</t>
  </si>
  <si>
    <t xml:space="preserve">  9/ prevádzková spotreba kancelárskych potrieb</t>
  </si>
  <si>
    <t xml:space="preserve">10/ nákup drobného dlhodobého hmotného majetku do  </t>
  </si>
  <si>
    <t xml:space="preserve">      30 000 Sk</t>
  </si>
  <si>
    <t xml:space="preserve">11/ nákup drobného dlhodobého nehmotného majetku      </t>
  </si>
  <si>
    <t xml:space="preserve">      do 50 000 Sk</t>
  </si>
  <si>
    <t>12/ public relations a marketing</t>
  </si>
  <si>
    <t>13/ mzdové náklady</t>
  </si>
  <si>
    <t>14/ prenájom bytov</t>
  </si>
  <si>
    <t>15/ údržba výpočtovej techniky</t>
  </si>
  <si>
    <t>16/ externé právne služby</t>
  </si>
  <si>
    <t>17/ externý audit, účtovné a ekonomické služby</t>
  </si>
  <si>
    <t>18/ ostatné služby</t>
  </si>
  <si>
    <t>19/ daň z nehnuteľností</t>
  </si>
  <si>
    <t>3 678 908,64</t>
  </si>
  <si>
    <t>Prehľad čerpania prostriedkov určených na prevádzkové potreby Žilina Invest s.r.o. k 31.12.2005 – časová výnimka z roku 2004(Sk)</t>
  </si>
  <si>
    <t>20/ poistenie spoločnosti (majetok, zodpovednosť</t>
  </si>
  <si>
    <t xml:space="preserve">    za škody)</t>
  </si>
  <si>
    <t>(rok 2004)</t>
  </si>
  <si>
    <t>(rok 2005)</t>
  </si>
  <si>
    <t>Čerpanie celkom</t>
  </si>
  <si>
    <t>bez DPH</t>
  </si>
  <si>
    <t>Výkup pozemkov – úhrada kúpnej ceny</t>
  </si>
  <si>
    <t>161 214 204,15</t>
  </si>
  <si>
    <t>Výkup pozemkov – vedľajšie náklady spojené s obstaraním</t>
  </si>
  <si>
    <t>9 849 814,97</t>
  </si>
  <si>
    <t>Finančná kompenzácia užívateľom pôdy</t>
  </si>
  <si>
    <t>5 314 781,00</t>
  </si>
  <si>
    <t>Obstaranie pozemkov – medzisúčet</t>
  </si>
  <si>
    <t>176 378 800,12</t>
  </si>
  <si>
    <t>Hrubé terénne úpravy</t>
  </si>
  <si>
    <t>247 409 377,64</t>
  </si>
  <si>
    <t>Daň z nehnuteľností</t>
  </si>
  <si>
    <t>Bankové výlohy</t>
  </si>
  <si>
    <t>7 483,69</t>
  </si>
  <si>
    <t>423 795 661,45</t>
  </si>
  <si>
    <t>CELKOM</t>
  </si>
  <si>
    <t>Použitie prostriedkov z návratnej finačnej výpomoce</t>
  </si>
  <si>
    <t xml:space="preserve">Čerpanie bez DPH </t>
  </si>
  <si>
    <t xml:space="preserve">Čerpanie celkom </t>
  </si>
  <si>
    <t>64 641 648,80</t>
  </si>
  <si>
    <t>3 501 695,06</t>
  </si>
  <si>
    <t>2 391 217,00</t>
  </si>
  <si>
    <t>70 534 560,86</t>
  </si>
  <si>
    <t>79 242 833,03</t>
  </si>
  <si>
    <t>Daň z nehnuteľností</t>
  </si>
  <si>
    <t>3 815,54</t>
  </si>
  <si>
    <t>149 781 209,43</t>
  </si>
  <si>
    <t xml:space="preserve">Bežné výdavky </t>
  </si>
  <si>
    <t>Dočasné kancelárske priestory</t>
  </si>
  <si>
    <t>Podpora bývania</t>
  </si>
  <si>
    <t>Dočasné hotelové ubytovanie</t>
  </si>
  <si>
    <t>Policajné služby</t>
  </si>
  <si>
    <t>Developer</t>
  </si>
  <si>
    <t>Školiace stredisko</t>
  </si>
  <si>
    <t>Rekrečné zariadenia</t>
  </si>
  <si>
    <t>koordinácia pomoci</t>
  </si>
  <si>
    <t>Kapitálové výdavky</t>
  </si>
  <si>
    <t>Spolu rok 2004</t>
  </si>
  <si>
    <t>Spolu rok 2005</t>
  </si>
  <si>
    <t>Výdavky použité na regionálny rozvoj mesta Žilina</t>
  </si>
  <si>
    <t>Súhrnné použitie prostriedkov na projekt KIA/HYUNDAI a regionálny rozvoj</t>
  </si>
  <si>
    <t>Prehľad čerpania finančných prostriedkov na prevádzkové potreby k 31. decembru 2005 z rozpočtu na rok 2005 (Sk)</t>
  </si>
  <si>
    <t>v Sk</t>
  </si>
  <si>
    <t>Prehľad čerpania prostriedkov určených na inú podporu štátu k 31.12.2004 (Sk)</t>
  </si>
  <si>
    <t xml:space="preserve">* v tom: </t>
  </si>
  <si>
    <t>** v tom:</t>
  </si>
  <si>
    <t>488 200 tis. Sk ako časová výnimka z roku 2004</t>
  </si>
  <si>
    <t xml:space="preserve">  32 776 tis. Sk ako kompenzácia finančného zúčtovania za rok 2004</t>
  </si>
  <si>
    <t>529 408 tis.Sk ako návratná fin. výpomoc poskytnutá Ministerstvom financií SR zo štátnych fin. aktív</t>
  </si>
  <si>
    <t>Govinvest I</t>
  </si>
  <si>
    <t>Govinvest II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</si>
</sst>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20">
    <font>
      <sz val="10"/>
      <name val="Arial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 CE"/>
      <family val="2"/>
    </font>
    <font>
      <sz val="12"/>
      <name val="Arial CE"/>
      <family val="2"/>
    </font>
    <font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Times New Roman"/>
      <family val="1"/>
    </font>
    <font>
      <b/>
      <i/>
      <sz val="8"/>
      <name val="Arial"/>
      <family val="2"/>
    </font>
    <font>
      <b/>
      <i/>
      <sz val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wrapText="1"/>
    </xf>
    <xf numFmtId="3" fontId="1" fillId="2" borderId="3" xfId="0" applyNumberFormat="1" applyFont="1" applyFill="1" applyBorder="1" applyAlignment="1">
      <alignment wrapText="1"/>
    </xf>
    <xf numFmtId="3" fontId="1" fillId="2" borderId="4" xfId="0" applyNumberFormat="1" applyFont="1" applyFill="1" applyBorder="1" applyAlignment="1">
      <alignment wrapText="1"/>
    </xf>
    <xf numFmtId="3" fontId="1" fillId="2" borderId="5" xfId="0" applyNumberFormat="1" applyFont="1" applyFill="1" applyBorder="1" applyAlignment="1">
      <alignment wrapText="1"/>
    </xf>
    <xf numFmtId="3" fontId="1" fillId="0" borderId="5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3" borderId="5" xfId="0" applyNumberFormat="1" applyFill="1" applyBorder="1" applyAlignment="1">
      <alignment/>
    </xf>
    <xf numFmtId="3" fontId="2" fillId="0" borderId="6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/>
    </xf>
    <xf numFmtId="3" fontId="2" fillId="3" borderId="6" xfId="0" applyNumberFormat="1" applyFont="1" applyFill="1" applyBorder="1" applyAlignment="1">
      <alignment/>
    </xf>
    <xf numFmtId="3" fontId="2" fillId="0" borderId="7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3" fontId="2" fillId="3" borderId="7" xfId="0" applyNumberFormat="1" applyFont="1" applyFill="1" applyBorder="1" applyAlignment="1">
      <alignment/>
    </xf>
    <xf numFmtId="3" fontId="1" fillId="0" borderId="8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3" fontId="0" fillId="3" borderId="8" xfId="0" applyNumberFormat="1" applyFill="1" applyBorder="1" applyAlignment="1">
      <alignment/>
    </xf>
    <xf numFmtId="3" fontId="1" fillId="2" borderId="5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/>
    </xf>
    <xf numFmtId="3" fontId="1" fillId="3" borderId="5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vertical="center"/>
    </xf>
    <xf numFmtId="0" fontId="1" fillId="0" borderId="5" xfId="0" applyFont="1" applyBorder="1" applyAlignment="1">
      <alignment vertical="center"/>
    </xf>
    <xf numFmtId="3" fontId="6" fillId="0" borderId="5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3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vertical="top"/>
    </xf>
    <xf numFmtId="4" fontId="9" fillId="0" borderId="5" xfId="0" applyNumberFormat="1" applyFont="1" applyBorder="1" applyAlignment="1">
      <alignment horizontal="right"/>
    </xf>
    <xf numFmtId="4" fontId="8" fillId="0" borderId="5" xfId="0" applyNumberFormat="1" applyFont="1" applyBorder="1" applyAlignment="1">
      <alignment horizontal="right"/>
    </xf>
    <xf numFmtId="0" fontId="9" fillId="0" borderId="0" xfId="0" applyFont="1" applyBorder="1" applyAlignment="1">
      <alignment vertical="top"/>
    </xf>
    <xf numFmtId="4" fontId="8" fillId="0" borderId="0" xfId="0" applyNumberFormat="1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1" fillId="0" borderId="10" xfId="0" applyFont="1" applyBorder="1" applyAlignment="1">
      <alignment/>
    </xf>
    <xf numFmtId="4" fontId="11" fillId="0" borderId="11" xfId="0" applyNumberFormat="1" applyFont="1" applyBorder="1" applyAlignment="1">
      <alignment horizontal="right" wrapText="1"/>
    </xf>
    <xf numFmtId="0" fontId="10" fillId="0" borderId="10" xfId="0" applyFont="1" applyBorder="1" applyAlignment="1">
      <alignment/>
    </xf>
    <xf numFmtId="4" fontId="10" fillId="0" borderId="11" xfId="0" applyNumberFormat="1" applyFont="1" applyBorder="1" applyAlignment="1">
      <alignment horizontal="right" wrapText="1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1" fillId="0" borderId="5" xfId="0" applyFont="1" applyBorder="1" applyAlignment="1">
      <alignment/>
    </xf>
    <xf numFmtId="4" fontId="11" fillId="0" borderId="5" xfId="0" applyNumberFormat="1" applyFont="1" applyBorder="1" applyAlignment="1">
      <alignment horizontal="right" wrapText="1"/>
    </xf>
    <xf numFmtId="0" fontId="10" fillId="0" borderId="5" xfId="0" applyFont="1" applyBorder="1" applyAlignment="1">
      <alignment/>
    </xf>
    <xf numFmtId="4" fontId="10" fillId="0" borderId="5" xfId="0" applyNumberFormat="1" applyFont="1" applyBorder="1" applyAlignment="1">
      <alignment horizontal="right" wrapText="1"/>
    </xf>
    <xf numFmtId="0" fontId="13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 wrapText="1"/>
    </xf>
    <xf numFmtId="0" fontId="14" fillId="0" borderId="5" xfId="0" applyFont="1" applyBorder="1" applyAlignment="1">
      <alignment/>
    </xf>
    <xf numFmtId="4" fontId="14" fillId="0" borderId="5" xfId="0" applyNumberFormat="1" applyFont="1" applyBorder="1" applyAlignment="1">
      <alignment horizontal="right" wrapText="1"/>
    </xf>
    <xf numFmtId="0" fontId="14" fillId="0" borderId="5" xfId="0" applyFont="1" applyBorder="1" applyAlignment="1">
      <alignment horizontal="right" wrapText="1"/>
    </xf>
    <xf numFmtId="0" fontId="16" fillId="0" borderId="5" xfId="0" applyFont="1" applyBorder="1" applyAlignment="1">
      <alignment/>
    </xf>
    <xf numFmtId="4" fontId="16" fillId="0" borderId="5" xfId="0" applyNumberFormat="1" applyFont="1" applyBorder="1" applyAlignment="1">
      <alignment horizontal="right" wrapText="1"/>
    </xf>
    <xf numFmtId="0" fontId="13" fillId="0" borderId="5" xfId="0" applyFont="1" applyBorder="1" applyAlignment="1">
      <alignment/>
    </xf>
    <xf numFmtId="4" fontId="13" fillId="0" borderId="5" xfId="0" applyNumberFormat="1" applyFont="1" applyBorder="1" applyAlignment="1">
      <alignment horizontal="right" wrapText="1"/>
    </xf>
    <xf numFmtId="0" fontId="9" fillId="0" borderId="5" xfId="0" applyFont="1" applyBorder="1" applyAlignment="1">
      <alignment horizontal="left" indent="1"/>
    </xf>
    <xf numFmtId="0" fontId="15" fillId="0" borderId="5" xfId="0" applyFont="1" applyBorder="1" applyAlignment="1">
      <alignment/>
    </xf>
    <xf numFmtId="0" fontId="8" fillId="0" borderId="5" xfId="0" applyFont="1" applyBorder="1" applyAlignment="1">
      <alignment/>
    </xf>
    <xf numFmtId="4" fontId="15" fillId="0" borderId="5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indent="1"/>
    </xf>
    <xf numFmtId="0" fontId="11" fillId="0" borderId="13" xfId="0" applyFont="1" applyBorder="1" applyAlignment="1">
      <alignment/>
    </xf>
    <xf numFmtId="0" fontId="17" fillId="0" borderId="10" xfId="0" applyFont="1" applyBorder="1" applyAlignment="1">
      <alignment/>
    </xf>
    <xf numFmtId="4" fontId="17" fillId="0" borderId="11" xfId="0" applyNumberFormat="1" applyFont="1" applyBorder="1" applyAlignment="1">
      <alignment horizontal="right" wrapText="1"/>
    </xf>
    <xf numFmtId="2" fontId="14" fillId="0" borderId="5" xfId="0" applyNumberFormat="1" applyFont="1" applyBorder="1" applyAlignment="1">
      <alignment horizontal="right" wrapText="1"/>
    </xf>
    <xf numFmtId="0" fontId="14" fillId="0" borderId="5" xfId="0" applyFont="1" applyBorder="1" applyAlignment="1">
      <alignment horizontal="left" indent="1"/>
    </xf>
    <xf numFmtId="2" fontId="16" fillId="0" borderId="5" xfId="0" applyNumberFormat="1" applyFont="1" applyBorder="1" applyAlignment="1">
      <alignment horizontal="right" wrapText="1"/>
    </xf>
    <xf numFmtId="2" fontId="13" fillId="0" borderId="5" xfId="0" applyNumberFormat="1" applyFont="1" applyBorder="1" applyAlignment="1">
      <alignment horizontal="right" wrapText="1"/>
    </xf>
    <xf numFmtId="4" fontId="14" fillId="0" borderId="5" xfId="0" applyNumberFormat="1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0" fontId="16" fillId="0" borderId="5" xfId="0" applyFont="1" applyBorder="1" applyAlignment="1">
      <alignment horizontal="right" wrapText="1"/>
    </xf>
    <xf numFmtId="4" fontId="16" fillId="0" borderId="5" xfId="0" applyNumberFormat="1" applyFont="1" applyBorder="1" applyAlignment="1">
      <alignment horizontal="right"/>
    </xf>
    <xf numFmtId="0" fontId="13" fillId="0" borderId="5" xfId="0" applyFont="1" applyBorder="1" applyAlignment="1">
      <alignment horizontal="left" indent="1"/>
    </xf>
    <xf numFmtId="0" fontId="13" fillId="0" borderId="5" xfId="0" applyFont="1" applyBorder="1" applyAlignment="1">
      <alignment horizontal="right" wrapText="1"/>
    </xf>
    <xf numFmtId="4" fontId="13" fillId="0" borderId="5" xfId="0" applyNumberFormat="1" applyFont="1" applyBorder="1" applyAlignment="1">
      <alignment horizontal="right"/>
    </xf>
    <xf numFmtId="0" fontId="13" fillId="0" borderId="5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right"/>
    </xf>
    <xf numFmtId="4" fontId="12" fillId="0" borderId="5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 shrinkToFit="1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5" xfId="0" applyFont="1" applyBorder="1" applyAlignment="1">
      <alignment/>
    </xf>
    <xf numFmtId="4" fontId="9" fillId="0" borderId="5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 shrinkToFit="1"/>
    </xf>
    <xf numFmtId="0" fontId="12" fillId="0" borderId="0" xfId="0" applyFont="1" applyAlignment="1">
      <alignment horizontal="center" vertical="center" wrapText="1" shrinkToFit="1"/>
    </xf>
    <xf numFmtId="4" fontId="11" fillId="0" borderId="14" xfId="0" applyNumberFormat="1" applyFont="1" applyBorder="1" applyAlignment="1">
      <alignment horizontal="right" wrapText="1"/>
    </xf>
    <xf numFmtId="4" fontId="11" fillId="0" borderId="10" xfId="0" applyNumberFormat="1" applyFont="1" applyBorder="1" applyAlignment="1">
      <alignment horizontal="right" wrapText="1"/>
    </xf>
    <xf numFmtId="0" fontId="12" fillId="0" borderId="0" xfId="0" applyFont="1" applyAlignment="1">
      <alignment horizontal="center" wrapText="1" shrinkToFit="1"/>
    </xf>
    <xf numFmtId="2" fontId="14" fillId="0" borderId="5" xfId="0" applyNumberFormat="1" applyFont="1" applyBorder="1" applyAlignment="1">
      <alignment horizontal="right" wrapText="1"/>
    </xf>
    <xf numFmtId="0" fontId="13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workbookViewId="0" topLeftCell="A1">
      <selection activeCell="A27" sqref="A27"/>
    </sheetView>
  </sheetViews>
  <sheetFormatPr defaultColWidth="9.140625" defaultRowHeight="12.75"/>
  <cols>
    <col min="1" max="1" width="3.421875" style="0" customWidth="1"/>
    <col min="2" max="2" width="20.00390625" style="0" customWidth="1"/>
    <col min="3" max="3" width="13.421875" style="0" customWidth="1"/>
    <col min="4" max="4" width="17.00390625" style="0" bestFit="1" customWidth="1"/>
    <col min="5" max="5" width="15.140625" style="0" customWidth="1"/>
    <col min="6" max="6" width="10.421875" style="0" bestFit="1" customWidth="1"/>
    <col min="7" max="7" width="16.28125" style="0" bestFit="1" customWidth="1"/>
    <col min="8" max="8" width="11.421875" style="0" bestFit="1" customWidth="1"/>
  </cols>
  <sheetData>
    <row r="2" spans="2:8" ht="15.75">
      <c r="B2" s="98" t="s">
        <v>24</v>
      </c>
      <c r="C2" s="98"/>
      <c r="D2" s="98"/>
      <c r="E2" s="98"/>
      <c r="F2" s="98"/>
      <c r="G2" s="98"/>
      <c r="H2" s="98"/>
    </row>
    <row r="3" spans="3:8" ht="15.75">
      <c r="C3" s="23"/>
      <c r="D3" s="23"/>
      <c r="E3" s="23" t="s">
        <v>25</v>
      </c>
      <c r="F3" s="23"/>
      <c r="G3" s="23"/>
      <c r="H3" s="23"/>
    </row>
    <row r="4" ht="12.75">
      <c r="H4" s="24" t="s">
        <v>26</v>
      </c>
    </row>
    <row r="5" spans="2:8" ht="12.75">
      <c r="B5" s="25"/>
      <c r="C5" s="99" t="s">
        <v>27</v>
      </c>
      <c r="D5" s="99" t="s">
        <v>28</v>
      </c>
      <c r="E5" s="99" t="s">
        <v>29</v>
      </c>
      <c r="F5" s="99" t="s">
        <v>15</v>
      </c>
      <c r="G5" s="99" t="s">
        <v>30</v>
      </c>
      <c r="H5" s="99" t="s">
        <v>31</v>
      </c>
    </row>
    <row r="6" spans="2:8" ht="12.75">
      <c r="B6" s="26"/>
      <c r="C6" s="100"/>
      <c r="D6" s="100"/>
      <c r="E6" s="100"/>
      <c r="F6" s="100"/>
      <c r="G6" s="100"/>
      <c r="H6" s="100"/>
    </row>
    <row r="7" spans="2:8" ht="12.75">
      <c r="B7" s="27"/>
      <c r="C7" s="101"/>
      <c r="D7" s="101"/>
      <c r="E7" s="101"/>
      <c r="F7" s="101"/>
      <c r="G7" s="101"/>
      <c r="H7" s="101"/>
    </row>
    <row r="8" spans="1:9" ht="15.75">
      <c r="A8" s="28"/>
      <c r="B8" s="29" t="s">
        <v>32</v>
      </c>
      <c r="C8" s="30">
        <v>210000</v>
      </c>
      <c r="D8" s="30">
        <v>200000</v>
      </c>
      <c r="E8" s="30">
        <v>42800</v>
      </c>
      <c r="F8" s="31"/>
      <c r="G8" s="30" t="s">
        <v>33</v>
      </c>
      <c r="H8" s="32">
        <v>1279800</v>
      </c>
      <c r="I8" s="28"/>
    </row>
    <row r="9" spans="1:9" ht="15.75">
      <c r="A9" s="28"/>
      <c r="B9" s="29" t="s">
        <v>34</v>
      </c>
      <c r="C9" s="31"/>
      <c r="D9" s="31"/>
      <c r="E9" s="31"/>
      <c r="F9" s="30">
        <v>50000</v>
      </c>
      <c r="G9" s="31"/>
      <c r="H9" s="32">
        <v>50000</v>
      </c>
      <c r="I9" s="28"/>
    </row>
    <row r="10" spans="1:9" ht="15.75">
      <c r="A10" s="28"/>
      <c r="B10" s="29" t="s">
        <v>31</v>
      </c>
      <c r="C10" s="32">
        <v>210000</v>
      </c>
      <c r="D10" s="32">
        <v>200000</v>
      </c>
      <c r="E10" s="32">
        <v>42800</v>
      </c>
      <c r="F10" s="32">
        <v>50000</v>
      </c>
      <c r="G10" s="32">
        <v>827000</v>
      </c>
      <c r="H10" s="32">
        <v>1329800</v>
      </c>
      <c r="I10" s="28"/>
    </row>
    <row r="12" ht="12.75">
      <c r="B12" t="s">
        <v>35</v>
      </c>
    </row>
    <row r="14" spans="3:9" ht="15.75">
      <c r="C14" s="22"/>
      <c r="D14" s="22"/>
      <c r="E14" s="22" t="s">
        <v>36</v>
      </c>
      <c r="F14" s="22"/>
      <c r="G14" s="22"/>
      <c r="H14" s="22"/>
      <c r="I14" s="22"/>
    </row>
    <row r="15" spans="2:9" ht="15.75">
      <c r="B15" s="22"/>
      <c r="C15" s="22"/>
      <c r="D15" s="22"/>
      <c r="E15" s="22"/>
      <c r="F15" s="22"/>
      <c r="G15" s="22"/>
      <c r="H15" s="24" t="s">
        <v>26</v>
      </c>
      <c r="I15" s="22"/>
    </row>
    <row r="16" spans="1:9" ht="38.25">
      <c r="A16" s="33"/>
      <c r="B16" s="34"/>
      <c r="C16" s="34" t="s">
        <v>27</v>
      </c>
      <c r="D16" s="34" t="s">
        <v>37</v>
      </c>
      <c r="E16" s="34" t="s">
        <v>28</v>
      </c>
      <c r="F16" s="34" t="s">
        <v>38</v>
      </c>
      <c r="G16" s="34" t="s">
        <v>15</v>
      </c>
      <c r="H16" s="34" t="s">
        <v>31</v>
      </c>
      <c r="I16" s="33"/>
    </row>
    <row r="17" spans="2:9" ht="15.75">
      <c r="B17" s="29" t="s">
        <v>32</v>
      </c>
      <c r="C17" s="30" t="s">
        <v>39</v>
      </c>
      <c r="D17" s="35">
        <v>193980</v>
      </c>
      <c r="E17" s="30" t="s">
        <v>40</v>
      </c>
      <c r="F17" s="35">
        <v>61200</v>
      </c>
      <c r="G17" s="36"/>
      <c r="H17" s="37">
        <v>2876353</v>
      </c>
      <c r="I17" s="1"/>
    </row>
    <row r="18" spans="2:8" ht="15.75">
      <c r="B18" s="29" t="s">
        <v>13</v>
      </c>
      <c r="C18" s="30">
        <v>20000</v>
      </c>
      <c r="D18" s="35"/>
      <c r="E18" s="30"/>
      <c r="F18" s="35"/>
      <c r="G18" s="36"/>
      <c r="H18" s="32">
        <v>20000</v>
      </c>
    </row>
    <row r="19" spans="2:8" ht="15.75">
      <c r="B19" s="29" t="s">
        <v>12</v>
      </c>
      <c r="C19" s="30">
        <v>2377</v>
      </c>
      <c r="D19" s="35"/>
      <c r="E19" s="30"/>
      <c r="F19" s="35"/>
      <c r="G19" s="36"/>
      <c r="H19" s="32">
        <v>2377</v>
      </c>
    </row>
    <row r="20" spans="2:8" ht="15.75">
      <c r="B20" s="29" t="s">
        <v>11</v>
      </c>
      <c r="C20" s="30">
        <v>1520</v>
      </c>
      <c r="D20" s="35"/>
      <c r="E20" s="30"/>
      <c r="F20" s="35"/>
      <c r="G20" s="36"/>
      <c r="H20" s="32">
        <v>1520</v>
      </c>
    </row>
    <row r="21" spans="2:8" ht="15.75">
      <c r="B21" s="29" t="s">
        <v>41</v>
      </c>
      <c r="C21" s="36"/>
      <c r="D21" s="35">
        <v>1194917</v>
      </c>
      <c r="E21" s="36"/>
      <c r="F21" s="36"/>
      <c r="G21" s="36"/>
      <c r="H21" s="37">
        <v>1194917</v>
      </c>
    </row>
    <row r="22" spans="2:8" ht="15.75">
      <c r="B22" s="29" t="s">
        <v>42</v>
      </c>
      <c r="C22" s="36"/>
      <c r="D22" s="35">
        <v>212524</v>
      </c>
      <c r="E22" s="36"/>
      <c r="F22" s="36"/>
      <c r="G22" s="36"/>
      <c r="H22" s="37">
        <v>212524</v>
      </c>
    </row>
    <row r="23" spans="2:8" ht="15.75">
      <c r="B23" s="29" t="s">
        <v>34</v>
      </c>
      <c r="C23" s="36"/>
      <c r="D23" s="36"/>
      <c r="E23" s="36"/>
      <c r="F23" s="36"/>
      <c r="G23" s="35">
        <v>40000</v>
      </c>
      <c r="H23" s="37">
        <v>40000</v>
      </c>
    </row>
    <row r="24" spans="2:8" ht="15.75">
      <c r="B24" s="29" t="s">
        <v>31</v>
      </c>
      <c r="C24" s="37">
        <v>847791</v>
      </c>
      <c r="D24" s="37">
        <v>1601421</v>
      </c>
      <c r="E24" s="37">
        <v>1797279</v>
      </c>
      <c r="F24" s="37">
        <v>61200</v>
      </c>
      <c r="G24" s="37">
        <v>40000</v>
      </c>
      <c r="H24" s="37">
        <v>4347691</v>
      </c>
    </row>
    <row r="25" spans="2:8" ht="12.75">
      <c r="B25" s="38"/>
      <c r="D25" s="1"/>
      <c r="E25" s="1"/>
      <c r="F25" s="1"/>
      <c r="G25" s="1"/>
      <c r="H25" s="1"/>
    </row>
    <row r="26" spans="2:3" ht="12.75">
      <c r="B26" s="24" t="s">
        <v>182</v>
      </c>
      <c r="C26" s="40" t="s">
        <v>186</v>
      </c>
    </row>
    <row r="27" spans="2:3" ht="12.75">
      <c r="B27" s="97"/>
      <c r="C27" t="s">
        <v>185</v>
      </c>
    </row>
    <row r="28" spans="2:3" ht="12.75">
      <c r="B28" s="41" t="s">
        <v>183</v>
      </c>
      <c r="C28" s="1" t="s">
        <v>184</v>
      </c>
    </row>
  </sheetData>
  <mergeCells count="7">
    <mergeCell ref="B2:H2"/>
    <mergeCell ref="C5:C7"/>
    <mergeCell ref="D5:D7"/>
    <mergeCell ref="E5:E7"/>
    <mergeCell ref="F5:F7"/>
    <mergeCell ref="G5:G7"/>
    <mergeCell ref="H5:H7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&amp;RPríloha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8">
      <selection activeCell="A16" sqref="A16"/>
    </sheetView>
  </sheetViews>
  <sheetFormatPr defaultColWidth="9.140625" defaultRowHeight="12.75"/>
  <cols>
    <col min="1" max="1" width="29.28125" style="0" bestFit="1" customWidth="1"/>
    <col min="2" max="2" width="7.140625" style="0" bestFit="1" customWidth="1"/>
    <col min="4" max="4" width="8.57421875" style="0" bestFit="1" customWidth="1"/>
    <col min="6" max="6" width="7.57421875" style="0" bestFit="1" customWidth="1"/>
    <col min="12" max="12" width="10.7109375" style="0" customWidth="1"/>
  </cols>
  <sheetData>
    <row r="1" spans="2:11" ht="12.75">
      <c r="B1" s="105" t="s">
        <v>178</v>
      </c>
      <c r="C1" s="105"/>
      <c r="D1" s="105"/>
      <c r="E1" s="105"/>
      <c r="F1" s="105"/>
      <c r="G1" s="105"/>
      <c r="H1" s="105"/>
      <c r="I1" s="105"/>
      <c r="J1" s="105"/>
      <c r="K1" s="105"/>
    </row>
    <row r="3" spans="1:12" ht="12.75">
      <c r="A3" s="1" t="s">
        <v>0</v>
      </c>
      <c r="B3" s="102">
        <v>2004</v>
      </c>
      <c r="C3" s="103"/>
      <c r="D3" s="103"/>
      <c r="E3" s="103"/>
      <c r="F3" s="104"/>
      <c r="G3" s="102">
        <v>2005</v>
      </c>
      <c r="H3" s="103"/>
      <c r="I3" s="103"/>
      <c r="J3" s="103"/>
      <c r="K3" s="104"/>
      <c r="L3" s="2" t="s">
        <v>1</v>
      </c>
    </row>
    <row r="4" spans="1:12" ht="51">
      <c r="A4" s="3" t="s">
        <v>2</v>
      </c>
      <c r="B4" s="3" t="s">
        <v>3</v>
      </c>
      <c r="C4" s="4" t="s">
        <v>4</v>
      </c>
      <c r="D4" s="4" t="s">
        <v>5</v>
      </c>
      <c r="E4" s="5" t="s">
        <v>6</v>
      </c>
      <c r="F4" s="4" t="s">
        <v>7</v>
      </c>
      <c r="G4" s="3" t="s">
        <v>3</v>
      </c>
      <c r="H4" s="4" t="s">
        <v>4</v>
      </c>
      <c r="I4" s="4" t="s">
        <v>5</v>
      </c>
      <c r="J4" s="5" t="s">
        <v>6</v>
      </c>
      <c r="K4" s="6" t="s">
        <v>7</v>
      </c>
      <c r="L4" s="5" t="s">
        <v>8</v>
      </c>
    </row>
    <row r="5" spans="1:12" ht="12.75">
      <c r="A5" s="7" t="s">
        <v>9</v>
      </c>
      <c r="B5" s="8"/>
      <c r="C5" s="8"/>
      <c r="D5" s="8"/>
      <c r="E5" s="8"/>
      <c r="F5" s="9">
        <f aca="true" t="shared" si="0" ref="F5:F12">SUM(B5:E5)</f>
        <v>0</v>
      </c>
      <c r="G5" s="8">
        <v>1194917</v>
      </c>
      <c r="H5" s="8"/>
      <c r="I5" s="8"/>
      <c r="J5" s="8"/>
      <c r="K5" s="9">
        <f aca="true" t="shared" si="1" ref="K5:K12">SUM(G5:J5)</f>
        <v>1194917</v>
      </c>
      <c r="L5" s="8">
        <f>F5+K5</f>
        <v>1194917</v>
      </c>
    </row>
    <row r="6" spans="1:12" ht="12.75">
      <c r="A6" s="7" t="s">
        <v>10</v>
      </c>
      <c r="B6" s="8"/>
      <c r="C6" s="8"/>
      <c r="D6" s="8"/>
      <c r="E6" s="8"/>
      <c r="F6" s="9">
        <f t="shared" si="0"/>
        <v>0</v>
      </c>
      <c r="G6" s="8">
        <v>212524</v>
      </c>
      <c r="H6" s="8"/>
      <c r="I6" s="8"/>
      <c r="J6" s="8"/>
      <c r="K6" s="9">
        <f t="shared" si="1"/>
        <v>212524</v>
      </c>
      <c r="L6" s="8">
        <f>F6+K6</f>
        <v>212524</v>
      </c>
    </row>
    <row r="7" spans="1:12" ht="12.75">
      <c r="A7" s="7" t="s">
        <v>11</v>
      </c>
      <c r="B7" s="8"/>
      <c r="C7" s="8"/>
      <c r="D7" s="8"/>
      <c r="E7" s="8"/>
      <c r="F7" s="9">
        <f t="shared" si="0"/>
        <v>0</v>
      </c>
      <c r="G7" s="8"/>
      <c r="H7" s="8">
        <v>1520</v>
      </c>
      <c r="I7" s="8"/>
      <c r="J7" s="8"/>
      <c r="K7" s="9">
        <f t="shared" si="1"/>
        <v>1520</v>
      </c>
      <c r="L7" s="8">
        <f>F7+K7</f>
        <v>1520</v>
      </c>
    </row>
    <row r="8" spans="1:12" ht="12.75">
      <c r="A8" s="7" t="s">
        <v>12</v>
      </c>
      <c r="B8" s="8"/>
      <c r="C8" s="8"/>
      <c r="D8" s="8"/>
      <c r="E8" s="8"/>
      <c r="F8" s="9">
        <f t="shared" si="0"/>
        <v>0</v>
      </c>
      <c r="G8" s="8"/>
      <c r="H8" s="8">
        <v>2377</v>
      </c>
      <c r="I8" s="8"/>
      <c r="J8" s="8"/>
      <c r="K8" s="9">
        <f t="shared" si="1"/>
        <v>2377</v>
      </c>
      <c r="L8" s="8">
        <f>F8+K8</f>
        <v>2377</v>
      </c>
    </row>
    <row r="9" spans="1:12" ht="12.75">
      <c r="A9" s="7" t="s">
        <v>13</v>
      </c>
      <c r="B9" s="8"/>
      <c r="C9" s="8"/>
      <c r="D9" s="8"/>
      <c r="E9" s="8"/>
      <c r="F9" s="9">
        <f t="shared" si="0"/>
        <v>0</v>
      </c>
      <c r="G9" s="8"/>
      <c r="H9" s="8">
        <v>20000</v>
      </c>
      <c r="I9" s="8"/>
      <c r="J9" s="8"/>
      <c r="K9" s="9">
        <f t="shared" si="1"/>
        <v>20000</v>
      </c>
      <c r="L9" s="8">
        <f>F9+K9</f>
        <v>20000</v>
      </c>
    </row>
    <row r="10" spans="1:12" ht="12.75">
      <c r="A10" s="7" t="s">
        <v>14</v>
      </c>
      <c r="B10" s="8">
        <f>0-B13-B14-B15-B17-B18</f>
        <v>0</v>
      </c>
      <c r="C10" s="8">
        <f>78474-C13-C14-C15-C17-C18</f>
        <v>78474</v>
      </c>
      <c r="D10" s="8">
        <f>138901-D13-D14-D15-D17-D18</f>
        <v>0</v>
      </c>
      <c r="E10" s="8">
        <f>575883-E13-E14-E15-E17-E18</f>
        <v>0</v>
      </c>
      <c r="F10" s="9">
        <f t="shared" si="0"/>
        <v>78474</v>
      </c>
      <c r="G10" s="8">
        <f>-G13-G14-G15-G17-G18</f>
        <v>0</v>
      </c>
      <c r="H10" s="8">
        <f>392504-H13-H14-H15-H17-H18</f>
        <v>37979</v>
      </c>
      <c r="I10" s="8">
        <f>1074264-I13-I14-I15-I17-I18</f>
        <v>0</v>
      </c>
      <c r="J10" s="8">
        <f>476874-J13-J14-J15-J17-J18</f>
        <v>0</v>
      </c>
      <c r="K10" s="9">
        <f t="shared" si="1"/>
        <v>37979</v>
      </c>
      <c r="L10" s="8">
        <f aca="true" t="shared" si="2" ref="L10:L20">F10+K10</f>
        <v>116453</v>
      </c>
    </row>
    <row r="11" spans="1:12" ht="12.75">
      <c r="A11" s="10" t="s">
        <v>15</v>
      </c>
      <c r="B11" s="11"/>
      <c r="C11" s="11"/>
      <c r="D11" s="11">
        <f>37321+1785</f>
        <v>39106</v>
      </c>
      <c r="E11" s="11"/>
      <c r="F11" s="12">
        <f t="shared" si="0"/>
        <v>39106</v>
      </c>
      <c r="G11" s="11"/>
      <c r="H11" s="11"/>
      <c r="I11" s="11">
        <f>3679+47467</f>
        <v>51146</v>
      </c>
      <c r="J11" s="11"/>
      <c r="K11" s="12">
        <f t="shared" si="1"/>
        <v>51146</v>
      </c>
      <c r="L11" s="11">
        <f t="shared" si="2"/>
        <v>90252</v>
      </c>
    </row>
    <row r="12" spans="1:12" ht="12.75">
      <c r="A12" s="13" t="s">
        <v>16</v>
      </c>
      <c r="B12" s="14"/>
      <c r="C12" s="14"/>
      <c r="D12" s="14">
        <f>102101-E12</f>
        <v>99795</v>
      </c>
      <c r="E12" s="14">
        <f>1524+782</f>
        <v>2306</v>
      </c>
      <c r="F12" s="15">
        <f t="shared" si="0"/>
        <v>102101</v>
      </c>
      <c r="G12" s="14"/>
      <c r="H12" s="14"/>
      <c r="I12" s="14">
        <f>580000+674866+59500-J12</f>
        <v>1023118</v>
      </c>
      <c r="J12" s="14">
        <f>63000+72000+156248</f>
        <v>291248</v>
      </c>
      <c r="K12" s="15">
        <f t="shared" si="1"/>
        <v>1314366</v>
      </c>
      <c r="L12" s="14">
        <f t="shared" si="2"/>
        <v>1416467</v>
      </c>
    </row>
    <row r="13" spans="1:12" ht="12.75">
      <c r="A13" s="16" t="s">
        <v>17</v>
      </c>
      <c r="B13" s="17">
        <f aca="true" t="shared" si="3" ref="B13:I13">SUM(B11:B12)</f>
        <v>0</v>
      </c>
      <c r="C13" s="17">
        <f t="shared" si="3"/>
        <v>0</v>
      </c>
      <c r="D13" s="17">
        <f t="shared" si="3"/>
        <v>138901</v>
      </c>
      <c r="E13" s="17">
        <f t="shared" si="3"/>
        <v>2306</v>
      </c>
      <c r="F13" s="18">
        <f t="shared" si="3"/>
        <v>141207</v>
      </c>
      <c r="G13" s="17">
        <f t="shared" si="3"/>
        <v>0</v>
      </c>
      <c r="H13" s="17">
        <f t="shared" si="3"/>
        <v>0</v>
      </c>
      <c r="I13" s="17">
        <f t="shared" si="3"/>
        <v>1074264</v>
      </c>
      <c r="J13" s="17">
        <f>SUM(J11:J12)</f>
        <v>291248</v>
      </c>
      <c r="K13" s="18">
        <f>SUM(K11:K12)</f>
        <v>1365512</v>
      </c>
      <c r="L13" s="17">
        <f>SUM(L11:L12)</f>
        <v>1506719</v>
      </c>
    </row>
    <row r="14" spans="1:12" ht="12.75">
      <c r="A14" s="7" t="s">
        <v>18</v>
      </c>
      <c r="B14" s="8"/>
      <c r="C14" s="8"/>
      <c r="D14" s="8"/>
      <c r="E14" s="8">
        <f>176379+247417</f>
        <v>423796</v>
      </c>
      <c r="F14" s="18">
        <f aca="true" t="shared" si="4" ref="F14:F20">SUM(B14:E14)</f>
        <v>423796</v>
      </c>
      <c r="G14" s="8"/>
      <c r="H14" s="8"/>
      <c r="I14" s="8"/>
      <c r="J14" s="8">
        <f>7054+135058</f>
        <v>142112</v>
      </c>
      <c r="K14" s="18">
        <f>SUM(G14:J14)</f>
        <v>142112</v>
      </c>
      <c r="L14" s="8">
        <f t="shared" si="2"/>
        <v>565908</v>
      </c>
    </row>
    <row r="15" spans="1:12" ht="12.75">
      <c r="A15" s="7" t="s">
        <v>19</v>
      </c>
      <c r="B15" s="8"/>
      <c r="C15" s="8"/>
      <c r="D15" s="8"/>
      <c r="E15" s="8">
        <f>70535+79246</f>
        <v>149781</v>
      </c>
      <c r="F15" s="18">
        <f t="shared" si="4"/>
        <v>149781</v>
      </c>
      <c r="G15" s="8"/>
      <c r="H15" s="8"/>
      <c r="I15" s="8"/>
      <c r="J15" s="8">
        <f>1457+42057</f>
        <v>43514</v>
      </c>
      <c r="K15" s="18">
        <f>SUM(G15:J15)</f>
        <v>43514</v>
      </c>
      <c r="L15" s="8">
        <f t="shared" si="2"/>
        <v>193295</v>
      </c>
    </row>
    <row r="16" spans="1:12" ht="12.75">
      <c r="A16" s="7" t="s">
        <v>34</v>
      </c>
      <c r="B16" s="8"/>
      <c r="C16" s="8"/>
      <c r="D16" s="8">
        <v>45590</v>
      </c>
      <c r="E16" s="8"/>
      <c r="F16" s="18">
        <f t="shared" si="4"/>
        <v>45590</v>
      </c>
      <c r="G16" s="8"/>
      <c r="H16" s="8"/>
      <c r="I16" s="8">
        <v>19961</v>
      </c>
      <c r="J16" s="8"/>
      <c r="K16" s="18">
        <f>SUM(G16:J16)</f>
        <v>19961</v>
      </c>
      <c r="L16" s="8">
        <f t="shared" si="2"/>
        <v>65551</v>
      </c>
    </row>
    <row r="17" spans="1:12" ht="12.75">
      <c r="A17" s="7" t="s">
        <v>20</v>
      </c>
      <c r="B17" s="8"/>
      <c r="C17" s="8"/>
      <c r="D17" s="8"/>
      <c r="E17" s="8"/>
      <c r="F17" s="18">
        <f t="shared" si="4"/>
        <v>0</v>
      </c>
      <c r="G17" s="8"/>
      <c r="H17" s="8">
        <v>58746</v>
      </c>
      <c r="I17" s="8"/>
      <c r="J17" s="8"/>
      <c r="K17" s="18">
        <f>SUM(G17:J17)</f>
        <v>58746</v>
      </c>
      <c r="L17" s="8">
        <f t="shared" si="2"/>
        <v>58746</v>
      </c>
    </row>
    <row r="18" spans="1:12" ht="12.75">
      <c r="A18" s="7" t="s">
        <v>21</v>
      </c>
      <c r="B18" s="8"/>
      <c r="C18" s="8"/>
      <c r="D18" s="8"/>
      <c r="E18" s="8"/>
      <c r="F18" s="18">
        <f t="shared" si="4"/>
        <v>0</v>
      </c>
      <c r="G18" s="8"/>
      <c r="H18" s="8">
        <f>295779</f>
        <v>295779</v>
      </c>
      <c r="I18" s="8"/>
      <c r="J18" s="8"/>
      <c r="K18" s="18">
        <f>SUM(G18:J18)</f>
        <v>295779</v>
      </c>
      <c r="L18" s="8">
        <f t="shared" si="2"/>
        <v>295779</v>
      </c>
    </row>
    <row r="19" spans="1:12" ht="12.75">
      <c r="A19" s="19" t="s">
        <v>8</v>
      </c>
      <c r="B19" s="20">
        <f aca="true" t="shared" si="5" ref="B19:L19">SUM(B5:B10,B13:B18)</f>
        <v>0</v>
      </c>
      <c r="C19" s="20">
        <f t="shared" si="5"/>
        <v>78474</v>
      </c>
      <c r="D19" s="20">
        <f t="shared" si="5"/>
        <v>184491</v>
      </c>
      <c r="E19" s="20">
        <f t="shared" si="5"/>
        <v>575883</v>
      </c>
      <c r="F19" s="21">
        <f t="shared" si="5"/>
        <v>838848</v>
      </c>
      <c r="G19" s="20">
        <f t="shared" si="5"/>
        <v>1407441</v>
      </c>
      <c r="H19" s="20">
        <f t="shared" si="5"/>
        <v>416401</v>
      </c>
      <c r="I19" s="20">
        <f t="shared" si="5"/>
        <v>1094225</v>
      </c>
      <c r="J19" s="20">
        <f t="shared" si="5"/>
        <v>476874</v>
      </c>
      <c r="K19" s="21">
        <f t="shared" si="5"/>
        <v>3394941</v>
      </c>
      <c r="L19" s="20">
        <f t="shared" si="5"/>
        <v>4233789</v>
      </c>
    </row>
    <row r="20" spans="1:12" ht="12.75">
      <c r="A20" s="8" t="s">
        <v>22</v>
      </c>
      <c r="B20" s="8"/>
      <c r="C20" s="8"/>
      <c r="D20" s="8">
        <f>D14+D15</f>
        <v>0</v>
      </c>
      <c r="E20" s="8">
        <f>E14+E15</f>
        <v>573577</v>
      </c>
      <c r="F20" s="9">
        <f t="shared" si="4"/>
        <v>573577</v>
      </c>
      <c r="G20" s="8"/>
      <c r="H20" s="8">
        <f>H18</f>
        <v>295779</v>
      </c>
      <c r="I20" s="8">
        <f>I14+I15</f>
        <v>0</v>
      </c>
      <c r="J20" s="8">
        <f>J14+J15</f>
        <v>185626</v>
      </c>
      <c r="K20" s="18">
        <f>SUM(G20:J20)</f>
        <v>481405</v>
      </c>
      <c r="L20" s="8">
        <f t="shared" si="2"/>
        <v>1054982</v>
      </c>
    </row>
    <row r="21" spans="1:12" ht="12.75">
      <c r="A21" s="19" t="s">
        <v>23</v>
      </c>
      <c r="B21" s="20">
        <f aca="true" t="shared" si="6" ref="B21:L21">B19-B20</f>
        <v>0</v>
      </c>
      <c r="C21" s="20">
        <f t="shared" si="6"/>
        <v>78474</v>
      </c>
      <c r="D21" s="20">
        <f t="shared" si="6"/>
        <v>184491</v>
      </c>
      <c r="E21" s="20">
        <f t="shared" si="6"/>
        <v>2306</v>
      </c>
      <c r="F21" s="21">
        <f t="shared" si="6"/>
        <v>265271</v>
      </c>
      <c r="G21" s="20">
        <f t="shared" si="6"/>
        <v>1407441</v>
      </c>
      <c r="H21" s="20">
        <f t="shared" si="6"/>
        <v>120622</v>
      </c>
      <c r="I21" s="20">
        <f t="shared" si="6"/>
        <v>1094225</v>
      </c>
      <c r="J21" s="20">
        <f t="shared" si="6"/>
        <v>291248</v>
      </c>
      <c r="K21" s="21">
        <f t="shared" si="6"/>
        <v>2913536</v>
      </c>
      <c r="L21" s="20">
        <f t="shared" si="6"/>
        <v>3178807</v>
      </c>
    </row>
  </sheetData>
  <mergeCells count="3">
    <mergeCell ref="B3:F3"/>
    <mergeCell ref="G3:K3"/>
    <mergeCell ref="B1:K1"/>
  </mergeCells>
  <printOptions/>
  <pageMargins left="0.75" right="0.75" top="1" bottom="1" header="0.4921259845" footer="0.4921259845"/>
  <pageSetup horizontalDpi="600" verticalDpi="600" orientation="landscape" paperSize="9" r:id="rId3"/>
  <headerFooter alignWithMargins="0">
    <oddHeader>&amp;RPríloha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C39"/>
  <sheetViews>
    <sheetView workbookViewId="0" topLeftCell="A1">
      <selection activeCell="B1" sqref="B1:C1"/>
    </sheetView>
  </sheetViews>
  <sheetFormatPr defaultColWidth="9.140625" defaultRowHeight="12.75"/>
  <cols>
    <col min="1" max="1" width="3.57421875" style="0" customWidth="1"/>
    <col min="2" max="2" width="57.421875" style="0" customWidth="1"/>
    <col min="3" max="3" width="21.421875" style="0" customWidth="1"/>
  </cols>
  <sheetData>
    <row r="1" spans="2:3" ht="15.75">
      <c r="B1" s="108" t="s">
        <v>181</v>
      </c>
      <c r="C1" s="108"/>
    </row>
    <row r="3" spans="2:3" ht="15.75">
      <c r="B3" s="43" t="s">
        <v>43</v>
      </c>
      <c r="C3" s="43" t="s">
        <v>44</v>
      </c>
    </row>
    <row r="4" spans="2:3" ht="15.75">
      <c r="B4" s="44" t="s">
        <v>45</v>
      </c>
      <c r="C4" s="46">
        <v>1523610.5</v>
      </c>
    </row>
    <row r="5" spans="2:3" ht="15.75">
      <c r="B5" s="44" t="s">
        <v>46</v>
      </c>
      <c r="C5" s="107" t="s">
        <v>48</v>
      </c>
    </row>
    <row r="6" spans="2:3" ht="15.75">
      <c r="B6" s="44" t="s">
        <v>47</v>
      </c>
      <c r="C6" s="107"/>
    </row>
    <row r="7" spans="2:3" ht="15.75">
      <c r="B7" s="45" t="s">
        <v>49</v>
      </c>
      <c r="C7" s="46" t="s">
        <v>50</v>
      </c>
    </row>
    <row r="8" spans="2:3" ht="15.75">
      <c r="B8" s="45" t="s">
        <v>51</v>
      </c>
      <c r="C8" s="46" t="s">
        <v>52</v>
      </c>
    </row>
    <row r="9" spans="2:3" ht="15.75">
      <c r="B9" s="45" t="s">
        <v>53</v>
      </c>
      <c r="C9" s="47" t="s">
        <v>54</v>
      </c>
    </row>
    <row r="10" spans="2:3" ht="15.75">
      <c r="B10" s="48"/>
      <c r="C10" s="49"/>
    </row>
    <row r="12" spans="2:3" ht="29.25" customHeight="1">
      <c r="B12" s="109" t="s">
        <v>55</v>
      </c>
      <c r="C12" s="109"/>
    </row>
    <row r="14" spans="2:3" ht="21.75">
      <c r="B14" s="55" t="s">
        <v>43</v>
      </c>
      <c r="C14" s="56" t="s">
        <v>56</v>
      </c>
    </row>
    <row r="15" spans="2:3" ht="12.75">
      <c r="B15" s="57" t="s">
        <v>57</v>
      </c>
      <c r="C15" s="58">
        <v>225000000</v>
      </c>
    </row>
    <row r="16" spans="2:3" ht="12.75">
      <c r="B16" s="57" t="s">
        <v>58</v>
      </c>
      <c r="C16" s="58">
        <v>158000000</v>
      </c>
    </row>
    <row r="17" spans="2:3" ht="12.75">
      <c r="B17" s="59" t="s">
        <v>59</v>
      </c>
      <c r="C17" s="60">
        <v>63000000</v>
      </c>
    </row>
    <row r="18" spans="2:3" ht="12.75">
      <c r="B18" s="59" t="s">
        <v>60</v>
      </c>
      <c r="C18" s="60">
        <v>72000000</v>
      </c>
    </row>
    <row r="19" spans="2:3" ht="12.75">
      <c r="B19" s="57" t="s">
        <v>61</v>
      </c>
      <c r="C19" s="58">
        <v>23000000</v>
      </c>
    </row>
    <row r="20" spans="2:3" ht="12.75">
      <c r="B20" s="57" t="s">
        <v>62</v>
      </c>
      <c r="C20" s="58">
        <v>15000000</v>
      </c>
    </row>
    <row r="21" spans="2:3" ht="12.75">
      <c r="B21" s="57" t="s">
        <v>63</v>
      </c>
      <c r="C21" s="58">
        <v>24000000</v>
      </c>
    </row>
    <row r="22" spans="2:3" ht="12.75">
      <c r="B22" s="59" t="s">
        <v>8</v>
      </c>
      <c r="C22" s="60">
        <v>580000000</v>
      </c>
    </row>
    <row r="25" spans="2:3" ht="27" customHeight="1">
      <c r="B25" s="110" t="s">
        <v>64</v>
      </c>
      <c r="C25" s="110"/>
    </row>
    <row r="27" spans="2:3" ht="22.5">
      <c r="B27" s="61" t="s">
        <v>43</v>
      </c>
      <c r="C27" s="62" t="s">
        <v>65</v>
      </c>
    </row>
    <row r="28" spans="2:3" ht="12.75">
      <c r="B28" s="63" t="s">
        <v>57</v>
      </c>
      <c r="C28" s="64">
        <v>138212266.83</v>
      </c>
    </row>
    <row r="29" spans="2:3" ht="12.75">
      <c r="B29" s="63" t="s">
        <v>58</v>
      </c>
      <c r="C29" s="64">
        <v>331359927.66</v>
      </c>
    </row>
    <row r="30" spans="2:3" ht="12.75">
      <c r="B30" s="63" t="s">
        <v>59</v>
      </c>
      <c r="C30" s="64" t="s">
        <v>66</v>
      </c>
    </row>
    <row r="31" spans="2:3" ht="12.75">
      <c r="B31" s="68" t="s">
        <v>60</v>
      </c>
      <c r="C31" s="69">
        <v>156248037.49</v>
      </c>
    </row>
    <row r="32" spans="2:3" ht="12.75">
      <c r="B32" s="63" t="s">
        <v>61</v>
      </c>
      <c r="C32" s="64">
        <v>26695453.64</v>
      </c>
    </row>
    <row r="33" spans="2:3" ht="12.75">
      <c r="B33" s="63" t="s">
        <v>62</v>
      </c>
      <c r="C33" s="64">
        <v>16901891.29</v>
      </c>
    </row>
    <row r="34" spans="2:3" ht="12.75">
      <c r="B34" s="63" t="s">
        <v>63</v>
      </c>
      <c r="C34" s="64">
        <v>12104168.74</v>
      </c>
    </row>
    <row r="35" spans="2:3" ht="12.75">
      <c r="B35" s="66" t="s">
        <v>67</v>
      </c>
      <c r="C35" s="67">
        <v>682097745.65</v>
      </c>
    </row>
    <row r="36" spans="2:3" ht="12.75">
      <c r="B36" s="106" t="s">
        <v>68</v>
      </c>
      <c r="C36" s="64"/>
    </row>
    <row r="37" spans="2:3" ht="12.75">
      <c r="B37" s="106"/>
      <c r="C37" s="64">
        <v>-7230158.47</v>
      </c>
    </row>
    <row r="38" spans="2:3" ht="12.75">
      <c r="B38" s="106"/>
      <c r="C38" s="64"/>
    </row>
    <row r="39" spans="2:3" ht="12.75">
      <c r="B39" s="68" t="s">
        <v>8</v>
      </c>
      <c r="C39" s="69">
        <v>674865588.17</v>
      </c>
    </row>
  </sheetData>
  <mergeCells count="5">
    <mergeCell ref="B36:B38"/>
    <mergeCell ref="C5:C6"/>
    <mergeCell ref="B1:C1"/>
    <mergeCell ref="B12:C12"/>
    <mergeCell ref="B25:C25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&amp;RPríloha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C27"/>
  <sheetViews>
    <sheetView workbookViewId="0" topLeftCell="A1">
      <selection activeCell="B29" sqref="B29"/>
    </sheetView>
  </sheetViews>
  <sheetFormatPr defaultColWidth="9.140625" defaultRowHeight="12.75"/>
  <cols>
    <col min="1" max="1" width="3.00390625" style="0" customWidth="1"/>
    <col min="2" max="2" width="67.00390625" style="0" bestFit="1" customWidth="1"/>
    <col min="3" max="3" width="19.00390625" style="0" bestFit="1" customWidth="1"/>
  </cols>
  <sheetData>
    <row r="1" spans="2:3" ht="26.25" customHeight="1">
      <c r="B1" s="110" t="s">
        <v>114</v>
      </c>
      <c r="C1" s="110"/>
    </row>
    <row r="3" spans="2:3" ht="15.75">
      <c r="B3" s="43" t="s">
        <v>43</v>
      </c>
      <c r="C3" s="43" t="s">
        <v>44</v>
      </c>
    </row>
    <row r="4" spans="2:3" ht="15.75">
      <c r="B4" s="44" t="s">
        <v>69</v>
      </c>
      <c r="C4" s="46" t="s">
        <v>70</v>
      </c>
    </row>
    <row r="5" spans="2:3" ht="15.75">
      <c r="B5" s="44" t="s">
        <v>71</v>
      </c>
      <c r="C5" s="46" t="s">
        <v>72</v>
      </c>
    </row>
    <row r="6" spans="2:3" ht="15.75">
      <c r="B6" s="44" t="s">
        <v>73</v>
      </c>
      <c r="C6" s="46" t="s">
        <v>74</v>
      </c>
    </row>
    <row r="7" spans="2:3" ht="15.75">
      <c r="B7" s="44" t="s">
        <v>75</v>
      </c>
      <c r="C7" s="46" t="s">
        <v>76</v>
      </c>
    </row>
    <row r="8" spans="2:3" ht="15.75">
      <c r="B8" s="44" t="s">
        <v>77</v>
      </c>
      <c r="C8" s="46" t="s">
        <v>78</v>
      </c>
    </row>
    <row r="9" spans="2:3" ht="15.75">
      <c r="B9" s="70" t="s">
        <v>79</v>
      </c>
      <c r="C9" s="46" t="s">
        <v>80</v>
      </c>
    </row>
    <row r="10" spans="2:3" ht="15.75">
      <c r="B10" s="44" t="s">
        <v>81</v>
      </c>
      <c r="C10" s="46" t="s">
        <v>82</v>
      </c>
    </row>
    <row r="11" spans="2:3" ht="15.75">
      <c r="B11" s="44" t="s">
        <v>83</v>
      </c>
      <c r="C11" s="46" t="s">
        <v>84</v>
      </c>
    </row>
    <row r="12" spans="2:3" ht="15.75">
      <c r="B12" s="44" t="s">
        <v>85</v>
      </c>
      <c r="C12" s="107" t="s">
        <v>87</v>
      </c>
    </row>
    <row r="13" spans="2:3" ht="15.75">
      <c r="B13" s="44" t="s">
        <v>86</v>
      </c>
      <c r="C13" s="107"/>
    </row>
    <row r="14" spans="2:3" ht="15.75">
      <c r="B14" s="44" t="s">
        <v>88</v>
      </c>
      <c r="C14" s="46" t="s">
        <v>89</v>
      </c>
    </row>
    <row r="15" spans="2:3" ht="15.75">
      <c r="B15" s="44" t="s">
        <v>90</v>
      </c>
      <c r="C15" s="46" t="s">
        <v>91</v>
      </c>
    </row>
    <row r="16" spans="2:3" ht="15.75">
      <c r="B16" s="44" t="s">
        <v>92</v>
      </c>
      <c r="C16" s="46" t="s">
        <v>93</v>
      </c>
    </row>
    <row r="17" spans="2:3" ht="15.75">
      <c r="B17" s="44" t="s">
        <v>94</v>
      </c>
      <c r="C17" s="46" t="s">
        <v>95</v>
      </c>
    </row>
    <row r="18" spans="2:3" ht="15.75">
      <c r="B18" s="44" t="s">
        <v>96</v>
      </c>
      <c r="C18" s="46" t="s">
        <v>97</v>
      </c>
    </row>
    <row r="19" spans="2:3" ht="15.75">
      <c r="B19" s="44" t="s">
        <v>98</v>
      </c>
      <c r="C19" s="46" t="s">
        <v>99</v>
      </c>
    </row>
    <row r="20" spans="2:3" ht="15.75">
      <c r="B20" s="44" t="s">
        <v>100</v>
      </c>
      <c r="C20" s="46" t="s">
        <v>101</v>
      </c>
    </row>
    <row r="21" spans="2:3" ht="15.75">
      <c r="B21" s="44" t="s">
        <v>102</v>
      </c>
      <c r="C21" s="46" t="s">
        <v>103</v>
      </c>
    </row>
    <row r="22" spans="2:3" ht="15.75">
      <c r="B22" s="44" t="s">
        <v>104</v>
      </c>
      <c r="C22" s="46" t="s">
        <v>105</v>
      </c>
    </row>
    <row r="23" spans="2:3" ht="15.75">
      <c r="B23" s="44" t="s">
        <v>106</v>
      </c>
      <c r="C23" s="46" t="s">
        <v>107</v>
      </c>
    </row>
    <row r="24" spans="2:3" ht="15.75">
      <c r="B24" s="71" t="s">
        <v>108</v>
      </c>
      <c r="C24" s="73" t="s">
        <v>109</v>
      </c>
    </row>
    <row r="25" spans="2:3" ht="15.75">
      <c r="B25" s="44" t="s">
        <v>110</v>
      </c>
      <c r="C25" s="46" t="s">
        <v>111</v>
      </c>
    </row>
    <row r="26" spans="2:3" ht="15.75">
      <c r="B26" s="71" t="s">
        <v>112</v>
      </c>
      <c r="C26" s="73" t="s">
        <v>111</v>
      </c>
    </row>
    <row r="27" spans="2:3" ht="15.75">
      <c r="B27" s="72" t="s">
        <v>8</v>
      </c>
      <c r="C27" s="47" t="s">
        <v>113</v>
      </c>
    </row>
  </sheetData>
  <mergeCells count="2">
    <mergeCell ref="C12:C13"/>
    <mergeCell ref="B1:C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&amp;RPríloha 4a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C29"/>
  <sheetViews>
    <sheetView workbookViewId="0" topLeftCell="A1">
      <selection activeCell="F4" sqref="F4"/>
    </sheetView>
  </sheetViews>
  <sheetFormatPr defaultColWidth="9.140625" defaultRowHeight="12.75"/>
  <cols>
    <col min="1" max="1" width="6.140625" style="0" customWidth="1"/>
    <col min="2" max="2" width="45.421875" style="0" customWidth="1"/>
    <col min="3" max="3" width="21.7109375" style="0" customWidth="1"/>
  </cols>
  <sheetData>
    <row r="1" spans="2:3" ht="29.25" customHeight="1">
      <c r="B1" s="113" t="s">
        <v>132</v>
      </c>
      <c r="C1" s="113"/>
    </row>
    <row r="2" ht="13.5" thickBot="1"/>
    <row r="3" spans="2:3" ht="21.75" thickBot="1">
      <c r="B3" s="50" t="s">
        <v>43</v>
      </c>
      <c r="C3" s="74" t="s">
        <v>56</v>
      </c>
    </row>
    <row r="4" spans="2:3" ht="13.5" thickBot="1">
      <c r="B4" s="51" t="s">
        <v>69</v>
      </c>
      <c r="C4" s="52">
        <v>7335.22</v>
      </c>
    </row>
    <row r="5" spans="2:3" ht="13.5" thickBot="1">
      <c r="B5" s="51" t="s">
        <v>71</v>
      </c>
      <c r="C5" s="52">
        <v>39532.32</v>
      </c>
    </row>
    <row r="6" spans="2:3" ht="13.5" thickBot="1">
      <c r="B6" s="51" t="s">
        <v>73</v>
      </c>
      <c r="C6" s="52">
        <v>131823.63</v>
      </c>
    </row>
    <row r="7" spans="2:3" ht="13.5" thickBot="1">
      <c r="B7" s="51" t="s">
        <v>75</v>
      </c>
      <c r="C7" s="52">
        <v>141671.5</v>
      </c>
    </row>
    <row r="8" spans="2:3" ht="13.5" thickBot="1">
      <c r="B8" s="51" t="s">
        <v>77</v>
      </c>
      <c r="C8" s="52">
        <v>439173.25</v>
      </c>
    </row>
    <row r="9" spans="2:3" ht="13.5" thickBot="1">
      <c r="B9" s="75" t="s">
        <v>115</v>
      </c>
      <c r="C9" s="52">
        <v>61501.47</v>
      </c>
    </row>
    <row r="10" spans="2:3" ht="13.5" thickBot="1">
      <c r="B10" s="51" t="s">
        <v>81</v>
      </c>
      <c r="C10" s="52">
        <v>540000</v>
      </c>
    </row>
    <row r="11" spans="2:3" ht="12.75">
      <c r="B11" s="76" t="s">
        <v>116</v>
      </c>
      <c r="C11" s="111">
        <v>30950.25</v>
      </c>
    </row>
    <row r="12" spans="2:3" ht="13.5" thickBot="1">
      <c r="B12" s="51" t="s">
        <v>117</v>
      </c>
      <c r="C12" s="112"/>
    </row>
    <row r="13" spans="2:3" ht="13.5" thickBot="1">
      <c r="B13" s="51" t="s">
        <v>118</v>
      </c>
      <c r="C13" s="52">
        <v>70560.54</v>
      </c>
    </row>
    <row r="14" spans="2:3" ht="12.75">
      <c r="B14" s="76" t="s">
        <v>119</v>
      </c>
      <c r="C14" s="111">
        <v>40161.12</v>
      </c>
    </row>
    <row r="15" spans="2:3" ht="13.5" thickBot="1">
      <c r="B15" s="51" t="s">
        <v>120</v>
      </c>
      <c r="C15" s="112"/>
    </row>
    <row r="16" spans="2:3" ht="12.75">
      <c r="B16" s="76" t="s">
        <v>121</v>
      </c>
      <c r="C16" s="111">
        <v>22677.63</v>
      </c>
    </row>
    <row r="17" spans="2:3" ht="13.5" thickBot="1">
      <c r="B17" s="51" t="s">
        <v>122</v>
      </c>
      <c r="C17" s="112"/>
    </row>
    <row r="18" spans="2:3" ht="13.5" thickBot="1">
      <c r="B18" s="51" t="s">
        <v>123</v>
      </c>
      <c r="C18" s="52">
        <v>454081</v>
      </c>
    </row>
    <row r="19" spans="2:3" ht="13.5" thickBot="1">
      <c r="B19" s="51" t="s">
        <v>124</v>
      </c>
      <c r="C19" s="52">
        <v>2118.12</v>
      </c>
    </row>
    <row r="20" spans="2:3" ht="13.5" thickBot="1">
      <c r="B20" s="51" t="s">
        <v>125</v>
      </c>
      <c r="C20" s="52">
        <v>6500</v>
      </c>
    </row>
    <row r="21" spans="2:3" ht="13.5" thickBot="1">
      <c r="B21" s="51" t="s">
        <v>126</v>
      </c>
      <c r="C21" s="52">
        <v>274650</v>
      </c>
    </row>
    <row r="22" spans="2:3" ht="13.5" thickBot="1">
      <c r="B22" s="51" t="s">
        <v>127</v>
      </c>
      <c r="C22" s="52">
        <v>1343789.1</v>
      </c>
    </row>
    <row r="23" spans="2:3" ht="13.5" thickBot="1">
      <c r="B23" s="51" t="s">
        <v>128</v>
      </c>
      <c r="C23" s="52" t="s">
        <v>66</v>
      </c>
    </row>
    <row r="24" spans="2:3" ht="13.5" thickBot="1">
      <c r="B24" s="51" t="s">
        <v>129</v>
      </c>
      <c r="C24" s="52">
        <v>72383.49</v>
      </c>
    </row>
    <row r="25" spans="2:3" ht="13.5" thickBot="1">
      <c r="B25" s="51" t="s">
        <v>130</v>
      </c>
      <c r="C25" s="52" t="s">
        <v>66</v>
      </c>
    </row>
    <row r="26" spans="2:3" ht="13.5" thickBot="1">
      <c r="B26" s="77" t="s">
        <v>108</v>
      </c>
      <c r="C26" s="78" t="s">
        <v>131</v>
      </c>
    </row>
    <row r="27" spans="2:3" ht="13.5" thickBot="1">
      <c r="B27" s="51" t="s">
        <v>110</v>
      </c>
      <c r="C27" s="52" t="s">
        <v>66</v>
      </c>
    </row>
    <row r="28" spans="2:3" ht="13.5" thickBot="1">
      <c r="B28" s="77" t="s">
        <v>112</v>
      </c>
      <c r="C28" s="78" t="s">
        <v>66</v>
      </c>
    </row>
    <row r="29" spans="2:3" ht="13.5" thickBot="1">
      <c r="B29" s="53" t="s">
        <v>8</v>
      </c>
      <c r="C29" s="54">
        <v>3678908.64</v>
      </c>
    </row>
  </sheetData>
  <mergeCells count="4">
    <mergeCell ref="C11:C12"/>
    <mergeCell ref="C14:C15"/>
    <mergeCell ref="C16:C17"/>
    <mergeCell ref="B1:C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&amp;RPríloha 4b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C31"/>
  <sheetViews>
    <sheetView workbookViewId="0" topLeftCell="A1">
      <selection activeCell="B1" sqref="B1:C1"/>
    </sheetView>
  </sheetViews>
  <sheetFormatPr defaultColWidth="9.140625" defaultRowHeight="12.75"/>
  <cols>
    <col min="2" max="2" width="41.140625" style="0" bestFit="1" customWidth="1"/>
    <col min="3" max="3" width="19.140625" style="0" bestFit="1" customWidth="1"/>
  </cols>
  <sheetData>
    <row r="1" spans="2:3" ht="33.75" customHeight="1">
      <c r="B1" s="110" t="s">
        <v>179</v>
      </c>
      <c r="C1" s="110"/>
    </row>
    <row r="2" ht="10.5" customHeight="1"/>
    <row r="3" spans="2:3" ht="22.5">
      <c r="B3" s="61" t="s">
        <v>43</v>
      </c>
      <c r="C3" s="62" t="s">
        <v>65</v>
      </c>
    </row>
    <row r="4" spans="2:3" ht="12.75">
      <c r="B4" s="63" t="s">
        <v>69</v>
      </c>
      <c r="C4" s="79">
        <v>2885397.35</v>
      </c>
    </row>
    <row r="5" spans="2:3" ht="12.75">
      <c r="B5" s="63" t="s">
        <v>71</v>
      </c>
      <c r="C5" s="79">
        <v>117273.95</v>
      </c>
    </row>
    <row r="6" spans="2:3" ht="12.75">
      <c r="B6" s="63" t="s">
        <v>73</v>
      </c>
      <c r="C6" s="79">
        <v>597595.67</v>
      </c>
    </row>
    <row r="7" spans="2:3" ht="12.75">
      <c r="B7" s="63" t="s">
        <v>75</v>
      </c>
      <c r="C7" s="79">
        <v>1252086.13</v>
      </c>
    </row>
    <row r="8" spans="2:3" ht="12.75">
      <c r="B8" s="63" t="s">
        <v>77</v>
      </c>
      <c r="C8" s="79">
        <v>1144145.46</v>
      </c>
    </row>
    <row r="9" spans="2:3" ht="12.75">
      <c r="B9" s="80" t="s">
        <v>115</v>
      </c>
      <c r="C9" s="79">
        <v>522527.33</v>
      </c>
    </row>
    <row r="10" spans="2:3" ht="12.75">
      <c r="B10" s="63" t="s">
        <v>81</v>
      </c>
      <c r="C10" s="79">
        <v>3020354.8</v>
      </c>
    </row>
    <row r="11" spans="2:3" ht="12.75">
      <c r="B11" s="63" t="s">
        <v>116</v>
      </c>
      <c r="C11" s="114">
        <v>412585.95</v>
      </c>
    </row>
    <row r="12" spans="2:3" ht="12.75">
      <c r="B12" s="63" t="s">
        <v>86</v>
      </c>
      <c r="C12" s="114"/>
    </row>
    <row r="13" spans="2:3" ht="12.75">
      <c r="B13" s="63" t="s">
        <v>118</v>
      </c>
      <c r="C13" s="79">
        <v>199261.29</v>
      </c>
    </row>
    <row r="14" spans="2:3" ht="12.75">
      <c r="B14" s="63" t="s">
        <v>119</v>
      </c>
      <c r="C14" s="114">
        <v>441163.68</v>
      </c>
    </row>
    <row r="15" spans="2:3" ht="12.75">
      <c r="B15" s="63" t="s">
        <v>120</v>
      </c>
      <c r="C15" s="114"/>
    </row>
    <row r="16" spans="2:3" ht="12.75">
      <c r="B16" s="63" t="s">
        <v>121</v>
      </c>
      <c r="C16" s="114">
        <v>306837.57</v>
      </c>
    </row>
    <row r="17" spans="2:3" ht="12.75">
      <c r="B17" s="63" t="s">
        <v>122</v>
      </c>
      <c r="C17" s="114"/>
    </row>
    <row r="18" spans="2:3" ht="12.75">
      <c r="B18" s="63" t="s">
        <v>123</v>
      </c>
      <c r="C18" s="79">
        <v>128309</v>
      </c>
    </row>
    <row r="19" spans="2:3" ht="12.75">
      <c r="B19" s="63" t="s">
        <v>124</v>
      </c>
      <c r="C19" s="79">
        <v>17566210.1</v>
      </c>
    </row>
    <row r="20" spans="2:3" ht="12.75">
      <c r="B20" s="63" t="s">
        <v>125</v>
      </c>
      <c r="C20" s="79">
        <v>215500</v>
      </c>
    </row>
    <row r="21" spans="2:3" ht="12.75">
      <c r="B21" s="63" t="s">
        <v>126</v>
      </c>
      <c r="C21" s="79">
        <v>465450</v>
      </c>
    </row>
    <row r="22" spans="2:3" ht="12.75">
      <c r="B22" s="63" t="s">
        <v>127</v>
      </c>
      <c r="C22" s="79">
        <v>5773221.1</v>
      </c>
    </row>
    <row r="23" spans="2:3" ht="12.75">
      <c r="B23" s="63" t="s">
        <v>128</v>
      </c>
      <c r="C23" s="79">
        <v>9319625</v>
      </c>
    </row>
    <row r="24" spans="2:3" ht="12.75">
      <c r="B24" s="63" t="s">
        <v>129</v>
      </c>
      <c r="C24" s="79">
        <v>48024.62</v>
      </c>
    </row>
    <row r="25" spans="2:3" ht="12.75">
      <c r="B25" s="63" t="s">
        <v>130</v>
      </c>
      <c r="C25" s="79">
        <v>203</v>
      </c>
    </row>
    <row r="26" spans="2:3" ht="12.75">
      <c r="B26" s="63" t="s">
        <v>133</v>
      </c>
      <c r="C26" s="114">
        <v>1399581</v>
      </c>
    </row>
    <row r="27" spans="2:3" ht="12.75">
      <c r="B27" s="63" t="s">
        <v>134</v>
      </c>
      <c r="C27" s="114"/>
    </row>
    <row r="28" spans="2:3" ht="12.75">
      <c r="B28" s="66" t="s">
        <v>108</v>
      </c>
      <c r="C28" s="81">
        <v>45815353.01</v>
      </c>
    </row>
    <row r="29" spans="2:3" ht="12.75">
      <c r="B29" s="63" t="s">
        <v>110</v>
      </c>
      <c r="C29" s="79">
        <v>1651787.1</v>
      </c>
    </row>
    <row r="30" spans="2:3" ht="12.75">
      <c r="B30" s="66" t="s">
        <v>112</v>
      </c>
      <c r="C30" s="81">
        <v>1651787.1</v>
      </c>
    </row>
    <row r="31" spans="2:3" ht="12.75">
      <c r="B31" s="68" t="s">
        <v>8</v>
      </c>
      <c r="C31" s="82">
        <v>47467140.11</v>
      </c>
    </row>
  </sheetData>
  <mergeCells count="5">
    <mergeCell ref="C26:C27"/>
    <mergeCell ref="B1:C1"/>
    <mergeCell ref="C11:C12"/>
    <mergeCell ref="C14:C15"/>
    <mergeCell ref="C16:C17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&amp;RPríloha 4c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E27"/>
  <sheetViews>
    <sheetView tabSelected="1" workbookViewId="0" topLeftCell="A1">
      <selection activeCell="B17" sqref="B17"/>
    </sheetView>
  </sheetViews>
  <sheetFormatPr defaultColWidth="9.140625" defaultRowHeight="12.75"/>
  <cols>
    <col min="2" max="2" width="42.8515625" style="0" bestFit="1" customWidth="1"/>
    <col min="3" max="4" width="15.00390625" style="0" bestFit="1" customWidth="1"/>
    <col min="5" max="5" width="14.57421875" style="0" bestFit="1" customWidth="1"/>
  </cols>
  <sheetData>
    <row r="2" spans="2:5" ht="12.75">
      <c r="B2" s="116" t="s">
        <v>154</v>
      </c>
      <c r="C2" s="116"/>
      <c r="D2" s="116"/>
      <c r="E2" s="116"/>
    </row>
    <row r="3" spans="2:5" ht="10.5" customHeight="1">
      <c r="B3" t="s">
        <v>187</v>
      </c>
      <c r="E3" s="24" t="s">
        <v>180</v>
      </c>
    </row>
    <row r="4" spans="2:5" ht="12.75">
      <c r="B4" s="115" t="s">
        <v>43</v>
      </c>
      <c r="C4" s="62" t="s">
        <v>44</v>
      </c>
      <c r="D4" s="61" t="s">
        <v>44</v>
      </c>
      <c r="E4" s="62" t="s">
        <v>137</v>
      </c>
    </row>
    <row r="5" spans="2:5" ht="12.75">
      <c r="B5" s="115"/>
      <c r="C5" s="62" t="s">
        <v>135</v>
      </c>
      <c r="D5" s="61" t="s">
        <v>136</v>
      </c>
      <c r="E5" s="62" t="s">
        <v>138</v>
      </c>
    </row>
    <row r="6" spans="2:5" ht="12.75">
      <c r="B6" s="63" t="s">
        <v>139</v>
      </c>
      <c r="C6" s="64" t="s">
        <v>140</v>
      </c>
      <c r="D6" s="83">
        <v>4421070</v>
      </c>
      <c r="E6" s="64">
        <v>165635274.15</v>
      </c>
    </row>
    <row r="7" spans="2:5" ht="12.75">
      <c r="B7" s="63" t="s">
        <v>141</v>
      </c>
      <c r="C7" s="64" t="s">
        <v>142</v>
      </c>
      <c r="D7" s="83">
        <v>2633047.96</v>
      </c>
      <c r="E7" s="64">
        <v>12482862.93</v>
      </c>
    </row>
    <row r="8" spans="2:5" ht="12.75">
      <c r="B8" s="63" t="s">
        <v>143</v>
      </c>
      <c r="C8" s="64" t="s">
        <v>144</v>
      </c>
      <c r="D8" s="83" t="s">
        <v>66</v>
      </c>
      <c r="E8" s="64">
        <v>5314781</v>
      </c>
    </row>
    <row r="9" spans="2:5" ht="12.75">
      <c r="B9" s="66" t="s">
        <v>145</v>
      </c>
      <c r="C9" s="67" t="s">
        <v>146</v>
      </c>
      <c r="D9" s="86">
        <v>7054117.96</v>
      </c>
      <c r="E9" s="67">
        <v>183432918.08</v>
      </c>
    </row>
    <row r="10" spans="2:5" ht="12.75">
      <c r="B10" s="63" t="s">
        <v>147</v>
      </c>
      <c r="C10" s="64" t="s">
        <v>148</v>
      </c>
      <c r="D10" s="83">
        <v>133712377.79</v>
      </c>
      <c r="E10" s="64">
        <v>381121755.43</v>
      </c>
    </row>
    <row r="11" spans="2:5" ht="12.75">
      <c r="B11" s="63" t="s">
        <v>149</v>
      </c>
      <c r="C11" s="64" t="s">
        <v>66</v>
      </c>
      <c r="D11" s="83">
        <v>1340934</v>
      </c>
      <c r="E11" s="64">
        <v>1340934</v>
      </c>
    </row>
    <row r="12" spans="2:5" ht="12.75">
      <c r="B12" s="63" t="s">
        <v>150</v>
      </c>
      <c r="C12" s="64" t="s">
        <v>151</v>
      </c>
      <c r="D12" s="83">
        <v>4590</v>
      </c>
      <c r="E12" s="64">
        <v>12073.69</v>
      </c>
    </row>
    <row r="13" spans="2:5" ht="12.75">
      <c r="B13" s="87" t="s">
        <v>153</v>
      </c>
      <c r="C13" s="69" t="s">
        <v>152</v>
      </c>
      <c r="D13" s="89">
        <v>142112019.75</v>
      </c>
      <c r="E13" s="69">
        <v>565907681.2</v>
      </c>
    </row>
    <row r="17" ht="12.75">
      <c r="B17" t="s">
        <v>188</v>
      </c>
    </row>
    <row r="18" spans="2:5" ht="12.75">
      <c r="B18" s="115" t="s">
        <v>43</v>
      </c>
      <c r="C18" s="90" t="s">
        <v>155</v>
      </c>
      <c r="D18" s="61" t="s">
        <v>155</v>
      </c>
      <c r="E18" s="90" t="s">
        <v>156</v>
      </c>
    </row>
    <row r="19" spans="2:5" ht="12.75">
      <c r="B19" s="115"/>
      <c r="C19" s="90" t="s">
        <v>135</v>
      </c>
      <c r="D19" s="61" t="s">
        <v>136</v>
      </c>
      <c r="E19" s="90" t="s">
        <v>138</v>
      </c>
    </row>
    <row r="20" spans="2:5" ht="12.75">
      <c r="B20" s="63" t="s">
        <v>139</v>
      </c>
      <c r="C20" s="65" t="s">
        <v>157</v>
      </c>
      <c r="D20" s="83">
        <v>479842.5</v>
      </c>
      <c r="E20" s="64">
        <v>65121491.3</v>
      </c>
    </row>
    <row r="21" spans="2:5" ht="12.75">
      <c r="B21" s="63" t="s">
        <v>141</v>
      </c>
      <c r="C21" s="65" t="s">
        <v>158</v>
      </c>
      <c r="D21" s="83">
        <v>977470.9</v>
      </c>
      <c r="E21" s="64">
        <v>4479165.96</v>
      </c>
    </row>
    <row r="22" spans="2:5" ht="12.75">
      <c r="B22" s="63" t="s">
        <v>143</v>
      </c>
      <c r="C22" s="65" t="s">
        <v>159</v>
      </c>
      <c r="D22" s="84" t="s">
        <v>66</v>
      </c>
      <c r="E22" s="64">
        <v>2391217</v>
      </c>
    </row>
    <row r="23" spans="2:5" ht="12.75">
      <c r="B23" s="66" t="s">
        <v>145</v>
      </c>
      <c r="C23" s="85" t="s">
        <v>160</v>
      </c>
      <c r="D23" s="86">
        <v>1457313.4</v>
      </c>
      <c r="E23" s="67">
        <v>71991874.26</v>
      </c>
    </row>
    <row r="24" spans="2:5" ht="12.75">
      <c r="B24" s="63" t="s">
        <v>147</v>
      </c>
      <c r="C24" s="65" t="s">
        <v>161</v>
      </c>
      <c r="D24" s="83">
        <v>41193013.1</v>
      </c>
      <c r="E24" s="64">
        <v>120435846.13</v>
      </c>
    </row>
    <row r="25" spans="2:5" ht="12.75">
      <c r="B25" s="63" t="s">
        <v>162</v>
      </c>
      <c r="C25" s="65" t="s">
        <v>66</v>
      </c>
      <c r="D25" s="83">
        <v>860941</v>
      </c>
      <c r="E25" s="64">
        <v>860941</v>
      </c>
    </row>
    <row r="26" spans="2:5" ht="12.75">
      <c r="B26" s="63" t="s">
        <v>150</v>
      </c>
      <c r="C26" s="65" t="s">
        <v>163</v>
      </c>
      <c r="D26" s="83">
        <v>2802</v>
      </c>
      <c r="E26" s="64">
        <v>6617.54</v>
      </c>
    </row>
    <row r="27" spans="2:5" ht="12.75">
      <c r="B27" s="87" t="s">
        <v>153</v>
      </c>
      <c r="C27" s="88" t="s">
        <v>164</v>
      </c>
      <c r="D27" s="89">
        <v>43514069.5</v>
      </c>
      <c r="E27" s="69">
        <v>193295278.93</v>
      </c>
    </row>
  </sheetData>
  <mergeCells count="3">
    <mergeCell ref="B4:B5"/>
    <mergeCell ref="B2:E2"/>
    <mergeCell ref="B18:B19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&amp;RPríloha 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D29"/>
  <sheetViews>
    <sheetView workbookViewId="0" topLeftCell="A1">
      <selection activeCell="G5" sqref="G5"/>
    </sheetView>
  </sheetViews>
  <sheetFormatPr defaultColWidth="9.140625" defaultRowHeight="12.75"/>
  <cols>
    <col min="1" max="1" width="9.140625" style="39" customWidth="1"/>
    <col min="2" max="2" width="32.7109375" style="39" bestFit="1" customWidth="1"/>
    <col min="3" max="4" width="13.8515625" style="39" bestFit="1" customWidth="1"/>
    <col min="5" max="16384" width="9.140625" style="39" customWidth="1"/>
  </cols>
  <sheetData>
    <row r="2" spans="2:4" ht="12.75">
      <c r="B2" s="116" t="s">
        <v>177</v>
      </c>
      <c r="C2" s="116"/>
      <c r="D2" s="116"/>
    </row>
    <row r="3" spans="2:4" ht="12.75">
      <c r="B3" s="42"/>
      <c r="C3" s="42"/>
      <c r="D3" s="42"/>
    </row>
    <row r="4" ht="12.75">
      <c r="D4" s="24" t="s">
        <v>180</v>
      </c>
    </row>
    <row r="5" spans="2:4" ht="12.75">
      <c r="B5" s="93"/>
      <c r="C5" s="93"/>
      <c r="D5" s="93"/>
    </row>
    <row r="6" spans="2:4" ht="15.75">
      <c r="B6" s="94" t="s">
        <v>165</v>
      </c>
      <c r="C6" s="94" t="s">
        <v>25</v>
      </c>
      <c r="D6" s="94" t="s">
        <v>36</v>
      </c>
    </row>
    <row r="7" spans="2:4" ht="15">
      <c r="B7" s="95" t="s">
        <v>166</v>
      </c>
      <c r="C7" s="91">
        <v>11569744.33</v>
      </c>
      <c r="D7" s="91">
        <v>12461045.62</v>
      </c>
    </row>
    <row r="8" spans="2:4" ht="15">
      <c r="B8" s="95" t="s">
        <v>167</v>
      </c>
      <c r="C8" s="91">
        <v>0</v>
      </c>
      <c r="D8" s="91">
        <v>8080085.7</v>
      </c>
    </row>
    <row r="9" spans="2:4" ht="15">
      <c r="B9" s="95" t="s">
        <v>168</v>
      </c>
      <c r="C9" s="91">
        <v>25185635</v>
      </c>
      <c r="D9" s="91">
        <v>45901613.5</v>
      </c>
    </row>
    <row r="10" spans="2:4" ht="15">
      <c r="B10" s="95" t="s">
        <v>169</v>
      </c>
      <c r="C10" s="91">
        <v>10585</v>
      </c>
      <c r="D10" s="91">
        <v>314844.5</v>
      </c>
    </row>
    <row r="11" spans="2:4" ht="15">
      <c r="B11" s="95" t="s">
        <v>170</v>
      </c>
      <c r="C11" s="91">
        <v>2311813</v>
      </c>
      <c r="D11" s="91">
        <v>11050112.96</v>
      </c>
    </row>
    <row r="12" spans="2:4" ht="15">
      <c r="B12" s="95" t="s">
        <v>171</v>
      </c>
      <c r="C12" s="91">
        <v>0</v>
      </c>
      <c r="D12" s="91">
        <v>2434139.91</v>
      </c>
    </row>
    <row r="13" spans="2:4" ht="15">
      <c r="B13" s="95" t="s">
        <v>172</v>
      </c>
      <c r="C13" s="91">
        <v>0</v>
      </c>
      <c r="D13" s="91">
        <v>0</v>
      </c>
    </row>
    <row r="14" spans="2:4" ht="15">
      <c r="B14" s="95" t="s">
        <v>173</v>
      </c>
      <c r="C14" s="91">
        <v>41200</v>
      </c>
      <c r="D14" s="91">
        <v>2206508.5</v>
      </c>
    </row>
    <row r="15" spans="2:4" ht="15.75">
      <c r="B15" s="94"/>
      <c r="C15" s="92">
        <v>39118977.33</v>
      </c>
      <c r="D15" s="92">
        <v>82448350.69</v>
      </c>
    </row>
    <row r="16" spans="2:4" ht="12.75">
      <c r="B16" s="93"/>
      <c r="C16" s="93"/>
      <c r="D16" s="93"/>
    </row>
    <row r="17" spans="2:4" ht="15.75">
      <c r="B17" s="94" t="s">
        <v>174</v>
      </c>
      <c r="C17" s="94" t="s">
        <v>25</v>
      </c>
      <c r="D17" s="94" t="s">
        <v>36</v>
      </c>
    </row>
    <row r="18" spans="2:4" ht="15">
      <c r="B18" s="95" t="s">
        <v>166</v>
      </c>
      <c r="C18" s="91">
        <v>2009302.84</v>
      </c>
      <c r="D18" s="91">
        <v>891020.6</v>
      </c>
    </row>
    <row r="19" spans="2:4" ht="15">
      <c r="B19" s="95" t="s">
        <v>167</v>
      </c>
      <c r="C19" s="91">
        <v>21825867.9</v>
      </c>
      <c r="D19" s="91">
        <v>115857407.6</v>
      </c>
    </row>
    <row r="20" spans="2:4" ht="15">
      <c r="B20" s="95" t="s">
        <v>168</v>
      </c>
      <c r="C20" s="91">
        <v>0</v>
      </c>
      <c r="D20" s="91">
        <v>0</v>
      </c>
    </row>
    <row r="21" spans="2:4" ht="15">
      <c r="B21" s="95" t="s">
        <v>169</v>
      </c>
      <c r="C21" s="91">
        <v>594700</v>
      </c>
      <c r="D21" s="91">
        <v>46410</v>
      </c>
    </row>
    <row r="22" spans="2:4" ht="15">
      <c r="B22" s="95" t="s">
        <v>170</v>
      </c>
      <c r="C22" s="91">
        <v>0</v>
      </c>
      <c r="D22" s="91"/>
    </row>
    <row r="23" spans="2:4" ht="15">
      <c r="B23" s="95" t="s">
        <v>171</v>
      </c>
      <c r="C23" s="91">
        <v>0</v>
      </c>
      <c r="D23" s="91">
        <v>193260865.2</v>
      </c>
    </row>
    <row r="24" spans="2:4" ht="15">
      <c r="B24" s="95" t="s">
        <v>172</v>
      </c>
      <c r="C24" s="91">
        <v>14925558.4</v>
      </c>
      <c r="D24" s="91"/>
    </row>
    <row r="25" spans="2:4" ht="15">
      <c r="B25" s="95" t="s">
        <v>173</v>
      </c>
      <c r="C25" s="91">
        <v>0</v>
      </c>
      <c r="D25" s="91"/>
    </row>
    <row r="26" spans="2:4" ht="12.75">
      <c r="B26" s="96"/>
      <c r="C26" s="92">
        <v>39355429.14</v>
      </c>
      <c r="D26" s="92">
        <v>310055703.4</v>
      </c>
    </row>
    <row r="27" spans="2:4" ht="12.75">
      <c r="B27" s="96"/>
      <c r="C27" s="92"/>
      <c r="D27" s="92"/>
    </row>
    <row r="28" spans="2:4" ht="12.75">
      <c r="B28" s="96" t="s">
        <v>175</v>
      </c>
      <c r="C28" s="92">
        <v>78474406.47</v>
      </c>
      <c r="D28" s="91"/>
    </row>
    <row r="29" spans="2:4" ht="12.75">
      <c r="B29" s="96" t="s">
        <v>176</v>
      </c>
      <c r="C29" s="92">
        <v>392504054.09</v>
      </c>
      <c r="D29" s="91"/>
    </row>
  </sheetData>
  <mergeCells count="1">
    <mergeCell ref="B2:D2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&amp;RPríloha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MH SR</dc:creator>
  <cp:keywords/>
  <dc:description/>
  <cp:lastModifiedBy>Suranova</cp:lastModifiedBy>
  <cp:lastPrinted>2006-02-23T07:53:34Z</cp:lastPrinted>
  <dcterms:created xsi:type="dcterms:W3CDTF">2006-02-22T12:32:04Z</dcterms:created>
  <dcterms:modified xsi:type="dcterms:W3CDTF">2006-02-23T12:37:59Z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1161720903</vt:i4>
  </property>
  <property fmtid="{D5CDD505-2E9C-101B-9397-08002B2CF9AE}" pid="3" name="_EmailSubject">
    <vt:lpwstr>kia.xls</vt:lpwstr>
  </property>
  <property fmtid="{D5CDD505-2E9C-101B-9397-08002B2CF9AE}" pid="4" name="_AuthorEmail">
    <vt:lpwstr>TPrinc@economy.gov.sk</vt:lpwstr>
  </property>
  <property fmtid="{D5CDD505-2E9C-101B-9397-08002B2CF9AE}" pid="5" name="_AuthorEmailDisplayName">
    <vt:lpwstr>Princ Tomas</vt:lpwstr>
  </property>
</Properties>
</file>