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zova\Desktop\ZS_stav_2018\ZS HSR\"/>
    </mc:Choice>
  </mc:AlternateContent>
  <bookViews>
    <workbookView xWindow="0" yWindow="0" windowWidth="15360" windowHeight="9105"/>
  </bookViews>
  <sheets>
    <sheet name="1" sheetId="156" r:id="rId1"/>
    <sheet name="2" sheetId="110" r:id="rId2"/>
    <sheet name="3" sheetId="8" r:id="rId3"/>
    <sheet name="4" sheetId="9" r:id="rId4"/>
    <sheet name="5" sheetId="142" r:id="rId5"/>
    <sheet name="6" sheetId="143" r:id="rId6"/>
    <sheet name="7" sheetId="151" r:id="rId7"/>
    <sheet name="8" sheetId="72" r:id="rId8"/>
    <sheet name="8_pokr" sheetId="76" r:id="rId9"/>
    <sheet name="9" sheetId="152" r:id="rId10"/>
    <sheet name="10" sheetId="154" r:id="rId11"/>
    <sheet name="11" sheetId="113" r:id="rId12"/>
    <sheet name="12" sheetId="126" r:id="rId13"/>
    <sheet name="13" sheetId="136" r:id="rId14"/>
    <sheet name="14" sheetId="137" r:id="rId15"/>
    <sheet name="15" sheetId="139" r:id="rId16"/>
    <sheet name=" 16" sheetId="138" r:id="rId17"/>
    <sheet name="17" sheetId="10" r:id="rId18"/>
    <sheet name="18" sheetId="101" r:id="rId19"/>
    <sheet name="19" sheetId="149" r:id="rId20"/>
    <sheet name="20" sheetId="132" r:id="rId21"/>
    <sheet name="21" sheetId="133" r:id="rId22"/>
    <sheet name="22" sheetId="27" r:id="rId23"/>
    <sheet name="23" sheetId="26" r:id="rId24"/>
    <sheet name="24" sheetId="25" r:id="rId25"/>
    <sheet name="25" sheetId="155" r:id="rId26"/>
    <sheet name="26" sheetId="64" r:id="rId27"/>
    <sheet name="27" sheetId="140" r:id="rId28"/>
    <sheet name="28" sheetId="63" r:id="rId29"/>
    <sheet name="29" sheetId="131" r:id="rId30"/>
    <sheet name="30" sheetId="134" r:id="rId31"/>
    <sheet name="31" sheetId="18" r:id="rId32"/>
    <sheet name="32" sheetId="144" r:id="rId33"/>
    <sheet name="33" sheetId="145" r:id="rId34"/>
    <sheet name="34" sheetId="146" r:id="rId35"/>
    <sheet name="35" sheetId="148" r:id="rId36"/>
    <sheet name="36" sheetId="147" r:id="rId37"/>
    <sheet name="37" sheetId="135" r:id="rId38"/>
    <sheet name="38" sheetId="98" r:id="rId39"/>
    <sheet name="39" sheetId="141" r:id="rId40"/>
    <sheet name="40" sheetId="150" r:id="rId41"/>
    <sheet name="41" sheetId="15" r:id="rId42"/>
    <sheet name="42" sheetId="28" r:id="rId43"/>
    <sheet name="43" sheetId="66" r:id="rId44"/>
  </sheets>
  <definedNames>
    <definedName name="tab850_2016" localSheetId="6">'7'!$M$5:$AC$5</definedName>
    <definedName name="tab850_2017" localSheetId="6">'7'!$M$5:$AK$5</definedName>
    <definedName name="tab855_2016" localSheetId="6">'7'!$M$6:$AC$6</definedName>
    <definedName name="tab855_2017" localSheetId="6">'7'!$M$6:$AK$6</definedName>
    <definedName name="tab8all_2016" localSheetId="6">'7'!$M$3:$AC$4</definedName>
    <definedName name="tab8all_2017" localSheetId="6">'7'!$M$3:$AK$4</definedName>
  </definedNames>
  <calcPr calcId="162913"/>
</workbook>
</file>

<file path=xl/calcChain.xml><?xml version="1.0" encoding="utf-8"?>
<calcChain xmlns="http://schemas.openxmlformats.org/spreadsheetml/2006/main">
  <c r="I25" i="131" l="1"/>
  <c r="I24" i="131"/>
  <c r="I23" i="131"/>
  <c r="I18" i="131" l="1"/>
  <c r="I19" i="131"/>
  <c r="I20" i="131"/>
  <c r="M29" i="66" l="1"/>
  <c r="L29" i="66"/>
  <c r="M28" i="66"/>
  <c r="L28" i="66"/>
  <c r="M27" i="66"/>
  <c r="L27" i="66"/>
  <c r="M26" i="66"/>
  <c r="L26" i="66"/>
  <c r="M25" i="66"/>
  <c r="L25" i="66"/>
  <c r="M24" i="66"/>
  <c r="L24" i="66"/>
  <c r="M23" i="66"/>
  <c r="L23" i="66"/>
  <c r="M21" i="66"/>
  <c r="L21" i="66"/>
  <c r="M20" i="66"/>
  <c r="L20" i="66"/>
  <c r="M19" i="66"/>
  <c r="L19" i="66"/>
  <c r="M18" i="66"/>
  <c r="L18" i="66"/>
  <c r="M17" i="66"/>
  <c r="L17" i="66"/>
  <c r="M16" i="66"/>
  <c r="L16" i="66"/>
  <c r="M15" i="66"/>
  <c r="L15" i="66"/>
  <c r="M14" i="66"/>
  <c r="L14" i="66"/>
  <c r="M13" i="66"/>
  <c r="L13" i="66"/>
  <c r="M12" i="66"/>
  <c r="L12" i="66"/>
  <c r="M11" i="66"/>
  <c r="L11" i="66"/>
  <c r="L37" i="156" l="1"/>
  <c r="K37" i="156"/>
  <c r="I37" i="156"/>
  <c r="H37" i="156"/>
  <c r="F37" i="156"/>
  <c r="E37" i="156"/>
  <c r="C37" i="156"/>
  <c r="B37" i="156"/>
  <c r="L36" i="156"/>
  <c r="K36" i="156"/>
  <c r="F36" i="156"/>
  <c r="E36" i="156"/>
  <c r="C36" i="156"/>
  <c r="B36" i="156"/>
  <c r="L35" i="156"/>
  <c r="K35" i="156"/>
  <c r="I35" i="156"/>
  <c r="H35" i="156"/>
  <c r="F35" i="156"/>
  <c r="E35" i="156"/>
  <c r="C35" i="156"/>
  <c r="B35" i="156"/>
  <c r="L34" i="156"/>
  <c r="K34" i="156"/>
  <c r="I34" i="156"/>
  <c r="H34" i="156"/>
  <c r="F34" i="156"/>
  <c r="E34" i="156"/>
  <c r="C34" i="156"/>
  <c r="B34" i="156"/>
  <c r="L33" i="156"/>
  <c r="K33" i="156"/>
  <c r="I33" i="156"/>
  <c r="H33" i="156"/>
  <c r="F33" i="156"/>
  <c r="E33" i="156"/>
  <c r="C33" i="156"/>
  <c r="B33" i="156"/>
  <c r="L32" i="156"/>
  <c r="K32" i="156"/>
  <c r="I32" i="156"/>
  <c r="H32" i="156"/>
  <c r="F32" i="156"/>
  <c r="E32" i="156"/>
  <c r="C32" i="156"/>
  <c r="B32" i="156"/>
  <c r="L31" i="156"/>
  <c r="K31" i="156"/>
  <c r="I31" i="156"/>
  <c r="H31" i="156"/>
  <c r="F31" i="156"/>
  <c r="E31" i="156"/>
  <c r="C31" i="156"/>
  <c r="B31" i="156"/>
  <c r="L30" i="156"/>
  <c r="K30" i="156"/>
  <c r="I30" i="156"/>
  <c r="H30" i="156"/>
  <c r="F30" i="156"/>
  <c r="E30" i="156"/>
  <c r="C30" i="156"/>
  <c r="B30" i="156"/>
  <c r="L29" i="156"/>
  <c r="K29" i="156"/>
  <c r="I29" i="156"/>
  <c r="H29" i="156"/>
  <c r="F29" i="156"/>
  <c r="E29" i="156"/>
  <c r="C29" i="156"/>
  <c r="B29" i="156"/>
  <c r="L28" i="156"/>
  <c r="K28" i="156"/>
  <c r="I28" i="156"/>
  <c r="H28" i="156"/>
  <c r="F28" i="156"/>
  <c r="E28" i="156"/>
  <c r="C28" i="156"/>
  <c r="B28" i="156"/>
  <c r="L27" i="156"/>
  <c r="K27" i="156"/>
  <c r="I27" i="156"/>
  <c r="H27" i="156"/>
  <c r="F27" i="156"/>
  <c r="E27" i="156"/>
  <c r="C27" i="156"/>
  <c r="B27" i="156"/>
  <c r="L26" i="156"/>
  <c r="K26" i="156"/>
  <c r="I26" i="156"/>
  <c r="H26" i="156"/>
  <c r="F26" i="156"/>
  <c r="E26" i="156"/>
  <c r="C26" i="156"/>
  <c r="B26" i="156"/>
  <c r="L25" i="156"/>
  <c r="K25" i="156"/>
  <c r="I25" i="156"/>
  <c r="H25" i="156"/>
  <c r="F25" i="156"/>
  <c r="E25" i="156"/>
  <c r="C25" i="156"/>
  <c r="B25" i="156"/>
  <c r="L24" i="156"/>
  <c r="K24" i="156"/>
  <c r="I24" i="156"/>
  <c r="H24" i="156"/>
  <c r="F24" i="156"/>
  <c r="E24" i="156"/>
  <c r="C24" i="156"/>
  <c r="B24" i="156"/>
  <c r="L23" i="156"/>
  <c r="K23" i="156"/>
  <c r="I23" i="156"/>
  <c r="H23" i="156"/>
  <c r="E23" i="156"/>
  <c r="G23" i="156" s="1"/>
  <c r="C23" i="156"/>
  <c r="B23" i="156"/>
  <c r="L22" i="156"/>
  <c r="K22" i="156"/>
  <c r="I22" i="156"/>
  <c r="H22" i="156"/>
  <c r="F22" i="156"/>
  <c r="E22" i="156"/>
  <c r="C22" i="156"/>
  <c r="B22" i="156"/>
  <c r="M20" i="156"/>
  <c r="J20" i="156"/>
  <c r="G20" i="156"/>
  <c r="D20" i="156"/>
  <c r="M19" i="156"/>
  <c r="G19" i="156"/>
  <c r="D19" i="156"/>
  <c r="M18" i="156"/>
  <c r="J18" i="156"/>
  <c r="G18" i="156"/>
  <c r="D18" i="156"/>
  <c r="M17" i="156"/>
  <c r="J17" i="156"/>
  <c r="G17" i="156"/>
  <c r="D17" i="156"/>
  <c r="M16" i="156"/>
  <c r="J16" i="156"/>
  <c r="G16" i="156"/>
  <c r="D16" i="156"/>
  <c r="M15" i="156"/>
  <c r="J15" i="156"/>
  <c r="G15" i="156"/>
  <c r="D15" i="156"/>
  <c r="M14" i="156"/>
  <c r="J14" i="156"/>
  <c r="G14" i="156"/>
  <c r="D14" i="156"/>
  <c r="M13" i="156"/>
  <c r="J13" i="156"/>
  <c r="G13" i="156"/>
  <c r="D13" i="156"/>
  <c r="M12" i="156"/>
  <c r="J12" i="156"/>
  <c r="G12" i="156"/>
  <c r="D12" i="156"/>
  <c r="M11" i="156"/>
  <c r="J11" i="156"/>
  <c r="G11" i="156"/>
  <c r="D11" i="156"/>
  <c r="M10" i="156"/>
  <c r="J10" i="156"/>
  <c r="G10" i="156"/>
  <c r="D10" i="156"/>
  <c r="M9" i="156"/>
  <c r="J9" i="156"/>
  <c r="G9" i="156"/>
  <c r="D9" i="156"/>
  <c r="M8" i="156"/>
  <c r="J8" i="156"/>
  <c r="G8" i="156"/>
  <c r="D8" i="156"/>
  <c r="M7" i="156"/>
  <c r="J7" i="156"/>
  <c r="G7" i="156"/>
  <c r="D7" i="156"/>
  <c r="M6" i="156"/>
  <c r="J6" i="156"/>
  <c r="G6" i="156"/>
  <c r="D6" i="156"/>
  <c r="M5" i="156"/>
  <c r="J5" i="156"/>
  <c r="G5" i="156"/>
  <c r="D5" i="156"/>
  <c r="M4" i="156"/>
  <c r="J4" i="156"/>
  <c r="G4" i="156"/>
  <c r="D4" i="156"/>
  <c r="G22" i="156" l="1"/>
  <c r="J22" i="156"/>
  <c r="J23" i="156"/>
  <c r="M23" i="156"/>
  <c r="J24" i="156"/>
  <c r="M24" i="156"/>
  <c r="J25" i="156"/>
  <c r="M25" i="156"/>
  <c r="J26" i="156"/>
  <c r="M26" i="156"/>
  <c r="J27" i="156"/>
  <c r="M27" i="156"/>
  <c r="J28" i="156"/>
  <c r="M28" i="156"/>
  <c r="J29" i="156"/>
  <c r="M29" i="156"/>
  <c r="J30" i="156"/>
  <c r="M30" i="156"/>
  <c r="J31" i="156"/>
  <c r="M31" i="156"/>
  <c r="J32" i="156"/>
  <c r="M32" i="156"/>
  <c r="J33" i="156"/>
  <c r="M33" i="156"/>
  <c r="J34" i="156"/>
  <c r="M34" i="156"/>
  <c r="J35" i="156"/>
  <c r="M35" i="156"/>
  <c r="M36" i="156"/>
  <c r="D37" i="156"/>
  <c r="M37" i="156"/>
  <c r="D22" i="156"/>
  <c r="D23" i="156"/>
  <c r="G24" i="156"/>
  <c r="G25" i="156"/>
  <c r="G26" i="156"/>
  <c r="G27" i="156"/>
  <c r="G28" i="156"/>
  <c r="G29" i="156"/>
  <c r="G30" i="156"/>
  <c r="G31" i="156"/>
  <c r="G32" i="156"/>
  <c r="G33" i="156"/>
  <c r="G34" i="156"/>
  <c r="G35" i="156"/>
  <c r="G36" i="156"/>
  <c r="J37" i="156"/>
  <c r="M22" i="156"/>
  <c r="D24" i="156"/>
  <c r="D25" i="156"/>
  <c r="D26" i="156"/>
  <c r="D27" i="156"/>
  <c r="D28" i="156"/>
  <c r="D29" i="156"/>
  <c r="D30" i="156"/>
  <c r="D31" i="156"/>
  <c r="D32" i="156"/>
  <c r="D33" i="156"/>
  <c r="D34" i="156"/>
  <c r="D35" i="156"/>
  <c r="D36" i="156"/>
  <c r="G37" i="156"/>
  <c r="I6" i="131"/>
  <c r="I7" i="131"/>
  <c r="I8" i="131"/>
  <c r="I9" i="131"/>
  <c r="I10" i="131"/>
  <c r="I11" i="131"/>
  <c r="I12" i="131"/>
  <c r="I13" i="131"/>
  <c r="I14" i="131"/>
  <c r="I15" i="131"/>
  <c r="I16" i="131"/>
  <c r="I17" i="131"/>
  <c r="I21" i="131"/>
  <c r="I22" i="131"/>
  <c r="I5" i="131"/>
  <c r="G9" i="131"/>
  <c r="I29" i="152" l="1"/>
  <c r="J29" i="152" s="1"/>
  <c r="G29" i="152"/>
  <c r="F29" i="152"/>
  <c r="D29" i="152"/>
  <c r="I28" i="152"/>
  <c r="J28" i="152" s="1"/>
  <c r="F28" i="152"/>
  <c r="G28" i="152" s="1"/>
  <c r="D28" i="152"/>
  <c r="I27" i="152"/>
  <c r="J27" i="152" s="1"/>
  <c r="F27" i="152"/>
  <c r="G27" i="152" s="1"/>
  <c r="D27" i="152"/>
  <c r="I26" i="152"/>
  <c r="J26" i="152" s="1"/>
  <c r="G26" i="152"/>
  <c r="D26" i="152"/>
  <c r="J25" i="152"/>
  <c r="G25" i="152"/>
  <c r="D25" i="152"/>
  <c r="I24" i="152"/>
  <c r="J24" i="152" s="1"/>
  <c r="F24" i="152"/>
  <c r="G24" i="152" s="1"/>
  <c r="D24" i="152"/>
  <c r="I23" i="152"/>
  <c r="J23" i="152" s="1"/>
  <c r="G23" i="152"/>
  <c r="D23" i="152"/>
  <c r="J22" i="152"/>
  <c r="G22" i="152"/>
  <c r="F22" i="152"/>
  <c r="D22" i="152"/>
  <c r="I21" i="152"/>
  <c r="J21" i="152" s="1"/>
  <c r="G21" i="152"/>
  <c r="D21" i="152"/>
  <c r="I20" i="152"/>
  <c r="J20" i="152" s="1"/>
  <c r="G20" i="152"/>
  <c r="D20" i="152"/>
  <c r="I19" i="152"/>
  <c r="J19" i="152" s="1"/>
  <c r="G19" i="152"/>
  <c r="D19" i="152"/>
  <c r="J18" i="152"/>
  <c r="F18" i="152"/>
  <c r="G18" i="152" s="1"/>
  <c r="D18" i="152"/>
  <c r="J17" i="152"/>
  <c r="F17" i="152"/>
  <c r="G17" i="152" s="1"/>
  <c r="D17" i="152"/>
  <c r="I16" i="152"/>
  <c r="J16" i="152" s="1"/>
  <c r="G16" i="152"/>
  <c r="D16" i="152"/>
  <c r="J15" i="152"/>
  <c r="G15" i="152"/>
  <c r="D15" i="152"/>
  <c r="J14" i="152"/>
  <c r="I14" i="152"/>
  <c r="F14" i="152"/>
  <c r="F12" i="152" s="1"/>
  <c r="G12" i="152" s="1"/>
  <c r="D14" i="152"/>
  <c r="I13" i="152"/>
  <c r="I12" i="152" s="1"/>
  <c r="J12" i="152" s="1"/>
  <c r="G13" i="152"/>
  <c r="D13" i="152"/>
  <c r="H12" i="152"/>
  <c r="E12" i="152"/>
  <c r="C12" i="152"/>
  <c r="D12" i="152" s="1"/>
  <c r="B12" i="152"/>
  <c r="J11" i="152"/>
  <c r="G11" i="152"/>
  <c r="D11" i="152"/>
  <c r="J10" i="152"/>
  <c r="F10" i="152"/>
  <c r="G10" i="152" s="1"/>
  <c r="D10" i="152"/>
  <c r="J9" i="152"/>
  <c r="G9" i="152"/>
  <c r="D9" i="152"/>
  <c r="I8" i="152"/>
  <c r="J8" i="152" s="1"/>
  <c r="G8" i="152"/>
  <c r="F8" i="152"/>
  <c r="D8" i="152"/>
  <c r="I7" i="152"/>
  <c r="J7" i="152" s="1"/>
  <c r="F7" i="152"/>
  <c r="G7" i="152" s="1"/>
  <c r="D7" i="152"/>
  <c r="J6" i="152"/>
  <c r="G6" i="152"/>
  <c r="D6" i="152"/>
  <c r="J5" i="152"/>
  <c r="G5" i="152"/>
  <c r="D5" i="152"/>
  <c r="J13" i="152" l="1"/>
  <c r="G14" i="152"/>
  <c r="I47" i="150" l="1"/>
  <c r="I46" i="150"/>
  <c r="I45" i="150"/>
  <c r="I44" i="150"/>
  <c r="I43" i="150"/>
  <c r="I42" i="150"/>
  <c r="I41" i="150"/>
  <c r="I40" i="150"/>
  <c r="I39" i="150"/>
  <c r="I38" i="150"/>
  <c r="I37" i="150"/>
  <c r="I36" i="150"/>
  <c r="I35" i="150"/>
  <c r="I34" i="150"/>
  <c r="I33" i="150"/>
  <c r="I32" i="150"/>
  <c r="I31" i="150"/>
  <c r="I29" i="150"/>
  <c r="I28" i="150"/>
  <c r="I27" i="150"/>
  <c r="I26" i="150"/>
  <c r="I25" i="150"/>
  <c r="I24" i="150"/>
  <c r="I23" i="150"/>
  <c r="I22" i="150"/>
  <c r="I21" i="150"/>
  <c r="I20" i="150"/>
  <c r="I19" i="150"/>
  <c r="I18" i="150"/>
  <c r="I17" i="150"/>
  <c r="I16" i="150"/>
  <c r="I11" i="150"/>
  <c r="F49" i="147" l="1"/>
  <c r="E49" i="147"/>
  <c r="D49" i="147"/>
  <c r="C49" i="147"/>
  <c r="F48" i="147"/>
  <c r="E48" i="147"/>
  <c r="D48" i="147"/>
  <c r="C48" i="147"/>
  <c r="F47" i="147"/>
  <c r="E47" i="147"/>
  <c r="D47" i="147"/>
  <c r="C47" i="147"/>
  <c r="I46" i="147"/>
  <c r="H46" i="147"/>
  <c r="G46" i="147"/>
  <c r="I45" i="147"/>
  <c r="H45" i="147"/>
  <c r="G45" i="147"/>
  <c r="I44" i="147"/>
  <c r="H44" i="147"/>
  <c r="G44" i="147"/>
  <c r="I43" i="147"/>
  <c r="H43" i="147"/>
  <c r="G43" i="147"/>
  <c r="I42" i="147"/>
  <c r="H42" i="147"/>
  <c r="G42" i="147"/>
  <c r="I41" i="147"/>
  <c r="H41" i="147"/>
  <c r="G41" i="147"/>
  <c r="F40" i="147"/>
  <c r="E40" i="147"/>
  <c r="D40" i="147"/>
  <c r="F39" i="147"/>
  <c r="E39" i="147"/>
  <c r="D39" i="147"/>
  <c r="F38" i="147"/>
  <c r="E38" i="147"/>
  <c r="D38" i="147"/>
  <c r="C37" i="147"/>
  <c r="C36" i="147"/>
  <c r="I36" i="147" s="1"/>
  <c r="C35" i="147"/>
  <c r="H35" i="147" s="1"/>
  <c r="G34" i="147"/>
  <c r="C34" i="147"/>
  <c r="H34" i="147" s="1"/>
  <c r="I33" i="147"/>
  <c r="H33" i="147"/>
  <c r="G33" i="147"/>
  <c r="C32" i="147"/>
  <c r="I32" i="147" s="1"/>
  <c r="F31" i="147"/>
  <c r="E31" i="147"/>
  <c r="D31" i="147"/>
  <c r="C31" i="147"/>
  <c r="F30" i="147"/>
  <c r="E30" i="147"/>
  <c r="D30" i="147"/>
  <c r="C30" i="147"/>
  <c r="F29" i="147"/>
  <c r="E29" i="147"/>
  <c r="D29" i="147"/>
  <c r="C29" i="147"/>
  <c r="I28" i="147"/>
  <c r="H28" i="147"/>
  <c r="G28" i="147"/>
  <c r="I27" i="147"/>
  <c r="H27" i="147"/>
  <c r="G27" i="147"/>
  <c r="I26" i="147"/>
  <c r="H26" i="147"/>
  <c r="G26" i="147"/>
  <c r="I25" i="147"/>
  <c r="H25" i="147"/>
  <c r="G25" i="147"/>
  <c r="I24" i="147"/>
  <c r="H24" i="147"/>
  <c r="G24" i="147"/>
  <c r="I23" i="147"/>
  <c r="H23" i="147"/>
  <c r="G23" i="147"/>
  <c r="E22" i="147"/>
  <c r="D22" i="147"/>
  <c r="C22" i="147"/>
  <c r="F21" i="147"/>
  <c r="E21" i="147"/>
  <c r="D21" i="147"/>
  <c r="C21" i="147"/>
  <c r="E20" i="147"/>
  <c r="D20" i="147"/>
  <c r="C20" i="147"/>
  <c r="I19" i="147"/>
  <c r="H19" i="147"/>
  <c r="G19" i="147"/>
  <c r="I18" i="147"/>
  <c r="H18" i="147"/>
  <c r="G18" i="147"/>
  <c r="I17" i="147"/>
  <c r="H17" i="147"/>
  <c r="G17" i="147"/>
  <c r="I16" i="147"/>
  <c r="H16" i="147"/>
  <c r="G16" i="147"/>
  <c r="I15" i="147"/>
  <c r="H15" i="147"/>
  <c r="G15" i="147"/>
  <c r="H14" i="147"/>
  <c r="G14" i="147"/>
  <c r="F14" i="147"/>
  <c r="F20" i="147" s="1"/>
  <c r="F13" i="147"/>
  <c r="E13" i="147"/>
  <c r="D13" i="147"/>
  <c r="C13" i="147"/>
  <c r="F12" i="147"/>
  <c r="E12" i="147"/>
  <c r="D12" i="147"/>
  <c r="C12" i="147"/>
  <c r="F11" i="147"/>
  <c r="E11" i="147"/>
  <c r="D11" i="147"/>
  <c r="C11" i="147"/>
  <c r="I10" i="147"/>
  <c r="H10" i="147"/>
  <c r="G10" i="147"/>
  <c r="I9" i="147"/>
  <c r="H9" i="147"/>
  <c r="G9" i="147"/>
  <c r="I8" i="147"/>
  <c r="H8" i="147"/>
  <c r="G8" i="147"/>
  <c r="I7" i="147"/>
  <c r="H7" i="147"/>
  <c r="G7" i="147"/>
  <c r="I6" i="147"/>
  <c r="H6" i="147"/>
  <c r="G6" i="147"/>
  <c r="I5" i="147"/>
  <c r="H5" i="147"/>
  <c r="G5" i="147"/>
  <c r="G49" i="148"/>
  <c r="F49" i="148"/>
  <c r="E49" i="148"/>
  <c r="D49" i="148"/>
  <c r="C49" i="148"/>
  <c r="G48" i="148"/>
  <c r="F48" i="148"/>
  <c r="E48" i="148"/>
  <c r="D48" i="148"/>
  <c r="C48" i="148"/>
  <c r="G47" i="148"/>
  <c r="F47" i="148"/>
  <c r="E47" i="148"/>
  <c r="D47" i="148"/>
  <c r="C47" i="148"/>
  <c r="K46" i="148"/>
  <c r="J46" i="148"/>
  <c r="I46" i="148"/>
  <c r="H46" i="148"/>
  <c r="K45" i="148"/>
  <c r="J45" i="148"/>
  <c r="I45" i="148"/>
  <c r="H45" i="148"/>
  <c r="K44" i="148"/>
  <c r="J44" i="148"/>
  <c r="I44" i="148"/>
  <c r="H44" i="148"/>
  <c r="K43" i="148"/>
  <c r="J43" i="148"/>
  <c r="I43" i="148"/>
  <c r="H43" i="148"/>
  <c r="K42" i="148"/>
  <c r="J42" i="148"/>
  <c r="I42" i="148"/>
  <c r="H42" i="148"/>
  <c r="K41" i="148"/>
  <c r="J41" i="148"/>
  <c r="I41" i="148"/>
  <c r="H41" i="148"/>
  <c r="G40" i="148"/>
  <c r="F40" i="148"/>
  <c r="E40" i="148"/>
  <c r="D40" i="148"/>
  <c r="C40" i="148"/>
  <c r="G39" i="148"/>
  <c r="F39" i="148"/>
  <c r="E39" i="148"/>
  <c r="D39" i="148"/>
  <c r="C39" i="148"/>
  <c r="G38" i="148"/>
  <c r="F38" i="148"/>
  <c r="E38" i="148"/>
  <c r="D38" i="148"/>
  <c r="C38" i="148"/>
  <c r="K37" i="148"/>
  <c r="J37" i="148"/>
  <c r="I37" i="148"/>
  <c r="H37" i="148"/>
  <c r="K36" i="148"/>
  <c r="J36" i="148"/>
  <c r="I36" i="148"/>
  <c r="H36" i="148"/>
  <c r="K35" i="148"/>
  <c r="J35" i="148"/>
  <c r="I35" i="148"/>
  <c r="H35" i="148"/>
  <c r="K34" i="148"/>
  <c r="J34" i="148"/>
  <c r="I34" i="148"/>
  <c r="H34" i="148"/>
  <c r="K33" i="148"/>
  <c r="J33" i="148"/>
  <c r="I33" i="148"/>
  <c r="H33" i="148"/>
  <c r="K32" i="148"/>
  <c r="J32" i="148"/>
  <c r="I32" i="148"/>
  <c r="H32" i="148"/>
  <c r="G31" i="148"/>
  <c r="F31" i="148"/>
  <c r="E31" i="148"/>
  <c r="D31" i="148"/>
  <c r="C31" i="148"/>
  <c r="G30" i="148"/>
  <c r="F30" i="148"/>
  <c r="E30" i="148"/>
  <c r="D30" i="148"/>
  <c r="C30" i="148"/>
  <c r="G29" i="148"/>
  <c r="F29" i="148"/>
  <c r="E29" i="148"/>
  <c r="D29" i="148"/>
  <c r="C29" i="148"/>
  <c r="K28" i="148"/>
  <c r="J28" i="148"/>
  <c r="I28" i="148"/>
  <c r="H28" i="148"/>
  <c r="K27" i="148"/>
  <c r="J27" i="148"/>
  <c r="I27" i="148"/>
  <c r="H27" i="148"/>
  <c r="K26" i="148"/>
  <c r="J26" i="148"/>
  <c r="I26" i="148"/>
  <c r="H26" i="148"/>
  <c r="K25" i="148"/>
  <c r="J25" i="148"/>
  <c r="I25" i="148"/>
  <c r="H25" i="148"/>
  <c r="K24" i="148"/>
  <c r="J24" i="148"/>
  <c r="I24" i="148"/>
  <c r="H24" i="148"/>
  <c r="K23" i="148"/>
  <c r="J23" i="148"/>
  <c r="I23" i="148"/>
  <c r="H23" i="148"/>
  <c r="E22" i="148"/>
  <c r="D22" i="148"/>
  <c r="C22" i="148"/>
  <c r="E21" i="148"/>
  <c r="D21" i="148"/>
  <c r="C21" i="148"/>
  <c r="E20" i="148"/>
  <c r="D20" i="148"/>
  <c r="C20" i="148"/>
  <c r="I19" i="148"/>
  <c r="H19" i="148"/>
  <c r="I18" i="148"/>
  <c r="H18" i="148"/>
  <c r="I17" i="148"/>
  <c r="H17" i="148"/>
  <c r="I16" i="148"/>
  <c r="H16" i="148"/>
  <c r="I15" i="148"/>
  <c r="H15" i="148"/>
  <c r="I14" i="148"/>
  <c r="H14" i="148"/>
  <c r="F13" i="148"/>
  <c r="E13" i="148"/>
  <c r="D13" i="148"/>
  <c r="C13" i="148"/>
  <c r="F12" i="148"/>
  <c r="E12" i="148"/>
  <c r="D12" i="148"/>
  <c r="C12" i="148"/>
  <c r="F11" i="148"/>
  <c r="E11" i="148"/>
  <c r="D11" i="148"/>
  <c r="C11" i="148"/>
  <c r="J10" i="148"/>
  <c r="I10" i="148"/>
  <c r="H10" i="148"/>
  <c r="J9" i="148"/>
  <c r="I9" i="148"/>
  <c r="H9" i="148"/>
  <c r="J8" i="148"/>
  <c r="I8" i="148"/>
  <c r="H8" i="148"/>
  <c r="J7" i="148"/>
  <c r="I7" i="148"/>
  <c r="H7" i="148"/>
  <c r="J6" i="148"/>
  <c r="I6" i="148"/>
  <c r="H6" i="148"/>
  <c r="J5" i="148"/>
  <c r="I5" i="148"/>
  <c r="H5" i="148"/>
  <c r="G31" i="146"/>
  <c r="F31" i="146"/>
  <c r="E31" i="146"/>
  <c r="D31" i="146"/>
  <c r="C31" i="146"/>
  <c r="G30" i="146"/>
  <c r="F30" i="146"/>
  <c r="E30" i="146"/>
  <c r="D30" i="146"/>
  <c r="C30" i="146"/>
  <c r="G29" i="146"/>
  <c r="F29" i="146"/>
  <c r="E29" i="146"/>
  <c r="D29" i="146"/>
  <c r="C29" i="146"/>
  <c r="K28" i="146"/>
  <c r="J28" i="146"/>
  <c r="I28" i="146"/>
  <c r="H28" i="146"/>
  <c r="K27" i="146"/>
  <c r="J27" i="146"/>
  <c r="I27" i="146"/>
  <c r="H27" i="146"/>
  <c r="K26" i="146"/>
  <c r="J26" i="146"/>
  <c r="I26" i="146"/>
  <c r="H26" i="146"/>
  <c r="K25" i="146"/>
  <c r="J25" i="146"/>
  <c r="I25" i="146"/>
  <c r="H25" i="146"/>
  <c r="K24" i="146"/>
  <c r="J24" i="146"/>
  <c r="I24" i="146"/>
  <c r="H24" i="146"/>
  <c r="K23" i="146"/>
  <c r="J23" i="146"/>
  <c r="I23" i="146"/>
  <c r="H23" i="146"/>
  <c r="G22" i="146"/>
  <c r="F22" i="146"/>
  <c r="E22" i="146"/>
  <c r="D22" i="146"/>
  <c r="C22" i="146"/>
  <c r="G21" i="146"/>
  <c r="F21" i="146"/>
  <c r="E21" i="146"/>
  <c r="D21" i="146"/>
  <c r="C21" i="146"/>
  <c r="G20" i="146"/>
  <c r="F20" i="146"/>
  <c r="E20" i="146"/>
  <c r="D20" i="146"/>
  <c r="C20" i="146"/>
  <c r="K19" i="146"/>
  <c r="J19" i="146"/>
  <c r="I19" i="146"/>
  <c r="H19" i="146"/>
  <c r="K18" i="146"/>
  <c r="J18" i="146"/>
  <c r="I18" i="146"/>
  <c r="H18" i="146"/>
  <c r="K17" i="146"/>
  <c r="J17" i="146"/>
  <c r="I17" i="146"/>
  <c r="H17" i="146"/>
  <c r="K16" i="146"/>
  <c r="J16" i="146"/>
  <c r="I16" i="146"/>
  <c r="H16" i="146"/>
  <c r="K15" i="146"/>
  <c r="J15" i="146"/>
  <c r="I15" i="146"/>
  <c r="H15" i="146"/>
  <c r="K14" i="146"/>
  <c r="J14" i="146"/>
  <c r="I14" i="146"/>
  <c r="H14" i="146"/>
  <c r="G13" i="146"/>
  <c r="F13" i="146"/>
  <c r="E13" i="146"/>
  <c r="D13" i="146"/>
  <c r="C13" i="146"/>
  <c r="G12" i="146"/>
  <c r="F12" i="146"/>
  <c r="E12" i="146"/>
  <c r="D12" i="146"/>
  <c r="C12" i="146"/>
  <c r="G11" i="146"/>
  <c r="F11" i="146"/>
  <c r="E11" i="146"/>
  <c r="D11" i="146"/>
  <c r="C11" i="146"/>
  <c r="K10" i="146"/>
  <c r="J10" i="146"/>
  <c r="I10" i="146"/>
  <c r="H10" i="146"/>
  <c r="K9" i="146"/>
  <c r="J9" i="146"/>
  <c r="I9" i="146"/>
  <c r="H9" i="146"/>
  <c r="K8" i="146"/>
  <c r="J8" i="146"/>
  <c r="I8" i="146"/>
  <c r="H8" i="146"/>
  <c r="K7" i="146"/>
  <c r="J7" i="146"/>
  <c r="I7" i="146"/>
  <c r="H7" i="146"/>
  <c r="K6" i="146"/>
  <c r="J6" i="146"/>
  <c r="I6" i="146"/>
  <c r="H6" i="146"/>
  <c r="K5" i="146"/>
  <c r="J5" i="146"/>
  <c r="I5" i="146"/>
  <c r="H5" i="146"/>
  <c r="F5" i="146"/>
  <c r="F58" i="145"/>
  <c r="D58" i="145"/>
  <c r="C58" i="145"/>
  <c r="F57" i="145"/>
  <c r="D57" i="145"/>
  <c r="G56" i="145"/>
  <c r="F56" i="145"/>
  <c r="D56" i="145"/>
  <c r="C56" i="145"/>
  <c r="J55" i="145"/>
  <c r="H55" i="145"/>
  <c r="G55" i="145"/>
  <c r="G57" i="145" s="1"/>
  <c r="K54" i="145"/>
  <c r="J54" i="145"/>
  <c r="H54" i="145"/>
  <c r="K53" i="145"/>
  <c r="J53" i="145"/>
  <c r="H53" i="145"/>
  <c r="K52" i="145"/>
  <c r="J52" i="145"/>
  <c r="H52" i="145"/>
  <c r="K51" i="145"/>
  <c r="J51" i="145"/>
  <c r="H51" i="145"/>
  <c r="K50" i="145"/>
  <c r="J50" i="145"/>
  <c r="H50" i="145"/>
  <c r="G49" i="145"/>
  <c r="F49" i="145"/>
  <c r="E49" i="145"/>
  <c r="D49" i="145"/>
  <c r="C49" i="145"/>
  <c r="G48" i="145"/>
  <c r="F48" i="145"/>
  <c r="E48" i="145"/>
  <c r="D48" i="145"/>
  <c r="G47" i="145"/>
  <c r="F47" i="145"/>
  <c r="E47" i="145"/>
  <c r="D47" i="145"/>
  <c r="C47" i="145"/>
  <c r="K46" i="145"/>
  <c r="J46" i="145"/>
  <c r="I46" i="145"/>
  <c r="H46" i="145"/>
  <c r="K45" i="145"/>
  <c r="J45" i="145"/>
  <c r="I45" i="145"/>
  <c r="H45" i="145"/>
  <c r="K44" i="145"/>
  <c r="J44" i="145"/>
  <c r="I44" i="145"/>
  <c r="H44" i="145"/>
  <c r="K43" i="145"/>
  <c r="J43" i="145"/>
  <c r="I43" i="145"/>
  <c r="H43" i="145"/>
  <c r="K42" i="145"/>
  <c r="J42" i="145"/>
  <c r="I42" i="145"/>
  <c r="H42" i="145"/>
  <c r="K41" i="145"/>
  <c r="J41" i="145"/>
  <c r="I41" i="145"/>
  <c r="H41" i="145"/>
  <c r="G40" i="145"/>
  <c r="F40" i="145"/>
  <c r="E40" i="145"/>
  <c r="D40" i="145"/>
  <c r="C40" i="145"/>
  <c r="G39" i="145"/>
  <c r="F39" i="145"/>
  <c r="E39" i="145"/>
  <c r="D39" i="145"/>
  <c r="G38" i="145"/>
  <c r="F38" i="145"/>
  <c r="E38" i="145"/>
  <c r="D38" i="145"/>
  <c r="C38" i="145"/>
  <c r="K37" i="145"/>
  <c r="J37" i="145"/>
  <c r="I37" i="145"/>
  <c r="H37" i="145"/>
  <c r="K36" i="145"/>
  <c r="J36" i="145"/>
  <c r="I36" i="145"/>
  <c r="H36" i="145"/>
  <c r="K35" i="145"/>
  <c r="J35" i="145"/>
  <c r="I35" i="145"/>
  <c r="H35" i="145"/>
  <c r="K34" i="145"/>
  <c r="J34" i="145"/>
  <c r="I34" i="145"/>
  <c r="H34" i="145"/>
  <c r="K33" i="145"/>
  <c r="J33" i="145"/>
  <c r="I33" i="145"/>
  <c r="H33" i="145"/>
  <c r="K32" i="145"/>
  <c r="J32" i="145"/>
  <c r="I32" i="145"/>
  <c r="H32" i="145"/>
  <c r="G31" i="145"/>
  <c r="F31" i="145"/>
  <c r="E31" i="145"/>
  <c r="D31" i="145"/>
  <c r="C31" i="145"/>
  <c r="G30" i="145"/>
  <c r="F30" i="145"/>
  <c r="E30" i="145"/>
  <c r="D30" i="145"/>
  <c r="G29" i="145"/>
  <c r="F29" i="145"/>
  <c r="E29" i="145"/>
  <c r="D29" i="145"/>
  <c r="C29" i="145"/>
  <c r="K28" i="145"/>
  <c r="J28" i="145"/>
  <c r="I28" i="145"/>
  <c r="H28" i="145"/>
  <c r="K27" i="145"/>
  <c r="J27" i="145"/>
  <c r="I27" i="145"/>
  <c r="H27" i="145"/>
  <c r="K26" i="145"/>
  <c r="J26" i="145"/>
  <c r="I26" i="145"/>
  <c r="H26" i="145"/>
  <c r="K25" i="145"/>
  <c r="J25" i="145"/>
  <c r="I25" i="145"/>
  <c r="H25" i="145"/>
  <c r="K24" i="145"/>
  <c r="J24" i="145"/>
  <c r="I24" i="145"/>
  <c r="H24" i="145"/>
  <c r="K23" i="145"/>
  <c r="J23" i="145"/>
  <c r="I23" i="145"/>
  <c r="H23" i="145"/>
  <c r="G22" i="145"/>
  <c r="F22" i="145"/>
  <c r="E22" i="145"/>
  <c r="D22" i="145"/>
  <c r="C22" i="145"/>
  <c r="G21" i="145"/>
  <c r="F21" i="145"/>
  <c r="E21" i="145"/>
  <c r="D21" i="145"/>
  <c r="G20" i="145"/>
  <c r="F20" i="145"/>
  <c r="E20" i="145"/>
  <c r="D20" i="145"/>
  <c r="C20" i="145"/>
  <c r="K19" i="145"/>
  <c r="J19" i="145"/>
  <c r="I19" i="145"/>
  <c r="H19" i="145"/>
  <c r="K18" i="145"/>
  <c r="J18" i="145"/>
  <c r="I18" i="145"/>
  <c r="H18" i="145"/>
  <c r="K17" i="145"/>
  <c r="J17" i="145"/>
  <c r="I17" i="145"/>
  <c r="H17" i="145"/>
  <c r="K16" i="145"/>
  <c r="J16" i="145"/>
  <c r="I16" i="145"/>
  <c r="H16" i="145"/>
  <c r="K15" i="145"/>
  <c r="J15" i="145"/>
  <c r="I15" i="145"/>
  <c r="H15" i="145"/>
  <c r="K14" i="145"/>
  <c r="J14" i="145"/>
  <c r="I14" i="145"/>
  <c r="H14" i="145"/>
  <c r="G13" i="145"/>
  <c r="F13" i="145"/>
  <c r="E13" i="145"/>
  <c r="D13" i="145"/>
  <c r="C13" i="145"/>
  <c r="G12" i="145"/>
  <c r="F12" i="145"/>
  <c r="E12" i="145"/>
  <c r="D12" i="145"/>
  <c r="G11" i="145"/>
  <c r="F11" i="145"/>
  <c r="E11" i="145"/>
  <c r="D11" i="145"/>
  <c r="C11" i="145"/>
  <c r="K10" i="145"/>
  <c r="J10" i="145"/>
  <c r="I10" i="145"/>
  <c r="H10" i="145"/>
  <c r="K9" i="145"/>
  <c r="J9" i="145"/>
  <c r="I9" i="145"/>
  <c r="H9" i="145"/>
  <c r="K8" i="145"/>
  <c r="J8" i="145"/>
  <c r="I8" i="145"/>
  <c r="H8" i="145"/>
  <c r="K7" i="145"/>
  <c r="J7" i="145"/>
  <c r="I7" i="145"/>
  <c r="H7" i="145"/>
  <c r="K6" i="145"/>
  <c r="J6" i="145"/>
  <c r="I6" i="145"/>
  <c r="H6" i="145"/>
  <c r="K5" i="145"/>
  <c r="J5" i="145"/>
  <c r="I5" i="145"/>
  <c r="H5" i="145"/>
  <c r="I14" i="147" l="1"/>
  <c r="H32" i="147"/>
  <c r="I34" i="147"/>
  <c r="I35" i="147"/>
  <c r="G36" i="147"/>
  <c r="C39" i="147"/>
  <c r="I37" i="147"/>
  <c r="G32" i="147"/>
  <c r="H36" i="147"/>
  <c r="G37" i="147"/>
  <c r="K55" i="145"/>
  <c r="G58" i="145"/>
  <c r="F22" i="147"/>
  <c r="C38" i="147"/>
  <c r="G35" i="147"/>
  <c r="C40" i="147"/>
  <c r="H37" i="147"/>
  <c r="O19" i="135"/>
  <c r="C30" i="18" l="1"/>
  <c r="B30" i="18"/>
  <c r="C29" i="18"/>
  <c r="B29" i="18"/>
  <c r="C28" i="18"/>
  <c r="B28" i="18"/>
  <c r="C17" i="18"/>
  <c r="B17" i="18"/>
  <c r="C16" i="18"/>
  <c r="B16" i="18"/>
  <c r="C15" i="18"/>
  <c r="B15" i="18"/>
  <c r="K18" i="133"/>
  <c r="K17" i="133"/>
  <c r="K16" i="133"/>
  <c r="K15" i="133"/>
  <c r="K14" i="133"/>
  <c r="K13" i="133"/>
  <c r="K12" i="133"/>
  <c r="K11" i="133"/>
  <c r="K10" i="133"/>
  <c r="K9" i="133"/>
  <c r="K8" i="133"/>
  <c r="K7" i="133"/>
  <c r="K6" i="133"/>
  <c r="K5" i="133"/>
  <c r="N27" i="132"/>
  <c r="M27" i="132"/>
  <c r="N26" i="132"/>
  <c r="M26" i="132"/>
  <c r="N25" i="132"/>
  <c r="M25" i="132"/>
  <c r="N24" i="132"/>
  <c r="M24" i="132"/>
  <c r="N23" i="132"/>
  <c r="M23" i="132"/>
  <c r="N22" i="132"/>
  <c r="M22" i="132"/>
  <c r="N21" i="132"/>
  <c r="M21" i="132"/>
  <c r="N20" i="132"/>
  <c r="M20" i="132"/>
  <c r="N19" i="132"/>
  <c r="M19" i="132"/>
  <c r="N17" i="132"/>
  <c r="M17" i="132"/>
  <c r="N16" i="132"/>
  <c r="M16" i="132"/>
  <c r="N15" i="132"/>
  <c r="M15" i="132"/>
  <c r="N14" i="132"/>
  <c r="M14" i="132"/>
  <c r="L13" i="132"/>
  <c r="N13" i="132" s="1"/>
  <c r="K13" i="132"/>
  <c r="J13" i="132"/>
  <c r="G13" i="132"/>
  <c r="F13" i="132"/>
  <c r="E13" i="132"/>
  <c r="N12" i="132"/>
  <c r="M12" i="132"/>
  <c r="N11" i="132"/>
  <c r="M11" i="132"/>
  <c r="N10" i="132"/>
  <c r="M10" i="132"/>
  <c r="L9" i="132"/>
  <c r="M9" i="132" s="1"/>
  <c r="K9" i="132"/>
  <c r="J9" i="132"/>
  <c r="G9" i="132"/>
  <c r="F9" i="132"/>
  <c r="E9" i="132"/>
  <c r="N8" i="132"/>
  <c r="M8" i="132"/>
  <c r="L8" i="132"/>
  <c r="K8" i="132"/>
  <c r="J8" i="132"/>
  <c r="G8" i="132"/>
  <c r="F8" i="132"/>
  <c r="E8" i="132"/>
  <c r="N7" i="132"/>
  <c r="M7" i="132"/>
  <c r="N6" i="132"/>
  <c r="M6" i="132"/>
  <c r="N9" i="132" l="1"/>
  <c r="M13" i="132"/>
  <c r="H9" i="15" l="1"/>
  <c r="H11" i="15"/>
  <c r="H12" i="15"/>
  <c r="H13" i="15"/>
  <c r="H14" i="15"/>
  <c r="H15" i="15"/>
  <c r="H16" i="15"/>
  <c r="H17" i="15"/>
  <c r="H8" i="15"/>
  <c r="I9" i="15"/>
  <c r="I10" i="15"/>
  <c r="I11" i="15"/>
  <c r="I12" i="15"/>
  <c r="I13" i="15"/>
  <c r="I14" i="15"/>
  <c r="I15" i="15"/>
  <c r="I16" i="15"/>
  <c r="I17" i="15"/>
  <c r="I8" i="15"/>
</calcChain>
</file>

<file path=xl/connections.xml><?xml version="1.0" encoding="utf-8"?>
<connections xmlns="http://schemas.openxmlformats.org/spreadsheetml/2006/main">
  <connection id="1" name="tab850_201611" type="6" refreshedVersion="6" background="1" saveData="1">
    <textPr codePage="65001" sourceFile="D:\archiv PG 2018\zelena sprava za rok 2017\vysl\2017\csv\tab850_2016.csv" thousands=" " semicolon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ab850_201711" type="6" refreshedVersion="6" background="1" saveData="1">
    <textPr codePage="65001" sourceFile="D:\archiv PG 2018\zelena sprava za rok 2017\vysl\2017\csv\tab850_2017.csv" thousands=" " semicolon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tab855_201611" type="6" refreshedVersion="6" background="1" saveData="1">
    <textPr codePage="65001" sourceFile="D:\archiv PG 2018\zelena sprava za rok 2017\vysl\2017\csv\tab855_2016.csv" thousands=" " semicolon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tab855_201711" type="6" refreshedVersion="6" background="1" saveData="1">
    <textPr codePage="65001" sourceFile="D:\archiv PG 2018\zelena sprava za rok 2017\vysl\2017\csv\tab855_2017.csv" thousands=" " semicolon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tab8all_201611" type="6" refreshedVersion="6" background="1" saveData="1">
    <textPr codePage="65001" sourceFile="D:\archiv PG 2018\zelena sprava za rok 2017\vysl\2017\csv\tab8all_2016.csv" thousands=" " semicolon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tab8all_201711" type="6" refreshedVersion="6" background="1" saveData="1">
    <textPr codePage="65001" sourceFile="D:\archiv PG 2018\zelena sprava za rok 2017\vysl\2017\csv\tab8all_2017.csv" thousands=" " semicolon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<sst xmlns="http://schemas.openxmlformats.org/spreadsheetml/2006/main" count="2309" uniqueCount="1142">
  <si>
    <t>Komodita</t>
  </si>
  <si>
    <t>Rok</t>
  </si>
  <si>
    <t>EUR/t</t>
  </si>
  <si>
    <t>SR</t>
  </si>
  <si>
    <t>ČR</t>
  </si>
  <si>
    <t>MR</t>
  </si>
  <si>
    <t>EÚ</t>
  </si>
  <si>
    <t>.</t>
  </si>
  <si>
    <t>Repka</t>
  </si>
  <si>
    <t>Slnečnica</t>
  </si>
  <si>
    <t>Zemiaky</t>
  </si>
  <si>
    <t>CENY VÝROBCOV RASTLINNÝCH KOMODÍT VO VYBRANÝCH KRAJINÁCH EÚ</t>
  </si>
  <si>
    <t>v €/t</t>
  </si>
  <si>
    <t>ODBYTOVÉ CENY SPRACOVATEĽOV POTRAVÍN VO VYBRANÝCH  KRAJINÁCH EÚ</t>
  </si>
  <si>
    <t>Bravčové stehno bez kosti</t>
  </si>
  <si>
    <t>Hovädzie zadné bez kosti</t>
  </si>
  <si>
    <t>Maslo</t>
  </si>
  <si>
    <t>SPOTREBITEĽSKÉ CENY VYBRANÝCH KOMODÍT V KRAJINÁCH V4</t>
  </si>
  <si>
    <t>Kurča pitvané</t>
  </si>
  <si>
    <t>Prameň: ŠÚ SR,  MZ ČR, AKI MR, FAPA  PR</t>
  </si>
  <si>
    <t>Krajina, zoskupenie</t>
  </si>
  <si>
    <t>Obilniny mil t</t>
  </si>
  <si>
    <t>Hovädzie mäso v 1000 t</t>
  </si>
  <si>
    <t>Bravčové mäso v 1000 t</t>
  </si>
  <si>
    <t>SVET</t>
  </si>
  <si>
    <t>Argentína</t>
  </si>
  <si>
    <t>Austrália</t>
  </si>
  <si>
    <t>Brazília</t>
  </si>
  <si>
    <t>Kanada</t>
  </si>
  <si>
    <t>Čína</t>
  </si>
  <si>
    <t>India</t>
  </si>
  <si>
    <t>Japonsko</t>
  </si>
  <si>
    <t>Mexiko</t>
  </si>
  <si>
    <t>Nový Zéland</t>
  </si>
  <si>
    <t>Nórsko</t>
  </si>
  <si>
    <t>Rusko</t>
  </si>
  <si>
    <t>Juhoafr. rep.</t>
  </si>
  <si>
    <t>Švajčiarsko</t>
  </si>
  <si>
    <t>Turecko</t>
  </si>
  <si>
    <t>USA</t>
  </si>
  <si>
    <t>Podiel produkcie jednotlivých štátov a zoskupení na celkovej svetovej produkcii a medziročná zmena v p.b.</t>
  </si>
  <si>
    <t>Krajina</t>
  </si>
  <si>
    <t>Hrubá pridaná hodnota v producentských cenách</t>
  </si>
  <si>
    <t>Hrubá pridaná hodnota</t>
  </si>
  <si>
    <t>v 1000 ha</t>
  </si>
  <si>
    <t>% na celkovej ploche danej krajiny</t>
  </si>
  <si>
    <t>mil. €</t>
  </si>
  <si>
    <t>v 1000 AWU</t>
  </si>
  <si>
    <t>AWU na 100 ha p.v.p.</t>
  </si>
  <si>
    <t>% na celkovej zamestnanosti danej krajiny</t>
  </si>
  <si>
    <t xml:space="preserve">EU-15 </t>
  </si>
  <si>
    <t>:</t>
  </si>
  <si>
    <t>Belgicko</t>
  </si>
  <si>
    <t>Bulharsko</t>
  </si>
  <si>
    <t>Česko</t>
  </si>
  <si>
    <t>Dánsko</t>
  </si>
  <si>
    <t>Nemecko</t>
  </si>
  <si>
    <t>Estónsko</t>
  </si>
  <si>
    <t>Írsko</t>
  </si>
  <si>
    <t>Grécko</t>
  </si>
  <si>
    <t>Španielsko</t>
  </si>
  <si>
    <t>Francúzsko</t>
  </si>
  <si>
    <t>Taliansko</t>
  </si>
  <si>
    <t>Cyprus</t>
  </si>
  <si>
    <t>Lotyšsko</t>
  </si>
  <si>
    <t>Litva</t>
  </si>
  <si>
    <t>Luxembursko</t>
  </si>
  <si>
    <t>Maďarsko</t>
  </si>
  <si>
    <t>Malta</t>
  </si>
  <si>
    <t>Holandsko</t>
  </si>
  <si>
    <t>Rakúsko</t>
  </si>
  <si>
    <t>Poľsko</t>
  </si>
  <si>
    <t>Portugalsko</t>
  </si>
  <si>
    <t>Rumunsko</t>
  </si>
  <si>
    <t>Slovinsko</t>
  </si>
  <si>
    <t>Slovensko</t>
  </si>
  <si>
    <t>Fínsko</t>
  </si>
  <si>
    <t>Švédsko</t>
  </si>
  <si>
    <t xml:space="preserve"> p.v.p. poľnohospodársky využívaná pôda</t>
  </si>
  <si>
    <t>Produkcia</t>
  </si>
  <si>
    <t>Podpora</t>
  </si>
  <si>
    <t>€/ha</t>
  </si>
  <si>
    <t>v tis. t</t>
  </si>
  <si>
    <t>cereálie vrátane ryže</t>
  </si>
  <si>
    <t xml:space="preserve">pšenica </t>
  </si>
  <si>
    <t>jačmeň</t>
  </si>
  <si>
    <t xml:space="preserve">kukurica na zrno </t>
  </si>
  <si>
    <t>cukrová repa</t>
  </si>
  <si>
    <t xml:space="preserve">repka olejná </t>
  </si>
  <si>
    <t>hovädzí dobytok</t>
  </si>
  <si>
    <t>ošípané</t>
  </si>
  <si>
    <t>hydina</t>
  </si>
  <si>
    <t>Hrubá rastlinná produkcia spolu</t>
  </si>
  <si>
    <t>z toho:  obilniny</t>
  </si>
  <si>
    <t xml:space="preserve">            obchodné plodiny</t>
  </si>
  <si>
    <t xml:space="preserve">            krmivá</t>
  </si>
  <si>
    <t xml:space="preserve">            zelenina</t>
  </si>
  <si>
    <t xml:space="preserve">            zemiaky</t>
  </si>
  <si>
    <t xml:space="preserve">            ovocie</t>
  </si>
  <si>
    <t xml:space="preserve">            hrozno</t>
  </si>
  <si>
    <t xml:space="preserve">            ostatná rastlinná výroba</t>
  </si>
  <si>
    <t>Hrubá živočíšna produkcia celkom</t>
  </si>
  <si>
    <t>z toho:  HD</t>
  </si>
  <si>
    <t xml:space="preserve">            ošípané</t>
  </si>
  <si>
    <t xml:space="preserve">            ovce a kozy</t>
  </si>
  <si>
    <t xml:space="preserve">            hydina</t>
  </si>
  <si>
    <t xml:space="preserve">            mlieko surové</t>
  </si>
  <si>
    <t xml:space="preserve">            vajcia</t>
  </si>
  <si>
    <t xml:space="preserve">            ostatná živočíšna výroba</t>
  </si>
  <si>
    <t>Hrubá poľnohospodárska produkcia</t>
  </si>
  <si>
    <t>Prameň: Ekonomický poľnohospodársky účet SR</t>
  </si>
  <si>
    <t>v mil €</t>
  </si>
  <si>
    <t>HRUBÁ POĽNOHOSPODÁRSKA PRODUKCIA V BEŽNÝCH CENÁCH</t>
  </si>
  <si>
    <t>v mil. €, b.c.</t>
  </si>
  <si>
    <t xml:space="preserve">Hrubá produkcia </t>
  </si>
  <si>
    <t>Výrobná spotreba</t>
  </si>
  <si>
    <t>Česká republika</t>
  </si>
  <si>
    <t>Prameň: Eurostat</t>
  </si>
  <si>
    <t>: nedostupný údaj</t>
  </si>
  <si>
    <t>Tvorba hrubého fixného kapitálu v mil.€ b.c.</t>
  </si>
  <si>
    <t>POČET HOSPODÁRSKYCH ZVIERAT A PRODUKCIA ŽIVOČÍŠNYCH VÝROBKOV V SR</t>
  </si>
  <si>
    <t>Merná</t>
  </si>
  <si>
    <t>Rozdiel</t>
  </si>
  <si>
    <t>Index</t>
  </si>
  <si>
    <t>jednotka</t>
  </si>
  <si>
    <t xml:space="preserve"> Počet  hospodárskych zvierat</t>
  </si>
  <si>
    <t xml:space="preserve"> Hovädzí dobytok </t>
  </si>
  <si>
    <t>tis. ks</t>
  </si>
  <si>
    <t xml:space="preserve"> z toho:</t>
  </si>
  <si>
    <t>kravy</t>
  </si>
  <si>
    <t xml:space="preserve">z kráv: </t>
  </si>
  <si>
    <t>dojné</t>
  </si>
  <si>
    <t>ostatné</t>
  </si>
  <si>
    <t xml:space="preserve"> Ošípané spolu</t>
  </si>
  <si>
    <t>prasnice</t>
  </si>
  <si>
    <t xml:space="preserve"> Ovce spolu</t>
  </si>
  <si>
    <t>bahnice</t>
  </si>
  <si>
    <t xml:space="preserve"> Kozy</t>
  </si>
  <si>
    <t xml:space="preserve"> Hydina spolu</t>
  </si>
  <si>
    <t xml:space="preserve"> z toho: sliepky</t>
  </si>
  <si>
    <t>Kone spolu</t>
  </si>
  <si>
    <t>t jat. hm.</t>
  </si>
  <si>
    <t xml:space="preserve"> Mlieko kravské</t>
  </si>
  <si>
    <t>t</t>
  </si>
  <si>
    <t xml:space="preserve"> Vajcia slepačie</t>
  </si>
  <si>
    <t xml:space="preserve"> Ovčie mlieko</t>
  </si>
  <si>
    <t xml:space="preserve"> Vlna ovčia</t>
  </si>
  <si>
    <t>*) Hrubá domáca produkia = zabitia na bitúnkoch + odhad samozásobenia +/- zahraničný obchod</t>
  </si>
  <si>
    <t>Prameň: Súpis hospodárskych zvierat ŠÚ SR,</t>
  </si>
  <si>
    <t>Živočíšna výroba, predaj výrobkov z prvovýroby a bilancia plodín ŠÚ SR</t>
  </si>
  <si>
    <t>Ukazovateľ</t>
  </si>
  <si>
    <t>VYBRANÉ UKAZOVATELE ÚŽITKOVOSTI A REPRODUKČNÝCH VLASTNOSTÍ</t>
  </si>
  <si>
    <t>M. J.</t>
  </si>
  <si>
    <t xml:space="preserve"> Narodené teľatá </t>
  </si>
  <si>
    <t>ks/100 kráv</t>
  </si>
  <si>
    <t xml:space="preserve"> Odchov teliat </t>
  </si>
  <si>
    <t xml:space="preserve"> Ročná dojnosť</t>
  </si>
  <si>
    <t>kg/dojnicu</t>
  </si>
  <si>
    <t xml:space="preserve"> Prírastky vo výkrme HD </t>
  </si>
  <si>
    <t>kg/KD</t>
  </si>
  <si>
    <t xml:space="preserve"> Počet vrhov na prasnicu</t>
  </si>
  <si>
    <t>x</t>
  </si>
  <si>
    <t xml:space="preserve"> Narodenie prasiat na 1 vrh</t>
  </si>
  <si>
    <t>ks</t>
  </si>
  <si>
    <t xml:space="preserve"> Narodenie prasiat </t>
  </si>
  <si>
    <t>ks/prasnicu</t>
  </si>
  <si>
    <t xml:space="preserve"> Odchov prasiat</t>
  </si>
  <si>
    <t xml:space="preserve"> Prír. v predvýkrme a výk. ošíp.</t>
  </si>
  <si>
    <t xml:space="preserve"> Narodenie jahniat</t>
  </si>
  <si>
    <t xml:space="preserve"> Odchov jahniat</t>
  </si>
  <si>
    <t xml:space="preserve"> Priemerná striž vlny</t>
  </si>
  <si>
    <t>kg/ovcu k 1.1.</t>
  </si>
  <si>
    <t xml:space="preserve"> Výroba ovčieho mlieka</t>
  </si>
  <si>
    <t>kg/bahnicu k 1.1.</t>
  </si>
  <si>
    <t xml:space="preserve"> Znáška vajec</t>
  </si>
  <si>
    <t>ks/sliepku</t>
  </si>
  <si>
    <t>PODIEL OBCHODNÝCH ZOSKUPENÍ</t>
  </si>
  <si>
    <t>na celkovom zahraničnom obchode Slovenska</t>
  </si>
  <si>
    <t>Dovoz</t>
  </si>
  <si>
    <t>Vývoz</t>
  </si>
  <si>
    <t>Saldo</t>
  </si>
  <si>
    <t>zoskupenie</t>
  </si>
  <si>
    <t>%</t>
  </si>
  <si>
    <t xml:space="preserve"> Tretie krajiny</t>
  </si>
  <si>
    <t xml:space="preserve"> Stredomor. krajiny</t>
  </si>
  <si>
    <t xml:space="preserve"> ACP</t>
  </si>
  <si>
    <t xml:space="preserve"> SNŠ</t>
  </si>
  <si>
    <t xml:space="preserve"> spolu</t>
  </si>
  <si>
    <r>
      <t xml:space="preserve"> Tretie krajiny</t>
    </r>
    <r>
      <rPr>
        <vertAlign val="superscript"/>
        <sz val="12"/>
        <rFont val="Times New Roman CE"/>
        <family val="1"/>
        <charset val="238"/>
      </rPr>
      <t>1)</t>
    </r>
  </si>
  <si>
    <t>Prameň: Štatistický úrad SR</t>
  </si>
  <si>
    <t>01 živé zvieratá</t>
  </si>
  <si>
    <t>02 mäso a požívateľné droby</t>
  </si>
  <si>
    <t>03 ryby a mäkkýše</t>
  </si>
  <si>
    <t>04 mlieko, vajcia, med a výrobky</t>
  </si>
  <si>
    <t>05 výrobky živočíšneho pôvodu</t>
  </si>
  <si>
    <t>07 zelenina, korene a hľuzy požívateľné</t>
  </si>
  <si>
    <t>08 jedlé ovocie a orechy</t>
  </si>
  <si>
    <t>10 obilie</t>
  </si>
  <si>
    <t>11 mlynské výrobky, slad, škroby</t>
  </si>
  <si>
    <t>12 olej. semená a plody, slama, krmoviny</t>
  </si>
  <si>
    <t>13 šelak, gumy, živice</t>
  </si>
  <si>
    <t>14 rastlinné pletacie materiály</t>
  </si>
  <si>
    <t>15 živočíšne a rastlinné tuky</t>
  </si>
  <si>
    <t>16 prípravky z mäsa, rýb</t>
  </si>
  <si>
    <t>17 cukor a cukrovinky</t>
  </si>
  <si>
    <t>18 kakao a kakaové prípravky</t>
  </si>
  <si>
    <t>19 prípravky z obilia, z mlieka</t>
  </si>
  <si>
    <t>20 prípravky zo zeleniny, ovocia, rastlín</t>
  </si>
  <si>
    <t>21 rôzne potravinové prípravky</t>
  </si>
  <si>
    <t>22 nápoje, liehové a ocot</t>
  </si>
  <si>
    <t>23 zvyšky a odpady, krmivo</t>
  </si>
  <si>
    <t>24 tabak, náhradky</t>
  </si>
  <si>
    <t>Celkom</t>
  </si>
  <si>
    <t>DOVOZ</t>
  </si>
  <si>
    <t xml:space="preserve">   z toho:  nahraditeľné</t>
  </si>
  <si>
    <t xml:space="preserve">                nenahraditeľné</t>
  </si>
  <si>
    <t>VÝVOZ</t>
  </si>
  <si>
    <t>SALDO</t>
  </si>
  <si>
    <t>POTRAVINÁRSKE VÝROBKY</t>
  </si>
  <si>
    <t>Prameň: Štatistický úrad SR, vlastné výpočty</t>
  </si>
  <si>
    <t>-</t>
  </si>
  <si>
    <t>Komodity HS 01 - 24</t>
  </si>
  <si>
    <t xml:space="preserve">     Komodity</t>
  </si>
  <si>
    <t>celkom</t>
  </si>
  <si>
    <t>06 živé rastiny a kvetinárske výrobky</t>
  </si>
  <si>
    <t>09 káva, čaj a korenie</t>
  </si>
  <si>
    <t xml:space="preserve">ZAHRANIČNÝ OBCHOD SR S POĽNOHOSPODÁRSKYMI </t>
  </si>
  <si>
    <t>A POTRAVINÁRSKYMI VÝROBKAMI</t>
  </si>
  <si>
    <t>(v tis. €)</t>
  </si>
  <si>
    <t xml:space="preserve">VÝVOJ CENOVÝCH INDEXOV ROZHODUJÚCICH VSTUPOV </t>
  </si>
  <si>
    <t>DO POĽNOHOSPODÁRSTVA V SR</t>
  </si>
  <si>
    <t>rovnaké obdobie minulého roka = 100</t>
  </si>
  <si>
    <t>rovnaké obdobie minul. roka = 100</t>
  </si>
  <si>
    <t>Osivá a sadba</t>
  </si>
  <si>
    <t>z toho: osivá obilnín</t>
  </si>
  <si>
    <t xml:space="preserve">           osivá olejnín</t>
  </si>
  <si>
    <t xml:space="preserve">           osivá strukovín</t>
  </si>
  <si>
    <t xml:space="preserve">           sadba zemiakov     </t>
  </si>
  <si>
    <t>Energie a mazivá</t>
  </si>
  <si>
    <t>z toho: motorová nafta</t>
  </si>
  <si>
    <t xml:space="preserve">           benzín</t>
  </si>
  <si>
    <t xml:space="preserve">           elektrina</t>
  </si>
  <si>
    <t>Hnojivá a zlepšovadlá pôdy</t>
  </si>
  <si>
    <t>z toho: dusíkaté hnojivá</t>
  </si>
  <si>
    <t xml:space="preserve">           fosforečné hnojivá</t>
  </si>
  <si>
    <t xml:space="preserve">           draselné hnojivá</t>
  </si>
  <si>
    <t xml:space="preserve">           kombinované hnojivá (NPK)</t>
  </si>
  <si>
    <t xml:space="preserve">           vápno (mletý vápenec)</t>
  </si>
  <si>
    <t>Produkty na ochranu rastlín</t>
  </si>
  <si>
    <t>z toho: fungicídy</t>
  </si>
  <si>
    <t xml:space="preserve">           insekticídy</t>
  </si>
  <si>
    <t xml:space="preserve">           herbicídy</t>
  </si>
  <si>
    <t>Služby v rastlinnej výrobe</t>
  </si>
  <si>
    <t>Veterinárne služby</t>
  </si>
  <si>
    <t>Plemenárske služby</t>
  </si>
  <si>
    <t>Materiál a drobné nástroje</t>
  </si>
  <si>
    <t>Krmivá pre zvieratá</t>
  </si>
  <si>
    <t>z toho: obilniny kŕmne</t>
  </si>
  <si>
    <t>Stroje a ostatné zariadenia</t>
  </si>
  <si>
    <t>Traktory</t>
  </si>
  <si>
    <t>Index cien vstupov do poľnohospodárstva celkom</t>
  </si>
  <si>
    <t>Prameň: ŠÚ SR</t>
  </si>
  <si>
    <t>VÝVOJ CIEN VYBRANÝCH RASTLINNÝCH VÝROBKOV V SR</t>
  </si>
  <si>
    <t>Ceny v € za tonu</t>
  </si>
  <si>
    <t>Indexy cien</t>
  </si>
  <si>
    <t xml:space="preserve">  pšenica potravinárska</t>
  </si>
  <si>
    <t xml:space="preserve">  pšenica priemyselná</t>
  </si>
  <si>
    <t xml:space="preserve">  jačmeň sladovnícky</t>
  </si>
  <si>
    <t xml:space="preserve">  jačmeň potravinársky</t>
  </si>
  <si>
    <t xml:space="preserve">  raž potravinárska</t>
  </si>
  <si>
    <t xml:space="preserve">  kukurica na zrno</t>
  </si>
  <si>
    <t xml:space="preserve">  hrach jedlý</t>
  </si>
  <si>
    <t xml:space="preserve">  semeno repky olejnej ozimnej</t>
  </si>
  <si>
    <t xml:space="preserve">  semeno slnečnice</t>
  </si>
  <si>
    <t xml:space="preserve">  cukrová repa</t>
  </si>
  <si>
    <t xml:space="preserve">  zemiaky skoré</t>
  </si>
  <si>
    <t xml:space="preserve">  zemiaky neskoré konzumné</t>
  </si>
  <si>
    <t>VÝVOJ CIEN VYBRANÝCH ŽIVOČÍŠNYCH VÝROBKOV V SR</t>
  </si>
  <si>
    <t xml:space="preserve">  býky jatočné tr. mäsitosti U</t>
  </si>
  <si>
    <t xml:space="preserve">  jalovice jatočné tr. mäsitosti U</t>
  </si>
  <si>
    <t xml:space="preserve">  kravy jatočné tr. mäsitosti U</t>
  </si>
  <si>
    <t xml:space="preserve">  teľatá jatočné mliečne výkr. v mäse tr. I</t>
  </si>
  <si>
    <t xml:space="preserve">  ošípané jatočné obchodná tr. U</t>
  </si>
  <si>
    <t xml:space="preserve">  jahňatá jatočné výkrm v mäse L</t>
  </si>
  <si>
    <t xml:space="preserve">  ovce, barany, škopy jat. v mäse S</t>
  </si>
  <si>
    <t xml:space="preserve">  mlieko kravské tr. I *</t>
  </si>
  <si>
    <t xml:space="preserve">  kurčatá jatočné tr. I</t>
  </si>
  <si>
    <t xml:space="preserve">  vlna ovčia surová v pote</t>
  </si>
  <si>
    <t xml:space="preserve">  Výrobky</t>
  </si>
  <si>
    <t>VÝVOJ SPOTREBITEĽSKÝCH CIEN VYBRANÝCH DRUHOV POTRAVÍN</t>
  </si>
  <si>
    <t>v €, vrátane DPH</t>
  </si>
  <si>
    <t>Ryža lúpaná, kg</t>
  </si>
  <si>
    <t>Pšeničná múka polohrubá výber, kg</t>
  </si>
  <si>
    <t>Chlieb tmavý, kg</t>
  </si>
  <si>
    <t>Rožok biely obyčajný, ks (40 g)</t>
  </si>
  <si>
    <t>Cestoviny vaječné, 500 g</t>
  </si>
  <si>
    <t>Hovädzie mäso predné s kosťou, kg</t>
  </si>
  <si>
    <t>Hovädzie mäso predné bez kosti, kg</t>
  </si>
  <si>
    <t>Hovädzie mäso zadné bez kosti, kg</t>
  </si>
  <si>
    <t>Bravčové karé s kosťou, kg</t>
  </si>
  <si>
    <t>Bravčová krkovička s kosťou, kg</t>
  </si>
  <si>
    <t>Bravčový bôčik, kg</t>
  </si>
  <si>
    <t>Bravčové stehno bez kosti, kg</t>
  </si>
  <si>
    <t>Bravčové pliecko bez kosti, kg</t>
  </si>
  <si>
    <t>Kurča pitvané, kg</t>
  </si>
  <si>
    <t>Jemné párky, kg</t>
  </si>
  <si>
    <t>Šunková saláma, kg</t>
  </si>
  <si>
    <t>Trvanlivá saláma, kg</t>
  </si>
  <si>
    <t>Pasterizované polotučné mlieko, l</t>
  </si>
  <si>
    <t>Mlieko kyslé, ks</t>
  </si>
  <si>
    <t>Syr Eidamská tehla, kg</t>
  </si>
  <si>
    <t>Oštiepok údený, kg</t>
  </si>
  <si>
    <t>Tvaroh, 250 g</t>
  </si>
  <si>
    <t>Vajcia slepačie čerstvé, ks</t>
  </si>
  <si>
    <t>Čerstvé maslo, 125 g</t>
  </si>
  <si>
    <t>Jedlý olej, l</t>
  </si>
  <si>
    <t>Masť škvarená bravčová, kg</t>
  </si>
  <si>
    <t>Jablká, kg</t>
  </si>
  <si>
    <t>Zemiaky konzumné, kg</t>
  </si>
  <si>
    <t>Cukor kryštálový, kg</t>
  </si>
  <si>
    <t>VÝVOJ PRIEMERNÉHO EVIDENČNÉHO POČTU ZAMESTNANCOV</t>
  </si>
  <si>
    <t>v organizáciách s 20 a viac zamestnancami</t>
  </si>
  <si>
    <t xml:space="preserve">Odvetvie </t>
  </si>
  <si>
    <t>(fyzické osoby)</t>
  </si>
  <si>
    <t xml:space="preserve">Index </t>
  </si>
  <si>
    <r>
      <t xml:space="preserve">1989 </t>
    </r>
    <r>
      <rPr>
        <vertAlign val="superscript"/>
        <sz val="12"/>
        <rFont val="Times New Roman"/>
        <family val="1"/>
        <charset val="238"/>
      </rPr>
      <t>1</t>
    </r>
  </si>
  <si>
    <t>Poľnohospodárstvo (RV a ŽV)</t>
  </si>
  <si>
    <t>Výroba potravín a nápojov</t>
  </si>
  <si>
    <t>Lesníctvo a  ťažba dreva</t>
  </si>
  <si>
    <r>
      <t>Stavebníctvo</t>
    </r>
    <r>
      <rPr>
        <vertAlign val="superscript"/>
        <sz val="12"/>
        <rFont val="Times New Roman"/>
        <family val="1"/>
        <charset val="238"/>
      </rPr>
      <t xml:space="preserve"> </t>
    </r>
  </si>
  <si>
    <t xml:space="preserve">Finančné a poisť. činnosti  </t>
  </si>
  <si>
    <t>Výroba textilu</t>
  </si>
  <si>
    <t>Mzdová parita</t>
  </si>
  <si>
    <t xml:space="preserve">Priem. mesač. mzda v € </t>
  </si>
  <si>
    <t>Lesníctvo a ťažba dreva</t>
  </si>
  <si>
    <t xml:space="preserve">Doprava a skladovanie </t>
  </si>
  <si>
    <t>Finančné a poisť.  činnosti</t>
  </si>
  <si>
    <t>Pracovníci v poľnohospodárstve</t>
  </si>
  <si>
    <t>Spolu</t>
  </si>
  <si>
    <t>Ženy</t>
  </si>
  <si>
    <t>Spolu v tis.osôb (=100 %)</t>
  </si>
  <si>
    <t>% podiel podľa postavenia</t>
  </si>
  <si>
    <t>zamestnanci</t>
  </si>
  <si>
    <t>podnikatelia</t>
  </si>
  <si>
    <t>% podiel podľa vekových kategórií</t>
  </si>
  <si>
    <t>15-19 r.</t>
  </si>
  <si>
    <t>20-24 r.</t>
  </si>
  <si>
    <t>25-29 r.</t>
  </si>
  <si>
    <t>30-34 r.</t>
  </si>
  <si>
    <t>35-39 r.</t>
  </si>
  <si>
    <t>40-44 r.</t>
  </si>
  <si>
    <t>45-49 r.</t>
  </si>
  <si>
    <t>50-54 r.</t>
  </si>
  <si>
    <t>55-59 r.</t>
  </si>
  <si>
    <t>60-64 r.</t>
  </si>
  <si>
    <t>65 a viac r.</t>
  </si>
  <si>
    <t>% podiel podľa vzdelania</t>
  </si>
  <si>
    <t>Základné</t>
  </si>
  <si>
    <t>Úplné stredné všeobecné</t>
  </si>
  <si>
    <t xml:space="preserve">Úplné stredné odborné </t>
  </si>
  <si>
    <t>Vyššie odborné</t>
  </si>
  <si>
    <t xml:space="preserve">Vysokoškolské </t>
  </si>
  <si>
    <t>Pracovníci v potravinárskej výrobe</t>
  </si>
  <si>
    <t xml:space="preserve">   Rok</t>
  </si>
  <si>
    <t xml:space="preserve">   Pohlavie</t>
  </si>
  <si>
    <t>ŠTRUKTÚRA  PRACOVNÍKOV  V POĽNOHOSPODÁRSTVE A POTRAVINÁRSKEJ VÝROBE</t>
  </si>
  <si>
    <t>SPOLU odvetvia ekon. činnosti</t>
  </si>
  <si>
    <r>
      <t xml:space="preserve">1989 </t>
    </r>
    <r>
      <rPr>
        <vertAlign val="superscript"/>
        <sz val="11"/>
        <rFont val="Times New Roman"/>
        <family val="1"/>
        <charset val="238"/>
      </rPr>
      <t>1</t>
    </r>
  </si>
  <si>
    <r>
      <t>Stavebníctvo</t>
    </r>
    <r>
      <rPr>
        <vertAlign val="superscript"/>
        <sz val="11"/>
        <rFont val="Times New Roman"/>
        <family val="1"/>
        <charset val="238"/>
      </rPr>
      <t xml:space="preserve"> </t>
    </r>
  </si>
  <si>
    <t>OBNOVA EVIDENCIE POZEMKOV</t>
  </si>
  <si>
    <t>Celkový počet katastrálnych území</t>
  </si>
  <si>
    <t>z toho usporadúva štátna správa na úseku pozemkových úprav</t>
  </si>
  <si>
    <t>podľa zákona SNR č. 330/1991 Zb. v znení neskorších predpisov</t>
  </si>
  <si>
    <t>vypracovávajú sa ROEP</t>
  </si>
  <si>
    <t xml:space="preserve">dopĺňajú sa o registre v zastavanom území obcí, kde boli      v predchádzajúcom období v extraviláne vypracované zjednodušené registre pôvodného stavu, v zmysle zákona SNR č. 330/1991 Zb. </t>
  </si>
  <si>
    <t>Schválených registrov celkom</t>
  </si>
  <si>
    <t xml:space="preserve">Zapísaných registrov v intraviláne        </t>
  </si>
  <si>
    <t>ÚPRAVA VLASTNÍCKYCH VZŤAHOV</t>
  </si>
  <si>
    <t xml:space="preserve">V reštitučných konaniach podľa zákona č. 229/1991 Zb. v znení neskorších predpisov </t>
  </si>
  <si>
    <t>počet vydaných rozhodnutí</t>
  </si>
  <si>
    <t>priznané vlastníctvo k pozemkom o výmere ha</t>
  </si>
  <si>
    <t>pre zákonné prekážky sa nevydali pozemky za ktoré patrí oprávneným osobám náhrada (finančná, alebo v pozemkoch ktoré sú vo vlastníctve štátu) o výmere  ha</t>
  </si>
  <si>
    <t>pre zákonné prekážky sa nevydali pozemky (riešené formou náhrad) o výmere ha</t>
  </si>
  <si>
    <t>V reštitučných konaniach podľa zákona č. 503/2003 Z.z. v znení neskorších predpisov</t>
  </si>
  <si>
    <t>navrátené vlastníctvo k pozemkom o výmere ha</t>
  </si>
  <si>
    <t>priznaná náhrada za pozemky o výmere  ha</t>
  </si>
  <si>
    <t>priznaný nárok na náhradu za pozemky o výmere  ha</t>
  </si>
  <si>
    <t>POZEMKOVÉ ÚPRAVY</t>
  </si>
  <si>
    <t>Projekty pozemkových úprav hradené  zo štátneho rozpočtu</t>
  </si>
  <si>
    <t>z toho: z dôvodov riešenia ekologicky narušenej krajiny</t>
  </si>
  <si>
    <t>v Žiarskej kotline</t>
  </si>
  <si>
    <t>v oblasti Vysokých Tatier a Spišskej Magury</t>
  </si>
  <si>
    <t>Zapísané do katastra nehnuteľností po vykonaní projektu pozemkových úprav</t>
  </si>
  <si>
    <t>projekty pozemkových úprav zo štátneho rozpočtu celkom</t>
  </si>
  <si>
    <t xml:space="preserve">Projekty pozemkových úprav hradené z fondov EÚ </t>
  </si>
  <si>
    <t>program SAPARD</t>
  </si>
  <si>
    <t>program SOP</t>
  </si>
  <si>
    <t>program PRV</t>
  </si>
  <si>
    <t>projekty pozemkových úprav hradené z fondov EÚ zapísané do KN</t>
  </si>
  <si>
    <t>projekty pozemkových úprav hradené z fondov EÚ celkom</t>
  </si>
  <si>
    <t>projekty pozemkových úprav rozpracované celkom</t>
  </si>
  <si>
    <t>projekty pozemkových úprav zapísané v KN celkom</t>
  </si>
  <si>
    <t>projekty pozemkových úprav celkom</t>
  </si>
  <si>
    <t>Poľnohospodárska pôda vyčlenená  do užívania vlastníkom v rámci riešenia užívateľských vzťahov k pozemkom formou zjednodušených a zrýchlených postupov usporiadania vlastníckych a užívacích pomerov k pozemkom podľa § 15 ods. 1 zákona č. 330/1991 Zb. o pozemkových úpravách v ha</t>
  </si>
  <si>
    <t>z toho: pôvodných pozemkov</t>
  </si>
  <si>
    <t>do náhradného užívania</t>
  </si>
  <si>
    <r>
      <t xml:space="preserve">Zapísaných registrov celkom  (MP SR a UGKK SR)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</si>
  <si>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>V rámci pozemkových spoločenstiev</t>
    </r>
    <r>
      <rPr>
        <sz val="10"/>
        <rFont val="Times New Roman"/>
        <family val="1"/>
        <charset val="238"/>
      </rPr>
      <t xml:space="preserve"> počet vydaných rozhodnutí </t>
    </r>
  </si>
  <si>
    <t>Prameň: MPSR, vyžiadané údaje</t>
  </si>
  <si>
    <t>z toho - budovy a stavby, vr. budov na býv.</t>
  </si>
  <si>
    <t xml:space="preserve">          - stroje a zariadenia</t>
  </si>
  <si>
    <t>2010*</t>
  </si>
  <si>
    <t>z toho :</t>
  </si>
  <si>
    <t>Prameň: ŠÚ SR, ÚKSÚP</t>
  </si>
  <si>
    <t xml:space="preserve">* od roku 2010 spotrebu hnojív ŠÚ SR nesleduje, údaje sú z ÚKSÚP-u </t>
  </si>
  <si>
    <t>Kapacita</t>
  </si>
  <si>
    <t>Výroba</t>
  </si>
  <si>
    <t>Medziroč.zmena</t>
  </si>
  <si>
    <t>využitia</t>
  </si>
  <si>
    <t>využitia kapacít          v p.b.</t>
  </si>
  <si>
    <t>tona</t>
  </si>
  <si>
    <t>Kyslomliečne výrobky s jogurtami</t>
  </si>
  <si>
    <t>t/ž. hm.</t>
  </si>
  <si>
    <t>Hydinové výrobky</t>
  </si>
  <si>
    <t>Jat. hov. dobytok (porážky)</t>
  </si>
  <si>
    <t>Jatoč. ošípané (porážky)</t>
  </si>
  <si>
    <t>Mäsové výrobky</t>
  </si>
  <si>
    <t>Zomelok pšenice</t>
  </si>
  <si>
    <t>Zomelok raže</t>
  </si>
  <si>
    <t>Chlieb</t>
  </si>
  <si>
    <t>Čerstvé pečivo</t>
  </si>
  <si>
    <t>Cestoviny</t>
  </si>
  <si>
    <t>Výroba sladu</t>
  </si>
  <si>
    <t>hl</t>
  </si>
  <si>
    <t xml:space="preserve">Výroba hroznového vína   </t>
  </si>
  <si>
    <t xml:space="preserve">Nealkoh. nápoje sýtené sladené </t>
  </si>
  <si>
    <t>Nečokoládové cukrovinky</t>
  </si>
  <si>
    <t>Trvanlivé pečivo</t>
  </si>
  <si>
    <t xml:space="preserve">Zelenina sterilizovaná a steriliz.uhorky </t>
  </si>
  <si>
    <t xml:space="preserve">Liehoviny </t>
  </si>
  <si>
    <t xml:space="preserve">VYBRANÉ EKONOMICKÉ UKAZOVATELE ZA POĽNOHOSPODÁRSKU PRVOVÝROBU </t>
  </si>
  <si>
    <t>Poľnohospodárska prvovýroba spolu</t>
  </si>
  <si>
    <t xml:space="preserve"> - tržby z predaja vlast. výrobkov a služieb</t>
  </si>
  <si>
    <t>Pridaná hodnota</t>
  </si>
  <si>
    <t>Tržby z predaja dlhodob. majet. a materiálu</t>
  </si>
  <si>
    <t>Ostatné výnosy z hosp.činnosti</t>
  </si>
  <si>
    <t>z toho : priznané dotácie</t>
  </si>
  <si>
    <t>Tržby z predaja cenn. papierov a podielov</t>
  </si>
  <si>
    <t>Výnosy z finančného majetku</t>
  </si>
  <si>
    <t>Výnosové úroky</t>
  </si>
  <si>
    <t>Kurzové zisky</t>
  </si>
  <si>
    <t>Náklady spolu</t>
  </si>
  <si>
    <t>Osobné náklady</t>
  </si>
  <si>
    <t xml:space="preserve"> - mzdové náklady</t>
  </si>
  <si>
    <t>Dane a poplatky</t>
  </si>
  <si>
    <t>Odpisy dlhodob. hmot. a nehmot. majetku</t>
  </si>
  <si>
    <t>Predané cenné papiere a podiely</t>
  </si>
  <si>
    <t>Nákladové úroky</t>
  </si>
  <si>
    <t>Kurzové straty</t>
  </si>
  <si>
    <t>Výsledok hospodárenia pred zdanením</t>
  </si>
  <si>
    <t>Podpory spolu</t>
  </si>
  <si>
    <t>Podpory  neinvestičného charakteru</t>
  </si>
  <si>
    <t>Podpory  investičného charakteru</t>
  </si>
  <si>
    <t>Podiel ziskových podnikov</t>
  </si>
  <si>
    <r>
      <t>Neinvestičné podpory  na pracovníka</t>
    </r>
    <r>
      <rPr>
        <sz val="9"/>
        <rFont val="Times New Roman"/>
        <family val="1"/>
        <charset val="238"/>
      </rPr>
      <t xml:space="preserve"> v €</t>
    </r>
  </si>
  <si>
    <t>Bratislava I</t>
  </si>
  <si>
    <t>Bratislava II</t>
  </si>
  <si>
    <t>Bratislava III</t>
  </si>
  <si>
    <t>Bratislava IV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</si>
  <si>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</si>
  <si>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</si>
  <si>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</si>
  <si>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</si>
  <si>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</si>
  <si>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</si>
  <si>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</si>
  <si>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</si>
  <si>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</si>
  <si>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</si>
  <si>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</si>
  <si>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</si>
  <si>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</si>
  <si>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</si>
  <si>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</si>
  <si>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</si>
  <si>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</si>
  <si>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</si>
  <si>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</si>
  <si>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</si>
  <si>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</si>
  <si>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</si>
  <si>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</si>
  <si>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</si>
  <si>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</si>
  <si>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</si>
  <si>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</si>
  <si>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</si>
  <si>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</si>
  <si>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</si>
  <si>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</si>
  <si>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</si>
  <si>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</si>
  <si>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</si>
  <si>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</si>
  <si>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</si>
  <si>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</si>
  <si>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</si>
  <si>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</si>
  <si>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</si>
  <si>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</si>
  <si>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</si>
  <si>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</si>
  <si>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</si>
  <si>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</si>
  <si>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</si>
  <si>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</si>
  <si>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</si>
  <si>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</si>
  <si>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</si>
  <si>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</si>
  <si>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</si>
  <si>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</si>
  <si>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</si>
  <si>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</si>
  <si>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</si>
  <si>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</si>
  <si>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</si>
  <si>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</si>
  <si>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</si>
  <si>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</si>
  <si>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</si>
  <si>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</si>
  <si>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</si>
  <si>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</si>
  <si>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</si>
  <si>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</si>
  <si>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</si>
  <si>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</si>
  <si>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</si>
  <si>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</si>
  <si>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</si>
  <si>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</si>
  <si>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</si>
  <si>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</si>
  <si>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</si>
  <si>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</si>
  <si>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SR spolu</t>
  </si>
  <si>
    <t xml:space="preserve">FINANČNÉ UKAZOVATELE  ZA POĽNOHOSPODÁRSKU PRVOVÝROBU </t>
  </si>
  <si>
    <r>
      <t xml:space="preserve">v € . ha </t>
    </r>
    <r>
      <rPr>
        <vertAlign val="superscript"/>
        <sz val="11"/>
        <rFont val="Times New Roman CE"/>
        <family val="1"/>
        <charset val="238"/>
      </rPr>
      <t>-1</t>
    </r>
    <r>
      <rPr>
        <sz val="11"/>
        <rFont val="Times New Roman CE"/>
        <family val="1"/>
        <charset val="238"/>
      </rPr>
      <t xml:space="preserve"> p. p.  (pôda podľa LPIS)</t>
    </r>
  </si>
  <si>
    <t xml:space="preserve">Obchodné spoločnosti </t>
  </si>
  <si>
    <t>Majetok celkom</t>
  </si>
  <si>
    <t>Neobežný majetok</t>
  </si>
  <si>
    <t xml:space="preserve"> - dlhodobý nehmotný majetok</t>
  </si>
  <si>
    <t xml:space="preserve"> - dlhodobý hmotný majetok</t>
  </si>
  <si>
    <t xml:space="preserve"> - dlhodobý finančný majetok</t>
  </si>
  <si>
    <t>Obežný majetok</t>
  </si>
  <si>
    <t xml:space="preserve"> - zásoby</t>
  </si>
  <si>
    <t xml:space="preserve"> - pohľadávky</t>
  </si>
  <si>
    <t>Finančné účty</t>
  </si>
  <si>
    <t>Vlastné imanie</t>
  </si>
  <si>
    <t xml:space="preserve"> - základné imanie</t>
  </si>
  <si>
    <t xml:space="preserve"> - kapitálové fondy</t>
  </si>
  <si>
    <t xml:space="preserve"> - výsledok hospodárenia minulých rokov</t>
  </si>
  <si>
    <t xml:space="preserve"> - výsledok hospodárenia za účt. obdobie</t>
  </si>
  <si>
    <t>Záväzky</t>
  </si>
  <si>
    <t xml:space="preserve"> - dlhodobé záväzky</t>
  </si>
  <si>
    <t xml:space="preserve"> - krátkodobé záväzky</t>
  </si>
  <si>
    <r>
      <t>v € . ha</t>
    </r>
    <r>
      <rPr>
        <vertAlign val="superscript"/>
        <sz val="11"/>
        <rFont val="Times New Roman CE"/>
        <family val="1"/>
        <charset val="238"/>
      </rPr>
      <t>-1</t>
    </r>
    <r>
      <rPr>
        <sz val="11"/>
        <rFont val="Times New Roman CE"/>
        <family val="1"/>
        <charset val="238"/>
      </rPr>
      <t xml:space="preserve"> p. p. (pôda podľa LPIS)</t>
    </r>
  </si>
  <si>
    <t>do 50 ha</t>
  </si>
  <si>
    <t>51 - 100 ha</t>
  </si>
  <si>
    <t>101 - 500 ha</t>
  </si>
  <si>
    <t>nad 500 ha</t>
  </si>
  <si>
    <t>Spolu **</t>
  </si>
  <si>
    <t xml:space="preserve">Predaj tovaru                          </t>
  </si>
  <si>
    <t xml:space="preserve">Predaj výrobkov a služieb              </t>
  </si>
  <si>
    <t xml:space="preserve">Ostatné príjmy                         </t>
  </si>
  <si>
    <t>Príjmy spolu</t>
  </si>
  <si>
    <t xml:space="preserve">Mzdy                                   </t>
  </si>
  <si>
    <t xml:space="preserve">Výdavky spolu              </t>
  </si>
  <si>
    <t xml:space="preserve">Príjmy  - výdavky     </t>
  </si>
  <si>
    <t xml:space="preserve">Podiel podnikov ziskových     </t>
  </si>
  <si>
    <t xml:space="preserve">Podiel podnikov stratových    </t>
  </si>
  <si>
    <t xml:space="preserve">Osobný dôchodok podnikateľa*  </t>
  </si>
  <si>
    <t xml:space="preserve">P - V - osobný dôchodok           </t>
  </si>
  <si>
    <t xml:space="preserve">Výdavky/príjmy                </t>
  </si>
  <si>
    <t xml:space="preserve">Počet SHR celkom              </t>
  </si>
  <si>
    <r>
      <t>v € . ha</t>
    </r>
    <r>
      <rPr>
        <vertAlign val="superscript"/>
        <sz val="12"/>
        <rFont val="Times New Roman CE"/>
        <family val="1"/>
        <charset val="238"/>
      </rPr>
      <t>-1</t>
    </r>
    <r>
      <rPr>
        <sz val="12"/>
        <rFont val="Times New Roman CE"/>
        <family val="1"/>
        <charset val="238"/>
      </rPr>
      <t xml:space="preserve"> p. p. </t>
    </r>
  </si>
  <si>
    <t>Dlhodobý nehmotný majetok</t>
  </si>
  <si>
    <t>Dlhodobý hmotný majetok</t>
  </si>
  <si>
    <t>Dlhodobý finančný majetok</t>
  </si>
  <si>
    <t xml:space="preserve">Zásoby celkom </t>
  </si>
  <si>
    <t>Materiál</t>
  </si>
  <si>
    <t>Tovar</t>
  </si>
  <si>
    <t>Nedokončená výroba</t>
  </si>
  <si>
    <t>Pohľadávky</t>
  </si>
  <si>
    <t>Krátkodobý finančný majetok</t>
  </si>
  <si>
    <t>Peniaze a ceniny</t>
  </si>
  <si>
    <t>Účty v bankách</t>
  </si>
  <si>
    <t>Ostatný krátkodob. finanč. majetok</t>
  </si>
  <si>
    <t>Priebežné položky (+ /–)</t>
  </si>
  <si>
    <t>Oprav. položka k nadobud. majetku</t>
  </si>
  <si>
    <t>Rezervy</t>
  </si>
  <si>
    <t>Úvery</t>
  </si>
  <si>
    <t>Záväzky celkom</t>
  </si>
  <si>
    <t>Poznámka: * Vrátane podnikov bez pôdy</t>
  </si>
  <si>
    <t>VÝVOJ VÝROBY POTRAVINÁRSKEHO PRIEMYSLU SR</t>
  </si>
  <si>
    <t>Druh výroby</t>
  </si>
  <si>
    <r>
      <t xml:space="preserve">Výrobky z mäsa </t>
    </r>
    <r>
      <rPr>
        <vertAlign val="superscript"/>
        <sz val="11"/>
        <rFont val="Times New Roman CE"/>
        <family val="1"/>
        <charset val="238"/>
      </rPr>
      <t>1)</t>
    </r>
  </si>
  <si>
    <t>tis.t</t>
  </si>
  <si>
    <r>
      <t xml:space="preserve">Rafinovaný cukor </t>
    </r>
    <r>
      <rPr>
        <vertAlign val="superscript"/>
        <sz val="11"/>
        <rFont val="Times New Roman CE"/>
        <family val="1"/>
        <charset val="238"/>
      </rPr>
      <t>2)</t>
    </r>
  </si>
  <si>
    <r>
      <t xml:space="preserve">Konzumné mlieko </t>
    </r>
    <r>
      <rPr>
        <vertAlign val="superscript"/>
        <sz val="11"/>
        <rFont val="Times New Roman CE"/>
        <family val="1"/>
        <charset val="238"/>
      </rPr>
      <t>3)</t>
    </r>
  </si>
  <si>
    <r>
      <t xml:space="preserve">Pšeničná múka </t>
    </r>
    <r>
      <rPr>
        <vertAlign val="superscript"/>
        <sz val="11"/>
        <rFont val="Times New Roman CE"/>
        <family val="1"/>
        <charset val="238"/>
      </rPr>
      <t>4)</t>
    </r>
  </si>
  <si>
    <r>
      <t xml:space="preserve">Chlieb a čerstvé pečivo </t>
    </r>
    <r>
      <rPr>
        <vertAlign val="superscript"/>
        <sz val="11"/>
        <rFont val="Times New Roman CE"/>
        <family val="1"/>
        <charset val="238"/>
      </rPr>
      <t>5)</t>
    </r>
  </si>
  <si>
    <r>
      <t xml:space="preserve">Cestoviny </t>
    </r>
    <r>
      <rPr>
        <vertAlign val="superscript"/>
        <sz val="11"/>
        <rFont val="Times New Roman CE"/>
        <family val="1"/>
        <charset val="238"/>
      </rPr>
      <t>5)</t>
    </r>
  </si>
  <si>
    <t>mil.ks</t>
  </si>
  <si>
    <r>
      <t xml:space="preserve">Slad </t>
    </r>
    <r>
      <rPr>
        <vertAlign val="superscript"/>
        <sz val="11"/>
        <rFont val="Times New Roman CE"/>
        <family val="1"/>
        <charset val="238"/>
      </rPr>
      <t>4)</t>
    </r>
  </si>
  <si>
    <t>mil.l</t>
  </si>
  <si>
    <r>
      <t xml:space="preserve">Ovocné výrobky </t>
    </r>
    <r>
      <rPr>
        <vertAlign val="superscript"/>
        <sz val="11"/>
        <rFont val="Times New Roman CE"/>
        <family val="1"/>
        <charset val="238"/>
      </rPr>
      <t>5)</t>
    </r>
  </si>
  <si>
    <r>
      <t xml:space="preserve">Zeleninové výrobky </t>
    </r>
    <r>
      <rPr>
        <vertAlign val="superscript"/>
        <sz val="11"/>
        <rFont val="Times New Roman CE"/>
        <family val="1"/>
        <charset val="238"/>
      </rPr>
      <t>5)</t>
    </r>
  </si>
  <si>
    <r>
      <t xml:space="preserve">Víno </t>
    </r>
    <r>
      <rPr>
        <vertAlign val="superscript"/>
        <sz val="11"/>
        <rFont val="Times New Roman CE"/>
        <family val="1"/>
        <charset val="238"/>
      </rPr>
      <t>5)</t>
    </r>
  </si>
  <si>
    <t xml:space="preserve">Prameň: </t>
  </si>
  <si>
    <t>v mil. €</t>
  </si>
  <si>
    <t>Odbor**</t>
  </si>
  <si>
    <t>Spracovanie a konzervovanie mäsa a mäsových produktov</t>
  </si>
  <si>
    <t>Spracovanie a konzervovanie ovocia a zeleniny</t>
  </si>
  <si>
    <t>Výroba mliečnych výrobkov</t>
  </si>
  <si>
    <t>Výroba pečiva a múčnych výrobkov</t>
  </si>
  <si>
    <t xml:space="preserve">Výroba a príprava krmív pre zvieratá </t>
  </si>
  <si>
    <t>Výroba potravín a nápojov spolu</t>
  </si>
  <si>
    <t>za výrobu potravín a nápojov SR*</t>
  </si>
  <si>
    <t>Výnosy spolu</t>
  </si>
  <si>
    <t xml:space="preserve"> -Náklady na predaný tovar</t>
  </si>
  <si>
    <t xml:space="preserve"> -Odpisy</t>
  </si>
  <si>
    <t>Dlhodobý nehmotný a hmotný majetok</t>
  </si>
  <si>
    <t>Finančný majetok</t>
  </si>
  <si>
    <t xml:space="preserve"> -peniaze</t>
  </si>
  <si>
    <t xml:space="preserve"> -bankové účty</t>
  </si>
  <si>
    <t xml:space="preserve">za výrobu potravín a nápojov SR podľa odborov* </t>
  </si>
  <si>
    <t>Výrobný odbor**</t>
  </si>
  <si>
    <t>Výroba mlynárskych výrobkov a škrobových výrobkov</t>
  </si>
  <si>
    <t>Výsledok hospodárenia</t>
  </si>
  <si>
    <t>Výnosy</t>
  </si>
  <si>
    <t>Náklady</t>
  </si>
  <si>
    <t>Nákladovosť                výnosov v €</t>
  </si>
  <si>
    <t xml:space="preserve">(v kg za rok)                                                                                                                                                                    </t>
  </si>
  <si>
    <t>Druh potravín</t>
  </si>
  <si>
    <t>Mäso v hodnote na kosti</t>
  </si>
  <si>
    <t xml:space="preserve"> - hovädzie,teľacie</t>
  </si>
  <si>
    <t xml:space="preserve"> - bravčové</t>
  </si>
  <si>
    <t xml:space="preserve"> - hydina</t>
  </si>
  <si>
    <r>
      <t xml:space="preserve"> - ostatné </t>
    </r>
    <r>
      <rPr>
        <vertAlign val="superscript"/>
        <sz val="11"/>
        <rFont val="Times New Roman CE"/>
        <family val="1"/>
        <charset val="238"/>
      </rPr>
      <t>1)</t>
    </r>
  </si>
  <si>
    <t>1,4 (0,3)</t>
  </si>
  <si>
    <t>1,4 (0,2)</t>
  </si>
  <si>
    <t>1,7 (0,2)</t>
  </si>
  <si>
    <t>Ryby</t>
  </si>
  <si>
    <t>Mlieko a ml, výrobky</t>
  </si>
  <si>
    <t xml:space="preserve"> - konz, mlieko</t>
  </si>
  <si>
    <t xml:space="preserve"> - syry, tvarohy</t>
  </si>
  <si>
    <t>Tuky spolu</t>
  </si>
  <si>
    <t xml:space="preserve"> - maslo</t>
  </si>
  <si>
    <t xml:space="preserve"> - bravč, masť</t>
  </si>
  <si>
    <t xml:space="preserve">Cukor </t>
  </si>
  <si>
    <t>Strukoviny</t>
  </si>
  <si>
    <t>Hroznové víno (litre)</t>
  </si>
  <si>
    <t>ZBEROVÉ PLOCHY A ÚRODY KRMOVÍN V SR</t>
  </si>
  <si>
    <t>Druh krmovín</t>
  </si>
  <si>
    <t xml:space="preserve">zber.plocha </t>
  </si>
  <si>
    <t>úroda v t</t>
  </si>
  <si>
    <t xml:space="preserve"> v ha</t>
  </si>
  <si>
    <t xml:space="preserve">spolu </t>
  </si>
  <si>
    <t xml:space="preserve"> 1 ha </t>
  </si>
  <si>
    <t>Kŕmne okopaniny</t>
  </si>
  <si>
    <t>z toho:</t>
  </si>
  <si>
    <t>Jednoročné krmoviny</t>
  </si>
  <si>
    <t xml:space="preserve">   kukurica a mieš.na zeleno</t>
  </si>
  <si>
    <t xml:space="preserve">   strukovinoobil.miešanky</t>
  </si>
  <si>
    <t xml:space="preserve">   ost.jednoročné krmoviny</t>
  </si>
  <si>
    <t xml:space="preserve">   ďatelina červ.dvojkosná</t>
  </si>
  <si>
    <t xml:space="preserve">   lucerna</t>
  </si>
  <si>
    <t xml:space="preserve">   ost.viacroč.ďatelinoviny</t>
  </si>
  <si>
    <t xml:space="preserve">   ost.viacroč. krmoviny</t>
  </si>
  <si>
    <t>Prameň: Definitívne údaje o úrode poľnohospodárskych plodín a  zeleniny v SR, ŠÚ SR</t>
  </si>
  <si>
    <t xml:space="preserve">SPOTREBA VYBRANÝCH DRUHOV POTRAVÍN NA OBYVATEĽA V SR </t>
  </si>
  <si>
    <t>rozdiel</t>
  </si>
  <si>
    <t>2012*</t>
  </si>
  <si>
    <t xml:space="preserve"> 1) Vybrané ekonomické ukazovatele a zamestnanci v poľnohospodárstve, ŠÚSR</t>
  </si>
  <si>
    <t>Priemysel spolu</t>
  </si>
  <si>
    <t>Doprava a skladovanie</t>
  </si>
  <si>
    <t xml:space="preserve"> Prameň: Zamestnanci a priemerné mesačné mzdy, ŠÚSR</t>
  </si>
  <si>
    <t xml:space="preserve"> Prameň :  Zamestnanci a priemerné mesačné mzdy, ŠÚSR</t>
  </si>
  <si>
    <t>Priemerné evidenčné počty zamestnancov</t>
  </si>
  <si>
    <t>Tabuľka  16</t>
  </si>
  <si>
    <t>%              z EU - 28</t>
  </si>
  <si>
    <t>%  z EU - 28</t>
  </si>
  <si>
    <t xml:space="preserve">     %            z EU - 28</t>
  </si>
  <si>
    <t>EU-28</t>
  </si>
  <si>
    <t>Chorvátsko</t>
  </si>
  <si>
    <t>% EU - 28</t>
  </si>
  <si>
    <t>Tabuľka 4</t>
  </si>
  <si>
    <t>Prameň: ŠÚ SR, Výberové zisťovanie pracovných síl</t>
  </si>
  <si>
    <t>Tabuľka 22</t>
  </si>
  <si>
    <t>Tabuľka 23</t>
  </si>
  <si>
    <t>Tabuľka  24</t>
  </si>
  <si>
    <t xml:space="preserve">          - dopravné zariadenia</t>
  </si>
  <si>
    <t>Tabuľka 37</t>
  </si>
  <si>
    <t>Tabuľka 38</t>
  </si>
  <si>
    <t>Tabuľka 30</t>
  </si>
  <si>
    <t xml:space="preserve">Vypracoval: NPPC-VÚEPP </t>
  </si>
  <si>
    <t>Tabuľka  33</t>
  </si>
  <si>
    <t xml:space="preserve"> EÚ-28</t>
  </si>
  <si>
    <r>
      <t xml:space="preserve"> EÚ-28</t>
    </r>
    <r>
      <rPr>
        <vertAlign val="superscript"/>
        <sz val="12"/>
        <rFont val="Times New Roman CE"/>
        <family val="1"/>
        <charset val="238"/>
      </rPr>
      <t>1)</t>
    </r>
  </si>
  <si>
    <t>Vypracoval: NPPC - VÚEPP</t>
  </si>
  <si>
    <t xml:space="preserve">Vypracoval: NPPC - VÚEPP </t>
  </si>
  <si>
    <t>Tabuľka 27</t>
  </si>
  <si>
    <t>% na nár. ekon.</t>
  </si>
  <si>
    <t>HPH=hrubá pridaná hodnota</t>
  </si>
  <si>
    <t>Syry celkom, bez tavených syrov</t>
  </si>
  <si>
    <t>Vypracoval: NPPC-VÚEPP</t>
  </si>
  <si>
    <t>Vypracoval: NPPC -VÚEPP</t>
  </si>
  <si>
    <r>
      <t xml:space="preserve"> v € . ha</t>
    </r>
    <r>
      <rPr>
        <vertAlign val="superscript"/>
        <sz val="11"/>
        <rFont val="Times New Roman CE"/>
        <family val="1"/>
        <charset val="238"/>
      </rPr>
      <t>-1</t>
    </r>
    <r>
      <rPr>
        <sz val="11"/>
        <rFont val="Times New Roman CE"/>
        <family val="1"/>
        <charset val="238"/>
      </rPr>
      <t xml:space="preserve"> p.p. (pôda podľa LPIS)</t>
    </r>
  </si>
  <si>
    <t xml:space="preserve"> v € . ha-1 p.p. (pôda podľa LPIS)</t>
  </si>
  <si>
    <t>Okres, kraj</t>
  </si>
  <si>
    <t>Zásoby</t>
  </si>
  <si>
    <t>Služby</t>
  </si>
  <si>
    <t>Ostatné výdavky</t>
  </si>
  <si>
    <t>Tabuľka  25</t>
  </si>
  <si>
    <t>Tabuľka  26</t>
  </si>
  <si>
    <t>Tabuľka 32</t>
  </si>
  <si>
    <t xml:space="preserve">Prameň: Spotreba potravín, ŠÚ SR, </t>
  </si>
  <si>
    <t xml:space="preserve">  vajcia slepačie konzumné triedené sk. L**</t>
  </si>
  <si>
    <t>* mlieko - cena v € na1000 litrov, ** vajcia slepačie konzumné - cena v € na tis. ks</t>
  </si>
  <si>
    <t>zemiaky</t>
  </si>
  <si>
    <t xml:space="preserve"> Mlieko konz. plnotučné trvanlivé, 1 litr. krabica</t>
  </si>
  <si>
    <t xml:space="preserve"> Smotana (nad 29 % t. v. s.)</t>
  </si>
  <si>
    <t xml:space="preserve"> Tvaroh mäkký</t>
  </si>
  <si>
    <t xml:space="preserve"> Eidamská tehla 45 % t. v. s. </t>
  </si>
  <si>
    <t xml:space="preserve"> Bryndza (ovčia)</t>
  </si>
  <si>
    <t xml:space="preserve"> Sušené mlieko odtučnené s obs. tuku do 1,5 %, vrátane</t>
  </si>
  <si>
    <t xml:space="preserve"> Maslo čerstvé (spotrebiteľské balenie 100 -250 g)</t>
  </si>
  <si>
    <t xml:space="preserve"> Hovädzie predné bez kosti nožina</t>
  </si>
  <si>
    <t xml:space="preserve"> Hovädzie zadné zo stehna bez kosti výseková úprava</t>
  </si>
  <si>
    <t xml:space="preserve"> Hovädzia sviečková kuchynská úprava</t>
  </si>
  <si>
    <t xml:space="preserve"> Bravčové karé s kosťou</t>
  </si>
  <si>
    <t xml:space="preserve"> Bravčová krkovička s kosťou</t>
  </si>
  <si>
    <t xml:space="preserve"> Bravčové stehno bez kosti upravené na rezne</t>
  </si>
  <si>
    <t xml:space="preserve"> Bravčové plece bez kosti</t>
  </si>
  <si>
    <t>Prameň: Rezortná štatistika MPRV SR, PPA - ATIS</t>
  </si>
  <si>
    <t>Mlieko: Výkaz ML (MPRV SR) 6 - 12</t>
  </si>
  <si>
    <t>Mäso: PPA - ATIS</t>
  </si>
  <si>
    <t xml:space="preserve">THFK </t>
  </si>
  <si>
    <t xml:space="preserve">          - kultivované biologické zdroje</t>
  </si>
  <si>
    <t xml:space="preserve">          - produkty duševného vlastníctva</t>
  </si>
  <si>
    <t>VÝVOJ MAJETKU v potravinárstve v tis. €</t>
  </si>
  <si>
    <t>MPRV SR rezortný výkaz BM (MPRV SR) 1-12, Odhad samozásobenia, ŠÚ SR</t>
  </si>
  <si>
    <t>D</t>
  </si>
  <si>
    <t>D=dôverný údaj</t>
  </si>
  <si>
    <t>Tabuľka  15</t>
  </si>
  <si>
    <t>VÝKAZ O PRÍJMOCH A VÝDAJOCH ZA SAMOSTATNE HOSPODÁRIACICH ROĽNÍKOV</t>
  </si>
  <si>
    <t>Priem. mesač. mzda v €</t>
  </si>
  <si>
    <t>Rentabilita             výnosov v %</t>
  </si>
  <si>
    <t>Tabuľka 3</t>
  </si>
  <si>
    <t>Poľnohospodársky príjem - indikátor A</t>
  </si>
  <si>
    <t>ovce a kozy</t>
  </si>
  <si>
    <t>Učňovské bez maturity</t>
  </si>
  <si>
    <t>Učňovské s maturitou</t>
  </si>
  <si>
    <t>Pracovníci</t>
  </si>
  <si>
    <t>CENY VÝROBCOV ŽIVOČÍŠNYCH  KOMODÍT VO VYBRANÝCH KRAJINÁCH EÚ</t>
  </si>
  <si>
    <t>Tabuľka 31</t>
  </si>
  <si>
    <t xml:space="preserve">   kŕmna repa </t>
  </si>
  <si>
    <t xml:space="preserve">Viacročné krmoviny na o. p. </t>
  </si>
  <si>
    <t>k 30.11.2015</t>
  </si>
  <si>
    <t>2015</t>
  </si>
  <si>
    <t>k 31.12.15</t>
  </si>
  <si>
    <t xml:space="preserve">              z toho budovy na bývanie</t>
  </si>
  <si>
    <t xml:space="preserve">        - stroje a zariadenia</t>
  </si>
  <si>
    <t xml:space="preserve">              z toho ostat.stroje a zariadenia</t>
  </si>
  <si>
    <t xml:space="preserve">        - dopravné zariadenia</t>
  </si>
  <si>
    <t xml:space="preserve">        - kultivované biologické zdroje</t>
  </si>
  <si>
    <t xml:space="preserve">        - produkty duševného vlastníctva</t>
  </si>
  <si>
    <t>1) Predbežné údaje</t>
  </si>
  <si>
    <t>2) Údaje zo štvrťročných štatistických výkazov</t>
  </si>
  <si>
    <t xml:space="preserve">HRUBÁ PRODUKCIA, VÝROBNÁ SPOTREBA A HRUBÁ PRIDANÁ HODNOTA za výrobu potravín, nápojov a tabak. výrobkov členských krajín EÚ-28 </t>
  </si>
  <si>
    <t>EU28</t>
  </si>
  <si>
    <t>EU15</t>
  </si>
  <si>
    <t>EA</t>
  </si>
  <si>
    <t>EA19</t>
  </si>
  <si>
    <t>EA12</t>
  </si>
  <si>
    <t>ZAMESTNANOSŤ A TVORBA HRUBÉHO FIXNÉHO KAPITÁLU za výrobu potravín, nápojov a tabakových výrobkov členských krajín EÚ-28</t>
  </si>
  <si>
    <t>Čok. cukrovinky a čokoláda</t>
  </si>
  <si>
    <t>Prameň: výkaz Potrav (MPRV SR) a prepočty NPPC-VÚEPP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</si>
  <si>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od 80 % do 90 % tuku, najviac 16 % vody</t>
    </r>
  </si>
  <si>
    <t>Vypracoval: NPPC-VUEPP</t>
  </si>
  <si>
    <t>VÝKAZ O MAJETKU A ZÁVÄZKOCH ZA SAMOSTATNE HOSPODÁRIACICH ROĽNÍKOV(pôda podľa LPIS)</t>
  </si>
  <si>
    <t>Spolu *</t>
  </si>
  <si>
    <t>Prípustný interval</t>
  </si>
  <si>
    <t>51,6-63,0</t>
  </si>
  <si>
    <t>206,0-240,0</t>
  </si>
  <si>
    <t>19,8-23,1</t>
  </si>
  <si>
    <t>94,0-103,0</t>
  </si>
  <si>
    <t>76,3-84,9</t>
  </si>
  <si>
    <t>2,1-3,2</t>
  </si>
  <si>
    <t>116,9-138,9</t>
  </si>
  <si>
    <t>86,7-106,7</t>
  </si>
  <si>
    <t xml:space="preserve">ZÁKLADNÉ EKONOMICKO-FINANČNÉ UKAZOVATELE </t>
  </si>
  <si>
    <t>Tabuľka  14</t>
  </si>
  <si>
    <t>Počet podnikov</t>
  </si>
  <si>
    <t>Tabuľka 2</t>
  </si>
  <si>
    <t>VÝVOJ MAJETKU v  poľnohospodárstve v tis. €</t>
  </si>
  <si>
    <t>Tabuľka 29</t>
  </si>
  <si>
    <t>VYBRANÝCH PLODÍN V SR</t>
  </si>
  <si>
    <t>jedn.</t>
  </si>
  <si>
    <t>Z b e r o v é   p l o c h y</t>
  </si>
  <si>
    <t>Obilniny spolu</t>
  </si>
  <si>
    <t>tis.ha</t>
  </si>
  <si>
    <t>z toho: pšenica</t>
  </si>
  <si>
    <t xml:space="preserve">           jačmeň</t>
  </si>
  <si>
    <t xml:space="preserve">           raž</t>
  </si>
  <si>
    <t xml:space="preserve">           ovos</t>
  </si>
  <si>
    <t xml:space="preserve">           kukurica na zrno</t>
  </si>
  <si>
    <t>Cukrová repa techn.</t>
  </si>
  <si>
    <t>Olejniny</t>
  </si>
  <si>
    <t>H e k t á r o v é    ú r o d y</t>
  </si>
  <si>
    <t>t/ha</t>
  </si>
  <si>
    <t>Muštové hrozno</t>
  </si>
  <si>
    <t>P r o d u k c i a</t>
  </si>
  <si>
    <t>*Ovocie</t>
  </si>
  <si>
    <t>Prameň: Definitívne údaje o úrode poľnohospodárskych plodín, ovocia a zeleniny v SR, ŠÚ SR</t>
  </si>
  <si>
    <t>* údaje za  ovocné sady</t>
  </si>
  <si>
    <t>2013*</t>
  </si>
  <si>
    <t>2014*</t>
  </si>
  <si>
    <t xml:space="preserve">VÝVOJ ZBEROVÝCH PLÔCH, HEKTÁROVÝCH ÚROD A PRODUKCIE </t>
  </si>
  <si>
    <t>**Zelenina</t>
  </si>
  <si>
    <t>** produkcia zeleniny na ornej pôde</t>
  </si>
  <si>
    <t>Pšenica potravinárska</t>
  </si>
  <si>
    <t>Býky (j. hm.)</t>
  </si>
  <si>
    <t>Ošípané (j. hm.)</t>
  </si>
  <si>
    <t>Syry</t>
  </si>
  <si>
    <t>HPH v € na ha p.v.p.</t>
  </si>
  <si>
    <t>2016*</t>
  </si>
  <si>
    <t>k 31.12.2016</t>
  </si>
  <si>
    <t>2016</t>
  </si>
  <si>
    <t>k 31.12.16</t>
  </si>
  <si>
    <t xml:space="preserve"> z toho: výroba potravín</t>
  </si>
  <si>
    <t>z toho: výroba potravín</t>
  </si>
  <si>
    <t>2015*</t>
  </si>
  <si>
    <t xml:space="preserve">VÝVOJ ODBYTOVÝCH CIEN VYBRANÝCH VÝROBKOV POTRAVINÁRSKYCH  </t>
  </si>
  <si>
    <t>VÝROBCOV  V  SR, v €/kg (bez DPH)</t>
  </si>
  <si>
    <t>*EA - Euro area (EA11-2000, EA12-2006, EA13-2007, EA15-2008, EA16-2010, EA17-2013, EA18-2014, EA19)</t>
  </si>
  <si>
    <t>EA*</t>
  </si>
  <si>
    <t>*Euro area (EA11-2000, EA12-2006, EA13-2007, EA15-2008, EA16-2010, EA17-2013, EA18-2014, EA19)</t>
  </si>
  <si>
    <t>Prameň: Prod 3-04, ŠÚ SR; prepočty NPPC-VÚEPP</t>
  </si>
  <si>
    <t>Pozn.: klasifikácia  SK NACE</t>
  </si>
  <si>
    <t>Prameň: Prod 3-04, ŠÚ SR</t>
  </si>
  <si>
    <r>
      <t xml:space="preserve">*Výberové zisťovanie súboru podnikov s 20 a viac zamestnancami </t>
    </r>
    <r>
      <rPr>
        <sz val="10"/>
        <rFont val="Times New Roman CE"/>
        <charset val="238"/>
      </rPr>
      <t>vrátane dopočtov so zohľadnením váh,</t>
    </r>
    <r>
      <rPr>
        <sz val="10"/>
        <rFont val="Times New Roman CE"/>
        <family val="1"/>
        <charset val="238"/>
      </rPr>
      <t xml:space="preserve"> resp. podniky zapísané v obchodnom registri, príspevkové organizácie, ktoré sú trhovými výrobcami, s počtom zamestnancov 20 a viac a organizácie s počtom zamestnancov 0 až 19 s ročnými tržbami za vlastné výkony a tovar 5 miliónov € a viac (a nezahŕňa organizácie s počtom zamestnancov 0 až 19 s ročnými tržbami za vlastné výkony a tovar do 5 miliónov €); zahrnuté výrobné potravinárske podniky, okrem podnikov s výrobou tabakových výrobkov;</t>
    </r>
  </si>
  <si>
    <t>**členenie podľa SK NACE</t>
  </si>
  <si>
    <t xml:space="preserve">Konzumné mlieko </t>
  </si>
  <si>
    <t xml:space="preserve">Počet podnikov spolu </t>
  </si>
  <si>
    <t>Bytča*</t>
  </si>
  <si>
    <t xml:space="preserve">VYBRANÉ EKONOMICKÉ UKAZOVATELE ZA POĽNOHOSPODÁRSKU PRVOVÝROBU podľa okresov </t>
  </si>
  <si>
    <r>
      <t>Produktivita práce                        z výroby                                  na pracovníka</t>
    </r>
    <r>
      <rPr>
        <sz val="9"/>
        <rFont val="Times New Roman"/>
        <family val="1"/>
        <charset val="238"/>
      </rPr>
      <t xml:space="preserve"> v €</t>
    </r>
  </si>
  <si>
    <r>
      <t>Neinvestičné podpory                        na pracovníka</t>
    </r>
    <r>
      <rPr>
        <sz val="9"/>
        <rFont val="Times New Roman"/>
        <family val="1"/>
        <charset val="238"/>
      </rPr>
      <t xml:space="preserve"> v €</t>
    </r>
  </si>
  <si>
    <t>Platby poistného a príspevkov</t>
  </si>
  <si>
    <t>rok 2015                                                             index 2010=100</t>
  </si>
  <si>
    <t>Neinvestičné podpory                          v € na ha pp (LPIS)</t>
  </si>
  <si>
    <r>
      <t>Výroba                                    v €</t>
    </r>
    <r>
      <rPr>
        <sz val="9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na ha pp (LPIS)</t>
    </r>
    <r>
      <rPr>
        <sz val="9"/>
        <rFont val="Times New Roman"/>
        <family val="1"/>
        <charset val="238"/>
      </rPr>
      <t xml:space="preserve">  </t>
    </r>
  </si>
  <si>
    <r>
      <t>Výsledok  hospodárenia</t>
    </r>
    <r>
      <rPr>
        <sz val="9"/>
        <rFont val="Times New Roman"/>
        <family val="1"/>
        <charset val="238"/>
      </rPr>
      <t xml:space="preserve"> v €           na ha pp (LPIS</t>
    </r>
    <r>
      <rPr>
        <sz val="10"/>
        <rFont val="Times New Roman"/>
        <family val="1"/>
        <charset val="238"/>
      </rPr>
      <t xml:space="preserve">)         </t>
    </r>
  </si>
  <si>
    <t>Obilniny v hodn. múky</t>
  </si>
  <si>
    <r>
      <t>2)</t>
    </r>
    <r>
      <rPr>
        <sz val="10"/>
        <rFont val="Times New Roman"/>
        <family val="1"/>
        <charset val="238"/>
      </rPr>
      <t xml:space="preserve"> Poľnohospodárske výrobky: kapitola HS 0101-0106,0301,0401,0601-0604,0701-0709,0713,0801-0810,</t>
    </r>
  </si>
  <si>
    <t xml:space="preserve">                                                                         1001-1008,1201-1207, 1209-1214, 1401-1404, 1801, 2401 </t>
  </si>
  <si>
    <r>
      <t xml:space="preserve">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Vybrané ekonomické ukazovatele a zamestnanci v poľnohospodárstve, ŠÚSR</t>
    </r>
  </si>
  <si>
    <r>
      <t>POĽNOHOSPODÁRSKE VÝROBKY</t>
    </r>
    <r>
      <rPr>
        <vertAlign val="superscript"/>
        <sz val="11"/>
        <rFont val="Times New Roman"/>
        <family val="1"/>
        <charset val="238"/>
      </rPr>
      <t>2)</t>
    </r>
  </si>
  <si>
    <r>
      <t xml:space="preserve">Produktivita práce             z výroby na pracovníka </t>
    </r>
    <r>
      <rPr>
        <sz val="9"/>
        <rFont val="Times New Roman"/>
        <family val="1"/>
        <charset val="238"/>
      </rPr>
      <t>v €</t>
    </r>
  </si>
  <si>
    <r>
      <t>Výsledok  hospodárenia</t>
    </r>
    <r>
      <rPr>
        <sz val="9"/>
        <rFont val="Times New Roman"/>
        <family val="1"/>
        <charset val="238"/>
      </rPr>
      <t xml:space="preserve"> v €       na ha pp (LPIS</t>
    </r>
    <r>
      <rPr>
        <sz val="10"/>
        <rFont val="Times New Roman"/>
        <family val="1"/>
        <charset val="238"/>
      </rPr>
      <t xml:space="preserve">)         </t>
    </r>
  </si>
  <si>
    <t>Priem. mesač. mzda v Sk</t>
  </si>
  <si>
    <t>Poľnohospodársky využívaná pôda*</t>
  </si>
  <si>
    <t>Pracovná sila v poľnohospodárstve*</t>
  </si>
  <si>
    <t>* AWU- ročná pracovná jednotka (počet osôb, ktoré pracujú na plný uväzok počas celého posudzovaného roku), pôda posledné aktuálne údaje z roku 2013</t>
  </si>
  <si>
    <t>Zamestnanosť v tis. osobách (metodika ESA 2010)</t>
  </si>
  <si>
    <t>Index 2017/2016</t>
  </si>
  <si>
    <t>Prameň: FAO OSN, FAOSTAT 2018</t>
  </si>
  <si>
    <t xml:space="preserve">PRODUKCIA VYBRANÝCH KOMODÍT SVETOVÉHO POĽNOHOSPODÁRSTVA </t>
  </si>
  <si>
    <t>2017</t>
  </si>
  <si>
    <t>k 31.12.17</t>
  </si>
  <si>
    <t>k 31.12.2017</t>
  </si>
  <si>
    <t xml:space="preserve">Prameň: ŠÚ SR  </t>
  </si>
  <si>
    <t>* od januára 2017 ŠÚ SR sleduje bravčové karé bez kosti</t>
  </si>
  <si>
    <t>Spracovanie a konzervovanie rýb kôrovcov a mäkkýšov vrátane výroby rastlinných a živočíšnych olejov a tukov</t>
  </si>
  <si>
    <t>Výroba ostatných potravinárskych výrobkov</t>
  </si>
  <si>
    <t>Výroba nápojov</t>
  </si>
  <si>
    <r>
      <t xml:space="preserve">Maslo </t>
    </r>
    <r>
      <rPr>
        <vertAlign val="superscript"/>
        <sz val="11"/>
        <rFont val="Times New Roman CE"/>
        <family val="1"/>
        <charset val="238"/>
      </rPr>
      <t>3) **</t>
    </r>
  </si>
  <si>
    <r>
      <t xml:space="preserve">Zabitá hydina </t>
    </r>
    <r>
      <rPr>
        <vertAlign val="superscript"/>
        <sz val="11"/>
        <rFont val="Times New Roman CE"/>
        <family val="1"/>
        <charset val="238"/>
      </rPr>
      <t>6) ***</t>
    </r>
  </si>
  <si>
    <r>
      <t xml:space="preserve">Konzumné vajcia </t>
    </r>
    <r>
      <rPr>
        <vertAlign val="superscript"/>
        <sz val="11"/>
        <rFont val="Times New Roman CE"/>
        <family val="1"/>
        <charset val="238"/>
      </rPr>
      <t>6) ***</t>
    </r>
  </si>
  <si>
    <r>
      <t>4)</t>
    </r>
    <r>
      <rPr>
        <sz val="10"/>
        <rFont val="Times New Roman CE"/>
        <family val="1"/>
        <charset val="238"/>
      </rPr>
      <t xml:space="preserve"> múka, slad: "OB (MPRV SR) 9-12"</t>
    </r>
    <r>
      <rPr>
        <vertAlign val="superscript"/>
        <sz val="10"/>
        <rFont val="Times New Roman CE"/>
        <family val="1"/>
        <charset val="238"/>
      </rPr>
      <t/>
    </r>
  </si>
  <si>
    <r>
      <t xml:space="preserve">5) </t>
    </r>
    <r>
      <rPr>
        <sz val="10"/>
        <rFont val="Times New Roman CE"/>
        <family val="1"/>
        <charset val="238"/>
      </rPr>
      <t xml:space="preserve">Potrav (MPRV SR); </t>
    </r>
  </si>
  <si>
    <r>
      <t>6)</t>
    </r>
    <r>
      <rPr>
        <sz val="10"/>
        <rFont val="Times New Roman CE"/>
        <family val="1"/>
        <charset val="238"/>
      </rPr>
      <t xml:space="preserve"> hydina a vajcia: Komoditná a situačná a výhľadová správa "Hydina a vajcia"; ide o hrubú vlastnú výrobu hydin. mäsa</t>
    </r>
  </si>
  <si>
    <t>**vrátane ostatných výrobkov z mliečneho tuku</t>
  </si>
  <si>
    <r>
      <t>2016</t>
    </r>
    <r>
      <rPr>
        <vertAlign val="superscript"/>
        <sz val="12"/>
        <rFont val="Times New Roman"/>
        <family val="1"/>
        <charset val="238"/>
      </rPr>
      <t>1)</t>
    </r>
  </si>
  <si>
    <t>1) predbežné údaje ŠÚ SR (pre riadok THFK a riadky nachádzajúce sa pod ním)</t>
  </si>
  <si>
    <t>2) zo štvrťročných predbežných podkladov ŠÚ SR (pre riadok THFK a riadky nachádzajúce sa pod ním)</t>
  </si>
  <si>
    <t>Pozn.: Od roku 2014 ŠÚ SR zmenil metodiku vyčísľovania majetku a bola aktualizovaná aj na predchádzajúce roky</t>
  </si>
  <si>
    <r>
      <t xml:space="preserve">Maslo </t>
    </r>
    <r>
      <rPr>
        <vertAlign val="superscript"/>
        <sz val="11"/>
        <rFont val="Times New Roman"/>
        <family val="1"/>
      </rPr>
      <t>1)</t>
    </r>
  </si>
  <si>
    <t xml:space="preserve"> l a. </t>
  </si>
  <si>
    <t>EU27_2019</t>
  </si>
  <si>
    <t xml:space="preserve">Prameň: Eurostat; Pozn.: THFK=tvorba hrubého fixného kapitálu </t>
  </si>
  <si>
    <t>V ý n o s y   s p o l u</t>
  </si>
  <si>
    <t>Výmera LPIS</t>
  </si>
  <si>
    <t xml:space="preserve"> - </t>
  </si>
  <si>
    <t>Košice III</t>
  </si>
  <si>
    <t>Spotreba materiálu energie a ost.neskl.dodávok</t>
  </si>
  <si>
    <t>spotreba nakupovaných služieb</t>
  </si>
  <si>
    <t>Zásoby materiálu</t>
  </si>
  <si>
    <t>Zásoby nedok. výroby a polotovarov</t>
  </si>
  <si>
    <t>Zásoby výrobkov</t>
  </si>
  <si>
    <t>*Výberové zisťovanie (predbežné výsledky) súboru podnikov s 20 a viac zamestnancami vrátane dopočtov so zohľadnením váh, resp. podniky zapísané v obchodnom registri, príspevkové organizácie, ktoré sú trhovými výrobcami, s počtom zamestnancov 20 a viac a organizácie s počtom zamestnancov 0 až 19 s ročnými tržbami za vlastné výkony a tovar 5 miliónov € a viac (a nezahŕňa organizácie s počtom zamestnancov 0 až 19 s ročnými tržbami za vlastné výkony a tovar do 5 miliónov €); zahrnuté výrobné potravinárske podniky, okrem podnikov s výrobou tabakových výrobkov</t>
  </si>
  <si>
    <t>PRIDANÁ HODNOTA, TRŽBY ZA VLASTNÉ VÝROBKY A SLUŽBY, NÁKLADY NA PREDANÝ TOVAR</t>
  </si>
  <si>
    <t>Tržby za vl.výrobky a služby</t>
  </si>
  <si>
    <t>Podiel na vl.T. v %***</t>
  </si>
  <si>
    <t>Náklady na predaný tovar</t>
  </si>
  <si>
    <t>Podiel na PH             v %</t>
  </si>
  <si>
    <r>
      <t xml:space="preserve">Spracovanie a konzervovanie rýb kôrovcov a mäkkýšov </t>
    </r>
    <r>
      <rPr>
        <sz val="11"/>
        <rFont val="Times New Roman"/>
        <family val="1"/>
        <charset val="238"/>
      </rPr>
      <t>vrátane</t>
    </r>
    <r>
      <rPr>
        <sz val="11"/>
        <rFont val="Times New Roman"/>
        <family val="1"/>
      </rPr>
      <t xml:space="preserve"> výroby rastlinných a živočíšnych olejov a tukov</t>
    </r>
  </si>
  <si>
    <t>*Výberové zisťovanie (predbežné výsledky) súboru podnikov s 20 a viac zamestnancami vrátane dopočtov so zohľadnením váh, resp. podniky zapísané v obchodnom registri, príspevkové organizácie, ktoré sú trhovými výrobcami, s počtom zamestnancov 20 a viac a organizácie s počtom zamestnancov 0 až 19 s ročnými tržbami za vlastné výkony a tovar 5 miliónov € a viac (a nezahŕňa organizácie s počtom zamestnancov 0 až 19 s ročnými tržbami za vlastné výkony a tovar do 5 miliónov €); zahrnuté výrobné potravinárske podniky, okrem podnikov s výrobou tabakových výrobkov; **skupina SK NACE;  ***vl.T.=Tržby za vlast.výrobky a služby</t>
  </si>
  <si>
    <t>ZAMESTNANOSŤ, PRODUKTIVITA PRÁCE, MZDA A POČET PODNIKOV</t>
  </si>
  <si>
    <t>Počet zamestnancov*** (osoby)</t>
  </si>
  <si>
    <t>Produkt.práce z PH                  v tis. €</t>
  </si>
  <si>
    <t>Produkt.práce                          z výnosov v tis. €</t>
  </si>
  <si>
    <t>Priemerná mesač.mzda v €</t>
  </si>
  <si>
    <t>Povinné príspevky na zákonné poistenie</t>
  </si>
  <si>
    <t>Podiel     na počte podnikov v %</t>
  </si>
  <si>
    <t>Výroba mlieč. výrobkov</t>
  </si>
  <si>
    <t>*Výberové zisťovanie (predbežné výsledky) súboru podnikov s 20 a viac zamestnancami vrátane dopočtov so zohľadnením váh, resp. podniky zapísané v obchodnom registri, príspevkové organizácie, ktoré sú trhovými výrobcami, s počtom zamestnancov 20 a viac a organizácie s počtom zamestnancov 0 až 19 s ročnými tržbami za vlastné výkony a tovar 5 miliónov € a viac (a nezahŕňa organizácie s počtom zamestnancov 0 až 19 s ročnými tržbami za vlastné výkony a tovar do 5 miliónov €); zahrnuté výrobné potravinárske podniky, okrem podnikov s výrobou tabakových výrobkov; **skupina SK NACE;  ***priemerný evidenč. počet zamestnancov prepočítaný</t>
  </si>
  <si>
    <t>VÝSLEDOK HOSPODÁRENIA, VÝNOSY, NÁKLADY</t>
  </si>
  <si>
    <t>Podiel na výnosoch v %</t>
  </si>
  <si>
    <t>Podiel na nákladoch v %</t>
  </si>
  <si>
    <t>Výnosy/Aktíva</t>
  </si>
  <si>
    <t>**skupina SK NACE</t>
  </si>
  <si>
    <t>MAJETOK, VLASTNÝ KAPITÁL A ODPISY</t>
  </si>
  <si>
    <t>Majetok spolu</t>
  </si>
  <si>
    <t>Vlastné imanie (VI)</t>
  </si>
  <si>
    <t>Podiel na VI v %</t>
  </si>
  <si>
    <t>Odpisy</t>
  </si>
  <si>
    <r>
      <t xml:space="preserve">1) </t>
    </r>
    <r>
      <rPr>
        <sz val="10"/>
        <rFont val="Times New Roman CE"/>
        <family val="1"/>
        <charset val="238"/>
      </rPr>
      <t>v zátvorke- baranie, kozie, konské; zvyšok tvorí zverina, králiky a ostatné drobné zvieratá</t>
    </r>
  </si>
  <si>
    <r>
      <t xml:space="preserve">2016 </t>
    </r>
    <r>
      <rPr>
        <vertAlign val="superscript"/>
        <sz val="12"/>
        <rFont val="Times New Roman"/>
        <family val="1"/>
        <charset val="238"/>
      </rPr>
      <t>1)</t>
    </r>
  </si>
  <si>
    <t>VÝVOJ PRIEMERNÝCH MESAČNÝCH MIEZD</t>
  </si>
  <si>
    <t>Bratislava V*</t>
  </si>
  <si>
    <t>Košice I*</t>
  </si>
  <si>
    <t>Košice II*</t>
  </si>
  <si>
    <t>Košice IV*</t>
  </si>
  <si>
    <t>Spoj. kráľovstvo</t>
  </si>
  <si>
    <t xml:space="preserve">  mlieko kravské tr. Q *</t>
  </si>
  <si>
    <t>Vinohrady rodiace mušt. hr.</t>
  </si>
  <si>
    <t>Tabuľka 28</t>
  </si>
  <si>
    <t>Podiel na majetku           v %</t>
  </si>
  <si>
    <t>Podiel na zamest-   nanosti            v %</t>
  </si>
  <si>
    <t>Priemer             2013 - 2017</t>
  </si>
  <si>
    <t>2018*</t>
  </si>
  <si>
    <t>Index 2018/2017</t>
  </si>
  <si>
    <t>Index 2018/Ø2013-2017</t>
  </si>
  <si>
    <t>* pozn.: 2. odhad 2018</t>
  </si>
  <si>
    <t>Skutočnosť</t>
  </si>
  <si>
    <t>k 31.12.2011</t>
  </si>
  <si>
    <t>k 30.11.2012</t>
  </si>
  <si>
    <t>k 30.11.2013</t>
  </si>
  <si>
    <t>k 30.11.2014</t>
  </si>
  <si>
    <t>k 31.12.2018</t>
  </si>
  <si>
    <t>2018-2017</t>
  </si>
  <si>
    <r>
      <t xml:space="preserve"> Jatočný HD spolu </t>
    </r>
    <r>
      <rPr>
        <vertAlign val="superscript"/>
        <sz val="10"/>
        <rFont val="Times New Roman CE"/>
        <family val="1"/>
        <charset val="238"/>
      </rPr>
      <t>*)</t>
    </r>
  </si>
  <si>
    <r>
      <t xml:space="preserve"> Jatočné ošípané </t>
    </r>
    <r>
      <rPr>
        <vertAlign val="superscript"/>
        <sz val="10"/>
        <rFont val="Times New Roman CE"/>
        <family val="1"/>
        <charset val="238"/>
      </rPr>
      <t>*)</t>
    </r>
  </si>
  <si>
    <r>
      <t xml:space="preserve"> Jatočné ovce </t>
    </r>
    <r>
      <rPr>
        <vertAlign val="superscript"/>
        <sz val="10"/>
        <rFont val="Times New Roman CE"/>
        <family val="1"/>
        <charset val="238"/>
      </rPr>
      <t>*)</t>
    </r>
  </si>
  <si>
    <r>
      <t xml:space="preserve"> Jatočné kozy </t>
    </r>
    <r>
      <rPr>
        <vertAlign val="superscript"/>
        <sz val="10"/>
        <rFont val="Times New Roman CE"/>
        <family val="1"/>
        <charset val="238"/>
      </rPr>
      <t>*)</t>
    </r>
  </si>
  <si>
    <r>
      <t xml:space="preserve"> Jatočná hydina </t>
    </r>
    <r>
      <rPr>
        <vertAlign val="superscript"/>
        <sz val="10"/>
        <rFont val="Times New Roman CE"/>
        <family val="1"/>
        <charset val="238"/>
      </rPr>
      <t>*)</t>
    </r>
  </si>
  <si>
    <t>k 31.12.11</t>
  </si>
  <si>
    <t>k 31.12.12</t>
  </si>
  <si>
    <t>k 31.12.13</t>
  </si>
  <si>
    <t>k 31.12.14</t>
  </si>
  <si>
    <t>k 31.12.18</t>
  </si>
  <si>
    <t>2018/2017</t>
  </si>
  <si>
    <t>ks/100 bahníc</t>
  </si>
  <si>
    <t>ZAHRANIČNÝ OBCHOD CELKOM A Z TOHO EÚ</t>
  </si>
  <si>
    <r>
      <t>2018</t>
    </r>
    <r>
      <rPr>
        <vertAlign val="superscript"/>
        <sz val="12"/>
        <rFont val="Times New Roman CE"/>
        <family val="1"/>
        <charset val="238"/>
      </rPr>
      <t>1)</t>
    </r>
  </si>
  <si>
    <t>z toho EÚ</t>
  </si>
  <si>
    <r>
      <t xml:space="preserve">1) </t>
    </r>
    <r>
      <rPr>
        <sz val="12"/>
        <rFont val="Times New Roman CE"/>
        <family val="1"/>
        <charset val="238"/>
      </rPr>
      <t>Predbežné údaje (marec 2019)</t>
    </r>
  </si>
  <si>
    <r>
      <t>2018</t>
    </r>
    <r>
      <rPr>
        <vertAlign val="superscript"/>
        <sz val="12"/>
        <rFont val="Times New Roman"/>
        <family val="1"/>
        <charset val="238"/>
      </rPr>
      <t>1)</t>
    </r>
  </si>
  <si>
    <r>
      <t xml:space="preserve">1) </t>
    </r>
    <r>
      <rPr>
        <sz val="10"/>
        <rFont val="Times New Roman CE"/>
        <family val="1"/>
        <charset val="238"/>
      </rPr>
      <t>Predbežné údaje (marec 2019)</t>
    </r>
  </si>
  <si>
    <t>2011*</t>
  </si>
  <si>
    <t>2017*</t>
  </si>
  <si>
    <t>Na poľnohospodárskej pôde (p.p.)</t>
  </si>
  <si>
    <t>Výmera p. p.**</t>
  </si>
  <si>
    <t>ha</t>
  </si>
  <si>
    <t>Spotreba NPK spolu (N+P2O5+K2O)</t>
  </si>
  <si>
    <t>N z dusíkatých hnojív</t>
  </si>
  <si>
    <t>P z foforečných hnojív (vo forme P2O5)</t>
  </si>
  <si>
    <t>K z draselných hnojív (vo forme K2O)</t>
  </si>
  <si>
    <t>kg.ha -1 p. p.</t>
  </si>
  <si>
    <t>Na ornej pôde (o p.)</t>
  </si>
  <si>
    <t>Výmera o. p.**</t>
  </si>
  <si>
    <t>kg.ha -1 o. p.</t>
  </si>
  <si>
    <t>Údaje zozbierané z plochy</t>
  </si>
  <si>
    <t>Spotreba organických hnojív</t>
  </si>
  <si>
    <t>t.ha -1 p. p.</t>
  </si>
  <si>
    <t>** jedná sa o výmeru poľnohospodárskej pôdy, z ktorej boli zbierané údaje k dispozícii</t>
  </si>
  <si>
    <t>*** jedná sa o výmeru ornej pôdy, z ktorej boli zbierané údaje k dispozícii</t>
  </si>
  <si>
    <t>Rozdiel 2018-17</t>
  </si>
  <si>
    <t>Index 2018/17</t>
  </si>
  <si>
    <t>Rentabilita vlast. imania              v %</t>
  </si>
  <si>
    <t>Vlast.imanie/majetok                         v %</t>
  </si>
  <si>
    <t>2018</t>
  </si>
  <si>
    <t>2018/17</t>
  </si>
  <si>
    <r>
      <t xml:space="preserve">Syry spolu </t>
    </r>
    <r>
      <rPr>
        <vertAlign val="superscript"/>
        <sz val="11"/>
        <rFont val="Times New Roman CE"/>
        <family val="1"/>
        <charset val="238"/>
      </rPr>
      <t>3) 3a) *</t>
    </r>
  </si>
  <si>
    <r>
      <t>1)</t>
    </r>
    <r>
      <rPr>
        <sz val="10"/>
        <rFont val="Times New Roman CE"/>
        <charset val="238"/>
      </rPr>
      <t xml:space="preserve"> RM (MPRV SR) 2-12; od r. 2018=Mäso (MPRV SR) 1-12</t>
    </r>
  </si>
  <si>
    <r>
      <t>2)</t>
    </r>
    <r>
      <rPr>
        <sz val="10"/>
        <rFont val="Times New Roman CE"/>
        <charset val="238"/>
      </rPr>
      <t xml:space="preserve"> údaj "FCMIZ (MPRV SR) 3 - 12" dostupný len do roku 2013; "FCMIZ (MPRV SR) 1 - 12"</t>
    </r>
  </si>
  <si>
    <r>
      <rPr>
        <vertAlign val="superscript"/>
        <sz val="10"/>
        <rFont val="Times New Roman CE"/>
        <charset val="238"/>
      </rPr>
      <t>3a)</t>
    </r>
    <r>
      <rPr>
        <sz val="10"/>
        <rFont val="Times New Roman CE"/>
        <charset val="238"/>
      </rPr>
      <t xml:space="preserve"> v roku 2017 boli tavené syry v súčte započítané len za obdobie január-september 2017, pretože za posledný štvrťrok 2017 boli údaje nedostupné</t>
    </r>
  </si>
  <si>
    <t>*všetky prírodné a tavené syry</t>
  </si>
  <si>
    <t>*** rok 2018 predbežný údaj</t>
  </si>
  <si>
    <t>THFK</t>
  </si>
  <si>
    <t>3) Údaj dostupný do roku 2017</t>
  </si>
  <si>
    <t>4) pre hrubý stav majetku a čistý stav majetku platí index vypočítaný 2017/2016</t>
  </si>
  <si>
    <r>
      <t xml:space="preserve">Hrubý stav majetku </t>
    </r>
    <r>
      <rPr>
        <vertAlign val="superscript"/>
        <sz val="11"/>
        <rFont val="Times New Roman"/>
        <family val="1"/>
        <charset val="238"/>
      </rPr>
      <t>3), 4)</t>
    </r>
  </si>
  <si>
    <r>
      <t xml:space="preserve">Čistý stav majetku </t>
    </r>
    <r>
      <rPr>
        <vertAlign val="superscript"/>
        <sz val="11"/>
        <rFont val="Times New Roman"/>
        <family val="1"/>
        <charset val="238"/>
      </rPr>
      <t>3), 4)</t>
    </r>
  </si>
  <si>
    <r>
      <t>2017</t>
    </r>
    <r>
      <rPr>
        <vertAlign val="superscript"/>
        <sz val="12"/>
        <rFont val="Times New Roman"/>
        <family val="1"/>
        <charset val="238"/>
      </rPr>
      <t>1)</t>
    </r>
  </si>
  <si>
    <r>
      <t>2018</t>
    </r>
    <r>
      <rPr>
        <vertAlign val="superscript"/>
        <sz val="12"/>
        <rFont val="Times New Roman"/>
        <family val="1"/>
        <charset val="238"/>
      </rPr>
      <t>2)</t>
    </r>
  </si>
  <si>
    <t>VÝROBNÉ KAPACITY POTRAVINÁRSKEHO PRIEMYSLU V ROKU 2018</t>
  </si>
  <si>
    <r>
      <t xml:space="preserve">Výroba piva spolu </t>
    </r>
    <r>
      <rPr>
        <vertAlign val="superscript"/>
        <sz val="11"/>
        <rFont val="Times New Roman"/>
        <family val="1"/>
        <charset val="238"/>
      </rPr>
      <t>2)</t>
    </r>
  </si>
  <si>
    <r>
      <rPr>
        <vertAlign val="superscript"/>
        <sz val="11"/>
        <rFont val="Times New Roman"/>
        <family val="1"/>
        <charset val="238"/>
      </rPr>
      <t>2)</t>
    </r>
    <r>
      <rPr>
        <sz val="11"/>
        <rFont val="Times New Roman"/>
        <family val="1"/>
        <charset val="238"/>
      </rPr>
      <t xml:space="preserve"> pivo alkoholické aj nealkoholické, vrátane miešaných nápojov alkoholických aj nealkoholických</t>
    </r>
  </si>
  <si>
    <r>
      <t xml:space="preserve">2017 </t>
    </r>
    <r>
      <rPr>
        <vertAlign val="superscript"/>
        <sz val="12"/>
        <rFont val="Times New Roman"/>
        <family val="1"/>
        <charset val="238"/>
      </rPr>
      <t>1)</t>
    </r>
  </si>
  <si>
    <r>
      <t>2018</t>
    </r>
    <r>
      <rPr>
        <vertAlign val="superscript"/>
        <sz val="12"/>
        <rFont val="Times New Roman"/>
        <family val="1"/>
        <charset val="238"/>
      </rPr>
      <t xml:space="preserve"> 2)</t>
    </r>
  </si>
  <si>
    <t>SPOTREBA PRIEMYSELNÝCH HNOJÍV PREPOČÍTANÝCH NA ŽIVINY V SR</t>
  </si>
  <si>
    <t>Index 2017/   2016</t>
  </si>
  <si>
    <t>Index 2017/  2016</t>
  </si>
  <si>
    <r>
      <t xml:space="preserve"> spolu</t>
    </r>
    <r>
      <rPr>
        <b/>
        <vertAlign val="superscript"/>
        <sz val="12"/>
        <rFont val="Times New Roman CE"/>
        <family val="1"/>
        <charset val="238"/>
      </rPr>
      <t>1)</t>
    </r>
  </si>
  <si>
    <t>HLAVNÉ KOMODITY RASTLINNEJ A ŽIVOČÍŠNEJ PRODUKCIE V KRAJINÁCH EÚ-28 V ROKU 2017</t>
  </si>
  <si>
    <t>Prameň: Eurostat - online data,  marec 2019, Poznámka  : nedostupný údaj</t>
  </si>
  <si>
    <t>POĽNOHOSPODÁRSKA PRODUKCIA A PODPORA V KRAJINÁCH EÚ-28 V ROKU 2017</t>
  </si>
  <si>
    <t>Prameň: Eurostat, online data - marec 2019</t>
  </si>
  <si>
    <t>VYBRANÉ UKAZOVATELE POĽNOHOSPODÁRSTVA EÚ-28 V ROKU 2017</t>
  </si>
  <si>
    <t>SR  = 100 %</t>
  </si>
  <si>
    <t>PR</t>
  </si>
  <si>
    <t>Priemer 2013-2017</t>
  </si>
  <si>
    <t>Index 2018/Ø 2013-17</t>
  </si>
  <si>
    <t>Jačmeň sladovnícky</t>
  </si>
  <si>
    <t>Raž potravinárska</t>
  </si>
  <si>
    <t>Prameň:  Eurostat,  EK, ŠÚ SR, MZ ČR, AKI MR, FAPA PR</t>
  </si>
  <si>
    <t>Poznámka: . nedisponibilné údaje</t>
  </si>
  <si>
    <t>SR = 100 %</t>
  </si>
  <si>
    <t xml:space="preserve">Mlieko   </t>
  </si>
  <si>
    <t>Prameň: EK, Eurostat;  ŠÚ SR, MZ ČR, AKI MR, FAPA PR</t>
  </si>
  <si>
    <t xml:space="preserve">Poznámka: býky mladé - trieda R, ošípané - trieda E; j. hm. - jatočná hmotnosť </t>
  </si>
  <si>
    <t>EUR/kg</t>
  </si>
  <si>
    <t xml:space="preserve">PR </t>
  </si>
  <si>
    <t>bravčové stehno bez kosti</t>
  </si>
  <si>
    <t>hovädzie  zadné bez kosti</t>
  </si>
  <si>
    <t>maslo</t>
  </si>
  <si>
    <t>syry</t>
  </si>
  <si>
    <t>kurča pitvané</t>
  </si>
  <si>
    <t xml:space="preserve">Prameň: EK,  PPA SR, MZ ČR, AKI MR, FAPA PR </t>
  </si>
  <si>
    <t>v €/kg</t>
  </si>
  <si>
    <t>Poznámka: maslo - balenie 125 g; MR - hovädzie mäso s kosťou; syr eidam - SR, ČR, PR; syr trappista - MR</t>
  </si>
  <si>
    <t>index 2018/2017</t>
  </si>
  <si>
    <t xml:space="preserve">   viacroč.porasty tráv na o. p. </t>
  </si>
  <si>
    <t>USPORADÚVANIE POZEMKOVÉHO VLASTNÍCTVA V ROKU 2017</t>
  </si>
  <si>
    <t>podľa zákona č. 180/1995 Z.z. v znení neskorších predpisov</t>
  </si>
  <si>
    <t>Poľnohosp. družstvá</t>
  </si>
  <si>
    <t xml:space="preserve"> -tržby z predaja tovaru</t>
  </si>
  <si>
    <t xml:space="preserve">Čistý obrat </t>
  </si>
  <si>
    <t>Náklady na obstaranie predaného tovaru</t>
  </si>
  <si>
    <t>Spotreba materiálu a energie</t>
  </si>
  <si>
    <t>Prameň: Informačné listy MPRV SR 2017, 2018  CD MPRV SR, CD NPPC- VÚEPP</t>
  </si>
  <si>
    <t xml:space="preserve">Poľnohospodárska prvovýroba </t>
  </si>
  <si>
    <t xml:space="preserve">Poľnohospodárske družstvá </t>
  </si>
  <si>
    <t xml:space="preserve">Obchodné spoločnosti  </t>
  </si>
  <si>
    <t>Index 18/17</t>
  </si>
  <si>
    <t>Majetok celkom (Aktíva)</t>
  </si>
  <si>
    <t xml:space="preserve"> - - dlhodobé pohľadávky</t>
  </si>
  <si>
    <t xml:space="preserve"> - - krátkodobé pohľadávky</t>
  </si>
  <si>
    <t>Vlastné imanie a záväzky (Pasíva)</t>
  </si>
  <si>
    <t xml:space="preserve"> - zákonné rezervné fondy </t>
  </si>
  <si>
    <t xml:space="preserve"> - ostatné fondy zo zisku</t>
  </si>
  <si>
    <t xml:space="preserve"> - dlhodobé rezervy</t>
  </si>
  <si>
    <t xml:space="preserve"> - krátkodobé rezervy</t>
  </si>
  <si>
    <t xml:space="preserve"> - bežné bankové úvery</t>
  </si>
  <si>
    <t>Prameň: Informačné listy MPRV  SR, 2017, 2018  CD VÚEPP</t>
  </si>
  <si>
    <t xml:space="preserve">Vypracoval: NPPC- VÚEPP </t>
  </si>
  <si>
    <t>Tabuľka 10</t>
  </si>
  <si>
    <t>I</t>
  </si>
  <si>
    <t>I - Ochrana individuálnych údajov</t>
  </si>
  <si>
    <t xml:space="preserve">Pôda podľa LPIS </t>
  </si>
  <si>
    <t>Prameň: Informačné Listy MPRV SR 201, 2018 CD NPPC-VÚEPP</t>
  </si>
  <si>
    <t>nad 50 do 100 ha</t>
  </si>
  <si>
    <t>nad 100 do 500 ha</t>
  </si>
  <si>
    <t>Tvorba sociálne fondu</t>
  </si>
  <si>
    <t>Prameň: Informačné listy MPRV SR, 2017, 2018, CD NPPC-VÚEPP</t>
  </si>
  <si>
    <t>Poznámka: * Po započítaní ročného osobného dôchodku  vo výške  8748 € v r. 2017 a  9156 € v roku 2018</t>
  </si>
  <si>
    <t>** Vrátane podnikov bez pôdy</t>
  </si>
  <si>
    <t>Prameň: Informačné listy MPRV SR 2017, 2018, CD NPPC-VÚEPP</t>
  </si>
  <si>
    <t>Odhad 2018</t>
  </si>
  <si>
    <t>Rozdiel SR 2018-17</t>
  </si>
  <si>
    <t xml:space="preserve">                     polotučné trvanlivé, 1 litr. krabica</t>
  </si>
  <si>
    <t xml:space="preserve"> Bravčový bôčik s kosťou</t>
  </si>
  <si>
    <t>Mlieko  v 1000 t</t>
  </si>
  <si>
    <t>Tabuľka 1</t>
  </si>
  <si>
    <t xml:space="preserve">Tabuľka 6 </t>
  </si>
  <si>
    <t>Tabuľka 7</t>
  </si>
  <si>
    <t xml:space="preserve">                                        Tabuľka 8</t>
  </si>
  <si>
    <t>Tabuľka 8 pokračovanie</t>
  </si>
  <si>
    <t>Tabuľka 9</t>
  </si>
  <si>
    <t xml:space="preserve">                                                                                           Tabuľka 11</t>
  </si>
  <si>
    <t>Tabuľka 12</t>
  </si>
  <si>
    <t>Tabuľka  13</t>
  </si>
  <si>
    <t>Tabuľka  17</t>
  </si>
  <si>
    <t>Tabuľka 18</t>
  </si>
  <si>
    <t>Tabuľka 19</t>
  </si>
  <si>
    <t>Tabuľka 34</t>
  </si>
  <si>
    <t>Tabuľka 35</t>
  </si>
  <si>
    <t>Tabuľka 36</t>
  </si>
  <si>
    <t>Tabuľka  39</t>
  </si>
  <si>
    <t>Tabuľka 40</t>
  </si>
  <si>
    <t>2018/89</t>
  </si>
  <si>
    <t>Tabuľka  42</t>
  </si>
  <si>
    <t>Tabuľka  43</t>
  </si>
  <si>
    <t>Tabuľka 5</t>
  </si>
  <si>
    <t>Tabuľka 20</t>
  </si>
  <si>
    <t>Tabuľka 21</t>
  </si>
  <si>
    <t>na zrno</t>
  </si>
  <si>
    <t xml:space="preserve">Kukurica </t>
  </si>
  <si>
    <t xml:space="preserve">                       z toho budovy na bývanie</t>
  </si>
  <si>
    <t xml:space="preserve">                       z toho ostat.stroje a zariadenia</t>
  </si>
  <si>
    <t>Tabuľka 41</t>
  </si>
  <si>
    <t>v poľnohospodárstve a vo vybraných odvetviach ekonomickej činnosti (fyzické osoby)</t>
  </si>
  <si>
    <t xml:space="preserve"> Produkcia </t>
  </si>
  <si>
    <t>Prameň: Živočíšna výroba a predaj výrobkov z prvovýroby, ŠÚ SR, prepočty NPPC-VÚEPP</t>
  </si>
  <si>
    <t>TRŽBY ZA VLASTNÉ VÝROBKY A Z PREDAJA SLUŽIEB za potravinársky priemysel podľa odborov*</t>
  </si>
  <si>
    <t>Poznámka: od roku 2018 bola použitá váhová schéma z roku 2015</t>
  </si>
  <si>
    <t>Vajcia (ks)</t>
  </si>
  <si>
    <r>
      <t xml:space="preserve"> - JRTO </t>
    </r>
    <r>
      <rPr>
        <vertAlign val="superscript"/>
        <sz val="11"/>
        <rFont val="Times New Roman CE"/>
        <charset val="238"/>
      </rPr>
      <t>2)</t>
    </r>
  </si>
  <si>
    <r>
      <t xml:space="preserve">Zelenina </t>
    </r>
    <r>
      <rPr>
        <vertAlign val="superscript"/>
        <sz val="11"/>
        <rFont val="Times New Roman CE"/>
        <charset val="238"/>
      </rPr>
      <t>3)</t>
    </r>
  </si>
  <si>
    <r>
      <t xml:space="preserve">2) </t>
    </r>
    <r>
      <rPr>
        <sz val="10"/>
        <rFont val="Times New Roman CE"/>
        <family val="1"/>
        <charset val="238"/>
      </rPr>
      <t>jedlé rastlinné tuky a oleje</t>
    </r>
  </si>
  <si>
    <r>
      <t>3)</t>
    </r>
    <r>
      <rPr>
        <sz val="10"/>
        <rFont val="Times New Roman CE"/>
        <family val="1"/>
        <charset val="238"/>
      </rPr>
      <t xml:space="preserve"> zelenina a zeleninové výrobky v hodnote čerstvej</t>
    </r>
  </si>
  <si>
    <r>
      <t>4)</t>
    </r>
    <r>
      <rPr>
        <sz val="10"/>
        <rFont val="Times New Roman CE"/>
        <family val="1"/>
        <charset val="238"/>
      </rPr>
      <t xml:space="preserve"> ovocie a ovoc. výr. spolu v hod. čerst. sú bez spotreby orechov</t>
    </r>
  </si>
  <si>
    <r>
      <t>5)</t>
    </r>
    <r>
      <rPr>
        <sz val="10"/>
        <rFont val="Times New Roman CE"/>
        <family val="1"/>
        <charset val="238"/>
      </rPr>
      <t xml:space="preserve"> ODP = odporúč, dávka potravín; ODP a Prípustný interval racionálnej spotreby </t>
    </r>
  </si>
  <si>
    <r>
      <t xml:space="preserve">Ovocie </t>
    </r>
    <r>
      <rPr>
        <vertAlign val="superscript"/>
        <sz val="11"/>
        <rFont val="Times New Roman CE"/>
        <family val="1"/>
        <charset val="238"/>
      </rPr>
      <t>4)</t>
    </r>
  </si>
  <si>
    <r>
      <t>ODP</t>
    </r>
    <r>
      <rPr>
        <vertAlign val="superscript"/>
        <sz val="11"/>
        <rFont val="Times New Roman CE"/>
        <charset val="238"/>
      </rPr>
      <t xml:space="preserve"> 5)</t>
    </r>
  </si>
  <si>
    <r>
      <rPr>
        <vertAlign val="superscript"/>
        <sz val="8.5"/>
        <rFont val="Times New Roman"/>
        <family val="1"/>
        <charset val="238"/>
      </rPr>
      <t xml:space="preserve">3) </t>
    </r>
    <r>
      <rPr>
        <sz val="8.5"/>
        <rFont val="Times New Roman"/>
        <family val="1"/>
        <charset val="238"/>
      </rPr>
      <t>roky 2014-2015:</t>
    </r>
    <r>
      <rPr>
        <vertAlign val="superscript"/>
        <sz val="8.5"/>
        <rFont val="Times New Roman"/>
        <family val="1"/>
        <charset val="238"/>
      </rPr>
      <t xml:space="preserve"> </t>
    </r>
    <r>
      <rPr>
        <sz val="8.5"/>
        <rFont val="Times New Roman"/>
        <family val="1"/>
        <charset val="238"/>
      </rPr>
      <t xml:space="preserve"> ML (MPRV SR)  6-12  a ŠÚ SR (Zdroje a využitie mlieka za SR za organizácie  zapísané v registri fariem) a prepočty NPPC-VÚEPP; </t>
    </r>
  </si>
  <si>
    <r>
      <rPr>
        <vertAlign val="superscript"/>
        <sz val="8.5"/>
        <rFont val="Times New Roman"/>
        <family val="1"/>
        <charset val="238"/>
      </rPr>
      <t>3)</t>
    </r>
    <r>
      <rPr>
        <sz val="8.5"/>
        <rFont val="Times New Roman"/>
        <family val="1"/>
        <charset val="238"/>
      </rPr>
      <t xml:space="preserve">  roky 2016-2018: ML (MPRV SR)  6-12  a prepočty NPPC-VÚEPP;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</si>
</sst>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\ _€_-;\-* #,##0.00\ _€_-;_-* &quot;-&quot;??\ _€_-;_-@_-"/>
    <numFmt numFmtId="164" formatCode="0.0"/>
    <numFmt numFmtId="165" formatCode="#,##0.0"/>
    <numFmt numFmtId="166" formatCode="#,##0.000000000000"/>
    <numFmt numFmtId="167" formatCode="#,##0.0_)"/>
    <numFmt numFmtId="168" formatCode="#,##0.000_)"/>
    <numFmt numFmtId="169" formatCode="#,##0_)"/>
    <numFmt numFmtId="170" formatCode="#,##0.00_)"/>
    <numFmt numFmtId="171" formatCode="#,##0__"/>
    <numFmt numFmtId="172" formatCode="0.00_)"/>
    <numFmt numFmtId="173" formatCode="0.0___)"/>
    <numFmt numFmtId="174" formatCode="0.0_)"/>
    <numFmt numFmtId="175" formatCode="0.0_)__"/>
    <numFmt numFmtId="176" formatCode="0.00__"/>
    <numFmt numFmtId="177" formatCode="0.0__"/>
    <numFmt numFmtId="178" formatCode="#,##0.0__"/>
    <numFmt numFmtId="179" formatCode="_-* #,##0.0\ _€_-;\-* #,##0.0\ _€_-;_-* &quot;-&quot;??\ _€_-;_-@_-"/>
    <numFmt numFmtId="180" formatCode="#,##0.00__"/>
    <numFmt numFmtId="181" formatCode="dd\.mm\.yy"/>
  </numFmts>
  <fonts count="162">
    <font>
      <sz val="11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 CE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sz val="11"/>
      <name val="Times New Roman CE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0"/>
      <name val="Arial CE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color indexed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vertAlign val="superscript"/>
      <sz val="11"/>
      <name val="Times New Roman CE"/>
      <family val="1"/>
      <charset val="238"/>
    </font>
    <font>
      <sz val="10"/>
      <name val="Arial CE"/>
    </font>
    <font>
      <sz val="10"/>
      <color indexed="8"/>
      <name val="MS Sans Serif"/>
      <family val="2"/>
      <charset val="238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2"/>
      <name val="Arial CE"/>
    </font>
    <font>
      <sz val="12"/>
      <color indexed="8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sz val="11"/>
      <color indexed="8"/>
      <name val="Times New Roman CE"/>
      <family val="1"/>
    </font>
    <font>
      <sz val="10"/>
      <color indexed="8"/>
      <name val="Times New Roman CE"/>
      <family val="1"/>
      <charset val="238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1"/>
      <name val="Arial CE"/>
      <charset val="238"/>
    </font>
    <font>
      <sz val="12"/>
      <name val="Arial CE"/>
      <charset val="238"/>
    </font>
    <font>
      <vertAlign val="superscript"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vertAlign val="superscript"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2"/>
      <name val="Times New Roman CE"/>
      <charset val="238"/>
    </font>
    <font>
      <vertAlign val="superscript"/>
      <sz val="11"/>
      <name val="Times New Roman CE"/>
      <charset val="238"/>
    </font>
    <font>
      <b/>
      <sz val="13"/>
      <name val="Times New Roman CE"/>
      <family val="1"/>
      <charset val="238"/>
    </font>
    <font>
      <vertAlign val="superscript"/>
      <sz val="10"/>
      <name val="Times New Roman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"/>
      <family val="1"/>
    </font>
    <font>
      <vertAlign val="superscript"/>
      <sz val="10"/>
      <name val="Times New Roman"/>
      <family val="1"/>
    </font>
    <font>
      <sz val="12"/>
      <color indexed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rgb="FFFF0000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sz val="8"/>
      <name val="Arial"/>
      <family val="2"/>
    </font>
    <font>
      <strike/>
      <sz val="11"/>
      <color rgb="FFFF0000"/>
      <name val="Times New Roman CE"/>
      <family val="1"/>
      <charset val="238"/>
    </font>
    <font>
      <strike/>
      <sz val="10"/>
      <color rgb="FFFF0000"/>
      <name val="Times New Roman CE"/>
      <family val="1"/>
      <charset val="238"/>
    </font>
    <font>
      <strike/>
      <sz val="12"/>
      <color rgb="FFFF0000"/>
      <name val="Times New Roman CE"/>
      <family val="1"/>
      <charset val="238"/>
    </font>
    <font>
      <sz val="12"/>
      <color rgb="FFFF0000"/>
      <name val="Times New Roman CE"/>
      <family val="1"/>
      <charset val="238"/>
    </font>
    <font>
      <sz val="8"/>
      <name val="Times New Roman"/>
      <family val="1"/>
      <charset val="238"/>
    </font>
    <font>
      <sz val="8.5"/>
      <name val="Times New Roman"/>
      <family val="1"/>
      <charset val="238"/>
    </font>
    <font>
      <vertAlign val="superscript"/>
      <sz val="8.5"/>
      <name val="Times New Roman"/>
      <family val="1"/>
      <charset val="238"/>
    </font>
    <font>
      <sz val="10"/>
      <name val="Arial"/>
      <family val="2"/>
      <charset val="238"/>
    </font>
    <font>
      <strike/>
      <sz val="10"/>
      <name val="Times New Roman CE"/>
      <family val="1"/>
      <charset val="238"/>
    </font>
    <font>
      <strike/>
      <sz val="12"/>
      <color rgb="FFFF0000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1"/>
      <color rgb="FFFF0000"/>
      <name val="Times New Roman CE"/>
      <charset val="238"/>
    </font>
    <font>
      <sz val="9.5"/>
      <name val="Times New Roman CE"/>
      <family val="1"/>
      <charset val="238"/>
    </font>
    <font>
      <strike/>
      <sz val="12"/>
      <name val="Times New Roman CE"/>
      <family val="1"/>
      <charset val="238"/>
    </font>
    <font>
      <sz val="10"/>
      <color rgb="FF253C73"/>
      <name val="Arial"/>
      <family val="2"/>
      <charset val="238"/>
    </font>
    <font>
      <b/>
      <sz val="12"/>
      <name val="Times New Roman CE"/>
      <charset val="238"/>
    </font>
    <font>
      <sz val="10"/>
      <color indexed="10"/>
      <name val="Times New Roman CE"/>
      <family val="1"/>
      <charset val="238"/>
    </font>
    <font>
      <sz val="7.5"/>
      <name val="Arial CE"/>
      <charset val="238"/>
    </font>
    <font>
      <sz val="11"/>
      <color indexed="12"/>
      <name val="Times New Roman CE"/>
      <family val="1"/>
      <charset val="238"/>
    </font>
    <font>
      <sz val="11"/>
      <color indexed="12"/>
      <name val="Times New Roman"/>
      <family val="1"/>
    </font>
    <font>
      <b/>
      <sz val="11"/>
      <color indexed="10"/>
      <name val="Times New Roman CE"/>
      <family val="1"/>
      <charset val="238"/>
    </font>
    <font>
      <b/>
      <sz val="10"/>
      <name val="Times New Roman CE"/>
    </font>
    <font>
      <b/>
      <sz val="10"/>
      <color indexed="63"/>
      <name val="Times New Roman CE"/>
    </font>
    <font>
      <b/>
      <sz val="10"/>
      <name val="Times New Roman CE"/>
      <charset val="238"/>
    </font>
    <font>
      <sz val="10"/>
      <color indexed="63"/>
      <name val="Times New Roman CE"/>
    </font>
    <font>
      <b/>
      <sz val="10"/>
      <color indexed="63"/>
      <name val="Times New Roman CE"/>
      <charset val="238"/>
    </font>
    <font>
      <sz val="10"/>
      <color indexed="12"/>
      <name val="Times New Roman CE"/>
    </font>
    <font>
      <b/>
      <sz val="10"/>
      <color indexed="10"/>
      <name val="Times New Roman CE"/>
    </font>
    <font>
      <sz val="12"/>
      <color rgb="FF92D050"/>
      <name val="Times New Roman CE"/>
      <family val="1"/>
      <charset val="238"/>
    </font>
    <font>
      <sz val="11"/>
      <name val="Times New Roman"/>
      <family val="2"/>
      <charset val="238"/>
    </font>
    <font>
      <strike/>
      <sz val="12"/>
      <color rgb="FF92D050"/>
      <name val="Times New Roman CE"/>
      <family val="1"/>
      <charset val="238"/>
    </font>
    <font>
      <sz val="12"/>
      <name val="Cambria"/>
      <family val="1"/>
      <charset val="238"/>
    </font>
    <font>
      <strike/>
      <sz val="11"/>
      <name val="Times New Roman"/>
      <family val="2"/>
      <charset val="238"/>
    </font>
    <font>
      <sz val="11"/>
      <color rgb="FF7030A0"/>
      <name val="Calibri"/>
      <family val="2"/>
      <charset val="238"/>
      <scheme val="minor"/>
    </font>
    <font>
      <sz val="11"/>
      <color theme="4"/>
      <name val="Arial CE"/>
      <charset val="238"/>
    </font>
    <font>
      <strike/>
      <sz val="11"/>
      <color rgb="FF0000FF"/>
      <name val="Times New Roman CE"/>
      <family val="1"/>
      <charset val="238"/>
    </font>
    <font>
      <sz val="11"/>
      <color theme="4"/>
      <name val="Times New Roman CE"/>
      <family val="1"/>
      <charset val="238"/>
    </font>
    <font>
      <sz val="11"/>
      <color rgb="FF0000FF"/>
      <name val="Times New Roman CE"/>
      <family val="1"/>
      <charset val="238"/>
    </font>
    <font>
      <strike/>
      <sz val="11"/>
      <name val="Times New Roman CE"/>
      <family val="1"/>
      <charset val="238"/>
    </font>
    <font>
      <sz val="10"/>
      <color theme="4"/>
      <name val="Times New Roman CE"/>
      <family val="1"/>
      <charset val="238"/>
    </font>
    <font>
      <strike/>
      <sz val="10"/>
      <color rgb="FF0000FF"/>
      <name val="Times New Roman CE"/>
      <family val="1"/>
      <charset val="238"/>
    </font>
    <font>
      <sz val="12"/>
      <color theme="4"/>
      <name val="Times New Roman"/>
      <family val="1"/>
    </font>
    <font>
      <strike/>
      <sz val="12"/>
      <color rgb="FF0000FF"/>
      <name val="Times New Roman"/>
      <family val="1"/>
    </font>
    <font>
      <b/>
      <strike/>
      <sz val="11"/>
      <color rgb="FFFF0000"/>
      <name val="Times New Roman"/>
      <family val="1"/>
    </font>
    <font>
      <strike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FF"/>
      <name val="Times New Roman"/>
      <family val="2"/>
      <charset val="238"/>
    </font>
    <font>
      <strike/>
      <sz val="11"/>
      <color rgb="FFFF0000"/>
      <name val="Times New Roman"/>
      <family val="1"/>
      <charset val="238"/>
    </font>
    <font>
      <strike/>
      <sz val="11"/>
      <color rgb="FFFF0000"/>
      <name val="Calibri"/>
      <family val="2"/>
      <charset val="238"/>
      <scheme val="minor"/>
    </font>
    <font>
      <strike/>
      <sz val="10"/>
      <color rgb="FFFF0000"/>
      <name val="Times New Roman"/>
      <family val="1"/>
      <charset val="238"/>
    </font>
    <font>
      <strike/>
      <sz val="11"/>
      <color rgb="FFFF0000"/>
      <name val="Times New Roman"/>
      <family val="2"/>
      <charset val="238"/>
    </font>
    <font>
      <strike/>
      <sz val="11"/>
      <name val="Calibri"/>
      <family val="2"/>
      <charset val="238"/>
      <scheme val="minor"/>
    </font>
    <font>
      <strike/>
      <sz val="12"/>
      <color rgb="FFFF0000"/>
      <name val="Times New Roman"/>
      <family val="1"/>
      <charset val="238"/>
    </font>
    <font>
      <b/>
      <strike/>
      <sz val="11"/>
      <color rgb="FFFF0000"/>
      <name val="Times New Roman"/>
      <family val="1"/>
      <charset val="238"/>
    </font>
    <font>
      <strike/>
      <sz val="9"/>
      <color rgb="FFFF0000"/>
      <name val="Times New Roman"/>
      <family val="1"/>
      <charset val="238"/>
    </font>
    <font>
      <b/>
      <vertAlign val="superscript"/>
      <sz val="12"/>
      <name val="Times New Roman CE"/>
      <family val="1"/>
      <charset val="238"/>
    </font>
    <font>
      <sz val="9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rgb="FFFF0000"/>
      <name val="Times New Roman"/>
      <family val="1"/>
      <charset val="238"/>
    </font>
    <font>
      <sz val="10"/>
      <color rgb="FF3333FF"/>
      <name val="Times New Roman"/>
      <family val="1"/>
      <charset val="238"/>
    </font>
    <font>
      <sz val="10"/>
      <name val="Times New Roman"/>
      <family val="2"/>
      <charset val="238"/>
    </font>
    <font>
      <b/>
      <sz val="10"/>
      <color rgb="FF3333FF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Arial"/>
      <family val="2"/>
    </font>
    <font>
      <b/>
      <sz val="9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name val="PF Square Sans Pro"/>
    </font>
    <font>
      <sz val="10"/>
      <name val="PF Square Sans Pro"/>
    </font>
    <font>
      <b/>
      <sz val="10"/>
      <name val="PF Square Sans Pro"/>
    </font>
    <font>
      <b/>
      <sz val="14"/>
      <name val="Times New Roman"/>
      <family val="1"/>
      <charset val="238"/>
    </font>
    <font>
      <sz val="10"/>
      <color rgb="FFFF0000"/>
      <name val="Times New Roman"/>
      <family val="2"/>
      <charset val="238"/>
    </font>
    <font>
      <sz val="10"/>
      <color theme="1"/>
      <name val="Times New Roman CE"/>
      <family val="1"/>
      <charset val="238"/>
    </font>
    <font>
      <sz val="11"/>
      <color rgb="FFFF0000"/>
      <name val="Arial CE"/>
      <charset val="238"/>
    </font>
    <font>
      <sz val="11"/>
      <color indexed="8"/>
      <name val="Times New Roman"/>
      <family val="1"/>
      <charset val="238"/>
    </font>
    <font>
      <sz val="11"/>
      <name val="Calibri"/>
      <family val="2"/>
      <charset val="238"/>
    </font>
    <font>
      <sz val="10"/>
      <color theme="1"/>
      <name val="Times New Roman CE"/>
      <charset val="238"/>
    </font>
    <font>
      <sz val="10"/>
      <color indexed="12"/>
      <name val="Times New Roman CE"/>
      <charset val="238"/>
    </font>
    <font>
      <sz val="10"/>
      <color indexed="63"/>
      <name val="Times New Roman CE"/>
      <charset val="238"/>
    </font>
    <font>
      <sz val="10"/>
      <color indexed="8"/>
      <name val="Times New Roman CE"/>
      <charset val="238"/>
    </font>
    <font>
      <sz val="11"/>
      <color theme="1"/>
      <name val="Times New Roman CE"/>
      <family val="1"/>
      <charset val="238"/>
    </font>
    <font>
      <sz val="12"/>
      <color theme="1"/>
      <name val="Times New Roman"/>
      <family val="2"/>
      <charset val="238"/>
    </font>
    <font>
      <sz val="11"/>
      <color rgb="FFFF0000"/>
      <name val="Verdana"/>
      <family val="2"/>
    </font>
    <font>
      <sz val="11"/>
      <name val="Verdana"/>
      <family val="2"/>
    </font>
    <font>
      <sz val="12.5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</patternFill>
    </fill>
  </fills>
  <borders count="1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5" fillId="0" borderId="0">
      <alignment horizontal="centerContinuous" wrapText="1"/>
    </xf>
    <xf numFmtId="0" fontId="59" fillId="0" borderId="0"/>
    <xf numFmtId="0" fontId="33" fillId="0" borderId="0">
      <alignment horizontal="center"/>
    </xf>
    <xf numFmtId="0" fontId="37" fillId="0" borderId="0"/>
    <xf numFmtId="0" fontId="37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24" fillId="0" borderId="0"/>
    <xf numFmtId="0" fontId="18" fillId="0" borderId="0"/>
    <xf numFmtId="0" fontId="47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>
      <alignment horizontal="left"/>
    </xf>
    <xf numFmtId="0" fontId="61" fillId="0" borderId="0"/>
    <xf numFmtId="0" fontId="60" fillId="0" borderId="1">
      <alignment horizontal="left"/>
    </xf>
    <xf numFmtId="0" fontId="60" fillId="0" borderId="2">
      <alignment horizontal="right"/>
    </xf>
    <xf numFmtId="4" fontId="75" fillId="4" borderId="76" applyNumberFormat="0" applyProtection="0">
      <alignment horizontal="left" vertical="center" indent="1"/>
    </xf>
    <xf numFmtId="0" fontId="66" fillId="0" borderId="0"/>
    <xf numFmtId="43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83" fillId="0" borderId="0"/>
    <xf numFmtId="0" fontId="54" fillId="0" borderId="0"/>
    <xf numFmtId="0" fontId="87" fillId="0" borderId="0"/>
    <xf numFmtId="0" fontId="66" fillId="0" borderId="0"/>
    <xf numFmtId="0" fontId="88" fillId="0" borderId="0"/>
    <xf numFmtId="0" fontId="59" fillId="0" borderId="0">
      <alignment wrapText="1"/>
    </xf>
    <xf numFmtId="0" fontId="59" fillId="0" borderId="0"/>
    <xf numFmtId="0" fontId="18" fillId="0" borderId="0"/>
    <xf numFmtId="0" fontId="59" fillId="0" borderId="0" applyNumberFormat="0" applyFont="0" applyFill="0" applyBorder="0" applyAlignment="0" applyProtection="0"/>
    <xf numFmtId="0" fontId="135" fillId="0" borderId="0"/>
    <xf numFmtId="0" fontId="134" fillId="0" borderId="0"/>
    <xf numFmtId="0" fontId="10" fillId="0" borderId="0"/>
    <xf numFmtId="0" fontId="135" fillId="0" borderId="0"/>
    <xf numFmtId="0" fontId="10" fillId="0" borderId="0"/>
    <xf numFmtId="0" fontId="10" fillId="0" borderId="0"/>
    <xf numFmtId="0" fontId="158" fillId="0" borderId="0"/>
  </cellStyleXfs>
  <cellXfs count="2248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8" fillId="3" borderId="0" xfId="0" applyFont="1" applyFill="1"/>
    <xf numFmtId="0" fontId="2" fillId="3" borderId="0" xfId="0" applyFont="1" applyFill="1"/>
    <xf numFmtId="165" fontId="10" fillId="3" borderId="4" xfId="0" applyNumberFormat="1" applyFont="1" applyFill="1" applyBorder="1" applyAlignment="1">
      <alignment horizontal="right"/>
    </xf>
    <xf numFmtId="165" fontId="2" fillId="3" borderId="4" xfId="0" applyNumberFormat="1" applyFont="1" applyFill="1" applyBorder="1" applyAlignment="1">
      <alignment horizontal="right"/>
    </xf>
    <xf numFmtId="165" fontId="10" fillId="3" borderId="5" xfId="0" applyNumberFormat="1" applyFont="1" applyFill="1" applyBorder="1" applyAlignment="1">
      <alignment horizontal="right"/>
    </xf>
    <xf numFmtId="0" fontId="12" fillId="3" borderId="0" xfId="0" applyFont="1" applyFill="1"/>
    <xf numFmtId="0" fontId="13" fillId="3" borderId="0" xfId="0" applyFont="1" applyFill="1"/>
    <xf numFmtId="165" fontId="13" fillId="3" borderId="0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/>
    </xf>
    <xf numFmtId="0" fontId="0" fillId="3" borderId="0" xfId="0" applyFill="1"/>
    <xf numFmtId="0" fontId="16" fillId="3" borderId="0" xfId="0" applyFont="1" applyFill="1" applyBorder="1"/>
    <xf numFmtId="3" fontId="16" fillId="3" borderId="0" xfId="0" applyNumberFormat="1" applyFont="1" applyFill="1" applyBorder="1" applyAlignment="1">
      <alignment horizontal="right"/>
    </xf>
    <xf numFmtId="0" fontId="20" fillId="0" borderId="0" xfId="0" applyFont="1"/>
    <xf numFmtId="0" fontId="68" fillId="0" borderId="0" xfId="0" applyFont="1"/>
    <xf numFmtId="0" fontId="9" fillId="0" borderId="0" xfId="0" applyFont="1"/>
    <xf numFmtId="0" fontId="22" fillId="0" borderId="0" xfId="0" applyFont="1"/>
    <xf numFmtId="165" fontId="9" fillId="0" borderId="0" xfId="0" applyNumberFormat="1" applyFont="1"/>
    <xf numFmtId="166" fontId="68" fillId="0" borderId="0" xfId="0" applyNumberFormat="1" applyFont="1"/>
    <xf numFmtId="0" fontId="16" fillId="0" borderId="0" xfId="0" applyFont="1"/>
    <xf numFmtId="0" fontId="9" fillId="0" borderId="0" xfId="0" applyFont="1" applyAlignment="1">
      <alignment horizontal="right"/>
    </xf>
    <xf numFmtId="0" fontId="2" fillId="0" borderId="0" xfId="0" applyFont="1"/>
    <xf numFmtId="0" fontId="4" fillId="0" borderId="0" xfId="0" quotePrefix="1" applyFont="1" applyBorder="1" applyAlignment="1">
      <alignment horizontal="left" vertical="center"/>
    </xf>
    <xf numFmtId="0" fontId="19" fillId="0" borderId="0" xfId="0" quotePrefix="1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67" fontId="10" fillId="0" borderId="7" xfId="19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7" xfId="0" quotePrefix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7" fillId="0" borderId="0" xfId="0" quotePrefix="1" applyFont="1" applyAlignment="1">
      <alignment horizontal="left" vertical="center"/>
    </xf>
    <xf numFmtId="0" fontId="28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19" fillId="0" borderId="0" xfId="0" quotePrefix="1" applyFont="1" applyAlignment="1">
      <alignment horizontal="left" vertical="center"/>
    </xf>
    <xf numFmtId="0" fontId="19" fillId="0" borderId="0" xfId="0" quotePrefix="1" applyFont="1" applyAlignment="1">
      <alignment horizontal="centerContinuous" vertical="center"/>
    </xf>
    <xf numFmtId="167" fontId="10" fillId="0" borderId="23" xfId="19" applyNumberFormat="1" applyFont="1" applyFill="1" applyBorder="1" applyAlignment="1">
      <alignment horizontal="right" vertical="center"/>
    </xf>
    <xf numFmtId="0" fontId="8" fillId="0" borderId="0" xfId="0" applyFont="1"/>
    <xf numFmtId="0" fontId="8" fillId="0" borderId="0" xfId="26" applyFont="1"/>
    <xf numFmtId="0" fontId="23" fillId="0" borderId="0" xfId="26" applyFont="1"/>
    <xf numFmtId="0" fontId="4" fillId="0" borderId="0" xfId="26" applyFont="1"/>
    <xf numFmtId="0" fontId="9" fillId="0" borderId="0" xfId="26" applyFont="1"/>
    <xf numFmtId="3" fontId="8" fillId="0" borderId="0" xfId="26" applyNumberFormat="1" applyFont="1"/>
    <xf numFmtId="0" fontId="8" fillId="0" borderId="0" xfId="26" applyFont="1" applyAlignment="1">
      <alignment vertical="center"/>
    </xf>
    <xf numFmtId="3" fontId="8" fillId="0" borderId="0" xfId="26" applyNumberFormat="1" applyFont="1" applyAlignment="1">
      <alignment vertical="center"/>
    </xf>
    <xf numFmtId="0" fontId="0" fillId="0" borderId="0" xfId="0" applyFont="1" applyAlignment="1">
      <alignment horizontal="left"/>
    </xf>
    <xf numFmtId="0" fontId="9" fillId="0" borderId="0" xfId="26" applyFont="1" applyAlignment="1">
      <alignment horizontal="right"/>
    </xf>
    <xf numFmtId="0" fontId="12" fillId="0" borderId="0" xfId="0" applyFont="1"/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40" xfId="0" applyFont="1" applyBorder="1"/>
    <xf numFmtId="0" fontId="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5" fillId="0" borderId="0" xfId="0" applyFont="1" applyBorder="1"/>
    <xf numFmtId="0" fontId="13" fillId="0" borderId="45" xfId="0" applyFont="1" applyBorder="1" applyAlignment="1">
      <alignment horizontal="center"/>
    </xf>
    <xf numFmtId="169" fontId="6" fillId="0" borderId="0" xfId="0" applyNumberFormat="1" applyFont="1" applyBorder="1" applyProtection="1"/>
    <xf numFmtId="169" fontId="6" fillId="0" borderId="0" xfId="0" applyNumberFormat="1" applyFont="1" applyBorder="1"/>
    <xf numFmtId="167" fontId="6" fillId="0" borderId="0" xfId="0" applyNumberFormat="1" applyFont="1" applyBorder="1" applyProtection="1"/>
    <xf numFmtId="167" fontId="6" fillId="0" borderId="0" xfId="0" applyNumberFormat="1" applyFont="1" applyBorder="1"/>
    <xf numFmtId="0" fontId="38" fillId="0" borderId="0" xfId="0" applyFont="1" applyBorder="1" applyAlignment="1" applyProtection="1">
      <alignment horizontal="left"/>
      <protection locked="0"/>
    </xf>
    <xf numFmtId="0" fontId="39" fillId="0" borderId="0" xfId="0" applyFont="1"/>
    <xf numFmtId="167" fontId="8" fillId="0" borderId="0" xfId="0" applyNumberFormat="1" applyFont="1" applyBorder="1"/>
    <xf numFmtId="167" fontId="39" fillId="0" borderId="0" xfId="0" applyNumberFormat="1" applyFont="1" applyBorder="1"/>
    <xf numFmtId="0" fontId="40" fillId="0" borderId="0" xfId="0" applyFont="1"/>
    <xf numFmtId="2" fontId="40" fillId="0" borderId="0" xfId="0" applyNumberFormat="1" applyFont="1"/>
    <xf numFmtId="4" fontId="41" fillId="0" borderId="4" xfId="4" applyNumberFormat="1" applyFont="1" applyBorder="1" applyAlignment="1">
      <alignment horizontal="center" vertical="center"/>
    </xf>
    <xf numFmtId="4" fontId="41" fillId="0" borderId="17" xfId="4" applyNumberFormat="1" applyFont="1" applyBorder="1" applyAlignment="1">
      <alignment horizontal="center" vertical="center"/>
    </xf>
    <xf numFmtId="0" fontId="45" fillId="0" borderId="0" xfId="0" applyFont="1"/>
    <xf numFmtId="0" fontId="6" fillId="0" borderId="40" xfId="0" applyFont="1" applyBorder="1"/>
    <xf numFmtId="0" fontId="6" fillId="0" borderId="4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vertical="center"/>
    </xf>
    <xf numFmtId="2" fontId="6" fillId="0" borderId="51" xfId="3" applyNumberFormat="1" applyFont="1" applyBorder="1" applyAlignment="1">
      <alignment horizontal="center" vertical="center"/>
    </xf>
    <xf numFmtId="0" fontId="38" fillId="0" borderId="43" xfId="22" applyFont="1" applyFill="1" applyBorder="1" applyAlignment="1">
      <alignment horizontal="left" wrapText="1"/>
    </xf>
    <xf numFmtId="2" fontId="6" fillId="0" borderId="4" xfId="3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/>
    </xf>
    <xf numFmtId="0" fontId="38" fillId="0" borderId="44" xfId="22" applyFont="1" applyFill="1" applyBorder="1" applyAlignment="1">
      <alignment horizontal="left" wrapText="1"/>
    </xf>
    <xf numFmtId="2" fontId="6" fillId="0" borderId="17" xfId="0" applyNumberFormat="1" applyFont="1" applyBorder="1" applyAlignment="1">
      <alignment horizontal="center"/>
    </xf>
    <xf numFmtId="0" fontId="17" fillId="0" borderId="0" xfId="6" applyFont="1"/>
    <xf numFmtId="0" fontId="6" fillId="0" borderId="0" xfId="6" applyFont="1"/>
    <xf numFmtId="0" fontId="9" fillId="0" borderId="0" xfId="6" applyFont="1"/>
    <xf numFmtId="0" fontId="46" fillId="0" borderId="0" xfId="6" applyFont="1"/>
    <xf numFmtId="0" fontId="13" fillId="0" borderId="0" xfId="6" applyFont="1"/>
    <xf numFmtId="0" fontId="3" fillId="0" borderId="0" xfId="6" applyFont="1"/>
    <xf numFmtId="0" fontId="18" fillId="0" borderId="0" xfId="6"/>
    <xf numFmtId="0" fontId="6" fillId="0" borderId="0" xfId="6" applyFont="1" applyAlignment="1">
      <alignment horizontal="right"/>
    </xf>
    <xf numFmtId="0" fontId="23" fillId="0" borderId="0" xfId="6" applyFont="1"/>
    <xf numFmtId="0" fontId="13" fillId="0" borderId="27" xfId="6" applyFont="1" applyBorder="1" applyAlignment="1">
      <alignment horizontal="centerContinuous"/>
    </xf>
    <xf numFmtId="0" fontId="13" fillId="0" borderId="21" xfId="6" applyFont="1" applyBorder="1" applyAlignment="1">
      <alignment horizontal="centerContinuous"/>
    </xf>
    <xf numFmtId="0" fontId="9" fillId="0" borderId="42" xfId="6" applyFont="1" applyBorder="1" applyAlignment="1">
      <alignment horizontal="right" vertical="center"/>
    </xf>
    <xf numFmtId="0" fontId="9" fillId="0" borderId="54" xfId="6" applyFont="1" applyBorder="1" applyAlignment="1">
      <alignment horizontal="centerContinuous" vertical="center"/>
    </xf>
    <xf numFmtId="0" fontId="9" fillId="0" borderId="54" xfId="6" applyFont="1" applyBorder="1" applyAlignment="1">
      <alignment horizontal="center" vertical="center"/>
    </xf>
    <xf numFmtId="0" fontId="9" fillId="0" borderId="56" xfId="6" applyFont="1" applyBorder="1" applyAlignment="1">
      <alignment horizontal="center" vertical="center"/>
    </xf>
    <xf numFmtId="0" fontId="18" fillId="0" borderId="0" xfId="8"/>
    <xf numFmtId="0" fontId="12" fillId="0" borderId="0" xfId="11" applyFont="1" applyFill="1"/>
    <xf numFmtId="0" fontId="8" fillId="0" borderId="0" xfId="11" applyFont="1" applyFill="1" applyAlignment="1">
      <alignment horizontal="right"/>
    </xf>
    <xf numFmtId="0" fontId="13" fillId="0" borderId="1" xfId="11" applyFont="1" applyFill="1" applyBorder="1" applyAlignment="1">
      <alignment horizontal="center" vertical="center"/>
    </xf>
    <xf numFmtId="0" fontId="13" fillId="0" borderId="38" xfId="11" applyFont="1" applyFill="1" applyBorder="1" applyAlignment="1">
      <alignment horizontal="center" vertical="center"/>
    </xf>
    <xf numFmtId="0" fontId="13" fillId="0" borderId="39" xfId="11" applyFont="1" applyFill="1" applyBorder="1" applyAlignment="1">
      <alignment vertical="center"/>
    </xf>
    <xf numFmtId="0" fontId="13" fillId="0" borderId="42" xfId="11" applyFont="1" applyFill="1" applyBorder="1" applyAlignment="1">
      <alignment horizontal="center" vertical="center"/>
    </xf>
    <xf numFmtId="0" fontId="13" fillId="0" borderId="55" xfId="11" applyFont="1" applyFill="1" applyBorder="1" applyAlignment="1">
      <alignment horizontal="center" vertical="center"/>
    </xf>
    <xf numFmtId="0" fontId="13" fillId="0" borderId="46" xfId="11" applyFont="1" applyFill="1" applyBorder="1" applyAlignment="1">
      <alignment horizontal="center" vertical="center" wrapText="1"/>
    </xf>
    <xf numFmtId="0" fontId="13" fillId="0" borderId="43" xfId="27" applyFont="1" applyFill="1" applyBorder="1"/>
    <xf numFmtId="0" fontId="13" fillId="0" borderId="7" xfId="27" applyFont="1" applyFill="1" applyBorder="1" applyAlignment="1">
      <alignment horizontal="center"/>
    </xf>
    <xf numFmtId="0" fontId="13" fillId="0" borderId="43" xfId="27" quotePrefix="1" applyFont="1" applyFill="1" applyBorder="1" applyAlignment="1">
      <alignment horizontal="left"/>
    </xf>
    <xf numFmtId="0" fontId="13" fillId="0" borderId="43" xfId="27" applyFont="1" applyFill="1" applyBorder="1" applyAlignment="1">
      <alignment wrapText="1"/>
    </xf>
    <xf numFmtId="0" fontId="13" fillId="0" borderId="44" xfId="27" applyFont="1" applyFill="1" applyBorder="1"/>
    <xf numFmtId="0" fontId="13" fillId="0" borderId="16" xfId="27" applyFont="1" applyFill="1" applyBorder="1" applyAlignment="1">
      <alignment horizontal="center"/>
    </xf>
    <xf numFmtId="0" fontId="5" fillId="0" borderId="0" xfId="11" applyFont="1" applyFill="1"/>
    <xf numFmtId="0" fontId="23" fillId="0" borderId="0" xfId="8" applyFont="1"/>
    <xf numFmtId="0" fontId="20" fillId="0" borderId="0" xfId="8" applyFont="1"/>
    <xf numFmtId="0" fontId="3" fillId="0" borderId="59" xfId="8" applyFont="1" applyBorder="1"/>
    <xf numFmtId="0" fontId="3" fillId="0" borderId="0" xfId="8" applyFont="1"/>
    <xf numFmtId="2" fontId="3" fillId="0" borderId="0" xfId="8" applyNumberFormat="1" applyFont="1"/>
    <xf numFmtId="0" fontId="0" fillId="0" borderId="0" xfId="0" applyFill="1"/>
    <xf numFmtId="0" fontId="4" fillId="0" borderId="0" xfId="13" applyFont="1" applyFill="1" applyAlignment="1">
      <alignment horizontal="left"/>
    </xf>
    <xf numFmtId="0" fontId="8" fillId="0" borderId="0" xfId="13" applyFont="1" applyFill="1" applyAlignment="1">
      <alignment horizontal="center"/>
    </xf>
    <xf numFmtId="0" fontId="46" fillId="0" borderId="0" xfId="13" applyFont="1" applyFill="1"/>
    <xf numFmtId="0" fontId="8" fillId="0" borderId="0" xfId="13" applyFont="1" applyFill="1" applyAlignment="1">
      <alignment horizontal="right"/>
    </xf>
    <xf numFmtId="0" fontId="8" fillId="0" borderId="40" xfId="13" applyFont="1" applyFill="1" applyBorder="1" applyAlignment="1">
      <alignment horizontal="left"/>
    </xf>
    <xf numFmtId="0" fontId="8" fillId="0" borderId="9" xfId="13" applyFont="1" applyFill="1" applyBorder="1" applyAlignment="1">
      <alignment horizontal="center"/>
    </xf>
    <xf numFmtId="0" fontId="8" fillId="0" borderId="41" xfId="13" applyFont="1" applyFill="1" applyBorder="1" applyAlignment="1">
      <alignment horizontal="left"/>
    </xf>
    <xf numFmtId="0" fontId="8" fillId="0" borderId="56" xfId="13" applyFont="1" applyFill="1" applyBorder="1" applyAlignment="1">
      <alignment horizontal="center"/>
    </xf>
    <xf numFmtId="0" fontId="8" fillId="0" borderId="43" xfId="13" applyFont="1" applyFill="1" applyBorder="1" applyAlignment="1">
      <alignment horizontal="left"/>
    </xf>
    <xf numFmtId="0" fontId="8" fillId="0" borderId="7" xfId="13" applyFont="1" applyFill="1" applyBorder="1" applyAlignment="1">
      <alignment horizontal="center"/>
    </xf>
    <xf numFmtId="174" fontId="8" fillId="0" borderId="7" xfId="13" applyNumberFormat="1" applyFont="1" applyFill="1" applyBorder="1" applyAlignment="1">
      <alignment horizontal="right"/>
    </xf>
    <xf numFmtId="0" fontId="8" fillId="0" borderId="43" xfId="13" quotePrefix="1" applyFont="1" applyFill="1" applyBorder="1" applyAlignment="1">
      <alignment horizontal="left"/>
    </xf>
    <xf numFmtId="174" fontId="8" fillId="0" borderId="4" xfId="13" applyNumberFormat="1" applyFont="1" applyFill="1" applyBorder="1" applyAlignment="1">
      <alignment horizontal="right"/>
    </xf>
    <xf numFmtId="165" fontId="8" fillId="0" borderId="7" xfId="13" applyNumberFormat="1" applyFont="1" applyFill="1" applyBorder="1" applyAlignment="1">
      <alignment horizontal="right"/>
    </xf>
    <xf numFmtId="0" fontId="8" fillId="0" borderId="44" xfId="13" applyFont="1" applyFill="1" applyBorder="1" applyAlignment="1">
      <alignment horizontal="left"/>
    </xf>
    <xf numFmtId="174" fontId="8" fillId="0" borderId="17" xfId="13" applyNumberFormat="1" applyFont="1" applyFill="1" applyBorder="1" applyAlignment="1">
      <alignment horizontal="right"/>
    </xf>
    <xf numFmtId="174" fontId="8" fillId="0" borderId="16" xfId="13" applyNumberFormat="1" applyFont="1" applyFill="1" applyBorder="1" applyAlignment="1">
      <alignment horizontal="right"/>
    </xf>
    <xf numFmtId="0" fontId="2" fillId="0" borderId="0" xfId="13" applyFont="1" applyFill="1" applyAlignment="1">
      <alignment horizontal="left"/>
    </xf>
    <xf numFmtId="0" fontId="2" fillId="0" borderId="0" xfId="13" applyFont="1" applyFill="1"/>
    <xf numFmtId="0" fontId="2" fillId="0" borderId="0" xfId="13" applyFont="1" applyFill="1" applyAlignment="1">
      <alignment horizontal="right"/>
    </xf>
    <xf numFmtId="0" fontId="26" fillId="0" borderId="0" xfId="13" applyFont="1" applyFill="1" applyBorder="1"/>
    <xf numFmtId="164" fontId="8" fillId="0" borderId="0" xfId="13" applyNumberFormat="1" applyFont="1" applyFill="1" applyAlignment="1">
      <alignment horizontal="right"/>
    </xf>
    <xf numFmtId="0" fontId="4" fillId="0" borderId="0" xfId="13" applyFont="1" applyAlignment="1">
      <alignment vertical="center"/>
    </xf>
    <xf numFmtId="0" fontId="58" fillId="0" borderId="0" xfId="13" applyFont="1" applyFill="1"/>
    <xf numFmtId="1" fontId="46" fillId="0" borderId="0" xfId="13" applyNumberFormat="1" applyFont="1" applyFill="1"/>
    <xf numFmtId="0" fontId="8" fillId="0" borderId="15" xfId="13" applyFont="1" applyBorder="1" applyAlignment="1"/>
    <xf numFmtId="0" fontId="2" fillId="0" borderId="0" xfId="8" applyFont="1"/>
    <xf numFmtId="1" fontId="30" fillId="0" borderId="0" xfId="8" applyNumberFormat="1" applyFont="1"/>
    <xf numFmtId="0" fontId="4" fillId="0" borderId="0" xfId="12" applyFont="1" applyAlignment="1">
      <alignment vertical="center"/>
    </xf>
    <xf numFmtId="0" fontId="8" fillId="0" borderId="0" xfId="8" applyFont="1"/>
    <xf numFmtId="3" fontId="8" fillId="0" borderId="4" xfId="8" applyNumberFormat="1" applyFont="1" applyFill="1" applyBorder="1"/>
    <xf numFmtId="0" fontId="2" fillId="0" borderId="0" xfId="21" applyFont="1"/>
    <xf numFmtId="0" fontId="2" fillId="0" borderId="0" xfId="12" applyFont="1" applyAlignment="1">
      <alignment vertical="center"/>
    </xf>
    <xf numFmtId="0" fontId="19" fillId="0" borderId="0" xfId="21" applyFont="1"/>
    <xf numFmtId="0" fontId="30" fillId="0" borderId="0" xfId="21" applyFont="1" applyFill="1"/>
    <xf numFmtId="0" fontId="30" fillId="0" borderId="0" xfId="21" applyFont="1" applyFill="1" applyBorder="1"/>
    <xf numFmtId="0" fontId="30" fillId="0" borderId="0" xfId="21" applyFont="1" applyFill="1" applyBorder="1" applyAlignment="1">
      <alignment horizontal="left"/>
    </xf>
    <xf numFmtId="1" fontId="30" fillId="0" borderId="0" xfId="21" applyNumberFormat="1" applyFont="1" applyFill="1" applyBorder="1" applyAlignment="1">
      <alignment horizontal="center" wrapText="1"/>
    </xf>
    <xf numFmtId="4" fontId="30" fillId="0" borderId="0" xfId="21" applyNumberFormat="1" applyFont="1" applyFill="1"/>
    <xf numFmtId="0" fontId="30" fillId="0" borderId="0" xfId="21" applyFont="1"/>
    <xf numFmtId="3" fontId="9" fillId="0" borderId="4" xfId="8" applyNumberFormat="1" applyFont="1" applyFill="1" applyBorder="1"/>
    <xf numFmtId="0" fontId="19" fillId="0" borderId="0" xfId="21" applyFont="1" applyFill="1" applyBorder="1"/>
    <xf numFmtId="0" fontId="68" fillId="0" borderId="0" xfId="0" applyFont="1" applyAlignment="1">
      <alignment horizontal="right"/>
    </xf>
    <xf numFmtId="165" fontId="2" fillId="3" borderId="5" xfId="0" applyNumberFormat="1" applyFont="1" applyFill="1" applyBorder="1" applyAlignment="1">
      <alignment horizontal="right"/>
    </xf>
    <xf numFmtId="0" fontId="9" fillId="0" borderId="0" xfId="6" applyFont="1" applyFill="1"/>
    <xf numFmtId="0" fontId="6" fillId="0" borderId="66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2" fontId="6" fillId="0" borderId="47" xfId="3" applyNumberFormat="1" applyFont="1" applyBorder="1" applyAlignment="1">
      <alignment horizontal="center" vertical="center"/>
    </xf>
    <xf numFmtId="2" fontId="6" fillId="0" borderId="63" xfId="3" applyNumberFormat="1" applyFont="1" applyBorder="1" applyAlignment="1">
      <alignment horizontal="center" vertical="center"/>
    </xf>
    <xf numFmtId="2" fontId="6" fillId="0" borderId="0" xfId="3" applyNumberFormat="1" applyFont="1" applyBorder="1" applyAlignment="1">
      <alignment horizontal="center" vertical="center"/>
    </xf>
    <xf numFmtId="2" fontId="6" fillId="0" borderId="26" xfId="3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2" fontId="6" fillId="0" borderId="26" xfId="3" applyNumberFormat="1" applyFont="1" applyFill="1" applyBorder="1" applyAlignment="1">
      <alignment horizontal="center" vertical="center"/>
    </xf>
    <xf numFmtId="0" fontId="16" fillId="0" borderId="4" xfId="6" applyFont="1" applyFill="1" applyBorder="1" applyAlignment="1">
      <alignment horizontal="center"/>
    </xf>
    <xf numFmtId="0" fontId="16" fillId="0" borderId="66" xfId="6" applyFont="1" applyFill="1" applyBorder="1" applyAlignment="1">
      <alignment horizontal="center" vertical="center"/>
    </xf>
    <xf numFmtId="0" fontId="16" fillId="0" borderId="49" xfId="6" applyFont="1" applyFill="1" applyBorder="1" applyAlignment="1">
      <alignment horizontal="center" vertical="center"/>
    </xf>
    <xf numFmtId="0" fontId="49" fillId="0" borderId="49" xfId="6" applyFont="1" applyFill="1" applyBorder="1" applyAlignment="1">
      <alignment horizontal="center" vertical="center"/>
    </xf>
    <xf numFmtId="3" fontId="16" fillId="0" borderId="0" xfId="6" applyNumberFormat="1" applyFont="1" applyFill="1" applyBorder="1"/>
    <xf numFmtId="3" fontId="16" fillId="0" borderId="4" xfId="6" applyNumberFormat="1" applyFont="1" applyFill="1" applyBorder="1"/>
    <xf numFmtId="3" fontId="50" fillId="0" borderId="4" xfId="20" applyNumberFormat="1" applyFont="1" applyFill="1" applyBorder="1" applyAlignment="1">
      <alignment horizontal="right"/>
    </xf>
    <xf numFmtId="3" fontId="16" fillId="0" borderId="20" xfId="6" applyNumberFormat="1" applyFont="1" applyFill="1" applyBorder="1"/>
    <xf numFmtId="3" fontId="16" fillId="0" borderId="5" xfId="6" applyNumberFormat="1" applyFont="1" applyFill="1" applyBorder="1"/>
    <xf numFmtId="3" fontId="50" fillId="0" borderId="5" xfId="20" applyNumberFormat="1" applyFont="1" applyFill="1" applyBorder="1" applyAlignment="1">
      <alignment horizontal="right"/>
    </xf>
    <xf numFmtId="0" fontId="3" fillId="0" borderId="0" xfId="6" applyFont="1" applyFill="1"/>
    <xf numFmtId="3" fontId="9" fillId="0" borderId="0" xfId="6" applyNumberFormat="1" applyFont="1" applyFill="1" applyBorder="1"/>
    <xf numFmtId="165" fontId="9" fillId="0" borderId="69" xfId="6" applyNumberFormat="1" applyFont="1" applyFill="1" applyBorder="1"/>
    <xf numFmtId="3" fontId="9" fillId="0" borderId="51" xfId="6" applyNumberFormat="1" applyFont="1" applyFill="1" applyBorder="1"/>
    <xf numFmtId="165" fontId="9" fillId="0" borderId="0" xfId="6" applyNumberFormat="1" applyFont="1" applyFill="1" applyBorder="1"/>
    <xf numFmtId="3" fontId="8" fillId="0" borderId="51" xfId="20" applyNumberFormat="1" applyFont="1" applyFill="1" applyBorder="1" applyAlignment="1">
      <alignment horizontal="right"/>
    </xf>
    <xf numFmtId="165" fontId="9" fillId="0" borderId="3" xfId="6" applyNumberFormat="1" applyFont="1" applyFill="1" applyBorder="1"/>
    <xf numFmtId="3" fontId="9" fillId="0" borderId="4" xfId="6" applyNumberFormat="1" applyFont="1" applyFill="1" applyBorder="1"/>
    <xf numFmtId="3" fontId="8" fillId="0" borderId="4" xfId="20" applyNumberFormat="1" applyFont="1" applyFill="1" applyBorder="1" applyAlignment="1">
      <alignment horizontal="right"/>
    </xf>
    <xf numFmtId="3" fontId="9" fillId="0" borderId="20" xfId="6" applyNumberFormat="1" applyFont="1" applyFill="1" applyBorder="1"/>
    <xf numFmtId="165" fontId="9" fillId="0" borderId="27" xfId="6" applyNumberFormat="1" applyFont="1" applyFill="1" applyBorder="1"/>
    <xf numFmtId="3" fontId="9" fillId="0" borderId="5" xfId="6" applyNumberFormat="1" applyFont="1" applyFill="1" applyBorder="1"/>
    <xf numFmtId="165" fontId="9" fillId="0" borderId="20" xfId="6" applyNumberFormat="1" applyFont="1" applyFill="1" applyBorder="1"/>
    <xf numFmtId="3" fontId="8" fillId="0" borderId="5" xfId="20" applyNumberFormat="1" applyFont="1" applyFill="1" applyBorder="1" applyAlignment="1">
      <alignment horizontal="right"/>
    </xf>
    <xf numFmtId="0" fontId="13" fillId="0" borderId="0" xfId="6" applyFont="1" applyFill="1"/>
    <xf numFmtId="0" fontId="30" fillId="0" borderId="0" xfId="0" applyFont="1" applyFill="1"/>
    <xf numFmtId="3" fontId="30" fillId="0" borderId="4" xfId="26" applyNumberFormat="1" applyFont="1" applyFill="1" applyBorder="1"/>
    <xf numFmtId="3" fontId="30" fillId="0" borderId="26" xfId="26" applyNumberFormat="1" applyFont="1" applyFill="1" applyBorder="1"/>
    <xf numFmtId="0" fontId="16" fillId="0" borderId="0" xfId="26" applyFont="1"/>
    <xf numFmtId="0" fontId="30" fillId="0" borderId="0" xfId="26" applyFont="1"/>
    <xf numFmtId="164" fontId="2" fillId="0" borderId="0" xfId="13" applyNumberFormat="1" applyFont="1" applyFill="1" applyAlignment="1">
      <alignment horizontal="right"/>
    </xf>
    <xf numFmtId="0" fontId="57" fillId="0" borderId="0" xfId="13" applyFont="1" applyFill="1" applyBorder="1"/>
    <xf numFmtId="0" fontId="73" fillId="0" borderId="0" xfId="13" applyFont="1" applyFill="1"/>
    <xf numFmtId="0" fontId="73" fillId="0" borderId="0" xfId="13" applyFont="1" applyFill="1" applyAlignment="1">
      <alignment horizontal="right"/>
    </xf>
    <xf numFmtId="0" fontId="74" fillId="0" borderId="0" xfId="13" applyFont="1" applyFill="1"/>
    <xf numFmtId="174" fontId="8" fillId="0" borderId="0" xfId="13" applyNumberFormat="1" applyFont="1" applyFill="1" applyBorder="1" applyAlignment="1">
      <alignment horizontal="right"/>
    </xf>
    <xf numFmtId="0" fontId="66" fillId="0" borderId="0" xfId="7"/>
    <xf numFmtId="3" fontId="13" fillId="0" borderId="4" xfId="7" applyNumberFormat="1" applyFont="1" applyFill="1" applyBorder="1" applyAlignment="1">
      <alignment horizontal="right"/>
    </xf>
    <xf numFmtId="164" fontId="13" fillId="0" borderId="0" xfId="7" applyNumberFormat="1" applyFont="1" applyFill="1" applyBorder="1" applyAlignment="1">
      <alignment wrapText="1"/>
    </xf>
    <xf numFmtId="165" fontId="13" fillId="0" borderId="26" xfId="7" applyNumberFormat="1" applyFont="1" applyFill="1" applyBorder="1" applyAlignment="1">
      <alignment wrapText="1"/>
    </xf>
    <xf numFmtId="3" fontId="13" fillId="0" borderId="17" xfId="7" applyNumberFormat="1" applyFont="1" applyFill="1" applyBorder="1" applyAlignment="1">
      <alignment horizontal="right"/>
    </xf>
    <xf numFmtId="164" fontId="13" fillId="0" borderId="15" xfId="7" applyNumberFormat="1" applyFont="1" applyFill="1" applyBorder="1" applyAlignment="1">
      <alignment wrapText="1"/>
    </xf>
    <xf numFmtId="165" fontId="13" fillId="0" borderId="31" xfId="7" applyNumberFormat="1" applyFont="1" applyFill="1" applyBorder="1" applyAlignment="1">
      <alignment wrapText="1"/>
    </xf>
    <xf numFmtId="3" fontId="9" fillId="0" borderId="4" xfId="8" applyNumberFormat="1" applyFont="1" applyBorder="1"/>
    <xf numFmtId="0" fontId="43" fillId="0" borderId="0" xfId="0" applyFont="1" applyFill="1" applyBorder="1" applyAlignment="1" applyProtection="1">
      <alignment horizontal="left"/>
      <protection locked="0"/>
    </xf>
    <xf numFmtId="0" fontId="3" fillId="3" borderId="0" xfId="8" applyFont="1" applyFill="1"/>
    <xf numFmtId="0" fontId="3" fillId="0" borderId="0" xfId="6" applyFont="1" applyFill="1" applyBorder="1" applyAlignment="1">
      <alignment horizontal="center"/>
    </xf>
    <xf numFmtId="0" fontId="3" fillId="0" borderId="0" xfId="6" applyFont="1" applyFill="1" applyBorder="1"/>
    <xf numFmtId="1" fontId="3" fillId="0" borderId="0" xfId="6" applyNumberFormat="1" applyFont="1" applyFill="1" applyBorder="1"/>
    <xf numFmtId="1" fontId="3" fillId="0" borderId="0" xfId="6" applyNumberFormat="1" applyFont="1" applyFill="1" applyBorder="1" applyAlignment="1">
      <alignment horizontal="right"/>
    </xf>
    <xf numFmtId="0" fontId="3" fillId="3" borderId="0" xfId="6" applyFont="1" applyFill="1" applyBorder="1" applyAlignment="1">
      <alignment horizontal="center"/>
    </xf>
    <xf numFmtId="0" fontId="3" fillId="3" borderId="0" xfId="6" applyFont="1" applyFill="1" applyBorder="1"/>
    <xf numFmtId="164" fontId="41" fillId="0" borderId="7" xfId="5" applyNumberFormat="1" applyFont="1" applyBorder="1" applyAlignment="1">
      <alignment horizontal="center" vertical="center"/>
    </xf>
    <xf numFmtId="164" fontId="41" fillId="0" borderId="23" xfId="5" applyNumberFormat="1" applyFont="1" applyBorder="1" applyAlignment="1">
      <alignment horizontal="center" vertical="center"/>
    </xf>
    <xf numFmtId="164" fontId="41" fillId="0" borderId="16" xfId="5" applyNumberFormat="1" applyFont="1" applyBorder="1" applyAlignment="1">
      <alignment horizontal="center" vertical="center"/>
    </xf>
    <xf numFmtId="164" fontId="41" fillId="0" borderId="18" xfId="5" applyNumberFormat="1" applyFont="1" applyBorder="1" applyAlignment="1">
      <alignment horizontal="center" vertical="center"/>
    </xf>
    <xf numFmtId="0" fontId="72" fillId="3" borderId="0" xfId="0" applyFont="1" applyFill="1"/>
    <xf numFmtId="174" fontId="8" fillId="0" borderId="7" xfId="13" applyNumberFormat="1" applyFont="1" applyFill="1" applyBorder="1" applyAlignment="1">
      <alignment horizontal="center"/>
    </xf>
    <xf numFmtId="0" fontId="13" fillId="0" borderId="0" xfId="6" applyFont="1" applyBorder="1"/>
    <xf numFmtId="0" fontId="13" fillId="0" borderId="23" xfId="6" applyFont="1" applyBorder="1"/>
    <xf numFmtId="0" fontId="13" fillId="0" borderId="5" xfId="6" applyFont="1" applyBorder="1"/>
    <xf numFmtId="0" fontId="13" fillId="0" borderId="28" xfId="6" applyFont="1" applyBorder="1"/>
    <xf numFmtId="164" fontId="13" fillId="0" borderId="4" xfId="6" applyNumberFormat="1" applyFont="1" applyBorder="1"/>
    <xf numFmtId="0" fontId="13" fillId="0" borderId="3" xfId="6" applyFont="1" applyBorder="1"/>
    <xf numFmtId="0" fontId="13" fillId="0" borderId="4" xfId="6" applyFont="1" applyBorder="1" applyAlignment="1">
      <alignment horizontal="right"/>
    </xf>
    <xf numFmtId="0" fontId="13" fillId="0" borderId="4" xfId="6" applyFont="1" applyBorder="1"/>
    <xf numFmtId="164" fontId="13" fillId="0" borderId="23" xfId="6" applyNumberFormat="1" applyFont="1" applyBorder="1" applyAlignment="1">
      <alignment horizontal="right"/>
    </xf>
    <xf numFmtId="164" fontId="13" fillId="0" borderId="3" xfId="6" applyNumberFormat="1" applyFont="1" applyBorder="1"/>
    <xf numFmtId="164" fontId="13" fillId="0" borderId="4" xfId="6" applyNumberFormat="1" applyFont="1" applyBorder="1" applyAlignment="1">
      <alignment horizontal="right"/>
    </xf>
    <xf numFmtId="0" fontId="13" fillId="0" borderId="27" xfId="6" applyFont="1" applyBorder="1" applyAlignment="1">
      <alignment horizontal="right"/>
    </xf>
    <xf numFmtId="0" fontId="13" fillId="0" borderId="3" xfId="6" applyFont="1" applyBorder="1" applyAlignment="1">
      <alignment horizontal="right"/>
    </xf>
    <xf numFmtId="164" fontId="13" fillId="0" borderId="23" xfId="6" applyNumberFormat="1" applyFont="1" applyBorder="1"/>
    <xf numFmtId="0" fontId="13" fillId="0" borderId="17" xfId="6" applyFont="1" applyBorder="1"/>
    <xf numFmtId="0" fontId="13" fillId="0" borderId="30" xfId="6" applyFont="1" applyBorder="1"/>
    <xf numFmtId="164" fontId="13" fillId="0" borderId="18" xfId="6" applyNumberFormat="1" applyFont="1" applyBorder="1"/>
    <xf numFmtId="164" fontId="13" fillId="0" borderId="17" xfId="6" applyNumberFormat="1" applyFont="1" applyBorder="1"/>
    <xf numFmtId="164" fontId="13" fillId="0" borderId="5" xfId="6" applyNumberFormat="1" applyFont="1" applyBorder="1"/>
    <xf numFmtId="164" fontId="13" fillId="0" borderId="5" xfId="6" applyNumberFormat="1" applyFont="1" applyBorder="1" applyAlignment="1">
      <alignment horizontal="right"/>
    </xf>
    <xf numFmtId="0" fontId="13" fillId="0" borderId="78" xfId="6" applyFont="1" applyBorder="1"/>
    <xf numFmtId="0" fontId="13" fillId="0" borderId="25" xfId="6" applyFont="1" applyBorder="1" applyAlignment="1">
      <alignment horizontal="centerContinuous"/>
    </xf>
    <xf numFmtId="0" fontId="13" fillId="0" borderId="20" xfId="6" applyFont="1" applyBorder="1" applyAlignment="1">
      <alignment horizontal="right"/>
    </xf>
    <xf numFmtId="0" fontId="2" fillId="0" borderId="0" xfId="6" applyFont="1" applyFill="1"/>
    <xf numFmtId="0" fontId="2" fillId="0" borderId="0" xfId="6" applyFont="1" applyFill="1" applyBorder="1"/>
    <xf numFmtId="3" fontId="30" fillId="0" borderId="7" xfId="0" applyNumberFormat="1" applyFont="1" applyFill="1" applyBorder="1"/>
    <xf numFmtId="3" fontId="30" fillId="0" borderId="4" xfId="0" applyNumberFormat="1" applyFont="1" applyFill="1" applyBorder="1"/>
    <xf numFmtId="3" fontId="30" fillId="0" borderId="17" xfId="0" applyNumberFormat="1" applyFont="1" applyFill="1" applyBorder="1"/>
    <xf numFmtId="3" fontId="30" fillId="0" borderId="16" xfId="0" applyNumberFormat="1" applyFont="1" applyFill="1" applyBorder="1"/>
    <xf numFmtId="0" fontId="13" fillId="0" borderId="43" xfId="0" applyFont="1" applyBorder="1"/>
    <xf numFmtId="0" fontId="13" fillId="0" borderId="41" xfId="0" applyFont="1" applyBorder="1"/>
    <xf numFmtId="0" fontId="11" fillId="0" borderId="0" xfId="0" applyFont="1"/>
    <xf numFmtId="3" fontId="11" fillId="0" borderId="0" xfId="0" applyNumberFormat="1" applyFont="1"/>
    <xf numFmtId="164" fontId="11" fillId="0" borderId="0" xfId="0" applyNumberFormat="1" applyFont="1"/>
    <xf numFmtId="0" fontId="9" fillId="0" borderId="0" xfId="6" applyFont="1" applyFill="1" applyAlignment="1">
      <alignment horizontal="right"/>
    </xf>
    <xf numFmtId="0" fontId="3" fillId="0" borderId="0" xfId="8" applyFont="1" applyFill="1" applyBorder="1"/>
    <xf numFmtId="174" fontId="8" fillId="0" borderId="4" xfId="13" applyNumberFormat="1" applyFont="1" applyFill="1" applyBorder="1" applyAlignment="1">
      <alignment horizontal="center"/>
    </xf>
    <xf numFmtId="165" fontId="8" fillId="0" borderId="4" xfId="13" applyNumberFormat="1" applyFont="1" applyFill="1" applyBorder="1" applyAlignment="1">
      <alignment horizontal="right"/>
    </xf>
    <xf numFmtId="0" fontId="6" fillId="0" borderId="0" xfId="0" applyFont="1" applyFill="1"/>
    <xf numFmtId="0" fontId="71" fillId="0" borderId="0" xfId="0" applyFont="1"/>
    <xf numFmtId="0" fontId="8" fillId="3" borderId="49" xfId="0" applyFont="1" applyFill="1" applyBorder="1" applyAlignment="1">
      <alignment horizontal="center" vertical="center"/>
    </xf>
    <xf numFmtId="174" fontId="8" fillId="3" borderId="4" xfId="0" applyNumberFormat="1" applyFont="1" applyFill="1" applyBorder="1" applyAlignment="1">
      <alignment horizontal="right"/>
    </xf>
    <xf numFmtId="174" fontId="8" fillId="3" borderId="4" xfId="0" applyNumberFormat="1" applyFont="1" applyFill="1" applyBorder="1" applyAlignment="1">
      <alignment horizontal="right" vertical="center"/>
    </xf>
    <xf numFmtId="0" fontId="4" fillId="0" borderId="0" xfId="8" applyFont="1"/>
    <xf numFmtId="2" fontId="19" fillId="0" borderId="0" xfId="21" applyNumberFormat="1" applyFont="1" applyFill="1" applyBorder="1"/>
    <xf numFmtId="0" fontId="78" fillId="0" borderId="0" xfId="21" applyFont="1" applyFill="1" applyBorder="1"/>
    <xf numFmtId="0" fontId="78" fillId="0" borderId="0" xfId="21" applyFont="1" applyFill="1" applyBorder="1" applyAlignment="1">
      <alignment horizontal="left"/>
    </xf>
    <xf numFmtId="1" fontId="78" fillId="0" borderId="0" xfId="21" applyNumberFormat="1" applyFont="1" applyFill="1" applyBorder="1" applyAlignment="1">
      <alignment horizontal="center" wrapText="1"/>
    </xf>
    <xf numFmtId="4" fontId="79" fillId="0" borderId="0" xfId="21" applyNumberFormat="1" applyFont="1" applyFill="1"/>
    <xf numFmtId="0" fontId="79" fillId="0" borderId="0" xfId="21" applyFont="1" applyFill="1" applyBorder="1"/>
    <xf numFmtId="3" fontId="16" fillId="3" borderId="5" xfId="0" applyNumberFormat="1" applyFont="1" applyFill="1" applyBorder="1" applyAlignment="1">
      <alignment horizontal="right"/>
    </xf>
    <xf numFmtId="165" fontId="16" fillId="3" borderId="5" xfId="0" applyNumberFormat="1" applyFont="1" applyFill="1" applyBorder="1" applyAlignment="1">
      <alignment horizontal="right"/>
    </xf>
    <xf numFmtId="165" fontId="16" fillId="3" borderId="5" xfId="0" applyNumberFormat="1" applyFont="1" applyFill="1" applyBorder="1"/>
    <xf numFmtId="165" fontId="16" fillId="3" borderId="4" xfId="0" applyNumberFormat="1" applyFont="1" applyFill="1" applyBorder="1"/>
    <xf numFmtId="3" fontId="16" fillId="3" borderId="4" xfId="0" applyNumberFormat="1" applyFont="1" applyFill="1" applyBorder="1" applyAlignment="1">
      <alignment horizontal="right"/>
    </xf>
    <xf numFmtId="165" fontId="16" fillId="3" borderId="4" xfId="0" applyNumberFormat="1" applyFont="1" applyFill="1" applyBorder="1" applyAlignment="1">
      <alignment horizontal="right"/>
    </xf>
    <xf numFmtId="165" fontId="17" fillId="3" borderId="4" xfId="0" applyNumberFormat="1" applyFont="1" applyFill="1" applyBorder="1"/>
    <xf numFmtId="3" fontId="20" fillId="3" borderId="4" xfId="0" applyNumberFormat="1" applyFont="1" applyFill="1" applyBorder="1" applyAlignment="1">
      <alignment horizontal="right"/>
    </xf>
    <xf numFmtId="165" fontId="20" fillId="3" borderId="4" xfId="0" applyNumberFormat="1" applyFont="1" applyFill="1" applyBorder="1" applyAlignment="1">
      <alignment horizontal="right"/>
    </xf>
    <xf numFmtId="0" fontId="19" fillId="3" borderId="0" xfId="0" applyFont="1" applyFill="1"/>
    <xf numFmtId="0" fontId="67" fillId="3" borderId="0" xfId="0" applyFont="1" applyFill="1"/>
    <xf numFmtId="3" fontId="9" fillId="3" borderId="5" xfId="0" applyNumberFormat="1" applyFont="1" applyFill="1" applyBorder="1" applyAlignment="1">
      <alignment horizontal="right"/>
    </xf>
    <xf numFmtId="3" fontId="9" fillId="3" borderId="25" xfId="0" applyNumberFormat="1" applyFont="1" applyFill="1" applyBorder="1" applyAlignment="1">
      <alignment horizontal="right"/>
    </xf>
    <xf numFmtId="165" fontId="9" fillId="3" borderId="5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19" xfId="0" applyFont="1" applyBorder="1"/>
    <xf numFmtId="0" fontId="13" fillId="0" borderId="20" xfId="0" applyFont="1" applyBorder="1"/>
    <xf numFmtId="0" fontId="13" fillId="0" borderId="7" xfId="0" applyFont="1" applyBorder="1" applyAlignment="1">
      <alignment horizontal="center"/>
    </xf>
    <xf numFmtId="0" fontId="68" fillId="0" borderId="43" xfId="0" applyFont="1" applyBorder="1"/>
    <xf numFmtId="0" fontId="68" fillId="0" borderId="7" xfId="0" applyFont="1" applyBorder="1" applyAlignment="1">
      <alignment horizontal="center"/>
    </xf>
    <xf numFmtId="0" fontId="68" fillId="0" borderId="77" xfId="0" applyFont="1" applyBorder="1"/>
    <xf numFmtId="0" fontId="13" fillId="0" borderId="2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3" fillId="0" borderId="24" xfId="0" applyFont="1" applyBorder="1"/>
    <xf numFmtId="2" fontId="17" fillId="0" borderId="0" xfId="0" applyNumberFormat="1" applyFont="1" applyAlignment="1">
      <alignment vertical="center"/>
    </xf>
    <xf numFmtId="0" fontId="4" fillId="0" borderId="0" xfId="0" applyFont="1"/>
    <xf numFmtId="0" fontId="9" fillId="0" borderId="43" xfId="0" applyFont="1" applyBorder="1"/>
    <xf numFmtId="0" fontId="9" fillId="0" borderId="7" xfId="0" applyFont="1" applyBorder="1" applyAlignment="1">
      <alignment horizontal="center"/>
    </xf>
    <xf numFmtId="0" fontId="9" fillId="0" borderId="77" xfId="0" applyFont="1" applyBorder="1"/>
    <xf numFmtId="0" fontId="13" fillId="0" borderId="83" xfId="0" applyFont="1" applyBorder="1"/>
    <xf numFmtId="0" fontId="3" fillId="0" borderId="0" xfId="6" applyFont="1" applyFill="1" applyBorder="1" applyAlignment="1">
      <alignment horizontal="left"/>
    </xf>
    <xf numFmtId="0" fontId="3" fillId="3" borderId="0" xfId="6" applyFont="1" applyFill="1" applyBorder="1" applyAlignment="1">
      <alignment horizontal="left"/>
    </xf>
    <xf numFmtId="1" fontId="3" fillId="0" borderId="0" xfId="6" applyNumberFormat="1" applyFont="1" applyFill="1" applyBorder="1" applyAlignment="1">
      <alignment horizontal="left"/>
    </xf>
    <xf numFmtId="164" fontId="2" fillId="3" borderId="0" xfId="0" applyNumberFormat="1" applyFont="1" applyFill="1"/>
    <xf numFmtId="0" fontId="23" fillId="3" borderId="0" xfId="0" applyFont="1" applyFill="1"/>
    <xf numFmtId="0" fontId="9" fillId="3" borderId="0" xfId="0" applyFont="1" applyFill="1"/>
    <xf numFmtId="4" fontId="9" fillId="3" borderId="0" xfId="0" applyNumberFormat="1" applyFont="1" applyFill="1" applyBorder="1" applyAlignment="1">
      <alignment horizontal="right"/>
    </xf>
    <xf numFmtId="0" fontId="9" fillId="3" borderId="0" xfId="0" applyFont="1" applyFill="1" applyBorder="1"/>
    <xf numFmtId="165" fontId="9" fillId="3" borderId="4" xfId="0" applyNumberFormat="1" applyFont="1" applyFill="1" applyBorder="1"/>
    <xf numFmtId="164" fontId="9" fillId="3" borderId="4" xfId="0" applyNumberFormat="1" applyFont="1" applyFill="1" applyBorder="1"/>
    <xf numFmtId="165" fontId="9" fillId="3" borderId="5" xfId="0" applyNumberFormat="1" applyFont="1" applyFill="1" applyBorder="1"/>
    <xf numFmtId="164" fontId="9" fillId="3" borderId="5" xfId="0" applyNumberFormat="1" applyFont="1" applyFill="1" applyBorder="1" applyAlignment="1">
      <alignment horizontal="right"/>
    </xf>
    <xf numFmtId="165" fontId="9" fillId="3" borderId="4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165" fontId="23" fillId="3" borderId="4" xfId="0" applyNumberFormat="1" applyFont="1" applyFill="1" applyBorder="1"/>
    <xf numFmtId="165" fontId="9" fillId="3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165" fontId="9" fillId="0" borderId="6" xfId="0" applyNumberFormat="1" applyFont="1" applyBorder="1"/>
    <xf numFmtId="164" fontId="13" fillId="0" borderId="3" xfId="6" applyNumberFormat="1" applyFont="1" applyBorder="1" applyAlignment="1">
      <alignment horizontal="right"/>
    </xf>
    <xf numFmtId="164" fontId="13" fillId="0" borderId="26" xfId="6" applyNumberFormat="1" applyFont="1" applyBorder="1" applyAlignment="1">
      <alignment horizontal="right"/>
    </xf>
    <xf numFmtId="49" fontId="50" fillId="0" borderId="4" xfId="20" applyNumberFormat="1" applyFont="1" applyFill="1" applyBorder="1" applyAlignment="1">
      <alignment horizontal="right"/>
    </xf>
    <xf numFmtId="49" fontId="16" fillId="0" borderId="0" xfId="6" applyNumberFormat="1" applyFont="1" applyFill="1" applyBorder="1" applyAlignment="1">
      <alignment horizontal="right"/>
    </xf>
    <xf numFmtId="49" fontId="16" fillId="0" borderId="4" xfId="6" applyNumberFormat="1" applyFont="1" applyFill="1" applyBorder="1" applyAlignment="1">
      <alignment horizontal="right"/>
    </xf>
    <xf numFmtId="0" fontId="31" fillId="0" borderId="0" xfId="0" applyFont="1" applyFill="1" applyBorder="1"/>
    <xf numFmtId="3" fontId="16" fillId="0" borderId="26" xfId="0" applyNumberFormat="1" applyFont="1" applyFill="1" applyBorder="1" applyAlignment="1">
      <alignment horizontal="right"/>
    </xf>
    <xf numFmtId="3" fontId="16" fillId="0" borderId="26" xfId="0" applyNumberFormat="1" applyFont="1" applyFill="1" applyBorder="1"/>
    <xf numFmtId="3" fontId="16" fillId="0" borderId="28" xfId="0" applyNumberFormat="1" applyFont="1" applyFill="1" applyBorder="1"/>
    <xf numFmtId="3" fontId="16" fillId="0" borderId="31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0" fontId="68" fillId="0" borderId="0" xfId="0" applyFont="1" applyBorder="1"/>
    <xf numFmtId="174" fontId="8" fillId="0" borderId="26" xfId="13" applyNumberFormat="1" applyFont="1" applyFill="1" applyBorder="1"/>
    <xf numFmtId="174" fontId="8" fillId="0" borderId="0" xfId="13" applyNumberFormat="1" applyFont="1" applyFill="1" applyBorder="1" applyAlignment="1">
      <alignment horizontal="center"/>
    </xf>
    <xf numFmtId="165" fontId="8" fillId="0" borderId="0" xfId="13" applyNumberFormat="1" applyFont="1" applyFill="1" applyBorder="1" applyAlignment="1">
      <alignment horizontal="right"/>
    </xf>
    <xf numFmtId="0" fontId="8" fillId="0" borderId="90" xfId="13" applyFont="1" applyFill="1" applyBorder="1" applyAlignment="1">
      <alignment horizontal="center"/>
    </xf>
    <xf numFmtId="174" fontId="8" fillId="0" borderId="15" xfId="13" applyNumberFormat="1" applyFont="1" applyFill="1" applyBorder="1" applyAlignment="1">
      <alignment horizontal="right"/>
    </xf>
    <xf numFmtId="174" fontId="8" fillId="0" borderId="31" xfId="13" applyNumberFormat="1" applyFont="1" applyFill="1" applyBorder="1"/>
    <xf numFmtId="0" fontId="8" fillId="0" borderId="46" xfId="13" applyFont="1" applyFill="1" applyBorder="1" applyAlignment="1">
      <alignment horizontal="center"/>
    </xf>
    <xf numFmtId="0" fontId="81" fillId="0" borderId="0" xfId="0" applyFont="1" applyAlignment="1">
      <alignment vertical="center"/>
    </xf>
    <xf numFmtId="0" fontId="13" fillId="0" borderId="2" xfId="0" applyFont="1" applyBorder="1" applyAlignment="1">
      <alignment horizontal="center"/>
    </xf>
    <xf numFmtId="0" fontId="20" fillId="0" borderId="0" xfId="8" applyFont="1" applyFill="1"/>
    <xf numFmtId="0" fontId="18" fillId="0" borderId="0" xfId="8" applyFill="1"/>
    <xf numFmtId="2" fontId="3" fillId="0" borderId="0" xfId="8" applyNumberFormat="1" applyFont="1" applyFill="1"/>
    <xf numFmtId="0" fontId="0" fillId="0" borderId="0" xfId="0" applyFont="1"/>
    <xf numFmtId="3" fontId="9" fillId="3" borderId="4" xfId="0" applyNumberFormat="1" applyFont="1" applyFill="1" applyBorder="1"/>
    <xf numFmtId="3" fontId="9" fillId="3" borderId="54" xfId="0" applyNumberFormat="1" applyFont="1" applyFill="1" applyBorder="1" applyAlignment="1">
      <alignment horizontal="center" vertical="center" wrapText="1"/>
    </xf>
    <xf numFmtId="3" fontId="9" fillId="3" borderId="56" xfId="0" applyNumberFormat="1" applyFont="1" applyFill="1" applyBorder="1" applyAlignment="1">
      <alignment horizontal="center" vertical="center" wrapText="1"/>
    </xf>
    <xf numFmtId="165" fontId="9" fillId="3" borderId="7" xfId="0" applyNumberFormat="1" applyFont="1" applyFill="1" applyBorder="1"/>
    <xf numFmtId="165" fontId="9" fillId="3" borderId="25" xfId="0" applyNumberFormat="1" applyFont="1" applyFill="1" applyBorder="1" applyAlignment="1">
      <alignment horizontal="right"/>
    </xf>
    <xf numFmtId="165" fontId="68" fillId="3" borderId="7" xfId="0" applyNumberFormat="1" applyFont="1" applyFill="1" applyBorder="1"/>
    <xf numFmtId="3" fontId="9" fillId="3" borderId="61" xfId="0" applyNumberFormat="1" applyFont="1" applyFill="1" applyBorder="1" applyAlignment="1">
      <alignment horizontal="center" vertical="center" wrapText="1"/>
    </xf>
    <xf numFmtId="0" fontId="9" fillId="3" borderId="43" xfId="0" applyFont="1" applyFill="1" applyBorder="1"/>
    <xf numFmtId="164" fontId="9" fillId="3" borderId="26" xfId="0" applyNumberFormat="1" applyFont="1" applyFill="1" applyBorder="1"/>
    <xf numFmtId="0" fontId="9" fillId="3" borderId="77" xfId="0" applyFont="1" applyFill="1" applyBorder="1"/>
    <xf numFmtId="164" fontId="9" fillId="3" borderId="28" xfId="0" applyNumberFormat="1" applyFont="1" applyFill="1" applyBorder="1"/>
    <xf numFmtId="0" fontId="9" fillId="3" borderId="43" xfId="0" applyFont="1" applyFill="1" applyBorder="1" applyAlignment="1"/>
    <xf numFmtId="165" fontId="9" fillId="3" borderId="91" xfId="0" applyNumberFormat="1" applyFont="1" applyFill="1" applyBorder="1" applyAlignment="1">
      <alignment horizontal="right"/>
    </xf>
    <xf numFmtId="165" fontId="9" fillId="3" borderId="91" xfId="0" applyNumberFormat="1" applyFont="1" applyFill="1" applyBorder="1"/>
    <xf numFmtId="0" fontId="9" fillId="3" borderId="23" xfId="0" applyFont="1" applyFill="1" applyBorder="1"/>
    <xf numFmtId="0" fontId="23" fillId="3" borderId="43" xfId="0" applyFont="1" applyFill="1" applyBorder="1"/>
    <xf numFmtId="164" fontId="23" fillId="3" borderId="26" xfId="0" applyNumberFormat="1" applyFont="1" applyFill="1" applyBorder="1"/>
    <xf numFmtId="0" fontId="9" fillId="3" borderId="44" xfId="0" applyFont="1" applyFill="1" applyBorder="1"/>
    <xf numFmtId="165" fontId="68" fillId="3" borderId="16" xfId="0" applyNumberFormat="1" applyFont="1" applyFill="1" applyBorder="1"/>
    <xf numFmtId="165" fontId="9" fillId="3" borderId="17" xfId="0" applyNumberFormat="1" applyFont="1" applyFill="1" applyBorder="1" applyAlignment="1">
      <alignment horizontal="right"/>
    </xf>
    <xf numFmtId="165" fontId="9" fillId="3" borderId="17" xfId="0" applyNumberFormat="1" applyFont="1" applyFill="1" applyBorder="1"/>
    <xf numFmtId="164" fontId="9" fillId="3" borderId="31" xfId="0" applyNumberFormat="1" applyFont="1" applyFill="1" applyBorder="1"/>
    <xf numFmtId="0" fontId="14" fillId="3" borderId="7" xfId="0" applyFont="1" applyFill="1" applyBorder="1"/>
    <xf numFmtId="164" fontId="16" fillId="3" borderId="28" xfId="0" applyNumberFormat="1" applyFont="1" applyFill="1" applyBorder="1"/>
    <xf numFmtId="164" fontId="16" fillId="3" borderId="26" xfId="0" applyNumberFormat="1" applyFont="1" applyFill="1" applyBorder="1"/>
    <xf numFmtId="164" fontId="16" fillId="3" borderId="26" xfId="0" applyNumberFormat="1" applyFont="1" applyFill="1" applyBorder="1" applyAlignment="1">
      <alignment horizontal="right"/>
    </xf>
    <xf numFmtId="164" fontId="20" fillId="3" borderId="26" xfId="0" applyNumberFormat="1" applyFont="1" applyFill="1" applyBorder="1"/>
    <xf numFmtId="165" fontId="16" fillId="3" borderId="17" xfId="0" applyNumberFormat="1" applyFont="1" applyFill="1" applyBorder="1"/>
    <xf numFmtId="3" fontId="16" fillId="3" borderId="17" xfId="0" applyNumberFormat="1" applyFont="1" applyFill="1" applyBorder="1" applyAlignment="1">
      <alignment horizontal="right"/>
    </xf>
    <xf numFmtId="165" fontId="16" fillId="3" borderId="17" xfId="0" applyNumberFormat="1" applyFont="1" applyFill="1" applyBorder="1" applyAlignment="1">
      <alignment horizontal="right"/>
    </xf>
    <xf numFmtId="164" fontId="16" fillId="3" borderId="31" xfId="0" applyNumberFormat="1" applyFont="1" applyFill="1" applyBorder="1"/>
    <xf numFmtId="3" fontId="6" fillId="3" borderId="54" xfId="0" applyNumberFormat="1" applyFont="1" applyFill="1" applyBorder="1" applyAlignment="1">
      <alignment horizontal="right"/>
    </xf>
    <xf numFmtId="3" fontId="6" fillId="3" borderId="54" xfId="0" applyNumberFormat="1" applyFont="1" applyFill="1" applyBorder="1" applyAlignment="1">
      <alignment horizontal="center"/>
    </xf>
    <xf numFmtId="3" fontId="6" fillId="3" borderId="61" xfId="0" applyNumberFormat="1" applyFont="1" applyFill="1" applyBorder="1" applyAlignment="1">
      <alignment horizontal="center"/>
    </xf>
    <xf numFmtId="3" fontId="6" fillId="3" borderId="56" xfId="0" applyNumberFormat="1" applyFont="1" applyFill="1" applyBorder="1" applyAlignment="1">
      <alignment horizontal="right"/>
    </xf>
    <xf numFmtId="3" fontId="16" fillId="3" borderId="7" xfId="0" applyNumberFormat="1" applyFont="1" applyFill="1" applyBorder="1" applyAlignment="1">
      <alignment horizontal="right"/>
    </xf>
    <xf numFmtId="3" fontId="16" fillId="3" borderId="25" xfId="0" applyNumberFormat="1" applyFont="1" applyFill="1" applyBorder="1" applyAlignment="1">
      <alignment horizontal="right"/>
    </xf>
    <xf numFmtId="3" fontId="16" fillId="3" borderId="7" xfId="0" applyNumberFormat="1" applyFont="1" applyFill="1" applyBorder="1"/>
    <xf numFmtId="3" fontId="17" fillId="3" borderId="7" xfId="0" applyNumberFormat="1" applyFont="1" applyFill="1" applyBorder="1"/>
    <xf numFmtId="3" fontId="16" fillId="3" borderId="16" xfId="0" applyNumberFormat="1" applyFont="1" applyFill="1" applyBorder="1"/>
    <xf numFmtId="0" fontId="16" fillId="3" borderId="43" xfId="0" applyFont="1" applyFill="1" applyBorder="1"/>
    <xf numFmtId="0" fontId="16" fillId="3" borderId="77" xfId="0" applyFont="1" applyFill="1" applyBorder="1"/>
    <xf numFmtId="0" fontId="13" fillId="3" borderId="43" xfId="0" applyFont="1" applyFill="1" applyBorder="1" applyAlignment="1"/>
    <xf numFmtId="0" fontId="13" fillId="3" borderId="43" xfId="0" applyFont="1" applyFill="1" applyBorder="1"/>
    <xf numFmtId="0" fontId="12" fillId="3" borderId="43" xfId="0" applyFont="1" applyFill="1" applyBorder="1"/>
    <xf numFmtId="0" fontId="68" fillId="3" borderId="0" xfId="0" applyFont="1" applyFill="1" applyBorder="1" applyAlignment="1">
      <alignment horizontal="right" wrapText="1"/>
    </xf>
    <xf numFmtId="0" fontId="13" fillId="3" borderId="7" xfId="0" applyFont="1" applyFill="1" applyBorder="1"/>
    <xf numFmtId="165" fontId="9" fillId="3" borderId="28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3" fontId="9" fillId="3" borderId="4" xfId="0" applyNumberFormat="1" applyFont="1" applyFill="1" applyBorder="1" applyAlignment="1">
      <alignment horizontal="right"/>
    </xf>
    <xf numFmtId="3" fontId="9" fillId="3" borderId="7" xfId="0" applyNumberFormat="1" applyFont="1" applyFill="1" applyBorder="1" applyAlignment="1">
      <alignment horizontal="right"/>
    </xf>
    <xf numFmtId="165" fontId="9" fillId="3" borderId="26" xfId="0" applyNumberFormat="1" applyFont="1" applyFill="1" applyBorder="1" applyAlignment="1">
      <alignment horizontal="right"/>
    </xf>
    <xf numFmtId="3" fontId="9" fillId="3" borderId="96" xfId="0" applyNumberFormat="1" applyFont="1" applyFill="1" applyBorder="1" applyAlignment="1">
      <alignment horizontal="center" vertical="center" wrapText="1"/>
    </xf>
    <xf numFmtId="3" fontId="9" fillId="3" borderId="97" xfId="0" applyNumberFormat="1" applyFont="1" applyFill="1" applyBorder="1" applyAlignment="1">
      <alignment horizontal="center" vertical="center" wrapText="1"/>
    </xf>
    <xf numFmtId="3" fontId="9" fillId="3" borderId="95" xfId="0" applyNumberFormat="1" applyFont="1" applyFill="1" applyBorder="1" applyAlignment="1">
      <alignment horizontal="center" vertical="center" wrapText="1"/>
    </xf>
    <xf numFmtId="3" fontId="59" fillId="3" borderId="7" xfId="0" applyNumberFormat="1" applyFont="1" applyFill="1" applyBorder="1" applyAlignment="1">
      <alignment horizontal="right"/>
    </xf>
    <xf numFmtId="3" fontId="0" fillId="3" borderId="25" xfId="0" applyNumberFormat="1" applyFill="1" applyBorder="1" applyAlignment="1">
      <alignment horizontal="right"/>
    </xf>
    <xf numFmtId="0" fontId="9" fillId="3" borderId="75" xfId="0" applyFont="1" applyFill="1" applyBorder="1" applyAlignment="1">
      <alignment horizontal="left" vertical="center" wrapText="1"/>
    </xf>
    <xf numFmtId="3" fontId="21" fillId="3" borderId="7" xfId="0" applyNumberFormat="1" applyFont="1" applyFill="1" applyBorder="1" applyAlignment="1">
      <alignment horizontal="right"/>
    </xf>
    <xf numFmtId="3" fontId="21" fillId="3" borderId="4" xfId="0" applyNumberFormat="1" applyFont="1" applyFill="1" applyBorder="1" applyAlignment="1">
      <alignment horizontal="right"/>
    </xf>
    <xf numFmtId="0" fontId="68" fillId="3" borderId="0" xfId="0" applyFont="1" applyFill="1"/>
    <xf numFmtId="0" fontId="9" fillId="0" borderId="43" xfId="6" applyFont="1" applyFill="1" applyBorder="1"/>
    <xf numFmtId="0" fontId="9" fillId="0" borderId="44" xfId="6" applyFont="1" applyFill="1" applyBorder="1"/>
    <xf numFmtId="0" fontId="9" fillId="0" borderId="49" xfId="8" applyFont="1" applyBorder="1" applyAlignment="1">
      <alignment horizontal="center" vertical="center"/>
    </xf>
    <xf numFmtId="0" fontId="9" fillId="0" borderId="49" xfId="8" applyFont="1" applyFill="1" applyBorder="1" applyAlignment="1">
      <alignment horizontal="center" vertical="center"/>
    </xf>
    <xf numFmtId="0" fontId="9" fillId="0" borderId="62" xfId="8" applyFont="1" applyBorder="1" applyAlignment="1">
      <alignment horizontal="center" vertical="center"/>
    </xf>
    <xf numFmtId="3" fontId="9" fillId="0" borderId="7" xfId="8" applyNumberFormat="1" applyFont="1" applyBorder="1"/>
    <xf numFmtId="3" fontId="9" fillId="0" borderId="7" xfId="8" applyNumberFormat="1" applyFont="1" applyFill="1" applyBorder="1" applyAlignment="1">
      <alignment horizontal="right"/>
    </xf>
    <xf numFmtId="0" fontId="3" fillId="0" borderId="40" xfId="8" applyFont="1" applyBorder="1"/>
    <xf numFmtId="0" fontId="3" fillId="0" borderId="41" xfId="8" applyFont="1" applyBorder="1"/>
    <xf numFmtId="0" fontId="9" fillId="0" borderId="61" xfId="8" applyFont="1" applyFill="1" applyBorder="1" applyAlignment="1">
      <alignment horizontal="center" vertical="center"/>
    </xf>
    <xf numFmtId="0" fontId="3" fillId="0" borderId="43" xfId="8" applyFont="1" applyBorder="1"/>
    <xf numFmtId="3" fontId="9" fillId="0" borderId="0" xfId="8" applyNumberFormat="1" applyFont="1" applyBorder="1"/>
    <xf numFmtId="3" fontId="9" fillId="0" borderId="26" xfId="8" applyNumberFormat="1" applyFont="1" applyFill="1" applyBorder="1"/>
    <xf numFmtId="0" fontId="3" fillId="0" borderId="43" xfId="8" applyFont="1" applyFill="1" applyBorder="1"/>
    <xf numFmtId="0" fontId="3" fillId="0" borderId="72" xfId="8" applyFont="1" applyBorder="1"/>
    <xf numFmtId="3" fontId="9" fillId="0" borderId="52" xfId="8" applyNumberFormat="1" applyFont="1" applyFill="1" applyBorder="1"/>
    <xf numFmtId="0" fontId="3" fillId="0" borderId="73" xfId="8" applyFont="1" applyBorder="1"/>
    <xf numFmtId="3" fontId="9" fillId="0" borderId="37" xfId="8" applyNumberFormat="1" applyFont="1" applyBorder="1"/>
    <xf numFmtId="3" fontId="9" fillId="0" borderId="34" xfId="8" applyNumberFormat="1" applyFont="1" applyBorder="1"/>
    <xf numFmtId="3" fontId="9" fillId="0" borderId="34" xfId="8" applyNumberFormat="1" applyFont="1" applyFill="1" applyBorder="1"/>
    <xf numFmtId="3" fontId="9" fillId="0" borderId="68" xfId="8" applyNumberFormat="1" applyFont="1" applyBorder="1"/>
    <xf numFmtId="3" fontId="9" fillId="0" borderId="35" xfId="8" applyNumberFormat="1" applyFont="1" applyFill="1" applyBorder="1"/>
    <xf numFmtId="0" fontId="9" fillId="0" borderId="73" xfId="8" applyFont="1" applyBorder="1"/>
    <xf numFmtId="3" fontId="9" fillId="0" borderId="30" xfId="8" applyNumberFormat="1" applyFont="1" applyBorder="1"/>
    <xf numFmtId="3" fontId="9" fillId="0" borderId="17" xfId="8" applyNumberFormat="1" applyFont="1" applyFill="1" applyBorder="1"/>
    <xf numFmtId="3" fontId="9" fillId="0" borderId="31" xfId="8" applyNumberFormat="1" applyFont="1" applyFill="1" applyBorder="1"/>
    <xf numFmtId="0" fontId="69" fillId="0" borderId="0" xfId="0" applyFont="1"/>
    <xf numFmtId="164" fontId="8" fillId="0" borderId="23" xfId="8" applyNumberFormat="1" applyFont="1" applyFill="1" applyBorder="1"/>
    <xf numFmtId="164" fontId="8" fillId="0" borderId="23" xfId="8" applyNumberFormat="1" applyFont="1" applyFill="1" applyBorder="1" applyAlignment="1">
      <alignment horizontal="right"/>
    </xf>
    <xf numFmtId="3" fontId="8" fillId="0" borderId="17" xfId="8" applyNumberFormat="1" applyFont="1" applyFill="1" applyBorder="1"/>
    <xf numFmtId="164" fontId="8" fillId="0" borderId="18" xfId="8" applyNumberFormat="1" applyFont="1" applyFill="1" applyBorder="1"/>
    <xf numFmtId="0" fontId="8" fillId="0" borderId="96" xfId="9" applyFont="1" applyFill="1" applyBorder="1" applyAlignment="1">
      <alignment horizontal="center"/>
    </xf>
    <xf numFmtId="0" fontId="8" fillId="0" borderId="99" xfId="9" applyFont="1" applyFill="1" applyBorder="1" applyAlignment="1">
      <alignment horizontal="center"/>
    </xf>
    <xf numFmtId="0" fontId="8" fillId="0" borderId="95" xfId="9" applyFont="1" applyFill="1" applyBorder="1" applyAlignment="1">
      <alignment horizontal="center"/>
    </xf>
    <xf numFmtId="3" fontId="8" fillId="0" borderId="7" xfId="8" applyNumberFormat="1" applyFont="1" applyFill="1" applyBorder="1"/>
    <xf numFmtId="3" fontId="8" fillId="0" borderId="16" xfId="8" applyNumberFormat="1" applyFont="1" applyFill="1" applyBorder="1"/>
    <xf numFmtId="0" fontId="8" fillId="0" borderId="75" xfId="8" applyFont="1" applyFill="1" applyBorder="1" applyAlignment="1">
      <alignment horizontal="left"/>
    </xf>
    <xf numFmtId="0" fontId="8" fillId="0" borderId="43" xfId="8" applyFont="1" applyFill="1" applyBorder="1"/>
    <xf numFmtId="0" fontId="8" fillId="0" borderId="44" xfId="8" applyFont="1" applyFill="1" applyBorder="1"/>
    <xf numFmtId="1" fontId="30" fillId="0" borderId="62" xfId="21" applyNumberFormat="1" applyFont="1" applyBorder="1" applyAlignment="1">
      <alignment horizontal="center" wrapText="1"/>
    </xf>
    <xf numFmtId="1" fontId="30" fillId="0" borderId="49" xfId="21" applyNumberFormat="1" applyFont="1" applyBorder="1" applyAlignment="1">
      <alignment horizontal="center" wrapText="1"/>
    </xf>
    <xf numFmtId="1" fontId="30" fillId="0" borderId="49" xfId="21" applyNumberFormat="1" applyFont="1" applyFill="1" applyBorder="1" applyAlignment="1">
      <alignment horizontal="center" wrapText="1"/>
    </xf>
    <xf numFmtId="1" fontId="30" fillId="0" borderId="62" xfId="21" applyNumberFormat="1" applyFont="1" applyFill="1" applyBorder="1" applyAlignment="1">
      <alignment horizontal="center" wrapText="1"/>
    </xf>
    <xf numFmtId="1" fontId="30" fillId="0" borderId="100" xfId="21" applyNumberFormat="1" applyFont="1" applyBorder="1" applyAlignment="1">
      <alignment horizontal="center" wrapText="1"/>
    </xf>
    <xf numFmtId="49" fontId="13" fillId="0" borderId="43" xfId="21" applyNumberFormat="1" applyFont="1" applyFill="1" applyBorder="1"/>
    <xf numFmtId="2" fontId="30" fillId="0" borderId="0" xfId="21" applyNumberFormat="1" applyFont="1" applyFill="1" applyBorder="1"/>
    <xf numFmtId="49" fontId="13" fillId="0" borderId="73" xfId="21" applyNumberFormat="1" applyFont="1" applyFill="1" applyBorder="1"/>
    <xf numFmtId="0" fontId="30" fillId="0" borderId="0" xfId="21" applyFont="1" applyFill="1" applyBorder="1" applyAlignment="1">
      <alignment horizontal="right"/>
    </xf>
    <xf numFmtId="165" fontId="9" fillId="0" borderId="85" xfId="0" applyNumberFormat="1" applyFont="1" applyBorder="1"/>
    <xf numFmtId="165" fontId="9" fillId="0" borderId="4" xfId="0" applyNumberFormat="1" applyFont="1" applyBorder="1"/>
    <xf numFmtId="165" fontId="9" fillId="0" borderId="5" xfId="0" applyNumberFormat="1" applyFont="1" applyBorder="1"/>
    <xf numFmtId="0" fontId="9" fillId="0" borderId="96" xfId="0" applyFont="1" applyBorder="1" applyAlignment="1">
      <alignment horizont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wrapText="1"/>
    </xf>
    <xf numFmtId="0" fontId="9" fillId="0" borderId="95" xfId="0" applyFont="1" applyBorder="1" applyAlignment="1">
      <alignment horizontal="center" wrapText="1"/>
    </xf>
    <xf numFmtId="0" fontId="16" fillId="0" borderId="75" xfId="0" applyFont="1" applyBorder="1"/>
    <xf numFmtId="0" fontId="3" fillId="0" borderId="77" xfId="0" applyFont="1" applyBorder="1"/>
    <xf numFmtId="0" fontId="9" fillId="0" borderId="72" xfId="0" applyFont="1" applyBorder="1"/>
    <xf numFmtId="0" fontId="3" fillId="0" borderId="44" xfId="0" applyFont="1" applyBorder="1"/>
    <xf numFmtId="0" fontId="13" fillId="0" borderId="88" xfId="0" applyFont="1" applyBorder="1" applyAlignment="1">
      <alignment horizontal="center"/>
    </xf>
    <xf numFmtId="0" fontId="13" fillId="0" borderId="89" xfId="0" applyFont="1" applyBorder="1" applyAlignment="1">
      <alignment horizontal="left"/>
    </xf>
    <xf numFmtId="0" fontId="13" fillId="0" borderId="89" xfId="0" applyFont="1" applyBorder="1"/>
    <xf numFmtId="178" fontId="36" fillId="0" borderId="89" xfId="0" applyNumberFormat="1" applyFont="1" applyBorder="1"/>
    <xf numFmtId="178" fontId="36" fillId="0" borderId="82" xfId="0" applyNumberFormat="1" applyFont="1" applyBorder="1" applyAlignment="1">
      <alignment horizontal="left"/>
    </xf>
    <xf numFmtId="0" fontId="13" fillId="0" borderId="89" xfId="0" applyFont="1" applyBorder="1" applyAlignment="1">
      <alignment horizontal="center"/>
    </xf>
    <xf numFmtId="178" fontId="36" fillId="0" borderId="82" xfId="0" applyNumberFormat="1" applyFont="1" applyBorder="1"/>
    <xf numFmtId="0" fontId="9" fillId="0" borderId="44" xfId="0" applyFont="1" applyBorder="1"/>
    <xf numFmtId="0" fontId="9" fillId="0" borderId="90" xfId="0" applyFont="1" applyBorder="1" applyAlignment="1">
      <alignment horizontal="center"/>
    </xf>
    <xf numFmtId="164" fontId="9" fillId="0" borderId="87" xfId="0" applyNumberFormat="1" applyFont="1" applyBorder="1"/>
    <xf numFmtId="164" fontId="9" fillId="0" borderId="27" xfId="0" applyNumberFormat="1" applyFont="1" applyBorder="1"/>
    <xf numFmtId="164" fontId="9" fillId="0" borderId="28" xfId="0" applyNumberFormat="1" applyFont="1" applyBorder="1"/>
    <xf numFmtId="164" fontId="9" fillId="0" borderId="27" xfId="0" applyNumberFormat="1" applyFont="1" applyFill="1" applyBorder="1"/>
    <xf numFmtId="164" fontId="9" fillId="0" borderId="28" xfId="0" applyNumberFormat="1" applyFont="1" applyFill="1" applyBorder="1"/>
    <xf numFmtId="164" fontId="9" fillId="0" borderId="25" xfId="0" applyNumberFormat="1" applyFont="1" applyBorder="1"/>
    <xf numFmtId="164" fontId="9" fillId="0" borderId="34" xfId="0" applyNumberFormat="1" applyFont="1" applyFill="1" applyBorder="1"/>
    <xf numFmtId="164" fontId="9" fillId="0" borderId="37" xfId="0" applyNumberFormat="1" applyFont="1" applyFill="1" applyBorder="1"/>
    <xf numFmtId="164" fontId="9" fillId="0" borderId="68" xfId="0" applyNumberFormat="1" applyFont="1" applyFill="1" applyBorder="1"/>
    <xf numFmtId="164" fontId="9" fillId="0" borderId="35" xfId="0" applyNumberFormat="1" applyFont="1" applyFill="1" applyBorder="1"/>
    <xf numFmtId="164" fontId="9" fillId="0" borderId="7" xfId="0" applyNumberFormat="1" applyFont="1" applyBorder="1"/>
    <xf numFmtId="164" fontId="9" fillId="0" borderId="3" xfId="0" applyNumberFormat="1" applyFont="1" applyBorder="1"/>
    <xf numFmtId="164" fontId="9" fillId="0" borderId="26" xfId="0" applyNumberFormat="1" applyFont="1" applyBorder="1"/>
    <xf numFmtId="164" fontId="9" fillId="0" borderId="88" xfId="0" applyNumberFormat="1" applyFont="1" applyBorder="1"/>
    <xf numFmtId="164" fontId="9" fillId="0" borderId="25" xfId="0" applyNumberFormat="1" applyFont="1" applyFill="1" applyBorder="1"/>
    <xf numFmtId="165" fontId="9" fillId="0" borderId="5" xfId="0" applyNumberFormat="1" applyFont="1" applyFill="1" applyBorder="1"/>
    <xf numFmtId="164" fontId="9" fillId="0" borderId="86" xfId="0" applyNumberFormat="1" applyFont="1" applyBorder="1"/>
    <xf numFmtId="164" fontId="9" fillId="0" borderId="52" xfId="0" applyNumberFormat="1" applyFont="1" applyBorder="1"/>
    <xf numFmtId="0" fontId="36" fillId="0" borderId="50" xfId="0" applyFont="1" applyBorder="1" applyAlignment="1" applyProtection="1">
      <alignment horizontal="left"/>
      <protection locked="0"/>
    </xf>
    <xf numFmtId="0" fontId="36" fillId="0" borderId="43" xfId="0" applyFont="1" applyBorder="1" applyAlignment="1" applyProtection="1">
      <alignment horizontal="left"/>
      <protection locked="0"/>
    </xf>
    <xf numFmtId="0" fontId="36" fillId="0" borderId="44" xfId="0" applyFont="1" applyBorder="1" applyAlignment="1" applyProtection="1">
      <alignment horizontal="left"/>
      <protection locked="0"/>
    </xf>
    <xf numFmtId="0" fontId="13" fillId="0" borderId="54" xfId="0" applyFont="1" applyBorder="1" applyAlignment="1">
      <alignment horizontal="center" vertical="center"/>
    </xf>
    <xf numFmtId="4" fontId="13" fillId="0" borderId="51" xfId="4" applyNumberFormat="1" applyFont="1" applyBorder="1" applyAlignment="1">
      <alignment horizontal="center" vertical="center"/>
    </xf>
    <xf numFmtId="4" fontId="13" fillId="0" borderId="4" xfId="4" applyNumberFormat="1" applyFont="1" applyBorder="1" applyAlignment="1">
      <alignment horizontal="center" vertical="center"/>
    </xf>
    <xf numFmtId="4" fontId="13" fillId="0" borderId="17" xfId="4" applyNumberFormat="1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/>
    </xf>
    <xf numFmtId="0" fontId="41" fillId="0" borderId="100" xfId="0" applyFont="1" applyBorder="1" applyAlignment="1">
      <alignment horizontal="center"/>
    </xf>
    <xf numFmtId="0" fontId="41" fillId="0" borderId="40" xfId="0" applyFont="1" applyBorder="1"/>
    <xf numFmtId="0" fontId="41" fillId="0" borderId="43" xfId="0" applyFont="1" applyBorder="1"/>
    <xf numFmtId="0" fontId="41" fillId="0" borderId="41" xfId="0" applyFont="1" applyBorder="1"/>
    <xf numFmtId="0" fontId="42" fillId="0" borderId="43" xfId="0" applyFont="1" applyBorder="1" applyAlignment="1" applyProtection="1">
      <alignment horizontal="left"/>
      <protection locked="0"/>
    </xf>
    <xf numFmtId="0" fontId="42" fillId="0" borderId="44" xfId="0" applyFont="1" applyBorder="1" applyAlignment="1" applyProtection="1">
      <alignment horizontal="left"/>
      <protection locked="0"/>
    </xf>
    <xf numFmtId="0" fontId="41" fillId="0" borderId="104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4" fontId="41" fillId="0" borderId="105" xfId="4" applyNumberFormat="1" applyFont="1" applyBorder="1" applyAlignment="1">
      <alignment horizontal="center" vertical="center"/>
    </xf>
    <xf numFmtId="4" fontId="41" fillId="0" borderId="7" xfId="4" applyNumberFormat="1" applyFont="1" applyBorder="1" applyAlignment="1">
      <alignment horizontal="center" vertical="center"/>
    </xf>
    <xf numFmtId="4" fontId="41" fillId="0" borderId="106" xfId="4" applyNumberFormat="1" applyFont="1" applyBorder="1" applyAlignment="1">
      <alignment horizontal="center" vertical="center"/>
    </xf>
    <xf numFmtId="4" fontId="41" fillId="0" borderId="16" xfId="4" applyNumberFormat="1" applyFont="1" applyBorder="1" applyAlignment="1">
      <alignment horizontal="center" vertical="center"/>
    </xf>
    <xf numFmtId="174" fontId="8" fillId="3" borderId="17" xfId="0" applyNumberFormat="1" applyFont="1" applyFill="1" applyBorder="1" applyAlignment="1">
      <alignment horizontal="right"/>
    </xf>
    <xf numFmtId="0" fontId="16" fillId="0" borderId="97" xfId="0" applyFont="1" applyFill="1" applyBorder="1" applyAlignment="1">
      <alignment horizontal="center"/>
    </xf>
    <xf numFmtId="0" fontId="16" fillId="0" borderId="95" xfId="0" applyFont="1" applyBorder="1" applyAlignment="1">
      <alignment horizontal="center"/>
    </xf>
    <xf numFmtId="0" fontId="9" fillId="0" borderId="75" xfId="0" applyFont="1" applyBorder="1"/>
    <xf numFmtId="0" fontId="9" fillId="0" borderId="83" xfId="0" applyFont="1" applyBorder="1"/>
    <xf numFmtId="0" fontId="9" fillId="0" borderId="88" xfId="0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26" fillId="0" borderId="0" xfId="0" applyFont="1" applyBorder="1"/>
    <xf numFmtId="0" fontId="65" fillId="0" borderId="0" xfId="0" applyFont="1" applyBorder="1"/>
    <xf numFmtId="0" fontId="3" fillId="0" borderId="0" xfId="0" applyFont="1"/>
    <xf numFmtId="0" fontId="16" fillId="0" borderId="41" xfId="6" applyFont="1" applyFill="1" applyBorder="1" applyAlignment="1">
      <alignment vertical="center"/>
    </xf>
    <xf numFmtId="0" fontId="16" fillId="0" borderId="43" xfId="6" applyFont="1" applyFill="1" applyBorder="1"/>
    <xf numFmtId="0" fontId="16" fillId="0" borderId="43" xfId="6" applyFont="1" applyBorder="1"/>
    <xf numFmtId="0" fontId="16" fillId="0" borderId="77" xfId="6" applyFont="1" applyFill="1" applyBorder="1"/>
    <xf numFmtId="3" fontId="16" fillId="0" borderId="15" xfId="6" applyNumberFormat="1" applyFont="1" applyFill="1" applyBorder="1"/>
    <xf numFmtId="3" fontId="16" fillId="0" borderId="17" xfId="6" applyNumberFormat="1" applyFont="1" applyFill="1" applyBorder="1"/>
    <xf numFmtId="3" fontId="50" fillId="0" borderId="17" xfId="20" applyNumberFormat="1" applyFont="1" applyFill="1" applyBorder="1" applyAlignment="1">
      <alignment horizontal="right"/>
    </xf>
    <xf numFmtId="0" fontId="16" fillId="0" borderId="40" xfId="6" applyFont="1" applyFill="1" applyBorder="1"/>
    <xf numFmtId="0" fontId="16" fillId="0" borderId="12" xfId="6" applyFont="1" applyFill="1" applyBorder="1"/>
    <xf numFmtId="0" fontId="16" fillId="0" borderId="39" xfId="6" applyFont="1" applyFill="1" applyBorder="1"/>
    <xf numFmtId="0" fontId="16" fillId="0" borderId="43" xfId="6" applyFont="1" applyFill="1" applyBorder="1" applyAlignment="1">
      <alignment horizontal="center"/>
    </xf>
    <xf numFmtId="0" fontId="16" fillId="0" borderId="26" xfId="6" applyFont="1" applyFill="1" applyBorder="1" applyAlignment="1">
      <alignment horizontal="center"/>
    </xf>
    <xf numFmtId="0" fontId="18" fillId="0" borderId="0" xfId="6" applyFont="1" applyFill="1"/>
    <xf numFmtId="0" fontId="5" fillId="0" borderId="0" xfId="6" applyFont="1" applyFill="1"/>
    <xf numFmtId="0" fontId="46" fillId="0" borderId="0" xfId="6" applyFont="1" applyFill="1"/>
    <xf numFmtId="0" fontId="66" fillId="0" borderId="0" xfId="0" applyFont="1"/>
    <xf numFmtId="0" fontId="66" fillId="0" borderId="0" xfId="0" applyFont="1" applyFill="1"/>
    <xf numFmtId="0" fontId="9" fillId="0" borderId="40" xfId="6" applyFont="1" applyBorder="1" applyAlignment="1">
      <alignment horizontal="center" vertical="center"/>
    </xf>
    <xf numFmtId="0" fontId="9" fillId="0" borderId="12" xfId="6" applyFont="1" applyBorder="1" applyAlignment="1">
      <alignment horizontal="centerContinuous" vertical="center" wrapText="1"/>
    </xf>
    <xf numFmtId="0" fontId="9" fillId="0" borderId="1" xfId="6" applyFont="1" applyBorder="1" applyAlignment="1">
      <alignment horizontal="centerContinuous" vertical="center" wrapText="1"/>
    </xf>
    <xf numFmtId="0" fontId="9" fillId="0" borderId="41" xfId="6" applyFont="1" applyBorder="1"/>
    <xf numFmtId="0" fontId="9" fillId="0" borderId="50" xfId="6" applyFont="1" applyFill="1" applyBorder="1" applyAlignment="1">
      <alignment wrapText="1"/>
    </xf>
    <xf numFmtId="0" fontId="9" fillId="0" borderId="43" xfId="6" applyFont="1" applyFill="1" applyBorder="1" applyAlignment="1">
      <alignment wrapText="1"/>
    </xf>
    <xf numFmtId="3" fontId="9" fillId="0" borderId="16" xfId="6" applyNumberFormat="1" applyFont="1" applyFill="1" applyBorder="1"/>
    <xf numFmtId="165" fontId="9" fillId="0" borderId="17" xfId="6" applyNumberFormat="1" applyFont="1" applyFill="1" applyBorder="1"/>
    <xf numFmtId="3" fontId="9" fillId="0" borderId="17" xfId="6" applyNumberFormat="1" applyFont="1" applyFill="1" applyBorder="1"/>
    <xf numFmtId="3" fontId="8" fillId="0" borderId="17" xfId="20" applyNumberFormat="1" applyFont="1" applyFill="1" applyBorder="1" applyAlignment="1">
      <alignment horizontal="right"/>
    </xf>
    <xf numFmtId="0" fontId="5" fillId="0" borderId="0" xfId="6" applyFont="1"/>
    <xf numFmtId="0" fontId="18" fillId="0" borderId="0" xfId="6" applyFont="1"/>
    <xf numFmtId="0" fontId="13" fillId="0" borderId="25" xfId="6" applyFont="1" applyBorder="1"/>
    <xf numFmtId="164" fontId="13" fillId="0" borderId="7" xfId="6" applyNumberFormat="1" applyFont="1" applyBorder="1"/>
    <xf numFmtId="0" fontId="13" fillId="0" borderId="7" xfId="6" applyFont="1" applyBorder="1" applyAlignment="1">
      <alignment horizontal="right"/>
    </xf>
    <xf numFmtId="164" fontId="13" fillId="0" borderId="16" xfId="6" applyNumberFormat="1" applyFont="1" applyBorder="1"/>
    <xf numFmtId="0" fontId="9" fillId="0" borderId="94" xfId="6" applyFont="1" applyBorder="1" applyAlignment="1">
      <alignment horizontal="left"/>
    </xf>
    <xf numFmtId="0" fontId="13" fillId="0" borderId="77" xfId="6" applyFont="1" applyBorder="1" applyAlignment="1">
      <alignment horizontal="left"/>
    </xf>
    <xf numFmtId="0" fontId="13" fillId="0" borderId="108" xfId="6" applyFont="1" applyBorder="1" applyAlignment="1" applyProtection="1">
      <alignment horizontal="left" vertical="center" indent="1"/>
    </xf>
    <xf numFmtId="0" fontId="13" fillId="0" borderId="43" xfId="6" applyFont="1" applyBorder="1"/>
    <xf numFmtId="0" fontId="13" fillId="0" borderId="77" xfId="6" applyFont="1" applyBorder="1" applyAlignment="1">
      <alignment horizontal="center"/>
    </xf>
    <xf numFmtId="0" fontId="13" fillId="0" borderId="43" xfId="6" applyFont="1" applyFill="1" applyBorder="1"/>
    <xf numFmtId="0" fontId="13" fillId="0" borderId="43" xfId="6" applyFont="1" applyBorder="1" applyAlignment="1">
      <alignment horizontal="center"/>
    </xf>
    <xf numFmtId="0" fontId="13" fillId="0" borderId="72" xfId="6" applyFont="1" applyBorder="1"/>
    <xf numFmtId="0" fontId="13" fillId="0" borderId="43" xfId="6" applyFont="1" applyBorder="1" applyAlignment="1" applyProtection="1">
      <alignment horizontal="left" indent="3"/>
    </xf>
    <xf numFmtId="0" fontId="13" fillId="0" borderId="44" xfId="6" applyFont="1" applyBorder="1" applyAlignment="1" applyProtection="1">
      <alignment horizontal="left" indent="3"/>
    </xf>
    <xf numFmtId="0" fontId="13" fillId="0" borderId="103" xfId="6" applyFont="1" applyBorder="1" applyAlignment="1">
      <alignment horizontal="centerContinuous"/>
    </xf>
    <xf numFmtId="0" fontId="13" fillId="0" borderId="105" xfId="6" applyFont="1" applyBorder="1"/>
    <xf numFmtId="0" fontId="13" fillId="0" borderId="81" xfId="6" applyFont="1" applyBorder="1"/>
    <xf numFmtId="164" fontId="13" fillId="0" borderId="92" xfId="6" applyNumberFormat="1" applyFont="1" applyBorder="1"/>
    <xf numFmtId="0" fontId="13" fillId="0" borderId="92" xfId="6" applyFont="1" applyBorder="1"/>
    <xf numFmtId="0" fontId="13" fillId="0" borderId="25" xfId="6" applyFont="1" applyBorder="1" applyAlignment="1">
      <alignment horizontal="right"/>
    </xf>
    <xf numFmtId="0" fontId="13" fillId="0" borderId="107" xfId="6" applyFont="1" applyBorder="1"/>
    <xf numFmtId="164" fontId="13" fillId="0" borderId="92" xfId="6" applyNumberFormat="1" applyFont="1" applyBorder="1" applyAlignment="1">
      <alignment horizontal="right"/>
    </xf>
    <xf numFmtId="0" fontId="13" fillId="0" borderId="92" xfId="6" applyFont="1" applyBorder="1" applyAlignment="1">
      <alignment horizontal="right"/>
    </xf>
    <xf numFmtId="164" fontId="13" fillId="0" borderId="90" xfId="6" applyNumberFormat="1" applyFont="1" applyBorder="1"/>
    <xf numFmtId="3" fontId="9" fillId="0" borderId="79" xfId="8" applyNumberFormat="1" applyFont="1" applyBorder="1"/>
    <xf numFmtId="3" fontId="9" fillId="0" borderId="79" xfId="8" applyNumberFormat="1" applyFont="1" applyFill="1" applyBorder="1"/>
    <xf numFmtId="3" fontId="9" fillId="0" borderId="23" xfId="8" applyNumberFormat="1" applyFont="1" applyFill="1" applyBorder="1" applyAlignment="1">
      <alignment horizontal="right"/>
    </xf>
    <xf numFmtId="0" fontId="9" fillId="0" borderId="48" xfId="0" applyFont="1" applyBorder="1" applyAlignment="1"/>
    <xf numFmtId="0" fontId="3" fillId="3" borderId="7" xfId="0" applyFont="1" applyFill="1" applyBorder="1"/>
    <xf numFmtId="165" fontId="3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Border="1"/>
    <xf numFmtId="0" fontId="66" fillId="0" borderId="0" xfId="7" applyAlignment="1">
      <alignment vertical="center"/>
    </xf>
    <xf numFmtId="0" fontId="0" fillId="0" borderId="0" xfId="0" applyAlignment="1">
      <alignment vertical="center"/>
    </xf>
    <xf numFmtId="0" fontId="2" fillId="0" borderId="0" xfId="8" applyFont="1" applyAlignment="1">
      <alignment vertical="center"/>
    </xf>
    <xf numFmtId="0" fontId="71" fillId="0" borderId="0" xfId="7" applyFont="1" applyAlignment="1">
      <alignment vertical="center"/>
    </xf>
    <xf numFmtId="0" fontId="30" fillId="3" borderId="0" xfId="21" applyFont="1" applyFill="1"/>
    <xf numFmtId="0" fontId="4" fillId="3" borderId="0" xfId="0" applyFont="1" applyFill="1"/>
    <xf numFmtId="0" fontId="8" fillId="3" borderId="80" xfId="0" applyFont="1" applyFill="1" applyBorder="1" applyAlignment="1">
      <alignment horizontal="center" vertical="center"/>
    </xf>
    <xf numFmtId="0" fontId="8" fillId="3" borderId="43" xfId="0" applyFont="1" applyFill="1" applyBorder="1"/>
    <xf numFmtId="174" fontId="8" fillId="3" borderId="92" xfId="0" applyNumberFormat="1" applyFont="1" applyFill="1" applyBorder="1" applyAlignment="1">
      <alignment horizontal="right"/>
    </xf>
    <xf numFmtId="164" fontId="8" fillId="3" borderId="63" xfId="0" applyNumberFormat="1" applyFont="1" applyFill="1" applyBorder="1" applyAlignment="1">
      <alignment horizontal="right"/>
    </xf>
    <xf numFmtId="164" fontId="8" fillId="3" borderId="26" xfId="0" applyNumberFormat="1" applyFont="1" applyFill="1" applyBorder="1" applyAlignment="1">
      <alignment horizontal="right"/>
    </xf>
    <xf numFmtId="0" fontId="8" fillId="3" borderId="43" xfId="0" applyFont="1" applyFill="1" applyBorder="1" applyAlignment="1">
      <alignment wrapText="1"/>
    </xf>
    <xf numFmtId="174" fontId="8" fillId="3" borderId="92" xfId="0" applyNumberFormat="1" applyFont="1" applyFill="1" applyBorder="1" applyAlignment="1">
      <alignment horizontal="right" vertical="center"/>
    </xf>
    <xf numFmtId="0" fontId="8" fillId="3" borderId="44" xfId="0" applyFont="1" applyFill="1" applyBorder="1"/>
    <xf numFmtId="174" fontId="8" fillId="3" borderId="106" xfId="0" applyNumberFormat="1" applyFont="1" applyFill="1" applyBorder="1" applyAlignment="1">
      <alignment horizontal="right"/>
    </xf>
    <xf numFmtId="164" fontId="8" fillId="3" borderId="31" xfId="0" applyNumberFormat="1" applyFont="1" applyFill="1" applyBorder="1" applyAlignment="1">
      <alignment horizontal="right"/>
    </xf>
    <xf numFmtId="0" fontId="2" fillId="3" borderId="0" xfId="8" applyFont="1" applyFill="1"/>
    <xf numFmtId="0" fontId="9" fillId="3" borderId="1" xfId="6" applyFont="1" applyFill="1" applyBorder="1" applyAlignment="1">
      <alignment horizontal="center" vertical="center" wrapText="1"/>
    </xf>
    <xf numFmtId="0" fontId="9" fillId="3" borderId="12" xfId="6" applyFont="1" applyFill="1" applyBorder="1" applyAlignment="1">
      <alignment horizontal="centerContinuous" vertical="center" wrapText="1"/>
    </xf>
    <xf numFmtId="0" fontId="9" fillId="3" borderId="38" xfId="6" applyFont="1" applyFill="1" applyBorder="1" applyAlignment="1">
      <alignment horizontal="centerContinuous" vertical="center" wrapText="1"/>
    </xf>
    <xf numFmtId="0" fontId="49" fillId="3" borderId="54" xfId="6" applyFont="1" applyFill="1" applyBorder="1" applyAlignment="1">
      <alignment horizontal="center" vertical="center"/>
    </xf>
    <xf numFmtId="3" fontId="50" fillId="3" borderId="4" xfId="20" applyNumberFormat="1" applyFont="1" applyFill="1" applyBorder="1" applyAlignment="1">
      <alignment horizontal="right"/>
    </xf>
    <xf numFmtId="3" fontId="50" fillId="3" borderId="5" xfId="20" applyNumberFormat="1" applyFont="1" applyFill="1" applyBorder="1" applyAlignment="1">
      <alignment horizontal="right"/>
    </xf>
    <xf numFmtId="0" fontId="16" fillId="0" borderId="46" xfId="6" applyFont="1" applyFill="1" applyBorder="1" applyAlignment="1">
      <alignment horizontal="center" vertical="center"/>
    </xf>
    <xf numFmtId="0" fontId="16" fillId="0" borderId="101" xfId="6" applyFont="1" applyFill="1" applyBorder="1" applyAlignment="1">
      <alignment horizontal="center" vertical="center"/>
    </xf>
    <xf numFmtId="0" fontId="16" fillId="0" borderId="13" xfId="6" applyFont="1" applyFill="1" applyBorder="1" applyAlignment="1">
      <alignment horizontal="centerContinuous" vertical="center" wrapText="1"/>
    </xf>
    <xf numFmtId="0" fontId="16" fillId="0" borderId="9" xfId="6" applyFont="1" applyFill="1" applyBorder="1" applyAlignment="1">
      <alignment horizontal="centerContinuous" vertical="center" wrapText="1"/>
    </xf>
    <xf numFmtId="0" fontId="16" fillId="0" borderId="12" xfId="6" applyFont="1" applyFill="1" applyBorder="1" applyAlignment="1">
      <alignment horizontal="centerContinuous" vertical="center" wrapText="1"/>
    </xf>
    <xf numFmtId="0" fontId="16" fillId="0" borderId="54" xfId="6" applyFont="1" applyFill="1" applyBorder="1" applyAlignment="1">
      <alignment horizontal="center" vertical="center"/>
    </xf>
    <xf numFmtId="0" fontId="16" fillId="0" borderId="56" xfId="6" applyFont="1" applyFill="1" applyBorder="1" applyAlignment="1">
      <alignment horizontal="center" vertical="center"/>
    </xf>
    <xf numFmtId="164" fontId="18" fillId="0" borderId="23" xfId="36" applyNumberFormat="1" applyFill="1" applyBorder="1"/>
    <xf numFmtId="164" fontId="18" fillId="0" borderId="35" xfId="36" applyNumberFormat="1" applyFill="1" applyBorder="1"/>
    <xf numFmtId="3" fontId="9" fillId="0" borderId="0" xfId="6" applyNumberFormat="1" applyFont="1" applyFill="1" applyBorder="1" applyAlignment="1">
      <alignment horizontal="right"/>
    </xf>
    <xf numFmtId="165" fontId="9" fillId="0" borderId="3" xfId="6" applyNumberFormat="1" applyFont="1" applyFill="1" applyBorder="1" applyAlignment="1">
      <alignment horizontal="right"/>
    </xf>
    <xf numFmtId="3" fontId="9" fillId="0" borderId="4" xfId="6" applyNumberFormat="1" applyFont="1" applyFill="1" applyBorder="1" applyAlignment="1">
      <alignment horizontal="right"/>
    </xf>
    <xf numFmtId="165" fontId="9" fillId="0" borderId="0" xfId="6" applyNumberFormat="1" applyFont="1" applyFill="1" applyBorder="1" applyAlignment="1">
      <alignment horizontal="right"/>
    </xf>
    <xf numFmtId="0" fontId="13" fillId="0" borderId="101" xfId="0" applyFont="1" applyBorder="1" applyAlignment="1">
      <alignment horizontal="center"/>
    </xf>
    <xf numFmtId="164" fontId="13" fillId="0" borderId="110" xfId="5" applyNumberFormat="1" applyFont="1" applyBorder="1" applyAlignment="1">
      <alignment horizontal="center" vertical="center"/>
    </xf>
    <xf numFmtId="164" fontId="13" fillId="0" borderId="23" xfId="5" applyNumberFormat="1" applyFont="1" applyBorder="1" applyAlignment="1">
      <alignment horizontal="center" vertical="center"/>
    </xf>
    <xf numFmtId="164" fontId="13" fillId="0" borderId="18" xfId="5" applyNumberFormat="1" applyFont="1" applyBorder="1" applyAlignment="1">
      <alignment horizontal="center" vertical="center"/>
    </xf>
    <xf numFmtId="0" fontId="13" fillId="0" borderId="56" xfId="36" applyFont="1" applyBorder="1" applyAlignment="1">
      <alignment horizontal="center"/>
    </xf>
    <xf numFmtId="0" fontId="36" fillId="0" borderId="54" xfId="36" applyFont="1" applyBorder="1" applyAlignment="1">
      <alignment horizontal="center"/>
    </xf>
    <xf numFmtId="0" fontId="36" fillId="0" borderId="46" xfId="36" applyFont="1" applyBorder="1" applyAlignment="1">
      <alignment horizontal="center"/>
    </xf>
    <xf numFmtId="174" fontId="8" fillId="0" borderId="51" xfId="13" applyNumberFormat="1" applyFont="1" applyFill="1" applyBorder="1" applyAlignment="1">
      <alignment horizontal="right"/>
    </xf>
    <xf numFmtId="0" fontId="8" fillId="0" borderId="39" xfId="13" applyFont="1" applyFill="1" applyBorder="1" applyAlignment="1">
      <alignment horizontal="center"/>
    </xf>
    <xf numFmtId="164" fontId="77" fillId="0" borderId="0" xfId="13" applyNumberFormat="1" applyFont="1" applyFill="1" applyAlignment="1">
      <alignment horizontal="right"/>
    </xf>
    <xf numFmtId="0" fontId="77" fillId="0" borderId="0" xfId="13" applyFont="1" applyFill="1" applyAlignment="1">
      <alignment horizontal="right"/>
    </xf>
    <xf numFmtId="0" fontId="84" fillId="0" borderId="0" xfId="13" applyFont="1" applyFill="1" applyAlignment="1">
      <alignment horizontal="right"/>
    </xf>
    <xf numFmtId="0" fontId="85" fillId="0" borderId="0" xfId="0" applyFont="1"/>
    <xf numFmtId="164" fontId="76" fillId="0" borderId="0" xfId="13" applyNumberFormat="1" applyFont="1" applyFill="1" applyAlignment="1">
      <alignment horizontal="right"/>
    </xf>
    <xf numFmtId="174" fontId="8" fillId="3" borderId="7" xfId="0" applyNumberFormat="1" applyFont="1" applyFill="1" applyBorder="1" applyAlignment="1">
      <alignment horizontal="right"/>
    </xf>
    <xf numFmtId="174" fontId="8" fillId="3" borderId="7" xfId="0" applyNumberFormat="1" applyFont="1" applyFill="1" applyBorder="1" applyAlignment="1">
      <alignment horizontal="right" vertical="center"/>
    </xf>
    <xf numFmtId="174" fontId="8" fillId="3" borderId="16" xfId="0" applyNumberFormat="1" applyFont="1" applyFill="1" applyBorder="1" applyAlignment="1">
      <alignment horizontal="right"/>
    </xf>
    <xf numFmtId="0" fontId="23" fillId="0" borderId="0" xfId="6" applyNumberFormat="1" applyFont="1" applyFill="1" applyBorder="1" applyAlignment="1"/>
    <xf numFmtId="0" fontId="23" fillId="0" borderId="0" xfId="6" applyFont="1" applyFill="1"/>
    <xf numFmtId="0" fontId="3" fillId="0" borderId="41" xfId="6" applyNumberFormat="1" applyFont="1" applyFill="1" applyBorder="1" applyAlignment="1">
      <alignment horizontal="center"/>
    </xf>
    <xf numFmtId="49" fontId="3" fillId="0" borderId="54" xfId="6" applyNumberFormat="1" applyFont="1" applyFill="1" applyBorder="1" applyAlignment="1">
      <alignment horizontal="center"/>
    </xf>
    <xf numFmtId="0" fontId="3" fillId="0" borderId="54" xfId="6" applyNumberFormat="1" applyFont="1" applyFill="1" applyBorder="1" applyAlignment="1">
      <alignment horizontal="center"/>
    </xf>
    <xf numFmtId="0" fontId="3" fillId="0" borderId="49" xfId="6" applyNumberFormat="1" applyFont="1" applyFill="1" applyBorder="1" applyAlignment="1">
      <alignment horizontal="center"/>
    </xf>
    <xf numFmtId="0" fontId="3" fillId="0" borderId="61" xfId="6" applyNumberFormat="1" applyFont="1" applyFill="1" applyBorder="1" applyAlignment="1">
      <alignment horizontal="center"/>
    </xf>
    <xf numFmtId="164" fontId="3" fillId="0" borderId="4" xfId="6" applyNumberFormat="1" applyFont="1" applyFill="1" applyBorder="1" applyAlignment="1">
      <alignment horizontal="right"/>
    </xf>
    <xf numFmtId="164" fontId="3" fillId="0" borderId="4" xfId="6" applyNumberFormat="1" applyFont="1" applyFill="1" applyBorder="1" applyAlignment="1">
      <alignment horizontal="center"/>
    </xf>
    <xf numFmtId="164" fontId="9" fillId="0" borderId="26" xfId="6" applyNumberFormat="1" applyFont="1" applyFill="1" applyBorder="1" applyAlignment="1">
      <alignment horizontal="center"/>
    </xf>
    <xf numFmtId="164" fontId="3" fillId="0" borderId="26" xfId="6" applyNumberFormat="1" applyFont="1" applyFill="1" applyBorder="1" applyAlignment="1">
      <alignment horizontal="center"/>
    </xf>
    <xf numFmtId="3" fontId="21" fillId="0" borderId="4" xfId="6" applyNumberFormat="1" applyFont="1" applyFill="1" applyBorder="1" applyAlignment="1">
      <alignment horizontal="right"/>
    </xf>
    <xf numFmtId="164" fontId="21" fillId="0" borderId="4" xfId="6" applyNumberFormat="1" applyFont="1" applyFill="1" applyBorder="1" applyAlignment="1">
      <alignment horizontal="center"/>
    </xf>
    <xf numFmtId="164" fontId="23" fillId="0" borderId="26" xfId="6" applyNumberFormat="1" applyFont="1" applyFill="1" applyBorder="1" applyAlignment="1">
      <alignment horizontal="center"/>
    </xf>
    <xf numFmtId="3" fontId="3" fillId="0" borderId="17" xfId="6" applyNumberFormat="1" applyFont="1" applyFill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0" fontId="3" fillId="0" borderId="0" xfId="6" applyNumberFormat="1" applyFont="1" applyFill="1" applyBorder="1" applyAlignment="1"/>
    <xf numFmtId="0" fontId="3" fillId="0" borderId="0" xfId="8" applyFont="1"/>
    <xf numFmtId="164" fontId="3" fillId="0" borderId="0" xfId="6" applyNumberFormat="1" applyFont="1" applyFill="1" applyBorder="1" applyAlignment="1"/>
    <xf numFmtId="164" fontId="9" fillId="0" borderId="0" xfId="6" applyNumberFormat="1" applyFont="1" applyFill="1" applyBorder="1"/>
    <xf numFmtId="3" fontId="80" fillId="0" borderId="0" xfId="6" applyNumberFormat="1" applyFont="1" applyFill="1"/>
    <xf numFmtId="0" fontId="9" fillId="0" borderId="0" xfId="6" applyFont="1"/>
    <xf numFmtId="0" fontId="3" fillId="0" borderId="4" xfId="6" applyNumberFormat="1" applyFont="1" applyFill="1" applyBorder="1" applyAlignment="1">
      <alignment horizontal="right"/>
    </xf>
    <xf numFmtId="0" fontId="3" fillId="0" borderId="17" xfId="6" applyNumberFormat="1" applyFont="1" applyFill="1" applyBorder="1" applyAlignment="1">
      <alignment horizontal="right"/>
    </xf>
    <xf numFmtId="164" fontId="21" fillId="0" borderId="4" xfId="6" applyNumberFormat="1" applyFont="1" applyFill="1" applyBorder="1" applyAlignment="1">
      <alignment horizontal="right"/>
    </xf>
    <xf numFmtId="0" fontId="9" fillId="0" borderId="0" xfId="6" applyFont="1" applyFill="1"/>
    <xf numFmtId="0" fontId="9" fillId="0" borderId="40" xfId="6" applyFont="1" applyFill="1" applyBorder="1"/>
    <xf numFmtId="0" fontId="9" fillId="0" borderId="43" xfId="6" applyFont="1" applyFill="1" applyBorder="1"/>
    <xf numFmtId="3" fontId="3" fillId="0" borderId="4" xfId="6" applyNumberFormat="1" applyFont="1" applyFill="1" applyBorder="1" applyAlignment="1">
      <alignment horizontal="right"/>
    </xf>
    <xf numFmtId="165" fontId="3" fillId="0" borderId="4" xfId="6" applyNumberFormat="1" applyFont="1" applyFill="1" applyBorder="1" applyAlignment="1">
      <alignment horizontal="right"/>
    </xf>
    <xf numFmtId="0" fontId="23" fillId="0" borderId="43" xfId="6" applyFont="1" applyFill="1" applyBorder="1"/>
    <xf numFmtId="165" fontId="21" fillId="0" borderId="4" xfId="6" applyNumberFormat="1" applyFont="1" applyFill="1" applyBorder="1" applyAlignment="1">
      <alignment horizontal="right"/>
    </xf>
    <xf numFmtId="165" fontId="3" fillId="0" borderId="17" xfId="6" applyNumberFormat="1" applyFont="1" applyFill="1" applyBorder="1" applyAlignment="1">
      <alignment horizontal="right"/>
    </xf>
    <xf numFmtId="0" fontId="20" fillId="0" borderId="0" xfId="6" applyNumberFormat="1" applyFont="1" applyFill="1" applyBorder="1" applyAlignment="1"/>
    <xf numFmtId="0" fontId="16" fillId="0" borderId="0" xfId="6" applyFont="1" applyFill="1"/>
    <xf numFmtId="0" fontId="3" fillId="0" borderId="41" xfId="6" applyNumberFormat="1" applyFont="1" applyFill="1" applyBorder="1" applyAlignment="1">
      <alignment horizontal="left"/>
    </xf>
    <xf numFmtId="0" fontId="16" fillId="0" borderId="54" xfId="6" applyNumberFormat="1" applyFont="1" applyFill="1" applyBorder="1" applyAlignment="1">
      <alignment horizontal="center"/>
    </xf>
    <xf numFmtId="0" fontId="16" fillId="0" borderId="42" xfId="6" applyFont="1" applyFill="1" applyBorder="1" applyAlignment="1">
      <alignment horizontal="center"/>
    </xf>
    <xf numFmtId="0" fontId="16" fillId="0" borderId="49" xfId="6" applyNumberFormat="1" applyFont="1" applyFill="1" applyBorder="1" applyAlignment="1">
      <alignment horizontal="center"/>
    </xf>
    <xf numFmtId="0" fontId="16" fillId="0" borderId="65" xfId="6" applyNumberFormat="1" applyFont="1" applyFill="1" applyBorder="1" applyAlignment="1">
      <alignment horizontal="center"/>
    </xf>
    <xf numFmtId="0" fontId="16" fillId="0" borderId="49" xfId="6" applyFont="1" applyFill="1" applyBorder="1" applyAlignment="1">
      <alignment horizontal="center"/>
    </xf>
    <xf numFmtId="0" fontId="16" fillId="0" borderId="61" xfId="6" applyFont="1" applyFill="1" applyBorder="1" applyAlignment="1">
      <alignment horizontal="center"/>
    </xf>
    <xf numFmtId="1" fontId="3" fillId="0" borderId="4" xfId="6" applyNumberFormat="1" applyFont="1" applyFill="1" applyBorder="1" applyAlignment="1">
      <alignment horizontal="right"/>
    </xf>
    <xf numFmtId="165" fontId="9" fillId="0" borderId="4" xfId="6" applyNumberFormat="1" applyFont="1" applyFill="1" applyBorder="1" applyAlignment="1">
      <alignment horizontal="right"/>
    </xf>
    <xf numFmtId="1" fontId="21" fillId="0" borderId="4" xfId="6" applyNumberFormat="1" applyFont="1" applyFill="1" applyBorder="1" applyAlignment="1">
      <alignment horizontal="right"/>
    </xf>
    <xf numFmtId="165" fontId="23" fillId="0" borderId="4" xfId="6" applyNumberFormat="1" applyFont="1" applyFill="1" applyBorder="1" applyAlignment="1">
      <alignment horizontal="right"/>
    </xf>
    <xf numFmtId="1" fontId="3" fillId="0" borderId="17" xfId="6" applyNumberFormat="1" applyFont="1" applyFill="1" applyBorder="1" applyAlignment="1">
      <alignment horizontal="right"/>
    </xf>
    <xf numFmtId="165" fontId="9" fillId="0" borderId="16" xfId="6" applyNumberFormat="1" applyFont="1" applyFill="1" applyBorder="1" applyAlignment="1">
      <alignment horizontal="right"/>
    </xf>
    <xf numFmtId="0" fontId="22" fillId="0" borderId="0" xfId="6" applyNumberFormat="1" applyFont="1" applyFill="1" applyBorder="1" applyAlignment="1"/>
    <xf numFmtId="165" fontId="9" fillId="0" borderId="17" xfId="40" applyNumberFormat="1" applyFont="1" applyFill="1" applyBorder="1" applyAlignment="1">
      <alignment horizontal="right"/>
    </xf>
    <xf numFmtId="165" fontId="9" fillId="0" borderId="16" xfId="40" applyNumberFormat="1" applyFont="1" applyFill="1" applyBorder="1" applyAlignment="1">
      <alignment horizontal="right"/>
    </xf>
    <xf numFmtId="165" fontId="9" fillId="0" borderId="26" xfId="6" applyNumberFormat="1" applyFont="1" applyFill="1" applyBorder="1" applyAlignment="1">
      <alignment horizontal="right"/>
    </xf>
    <xf numFmtId="3" fontId="3" fillId="0" borderId="26" xfId="6" applyNumberFormat="1" applyFont="1" applyFill="1" applyBorder="1" applyAlignment="1">
      <alignment horizontal="right"/>
    </xf>
    <xf numFmtId="165" fontId="23" fillId="0" borderId="26" xfId="6" applyNumberFormat="1" applyFont="1" applyFill="1" applyBorder="1" applyAlignment="1">
      <alignment horizontal="right"/>
    </xf>
    <xf numFmtId="1" fontId="9" fillId="0" borderId="4" xfId="6" applyNumberFormat="1" applyFont="1" applyFill="1" applyBorder="1" applyAlignment="1">
      <alignment horizontal="right"/>
    </xf>
    <xf numFmtId="165" fontId="3" fillId="0" borderId="26" xfId="6" applyNumberFormat="1" applyFont="1" applyFill="1" applyBorder="1" applyAlignment="1">
      <alignment horizontal="right"/>
    </xf>
    <xf numFmtId="3" fontId="9" fillId="0" borderId="7" xfId="8" applyNumberFormat="1" applyFont="1" applyFill="1" applyBorder="1" applyAlignment="1">
      <alignment horizontal="center"/>
    </xf>
    <xf numFmtId="3" fontId="9" fillId="0" borderId="23" xfId="8" applyNumberFormat="1" applyFont="1" applyFill="1" applyBorder="1" applyAlignment="1">
      <alignment horizontal="center"/>
    </xf>
    <xf numFmtId="3" fontId="9" fillId="0" borderId="92" xfId="8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3" fillId="0" borderId="79" xfId="6" applyFont="1" applyBorder="1" applyAlignment="1">
      <alignment horizontal="center"/>
    </xf>
    <xf numFmtId="164" fontId="13" fillId="0" borderId="118" xfId="6" applyNumberFormat="1" applyFont="1" applyBorder="1"/>
    <xf numFmtId="164" fontId="13" fillId="0" borderId="119" xfId="6" applyNumberFormat="1" applyFont="1" applyBorder="1"/>
    <xf numFmtId="164" fontId="13" fillId="0" borderId="111" xfId="6" applyNumberFormat="1" applyFont="1" applyBorder="1"/>
    <xf numFmtId="164" fontId="13" fillId="0" borderId="116" xfId="6" applyNumberFormat="1" applyFont="1" applyBorder="1"/>
    <xf numFmtId="164" fontId="13" fillId="0" borderId="117" xfId="6" applyNumberFormat="1" applyFont="1" applyBorder="1"/>
    <xf numFmtId="0" fontId="13" fillId="0" borderId="113" xfId="6" applyFont="1" applyBorder="1"/>
    <xf numFmtId="0" fontId="13" fillId="0" borderId="118" xfId="6" applyFont="1" applyBorder="1" applyAlignment="1">
      <alignment horizontal="right"/>
    </xf>
    <xf numFmtId="164" fontId="13" fillId="0" borderId="119" xfId="6" applyNumberFormat="1" applyFont="1" applyBorder="1" applyAlignment="1">
      <alignment horizontal="right"/>
    </xf>
    <xf numFmtId="0" fontId="13" fillId="0" borderId="111" xfId="6" applyFont="1" applyBorder="1" applyAlignment="1">
      <alignment horizontal="right"/>
    </xf>
    <xf numFmtId="164" fontId="13" fillId="0" borderId="116" xfId="6" applyNumberFormat="1" applyFont="1" applyBorder="1" applyAlignment="1">
      <alignment horizontal="right"/>
    </xf>
    <xf numFmtId="0" fontId="13" fillId="0" borderId="119" xfId="6" applyFont="1" applyBorder="1" applyAlignment="1">
      <alignment horizontal="right"/>
    </xf>
    <xf numFmtId="164" fontId="13" fillId="0" borderId="111" xfId="6" applyNumberFormat="1" applyFont="1" applyBorder="1" applyAlignment="1">
      <alignment horizontal="right"/>
    </xf>
    <xf numFmtId="0" fontId="13" fillId="0" borderId="120" xfId="6" applyFont="1" applyBorder="1"/>
    <xf numFmtId="0" fontId="13" fillId="0" borderId="111" xfId="6" applyFont="1" applyBorder="1"/>
    <xf numFmtId="0" fontId="0" fillId="0" borderId="0" xfId="0"/>
    <xf numFmtId="0" fontId="74" fillId="0" borderId="0" xfId="8" applyFont="1"/>
    <xf numFmtId="0" fontId="89" fillId="0" borderId="0" xfId="8" applyFont="1" applyFill="1"/>
    <xf numFmtId="0" fontId="74" fillId="0" borderId="0" xfId="8" applyFont="1" applyFill="1"/>
    <xf numFmtId="3" fontId="74" fillId="0" borderId="0" xfId="8" applyNumberFormat="1" applyFont="1" applyFill="1"/>
    <xf numFmtId="0" fontId="73" fillId="0" borderId="0" xfId="21" applyFont="1"/>
    <xf numFmtId="3" fontId="73" fillId="0" borderId="0" xfId="21" applyNumberFormat="1" applyFont="1"/>
    <xf numFmtId="0" fontId="73" fillId="0" borderId="0" xfId="8" applyFont="1"/>
    <xf numFmtId="0" fontId="73" fillId="0" borderId="0" xfId="21" applyFont="1" applyAlignment="1">
      <alignment vertical="center" wrapText="1"/>
    </xf>
    <xf numFmtId="0" fontId="73" fillId="0" borderId="0" xfId="8" applyFont="1" applyAlignment="1">
      <alignment vertical="center"/>
    </xf>
    <xf numFmtId="0" fontId="74" fillId="0" borderId="0" xfId="8" applyFont="1" applyAlignment="1">
      <alignment vertical="center"/>
    </xf>
    <xf numFmtId="0" fontId="91" fillId="0" borderId="0" xfId="21" applyFont="1"/>
    <xf numFmtId="49" fontId="13" fillId="0" borderId="43" xfId="21" applyNumberFormat="1" applyFont="1" applyFill="1" applyBorder="1" applyAlignment="1">
      <alignment wrapText="1"/>
    </xf>
    <xf numFmtId="164" fontId="9" fillId="0" borderId="7" xfId="8" applyNumberFormat="1" applyFont="1" applyBorder="1" applyAlignment="1">
      <alignment vertical="center"/>
    </xf>
    <xf numFmtId="164" fontId="9" fillId="0" borderId="4" xfId="8" applyNumberFormat="1" applyFont="1" applyBorder="1" applyAlignment="1">
      <alignment vertical="center"/>
    </xf>
    <xf numFmtId="164" fontId="9" fillId="0" borderId="4" xfId="8" applyNumberFormat="1" applyFont="1" applyFill="1" applyBorder="1" applyAlignment="1">
      <alignment vertical="center"/>
    </xf>
    <xf numFmtId="1" fontId="9" fillId="0" borderId="4" xfId="8" applyNumberFormat="1" applyFont="1" applyFill="1" applyBorder="1" applyAlignment="1">
      <alignment vertical="center"/>
    </xf>
    <xf numFmtId="3" fontId="9" fillId="0" borderId="4" xfId="8" applyNumberFormat="1" applyFont="1" applyFill="1" applyBorder="1" applyAlignment="1">
      <alignment vertical="center"/>
    </xf>
    <xf numFmtId="4" fontId="9" fillId="0" borderId="4" xfId="21" applyNumberFormat="1" applyFont="1" applyFill="1" applyBorder="1" applyAlignment="1">
      <alignment vertical="center"/>
    </xf>
    <xf numFmtId="4" fontId="9" fillId="0" borderId="23" xfId="21" applyNumberFormat="1" applyFont="1" applyFill="1" applyBorder="1" applyAlignment="1">
      <alignment vertical="center"/>
    </xf>
    <xf numFmtId="164" fontId="9" fillId="0" borderId="34" xfId="8" applyNumberFormat="1" applyFont="1" applyFill="1" applyBorder="1" applyAlignment="1">
      <alignment vertical="center"/>
    </xf>
    <xf numFmtId="3" fontId="9" fillId="0" borderId="34" xfId="8" applyNumberFormat="1" applyFont="1" applyFill="1" applyBorder="1" applyAlignment="1">
      <alignment vertical="center"/>
    </xf>
    <xf numFmtId="4" fontId="9" fillId="0" borderId="34" xfId="21" applyNumberFormat="1" applyFont="1" applyFill="1" applyBorder="1" applyAlignment="1">
      <alignment vertical="center"/>
    </xf>
    <xf numFmtId="4" fontId="9" fillId="0" borderId="67" xfId="21" applyNumberFormat="1" applyFont="1" applyFill="1" applyBorder="1" applyAlignment="1">
      <alignment vertical="center"/>
    </xf>
    <xf numFmtId="175" fontId="8" fillId="3" borderId="0" xfId="12" applyNumberFormat="1" applyFont="1" applyFill="1" applyAlignment="1">
      <alignment horizontal="right" vertical="center"/>
    </xf>
    <xf numFmtId="0" fontId="30" fillId="3" borderId="0" xfId="21" applyFont="1" applyFill="1" applyBorder="1"/>
    <xf numFmtId="0" fontId="30" fillId="3" borderId="0" xfId="21" applyFont="1" applyFill="1" applyBorder="1" applyAlignment="1">
      <alignment horizontal="right"/>
    </xf>
    <xf numFmtId="0" fontId="9" fillId="3" borderId="0" xfId="40" applyFont="1" applyFill="1" applyAlignment="1">
      <alignment horizontal="right"/>
    </xf>
    <xf numFmtId="0" fontId="30" fillId="0" borderId="0" xfId="21" applyFont="1" applyFill="1" applyAlignment="1">
      <alignment horizontal="right"/>
    </xf>
    <xf numFmtId="3" fontId="9" fillId="0" borderId="114" xfId="8" applyNumberFormat="1" applyFont="1" applyBorder="1"/>
    <xf numFmtId="3" fontId="9" fillId="0" borderId="112" xfId="8" applyNumberFormat="1" applyFont="1" applyBorder="1"/>
    <xf numFmtId="0" fontId="3" fillId="0" borderId="22" xfId="8" applyFont="1" applyFill="1" applyBorder="1"/>
    <xf numFmtId="3" fontId="9" fillId="0" borderId="7" xfId="8" applyNumberFormat="1" applyFont="1" applyFill="1" applyBorder="1" applyAlignment="1">
      <alignment vertical="center"/>
    </xf>
    <xf numFmtId="3" fontId="9" fillId="0" borderId="37" xfId="8" applyNumberFormat="1" applyFont="1" applyFill="1" applyBorder="1" applyAlignment="1">
      <alignment vertical="center"/>
    </xf>
    <xf numFmtId="0" fontId="90" fillId="0" borderId="11" xfId="21" applyFont="1" applyFill="1" applyBorder="1" applyAlignment="1">
      <alignment horizontal="center" vertical="center" wrapText="1"/>
    </xf>
    <xf numFmtId="4" fontId="9" fillId="0" borderId="7" xfId="21" applyNumberFormat="1" applyFont="1" applyFill="1" applyBorder="1" applyAlignment="1">
      <alignment vertical="center"/>
    </xf>
    <xf numFmtId="4" fontId="9" fillId="0" borderId="37" xfId="21" applyNumberFormat="1" applyFont="1" applyFill="1" applyBorder="1" applyAlignment="1">
      <alignment vertical="center"/>
    </xf>
    <xf numFmtId="0" fontId="13" fillId="0" borderId="116" xfId="0" applyFont="1" applyBorder="1" applyAlignment="1">
      <alignment horizontal="center"/>
    </xf>
    <xf numFmtId="164" fontId="13" fillId="0" borderId="98" xfId="5" applyNumberFormat="1" applyFont="1" applyBorder="1" applyAlignment="1">
      <alignment horizontal="center" vertical="center"/>
    </xf>
    <xf numFmtId="164" fontId="13" fillId="0" borderId="7" xfId="5" applyNumberFormat="1" applyFont="1" applyBorder="1" applyAlignment="1">
      <alignment horizontal="center" vertical="center"/>
    </xf>
    <xf numFmtId="164" fontId="13" fillId="0" borderId="16" xfId="5" applyNumberFormat="1" applyFont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4" fontId="13" fillId="0" borderId="122" xfId="4" applyNumberFormat="1" applyFont="1" applyBorder="1" applyAlignment="1">
      <alignment horizontal="center" vertical="center"/>
    </xf>
    <xf numFmtId="4" fontId="13" fillId="0" borderId="98" xfId="4" applyNumberFormat="1" applyFont="1" applyBorder="1" applyAlignment="1">
      <alignment horizontal="center" vertical="center"/>
    </xf>
    <xf numFmtId="4" fontId="13" fillId="0" borderId="92" xfId="4" applyNumberFormat="1" applyFont="1" applyBorder="1" applyAlignment="1">
      <alignment horizontal="center" vertical="center"/>
    </xf>
    <xf numFmtId="4" fontId="13" fillId="0" borderId="7" xfId="4" applyNumberFormat="1" applyFont="1" applyBorder="1" applyAlignment="1">
      <alignment horizontal="center" vertical="center"/>
    </xf>
    <xf numFmtId="4" fontId="13" fillId="0" borderId="90" xfId="4" applyNumberFormat="1" applyFont="1" applyBorder="1" applyAlignment="1">
      <alignment horizontal="center" vertical="center"/>
    </xf>
    <xf numFmtId="4" fontId="13" fillId="0" borderId="16" xfId="4" applyNumberFormat="1" applyFont="1" applyBorder="1" applyAlignment="1">
      <alignment horizontal="center" vertical="center"/>
    </xf>
    <xf numFmtId="0" fontId="2" fillId="3" borderId="0" xfId="0" quotePrefix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92" fillId="3" borderId="0" xfId="0" applyFont="1" applyFill="1" applyAlignment="1">
      <alignment horizontal="center"/>
    </xf>
    <xf numFmtId="0" fontId="92" fillId="3" borderId="0" xfId="0" applyFont="1" applyFill="1" applyAlignment="1">
      <alignment horizontal="right"/>
    </xf>
    <xf numFmtId="0" fontId="26" fillId="3" borderId="0" xfId="0" applyFont="1" applyFill="1" applyAlignment="1">
      <alignment horizontal="left" vertical="center"/>
    </xf>
    <xf numFmtId="0" fontId="26" fillId="3" borderId="0" xfId="0" applyFont="1" applyFill="1" applyBorder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right"/>
    </xf>
    <xf numFmtId="0" fontId="23" fillId="0" borderId="0" xfId="33" applyFont="1"/>
    <xf numFmtId="0" fontId="16" fillId="0" borderId="0" xfId="33" applyFont="1"/>
    <xf numFmtId="0" fontId="62" fillId="3" borderId="0" xfId="0" applyFont="1" applyFill="1" applyAlignment="1">
      <alignment horizontal="right"/>
    </xf>
    <xf numFmtId="0" fontId="9" fillId="0" borderId="75" xfId="33" applyFont="1" applyBorder="1"/>
    <xf numFmtId="0" fontId="16" fillId="0" borderId="95" xfId="33" applyFont="1" applyBorder="1"/>
    <xf numFmtId="0" fontId="16" fillId="0" borderId="96" xfId="33" applyFont="1" applyBorder="1"/>
    <xf numFmtId="0" fontId="16" fillId="3" borderId="97" xfId="33" applyFont="1" applyFill="1" applyBorder="1" applyAlignment="1">
      <alignment horizontal="right"/>
    </xf>
    <xf numFmtId="0" fontId="9" fillId="0" borderId="43" xfId="33" applyFont="1" applyBorder="1"/>
    <xf numFmtId="165" fontId="30" fillId="3" borderId="26" xfId="0" applyNumberFormat="1" applyFont="1" applyFill="1" applyBorder="1"/>
    <xf numFmtId="0" fontId="9" fillId="0" borderId="43" xfId="8" applyFont="1" applyFill="1" applyBorder="1"/>
    <xf numFmtId="0" fontId="9" fillId="0" borderId="44" xfId="8" applyFont="1" applyFill="1" applyBorder="1"/>
    <xf numFmtId="165" fontId="30" fillId="3" borderId="31" xfId="0" applyNumberFormat="1" applyFont="1" applyFill="1" applyBorder="1"/>
    <xf numFmtId="0" fontId="9" fillId="0" borderId="0" xfId="33" applyFont="1"/>
    <xf numFmtId="0" fontId="11" fillId="3" borderId="0" xfId="0" applyFont="1" applyFill="1"/>
    <xf numFmtId="0" fontId="23" fillId="0" borderId="0" xfId="33" applyFont="1" applyBorder="1"/>
    <xf numFmtId="0" fontId="16" fillId="0" borderId="0" xfId="33" applyFont="1" applyBorder="1"/>
    <xf numFmtId="3" fontId="30" fillId="0" borderId="4" xfId="0" applyNumberFormat="1" applyFont="1" applyFill="1" applyBorder="1" applyAlignment="1">
      <alignment horizontal="right"/>
    </xf>
    <xf numFmtId="165" fontId="30" fillId="3" borderId="26" xfId="0" applyNumberFormat="1" applyFont="1" applyFill="1" applyBorder="1" applyAlignment="1">
      <alignment horizontal="right"/>
    </xf>
    <xf numFmtId="0" fontId="16" fillId="3" borderId="0" xfId="33" applyFont="1" applyFill="1"/>
    <xf numFmtId="0" fontId="16" fillId="0" borderId="92" xfId="33" applyFont="1" applyBorder="1"/>
    <xf numFmtId="0" fontId="16" fillId="0" borderId="4" xfId="33" applyFont="1" applyBorder="1"/>
    <xf numFmtId="0" fontId="16" fillId="0" borderId="95" xfId="33" applyFont="1" applyBorder="1" applyAlignment="1">
      <alignment horizontal="right"/>
    </xf>
    <xf numFmtId="0" fontId="16" fillId="0" borderId="96" xfId="33" applyFont="1" applyBorder="1" applyAlignment="1">
      <alignment horizontal="right"/>
    </xf>
    <xf numFmtId="3" fontId="30" fillId="3" borderId="5" xfId="21" applyNumberFormat="1" applyFont="1" applyFill="1" applyBorder="1" applyAlignment="1">
      <alignment vertical="center"/>
    </xf>
    <xf numFmtId="165" fontId="30" fillId="3" borderId="28" xfId="21" applyNumberFormat="1" applyFont="1" applyFill="1" applyBorder="1" applyAlignment="1">
      <alignment vertical="center"/>
    </xf>
    <xf numFmtId="1" fontId="68" fillId="0" borderId="51" xfId="0" applyNumberFormat="1" applyFont="1" applyBorder="1"/>
    <xf numFmtId="1" fontId="68" fillId="0" borderId="4" xfId="0" applyNumberFormat="1" applyFont="1" applyBorder="1"/>
    <xf numFmtId="165" fontId="30" fillId="0" borderId="26" xfId="8" applyNumberFormat="1" applyFont="1" applyBorder="1"/>
    <xf numFmtId="165" fontId="93" fillId="0" borderId="31" xfId="8" applyNumberFormat="1" applyFont="1" applyFill="1" applyBorder="1"/>
    <xf numFmtId="3" fontId="23" fillId="0" borderId="17" xfId="8" applyNumberFormat="1" applyFont="1" applyBorder="1"/>
    <xf numFmtId="165" fontId="50" fillId="3" borderId="4" xfId="20" applyNumberFormat="1" applyFont="1" applyFill="1" applyBorder="1" applyAlignment="1">
      <alignment horizontal="right"/>
    </xf>
    <xf numFmtId="165" fontId="50" fillId="3" borderId="5" xfId="20" applyNumberFormat="1" applyFont="1" applyFill="1" applyBorder="1" applyAlignment="1">
      <alignment horizontal="right"/>
    </xf>
    <xf numFmtId="165" fontId="50" fillId="0" borderId="17" xfId="20" applyNumberFormat="1" applyFont="1" applyFill="1" applyBorder="1" applyAlignment="1">
      <alignment horizontal="right"/>
    </xf>
    <xf numFmtId="165" fontId="50" fillId="0" borderId="4" xfId="20" applyNumberFormat="1" applyFont="1" applyFill="1" applyBorder="1" applyAlignment="1">
      <alignment horizontal="right"/>
    </xf>
    <xf numFmtId="0" fontId="9" fillId="3" borderId="43" xfId="6" applyFont="1" applyFill="1" applyBorder="1"/>
    <xf numFmtId="3" fontId="9" fillId="3" borderId="0" xfId="6" applyNumberFormat="1" applyFont="1" applyFill="1" applyBorder="1"/>
    <xf numFmtId="165" fontId="9" fillId="3" borderId="3" xfId="6" applyNumberFormat="1" applyFont="1" applyFill="1" applyBorder="1"/>
    <xf numFmtId="3" fontId="9" fillId="3" borderId="4" xfId="6" applyNumberFormat="1" applyFont="1" applyFill="1" applyBorder="1"/>
    <xf numFmtId="165" fontId="9" fillId="3" borderId="0" xfId="6" applyNumberFormat="1" applyFont="1" applyFill="1" applyBorder="1"/>
    <xf numFmtId="3" fontId="8" fillId="3" borderId="4" xfId="20" applyNumberFormat="1" applyFont="1" applyFill="1" applyBorder="1" applyAlignment="1">
      <alignment horizontal="right"/>
    </xf>
    <xf numFmtId="164" fontId="18" fillId="3" borderId="23" xfId="36" applyNumberFormat="1" applyFill="1" applyBorder="1"/>
    <xf numFmtId="165" fontId="9" fillId="0" borderId="51" xfId="6" applyNumberFormat="1" applyFont="1" applyFill="1" applyBorder="1"/>
    <xf numFmtId="165" fontId="9" fillId="3" borderId="4" xfId="6" applyNumberFormat="1" applyFont="1" applyFill="1" applyBorder="1"/>
    <xf numFmtId="165" fontId="9" fillId="0" borderId="4" xfId="6" applyNumberFormat="1" applyFont="1" applyFill="1" applyBorder="1"/>
    <xf numFmtId="165" fontId="9" fillId="0" borderId="5" xfId="6" applyNumberFormat="1" applyFont="1" applyFill="1" applyBorder="1"/>
    <xf numFmtId="0" fontId="2" fillId="0" borderId="0" xfId="21" applyFont="1" applyAlignment="1">
      <alignment horizontal="left" wrapText="1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centerContinuous"/>
    </xf>
    <xf numFmtId="0" fontId="2" fillId="0" borderId="1" xfId="0" quotePrefix="1" applyFont="1" applyBorder="1" applyAlignment="1">
      <alignment horizontal="centerContinuous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quotePrefix="1" applyFont="1" applyBorder="1" applyAlignment="1">
      <alignment horizontal="left" vertical="center"/>
    </xf>
    <xf numFmtId="167" fontId="2" fillId="0" borderId="7" xfId="19" applyNumberFormat="1" applyFont="1" applyFill="1" applyBorder="1" applyAlignment="1">
      <alignment horizontal="right" vertical="center"/>
    </xf>
    <xf numFmtId="165" fontId="2" fillId="0" borderId="0" xfId="0" applyNumberFormat="1" applyFont="1"/>
    <xf numFmtId="167" fontId="10" fillId="0" borderId="7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167" fontId="2" fillId="0" borderId="7" xfId="0" applyNumberFormat="1" applyFont="1" applyFill="1" applyBorder="1" applyAlignment="1">
      <alignment horizontal="right" vertical="center"/>
    </xf>
    <xf numFmtId="167" fontId="2" fillId="0" borderId="0" xfId="0" applyNumberFormat="1" applyFont="1"/>
    <xf numFmtId="168" fontId="2" fillId="0" borderId="0" xfId="0" applyNumberFormat="1" applyFont="1"/>
    <xf numFmtId="0" fontId="2" fillId="0" borderId="24" xfId="0" applyFont="1" applyBorder="1" applyAlignment="1">
      <alignment horizontal="left" vertical="center"/>
    </xf>
    <xf numFmtId="0" fontId="2" fillId="0" borderId="113" xfId="0" applyFont="1" applyBorder="1" applyAlignment="1">
      <alignment horizontal="centerContinuous" vertical="center"/>
    </xf>
    <xf numFmtId="0" fontId="2" fillId="0" borderId="113" xfId="0" applyFont="1" applyBorder="1" applyAlignment="1">
      <alignment horizontal="center" vertical="center"/>
    </xf>
    <xf numFmtId="164" fontId="25" fillId="0" borderId="113" xfId="0" quotePrefix="1" applyNumberFormat="1" applyFont="1" applyFill="1" applyBorder="1" applyAlignment="1">
      <alignment horizontal="center" vertical="center"/>
    </xf>
    <xf numFmtId="164" fontId="94" fillId="0" borderId="113" xfId="0" quotePrefix="1" applyNumberFormat="1" applyFont="1" applyFill="1" applyBorder="1" applyAlignment="1">
      <alignment horizontal="center" vertical="center"/>
    </xf>
    <xf numFmtId="164" fontId="25" fillId="0" borderId="115" xfId="0" quotePrefix="1" applyNumberFormat="1" applyFont="1" applyFill="1" applyBorder="1" applyAlignment="1">
      <alignment horizontal="center" vertical="center"/>
    </xf>
    <xf numFmtId="169" fontId="2" fillId="0" borderId="7" xfId="0" applyNumberFormat="1" applyFont="1" applyFill="1" applyBorder="1"/>
    <xf numFmtId="167" fontId="2" fillId="0" borderId="23" xfId="0" applyNumberFormat="1" applyFont="1" applyFill="1" applyBorder="1"/>
    <xf numFmtId="169" fontId="2" fillId="0" borderId="0" xfId="0" applyNumberFormat="1" applyFont="1"/>
    <xf numFmtId="169" fontId="2" fillId="0" borderId="7" xfId="0" applyNumberFormat="1" applyFont="1" applyFill="1" applyBorder="1" applyAlignment="1">
      <alignment horizontal="right" vertical="center"/>
    </xf>
    <xf numFmtId="167" fontId="2" fillId="0" borderId="23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0" fontId="2" fillId="0" borderId="19" xfId="0" quotePrefix="1" applyFont="1" applyBorder="1" applyAlignment="1">
      <alignment horizontal="left" vertical="center"/>
    </xf>
    <xf numFmtId="0" fontId="2" fillId="0" borderId="20" xfId="0" quotePrefix="1" applyFont="1" applyBorder="1" applyAlignment="1">
      <alignment horizontal="left" vertical="center"/>
    </xf>
    <xf numFmtId="169" fontId="2" fillId="0" borderId="25" xfId="0" applyNumberFormat="1" applyFont="1" applyFill="1" applyBorder="1" applyAlignment="1">
      <alignment horizontal="right" vertical="center"/>
    </xf>
    <xf numFmtId="169" fontId="2" fillId="0" borderId="5" xfId="0" applyNumberFormat="1" applyFont="1" applyFill="1" applyBorder="1" applyAlignment="1">
      <alignment horizontal="right" vertical="center"/>
    </xf>
    <xf numFmtId="167" fontId="2" fillId="0" borderId="2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3" fontId="95" fillId="0" borderId="0" xfId="0" applyNumberFormat="1" applyFont="1"/>
    <xf numFmtId="0" fontId="2" fillId="0" borderId="14" xfId="0" quotePrefix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9" fontId="2" fillId="0" borderId="16" xfId="0" applyNumberFormat="1" applyFont="1" applyFill="1" applyBorder="1" applyAlignment="1">
      <alignment horizontal="right" vertical="center"/>
    </xf>
    <xf numFmtId="167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19" fillId="0" borderId="0" xfId="0" applyFont="1" applyFill="1"/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Continuous"/>
    </xf>
    <xf numFmtId="0" fontId="30" fillId="0" borderId="0" xfId="0" applyFont="1" applyFill="1" applyAlignment="1">
      <alignment horizontal="right"/>
    </xf>
    <xf numFmtId="3" fontId="30" fillId="0" borderId="0" xfId="0" applyNumberFormat="1" applyFont="1" applyFill="1"/>
    <xf numFmtId="3" fontId="19" fillId="0" borderId="123" xfId="26" applyNumberFormat="1" applyFont="1" applyFill="1" applyBorder="1" applyAlignment="1">
      <alignment horizontal="right"/>
    </xf>
    <xf numFmtId="3" fontId="19" fillId="0" borderId="126" xfId="26" applyNumberFormat="1" applyFont="1" applyFill="1" applyBorder="1" applyAlignment="1">
      <alignment horizontal="right"/>
    </xf>
    <xf numFmtId="3" fontId="0" fillId="0" borderId="0" xfId="0" applyNumberFormat="1" applyFill="1"/>
    <xf numFmtId="3" fontId="16" fillId="0" borderId="4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64" fillId="0" borderId="4" xfId="0" applyNumberFormat="1" applyFont="1" applyFill="1" applyBorder="1" applyAlignment="1">
      <alignment horizontal="right"/>
    </xf>
    <xf numFmtId="3" fontId="16" fillId="0" borderId="117" xfId="0" applyNumberFormat="1" applyFont="1" applyFill="1" applyBorder="1"/>
    <xf numFmtId="3" fontId="16" fillId="0" borderId="17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2" fillId="0" borderId="0" xfId="44" applyFont="1" applyAlignment="1">
      <alignment horizontal="center"/>
    </xf>
    <xf numFmtId="0" fontId="13" fillId="0" borderId="0" xfId="44" applyFont="1"/>
    <xf numFmtId="0" fontId="96" fillId="0" borderId="0" xfId="44" applyFont="1"/>
    <xf numFmtId="0" fontId="8" fillId="0" borderId="0" xfId="44" applyFont="1"/>
    <xf numFmtId="0" fontId="97" fillId="0" borderId="0" xfId="44" applyFont="1"/>
    <xf numFmtId="0" fontId="98" fillId="0" borderId="0" xfId="44" applyFont="1" applyAlignment="1">
      <alignment horizontal="right"/>
    </xf>
    <xf numFmtId="0" fontId="13" fillId="0" borderId="0" xfId="44" applyFont="1" applyAlignment="1">
      <alignment horizontal="right"/>
    </xf>
    <xf numFmtId="0" fontId="2" fillId="0" borderId="0" xfId="44" applyFont="1"/>
    <xf numFmtId="0" fontId="30" fillId="0" borderId="0" xfId="44" applyFont="1"/>
    <xf numFmtId="0" fontId="99" fillId="0" borderId="4" xfId="44" applyFont="1" applyBorder="1" applyAlignment="1">
      <alignment horizontal="center"/>
    </xf>
    <xf numFmtId="0" fontId="99" fillId="0" borderId="0" xfId="44" applyFont="1" applyAlignment="1">
      <alignment horizontal="center"/>
    </xf>
    <xf numFmtId="0" fontId="7" fillId="0" borderId="0" xfId="44" applyFont="1" applyAlignment="1">
      <alignment horizontal="center"/>
    </xf>
    <xf numFmtId="0" fontId="99" fillId="0" borderId="0" xfId="44" applyFont="1" applyBorder="1" applyAlignment="1">
      <alignment horizontal="center"/>
    </xf>
    <xf numFmtId="0" fontId="99" fillId="0" borderId="4" xfId="44" applyFont="1" applyFill="1" applyBorder="1" applyAlignment="1">
      <alignment horizontal="center"/>
    </xf>
    <xf numFmtId="0" fontId="100" fillId="0" borderId="4" xfId="44" applyFont="1" applyFill="1" applyBorder="1" applyAlignment="1">
      <alignment horizontal="center"/>
    </xf>
    <xf numFmtId="0" fontId="99" fillId="0" borderId="7" xfId="44" applyFont="1" applyBorder="1" applyAlignment="1">
      <alignment horizontal="center"/>
    </xf>
    <xf numFmtId="0" fontId="99" fillId="0" borderId="51" xfId="44" applyFont="1" applyBorder="1" applyAlignment="1">
      <alignment horizontal="center"/>
    </xf>
    <xf numFmtId="3" fontId="101" fillId="0" borderId="4" xfId="44" applyNumberFormat="1" applyFont="1" applyBorder="1"/>
    <xf numFmtId="3" fontId="99" fillId="0" borderId="4" xfId="44" applyNumberFormat="1" applyFont="1" applyBorder="1" applyAlignment="1">
      <alignment horizontal="right"/>
    </xf>
    <xf numFmtId="3" fontId="99" fillId="0" borderId="4" xfId="44" applyNumberFormat="1" applyFont="1" applyFill="1" applyBorder="1" applyAlignment="1">
      <alignment horizontal="right"/>
    </xf>
    <xf numFmtId="3" fontId="100" fillId="0" borderId="4" xfId="44" applyNumberFormat="1" applyFont="1" applyFill="1" applyBorder="1" applyAlignment="1">
      <alignment horizontal="right"/>
    </xf>
    <xf numFmtId="3" fontId="99" fillId="0" borderId="7" xfId="44" applyNumberFormat="1" applyFont="1" applyBorder="1" applyAlignment="1">
      <alignment horizontal="right"/>
    </xf>
    <xf numFmtId="3" fontId="99" fillId="0" borderId="4" xfId="44" applyNumberFormat="1" applyFont="1" applyBorder="1"/>
    <xf numFmtId="3" fontId="100" fillId="0" borderId="4" xfId="44" applyNumberFormat="1" applyFont="1" applyBorder="1"/>
    <xf numFmtId="3" fontId="100" fillId="2" borderId="4" xfId="44" applyNumberFormat="1" applyFont="1" applyFill="1" applyBorder="1"/>
    <xf numFmtId="3" fontId="100" fillId="0" borderId="7" xfId="44" applyNumberFormat="1" applyFont="1" applyBorder="1"/>
    <xf numFmtId="0" fontId="2" fillId="0" borderId="0" xfId="44" applyFont="1" applyBorder="1" applyAlignment="1">
      <alignment horizontal="center"/>
    </xf>
    <xf numFmtId="3" fontId="2" fillId="0" borderId="4" xfId="44" applyNumberFormat="1" applyFont="1" applyBorder="1"/>
    <xf numFmtId="3" fontId="102" fillId="0" borderId="4" xfId="44" applyNumberFormat="1" applyFont="1" applyBorder="1"/>
    <xf numFmtId="3" fontId="102" fillId="2" borderId="4" xfId="44" applyNumberFormat="1" applyFont="1" applyFill="1" applyBorder="1"/>
    <xf numFmtId="0" fontId="2" fillId="0" borderId="4" xfId="44" applyFont="1" applyBorder="1"/>
    <xf numFmtId="3" fontId="102" fillId="0" borderId="7" xfId="44" applyNumberFormat="1" applyFont="1" applyBorder="1"/>
    <xf numFmtId="3" fontId="2" fillId="0" borderId="0" xfId="44" applyNumberFormat="1" applyFont="1"/>
    <xf numFmtId="3" fontId="8" fillId="0" borderId="0" xfId="44" applyNumberFormat="1" applyFont="1"/>
    <xf numFmtId="0" fontId="99" fillId="0" borderId="4" xfId="44" applyFont="1" applyBorder="1"/>
    <xf numFmtId="0" fontId="99" fillId="0" borderId="0" xfId="44" applyFont="1"/>
    <xf numFmtId="0" fontId="4" fillId="0" borderId="0" xfId="44" applyFont="1"/>
    <xf numFmtId="0" fontId="19" fillId="0" borderId="0" xfId="44" applyFont="1"/>
    <xf numFmtId="0" fontId="2" fillId="0" borderId="105" xfId="44" applyFont="1" applyBorder="1" applyAlignment="1">
      <alignment horizontal="center"/>
    </xf>
    <xf numFmtId="164" fontId="99" fillId="0" borderId="4" xfId="44" applyNumberFormat="1" applyFont="1" applyBorder="1"/>
    <xf numFmtId="165" fontId="2" fillId="0" borderId="4" xfId="44" applyNumberFormat="1" applyFont="1" applyBorder="1"/>
    <xf numFmtId="164" fontId="2" fillId="0" borderId="4" xfId="44" applyNumberFormat="1" applyFont="1" applyBorder="1"/>
    <xf numFmtId="164" fontId="2" fillId="0" borderId="4" xfId="44" applyNumberFormat="1" applyFont="1" applyFill="1" applyBorder="1"/>
    <xf numFmtId="165" fontId="102" fillId="0" borderId="4" xfId="44" applyNumberFormat="1" applyFont="1" applyBorder="1"/>
    <xf numFmtId="165" fontId="102" fillId="2" borderId="4" xfId="44" applyNumberFormat="1" applyFont="1" applyFill="1" applyBorder="1"/>
    <xf numFmtId="165" fontId="102" fillId="0" borderId="7" xfId="44" applyNumberFormat="1" applyFont="1" applyBorder="1"/>
    <xf numFmtId="0" fontId="101" fillId="0" borderId="0" xfId="44" applyFont="1" applyBorder="1" applyAlignment="1">
      <alignment horizontal="center"/>
    </xf>
    <xf numFmtId="3" fontId="103" fillId="0" borderId="4" xfId="44" applyNumberFormat="1" applyFont="1" applyBorder="1"/>
    <xf numFmtId="3" fontId="103" fillId="2" borderId="4" xfId="44" applyNumberFormat="1" applyFont="1" applyFill="1" applyBorder="1"/>
    <xf numFmtId="3" fontId="103" fillId="0" borderId="7" xfId="44" applyNumberFormat="1" applyFont="1" applyBorder="1"/>
    <xf numFmtId="3" fontId="101" fillId="0" borderId="4" xfId="44" applyNumberFormat="1" applyFont="1" applyFill="1" applyBorder="1"/>
    <xf numFmtId="164" fontId="99" fillId="0" borderId="0" xfId="44" applyNumberFormat="1" applyFont="1" applyBorder="1" applyAlignment="1">
      <alignment horizontal="center"/>
    </xf>
    <xf numFmtId="165" fontId="99" fillId="0" borderId="4" xfId="44" applyNumberFormat="1" applyFont="1" applyBorder="1"/>
    <xf numFmtId="165" fontId="100" fillId="0" borderId="4" xfId="44" applyNumberFormat="1" applyFont="1" applyBorder="1"/>
    <xf numFmtId="165" fontId="100" fillId="2" borderId="4" xfId="44" applyNumberFormat="1" applyFont="1" applyFill="1" applyBorder="1"/>
    <xf numFmtId="164" fontId="99" fillId="0" borderId="4" xfId="44" applyNumberFormat="1" applyFont="1" applyFill="1" applyBorder="1"/>
    <xf numFmtId="0" fontId="2" fillId="0" borderId="0" xfId="44" applyFont="1" applyFill="1" applyBorder="1"/>
    <xf numFmtId="3" fontId="2" fillId="0" borderId="0" xfId="44" applyNumberFormat="1" applyFont="1" applyFill="1" applyBorder="1"/>
    <xf numFmtId="3" fontId="104" fillId="0" borderId="0" xfId="44" applyNumberFormat="1" applyFont="1"/>
    <xf numFmtId="0" fontId="105" fillId="0" borderId="0" xfId="44" applyFont="1"/>
    <xf numFmtId="0" fontId="104" fillId="0" borderId="0" xfId="44" applyFont="1"/>
    <xf numFmtId="1" fontId="30" fillId="0" borderId="56" xfId="21" applyNumberFormat="1" applyFont="1" applyFill="1" applyBorder="1" applyAlignment="1">
      <alignment horizontal="center" wrapText="1"/>
    </xf>
    <xf numFmtId="165" fontId="30" fillId="3" borderId="7" xfId="21" applyNumberFormat="1" applyFont="1" applyFill="1" applyBorder="1" applyAlignment="1">
      <alignment vertical="center"/>
    </xf>
    <xf numFmtId="165" fontId="9" fillId="0" borderId="4" xfId="21" applyNumberFormat="1" applyFont="1" applyFill="1" applyBorder="1" applyAlignment="1">
      <alignment vertical="center"/>
    </xf>
    <xf numFmtId="49" fontId="13" fillId="0" borderId="72" xfId="21" applyNumberFormat="1" applyFont="1" applyFill="1" applyBorder="1" applyAlignment="1">
      <alignment wrapText="1"/>
    </xf>
    <xf numFmtId="164" fontId="9" fillId="0" borderId="114" xfId="8" applyNumberFormat="1" applyFont="1" applyBorder="1" applyAlignment="1">
      <alignment vertical="center"/>
    </xf>
    <xf numFmtId="164" fontId="9" fillId="0" borderId="6" xfId="8" applyNumberFormat="1" applyFont="1" applyBorder="1" applyAlignment="1">
      <alignment vertical="center"/>
    </xf>
    <xf numFmtId="164" fontId="9" fillId="0" borderId="6" xfId="8" applyNumberFormat="1" applyFont="1" applyFill="1" applyBorder="1" applyAlignment="1">
      <alignment vertical="center"/>
    </xf>
    <xf numFmtId="1" fontId="9" fillId="0" borderId="6" xfId="8" applyNumberFormat="1" applyFont="1" applyFill="1" applyBorder="1" applyAlignment="1">
      <alignment vertical="center"/>
    </xf>
    <xf numFmtId="165" fontId="30" fillId="3" borderId="114" xfId="21" applyNumberFormat="1" applyFont="1" applyFill="1" applyBorder="1" applyAlignment="1">
      <alignment vertical="center"/>
    </xf>
    <xf numFmtId="3" fontId="9" fillId="0" borderId="114" xfId="8" applyNumberFormat="1" applyFont="1" applyFill="1" applyBorder="1" applyAlignment="1">
      <alignment vertical="center"/>
    </xf>
    <xf numFmtId="3" fontId="9" fillId="0" borderId="6" xfId="8" applyNumberFormat="1" applyFont="1" applyFill="1" applyBorder="1" applyAlignment="1">
      <alignment vertical="center"/>
    </xf>
    <xf numFmtId="165" fontId="9" fillId="0" borderId="6" xfId="21" applyNumberFormat="1" applyFont="1" applyFill="1" applyBorder="1" applyAlignment="1">
      <alignment vertical="center"/>
    </xf>
    <xf numFmtId="4" fontId="9" fillId="0" borderId="114" xfId="21" applyNumberFormat="1" applyFont="1" applyFill="1" applyBorder="1" applyAlignment="1">
      <alignment vertical="center"/>
    </xf>
    <xf numFmtId="4" fontId="9" fillId="0" borderId="6" xfId="21" applyNumberFormat="1" applyFont="1" applyFill="1" applyBorder="1" applyAlignment="1">
      <alignment vertical="center"/>
    </xf>
    <xf numFmtId="4" fontId="9" fillId="0" borderId="115" xfId="21" applyNumberFormat="1" applyFont="1" applyFill="1" applyBorder="1" applyAlignment="1">
      <alignment vertical="center"/>
    </xf>
    <xf numFmtId="49" fontId="13" fillId="0" borderId="72" xfId="21" applyNumberFormat="1" applyFont="1" applyFill="1" applyBorder="1"/>
    <xf numFmtId="164" fontId="9" fillId="0" borderId="37" xfId="8" applyNumberFormat="1" applyFont="1" applyFill="1" applyBorder="1" applyAlignment="1">
      <alignment vertical="center"/>
    </xf>
    <xf numFmtId="165" fontId="30" fillId="0" borderId="37" xfId="21" applyNumberFormat="1" applyFont="1" applyFill="1" applyBorder="1" applyAlignment="1">
      <alignment vertical="center"/>
    </xf>
    <xf numFmtId="165" fontId="9" fillId="0" borderId="34" xfId="21" applyNumberFormat="1" applyFont="1" applyFill="1" applyBorder="1" applyAlignment="1">
      <alignment vertical="center"/>
    </xf>
    <xf numFmtId="0" fontId="91" fillId="0" borderId="0" xfId="21" applyFont="1" applyFill="1"/>
    <xf numFmtId="0" fontId="107" fillId="0" borderId="0" xfId="39" applyFont="1"/>
    <xf numFmtId="0" fontId="107" fillId="0" borderId="0" xfId="39" applyFont="1" applyFill="1"/>
    <xf numFmtId="164" fontId="30" fillId="0" borderId="0" xfId="21" applyNumberFormat="1" applyFont="1" applyFill="1" applyBorder="1" applyAlignment="1">
      <alignment horizontal="center" wrapText="1"/>
    </xf>
    <xf numFmtId="0" fontId="91" fillId="0" borderId="0" xfId="21" applyFont="1" applyFill="1" applyBorder="1"/>
    <xf numFmtId="0" fontId="91" fillId="0" borderId="0" xfId="21" applyFont="1" applyFill="1" applyBorder="1" applyAlignment="1">
      <alignment horizontal="left"/>
    </xf>
    <xf numFmtId="1" fontId="91" fillId="0" borderId="0" xfId="21" applyNumberFormat="1" applyFont="1" applyFill="1" applyBorder="1" applyAlignment="1">
      <alignment horizontal="center" wrapText="1"/>
    </xf>
    <xf numFmtId="164" fontId="107" fillId="0" borderId="28" xfId="39" applyNumberFormat="1" applyFont="1" applyBorder="1" applyAlignment="1">
      <alignment vertical="center"/>
    </xf>
    <xf numFmtId="1" fontId="107" fillId="0" borderId="5" xfId="39" applyNumberFormat="1" applyFont="1" applyBorder="1" applyAlignment="1">
      <alignment vertical="center"/>
    </xf>
    <xf numFmtId="2" fontId="30" fillId="0" borderId="0" xfId="21" applyNumberFormat="1" applyFont="1" applyFill="1" applyBorder="1" applyAlignment="1">
      <alignment horizontal="center" wrapText="1"/>
    </xf>
    <xf numFmtId="3" fontId="30" fillId="0" borderId="34" xfId="21" applyNumberFormat="1" applyFont="1" applyFill="1" applyBorder="1" applyAlignment="1">
      <alignment vertical="center"/>
    </xf>
    <xf numFmtId="165" fontId="30" fillId="0" borderId="35" xfId="21" applyNumberFormat="1" applyFont="1" applyFill="1" applyBorder="1" applyAlignment="1">
      <alignment vertical="center"/>
    </xf>
    <xf numFmtId="1" fontId="107" fillId="0" borderId="34" xfId="39" applyNumberFormat="1" applyFont="1" applyFill="1" applyBorder="1" applyAlignment="1">
      <alignment vertical="center"/>
    </xf>
    <xf numFmtId="0" fontId="106" fillId="0" borderId="0" xfId="21" applyFont="1" applyFill="1"/>
    <xf numFmtId="0" fontId="91" fillId="3" borderId="0" xfId="21" applyFont="1" applyFill="1"/>
    <xf numFmtId="4" fontId="91" fillId="0" borderId="0" xfId="21" applyNumberFormat="1" applyFont="1" applyFill="1"/>
    <xf numFmtId="0" fontId="106" fillId="0" borderId="0" xfId="21" applyFont="1" applyFill="1" applyBorder="1" applyAlignment="1">
      <alignment horizontal="left"/>
    </xf>
    <xf numFmtId="0" fontId="79" fillId="0" borderId="0" xfId="21" applyFont="1" applyFill="1" applyBorder="1" applyAlignment="1">
      <alignment horizontal="left"/>
    </xf>
    <xf numFmtId="0" fontId="108" fillId="0" borderId="0" xfId="21" applyFont="1" applyFill="1"/>
    <xf numFmtId="0" fontId="78" fillId="3" borderId="0" xfId="21" applyFont="1" applyFill="1" applyBorder="1"/>
    <xf numFmtId="0" fontId="110" fillId="0" borderId="0" xfId="39" applyFont="1" applyFill="1"/>
    <xf numFmtId="0" fontId="110" fillId="0" borderId="0" xfId="39" applyFont="1"/>
    <xf numFmtId="0" fontId="107" fillId="0" borderId="0" xfId="39" applyFont="1" applyAlignment="1">
      <alignment horizontal="left"/>
    </xf>
    <xf numFmtId="0" fontId="111" fillId="0" borderId="0" xfId="0" applyFont="1" applyFill="1" applyAlignment="1">
      <alignment horizontal="left"/>
    </xf>
    <xf numFmtId="0" fontId="112" fillId="0" borderId="0" xfId="13" applyFont="1" applyFill="1"/>
    <xf numFmtId="0" fontId="113" fillId="0" borderId="0" xfId="13" applyFont="1" applyFill="1"/>
    <xf numFmtId="0" fontId="115" fillId="0" borderId="0" xfId="13" applyFont="1" applyFill="1" applyBorder="1" applyAlignment="1">
      <alignment horizontal="center"/>
    </xf>
    <xf numFmtId="174" fontId="115" fillId="0" borderId="0" xfId="13" applyNumberFormat="1" applyFont="1" applyFill="1" applyBorder="1"/>
    <xf numFmtId="174" fontId="116" fillId="0" borderId="26" xfId="13" applyNumberFormat="1" applyFont="1" applyFill="1" applyBorder="1" applyAlignment="1">
      <alignment horizontal="center"/>
    </xf>
    <xf numFmtId="164" fontId="117" fillId="0" borderId="0" xfId="13" applyNumberFormat="1" applyFont="1" applyFill="1" applyAlignment="1">
      <alignment horizontal="right"/>
    </xf>
    <xf numFmtId="164" fontId="118" fillId="0" borderId="0" xfId="13" applyNumberFormat="1" applyFont="1" applyFill="1" applyAlignment="1">
      <alignment horizontal="right"/>
    </xf>
    <xf numFmtId="0" fontId="117" fillId="0" borderId="0" xfId="13" applyFont="1" applyFill="1" applyAlignment="1">
      <alignment horizontal="right"/>
    </xf>
    <xf numFmtId="0" fontId="118" fillId="0" borderId="0" xfId="13" applyFont="1" applyFill="1" applyAlignment="1">
      <alignment horizontal="right"/>
    </xf>
    <xf numFmtId="0" fontId="10" fillId="0" borderId="0" xfId="13" applyFont="1" applyFill="1" applyAlignment="1">
      <alignment horizontal="left"/>
    </xf>
    <xf numFmtId="0" fontId="119" fillId="0" borderId="0" xfId="0" applyFont="1"/>
    <xf numFmtId="0" fontId="120" fillId="0" borderId="0" xfId="0" applyFont="1"/>
    <xf numFmtId="164" fontId="114" fillId="0" borderId="0" xfId="13" applyNumberFormat="1" applyFont="1" applyFill="1" applyAlignment="1">
      <alignment horizontal="right"/>
    </xf>
    <xf numFmtId="164" fontId="113" fillId="0" borderId="0" xfId="13" applyNumberFormat="1" applyFont="1" applyFill="1" applyAlignment="1">
      <alignment horizontal="right"/>
    </xf>
    <xf numFmtId="164" fontId="120" fillId="0" borderId="0" xfId="0" applyNumberFormat="1" applyFont="1"/>
    <xf numFmtId="0" fontId="3" fillId="0" borderId="0" xfId="40" applyFont="1" applyFill="1"/>
    <xf numFmtId="0" fontId="3" fillId="0" borderId="0" xfId="40" applyFont="1" applyBorder="1"/>
    <xf numFmtId="0" fontId="2" fillId="0" borderId="0" xfId="40" applyFont="1" applyFill="1" applyBorder="1"/>
    <xf numFmtId="0" fontId="121" fillId="0" borderId="0" xfId="11" applyFont="1" applyFill="1" applyAlignment="1">
      <alignment horizontal="center"/>
    </xf>
    <xf numFmtId="3" fontId="122" fillId="0" borderId="0" xfId="11" applyNumberFormat="1" applyFont="1" applyFill="1"/>
    <xf numFmtId="0" fontId="121" fillId="0" borderId="0" xfId="11" applyFont="1" applyFill="1"/>
    <xf numFmtId="0" fontId="76" fillId="0" borderId="0" xfId="11" applyFont="1" applyFill="1" applyAlignment="1">
      <alignment horizontal="right"/>
    </xf>
    <xf numFmtId="0" fontId="85" fillId="0" borderId="0" xfId="14" applyFont="1" applyFill="1"/>
    <xf numFmtId="0" fontId="123" fillId="0" borderId="0" xfId="11" applyFont="1" applyFill="1"/>
    <xf numFmtId="0" fontId="12" fillId="0" borderId="0" xfId="11" applyFont="1" applyFill="1" applyAlignment="1">
      <alignment horizontal="center"/>
    </xf>
    <xf numFmtId="3" fontId="13" fillId="0" borderId="0" xfId="11" applyNumberFormat="1" applyFont="1" applyFill="1"/>
    <xf numFmtId="0" fontId="85" fillId="0" borderId="0" xfId="14" applyFont="1" applyFill="1" applyBorder="1"/>
    <xf numFmtId="0" fontId="9" fillId="0" borderId="0" xfId="27" applyFont="1" applyFill="1" applyBorder="1"/>
    <xf numFmtId="164" fontId="0" fillId="0" borderId="0" xfId="0" applyNumberFormat="1"/>
    <xf numFmtId="0" fontId="12" fillId="0" borderId="0" xfId="44" applyFont="1" applyBorder="1" applyAlignment="1"/>
    <xf numFmtId="0" fontId="124" fillId="0" borderId="0" xfId="39" applyFont="1" applyFill="1"/>
    <xf numFmtId="0" fontId="71" fillId="0" borderId="0" xfId="40" applyFont="1" applyFill="1"/>
    <xf numFmtId="0" fontId="71" fillId="0" borderId="0" xfId="40" applyFont="1"/>
    <xf numFmtId="0" fontId="9" fillId="0" borderId="0" xfId="6" applyNumberFormat="1" applyFont="1" applyFill="1" applyBorder="1" applyAlignment="1">
      <alignment horizontal="right"/>
    </xf>
    <xf numFmtId="0" fontId="125" fillId="0" borderId="0" xfId="6" applyFont="1" applyFill="1"/>
    <xf numFmtId="0" fontId="126" fillId="0" borderId="0" xfId="40" applyFont="1"/>
    <xf numFmtId="0" fontId="3" fillId="0" borderId="4" xfId="6" applyNumberFormat="1" applyFont="1" applyFill="1" applyBorder="1" applyAlignment="1">
      <alignment horizontal="center"/>
    </xf>
    <xf numFmtId="0" fontId="127" fillId="0" borderId="111" xfId="6" applyNumberFormat="1" applyFont="1" applyFill="1" applyBorder="1" applyAlignment="1">
      <alignment horizontal="center"/>
    </xf>
    <xf numFmtId="0" fontId="3" fillId="0" borderId="111" xfId="6" applyNumberFormat="1" applyFont="1" applyFill="1" applyBorder="1" applyAlignment="1">
      <alignment horizontal="center"/>
    </xf>
    <xf numFmtId="0" fontId="3" fillId="0" borderId="65" xfId="6" applyNumberFormat="1" applyFont="1" applyFill="1" applyBorder="1" applyAlignment="1">
      <alignment horizontal="center"/>
    </xf>
    <xf numFmtId="0" fontId="3" fillId="0" borderId="50" xfId="6" applyNumberFormat="1" applyFont="1" applyFill="1" applyBorder="1" applyAlignment="1">
      <alignment horizontal="left"/>
    </xf>
    <xf numFmtId="0" fontId="3" fillId="0" borderId="51" xfId="6" applyNumberFormat="1" applyFont="1" applyFill="1" applyBorder="1" applyAlignment="1">
      <alignment horizontal="center"/>
    </xf>
    <xf numFmtId="3" fontId="3" fillId="0" borderId="51" xfId="6" applyNumberFormat="1" applyFont="1" applyFill="1" applyBorder="1" applyAlignment="1"/>
    <xf numFmtId="165" fontId="3" fillId="0" borderId="51" xfId="6" applyNumberFormat="1" applyFont="1" applyFill="1" applyBorder="1" applyAlignment="1">
      <alignment horizontal="center"/>
    </xf>
    <xf numFmtId="164" fontId="3" fillId="0" borderId="51" xfId="6" applyNumberFormat="1" applyFont="1" applyFill="1" applyBorder="1" applyAlignment="1">
      <alignment horizontal="center"/>
    </xf>
    <xf numFmtId="164" fontId="3" fillId="0" borderId="69" xfId="6" applyNumberFormat="1" applyFont="1" applyFill="1" applyBorder="1" applyAlignment="1">
      <alignment horizontal="center"/>
    </xf>
    <xf numFmtId="164" fontId="3" fillId="0" borderId="63" xfId="6" applyNumberFormat="1" applyFont="1" applyFill="1" applyBorder="1" applyAlignment="1">
      <alignment horizontal="center"/>
    </xf>
    <xf numFmtId="0" fontId="3" fillId="0" borderId="43" xfId="6" applyNumberFormat="1" applyFont="1" applyFill="1" applyBorder="1" applyAlignment="1">
      <alignment horizontal="left"/>
    </xf>
    <xf numFmtId="3" fontId="3" fillId="0" borderId="4" xfId="6" applyNumberFormat="1" applyFont="1" applyFill="1" applyBorder="1" applyAlignment="1"/>
    <xf numFmtId="165" fontId="3" fillId="0" borderId="4" xfId="6" applyNumberFormat="1" applyFont="1" applyFill="1" applyBorder="1" applyAlignment="1">
      <alignment horizontal="center"/>
    </xf>
    <xf numFmtId="164" fontId="3" fillId="0" borderId="3" xfId="6" applyNumberFormat="1" applyFont="1" applyFill="1" applyBorder="1" applyAlignment="1">
      <alignment horizontal="center"/>
    </xf>
    <xf numFmtId="0" fontId="125" fillId="0" borderId="0" xfId="6" applyFont="1" applyFill="1" applyBorder="1"/>
    <xf numFmtId="164" fontId="125" fillId="0" borderId="0" xfId="6" applyNumberFormat="1" applyFont="1" applyFill="1" applyBorder="1"/>
    <xf numFmtId="164" fontId="21" fillId="0" borderId="3" xfId="6" applyNumberFormat="1" applyFont="1" applyFill="1" applyBorder="1" applyAlignment="1">
      <alignment horizontal="center"/>
    </xf>
    <xf numFmtId="0" fontId="9" fillId="3" borderId="44" xfId="40" applyFont="1" applyFill="1" applyBorder="1"/>
    <xf numFmtId="164" fontId="3" fillId="0" borderId="17" xfId="6" applyNumberFormat="1" applyFont="1" applyFill="1" applyBorder="1" applyAlignment="1">
      <alignment horizontal="right"/>
    </xf>
    <xf numFmtId="164" fontId="3" fillId="0" borderId="30" xfId="6" applyNumberFormat="1" applyFont="1" applyFill="1" applyBorder="1" applyAlignment="1">
      <alignment horizontal="center"/>
    </xf>
    <xf numFmtId="0" fontId="127" fillId="0" borderId="0" xfId="6" applyNumberFormat="1" applyFont="1" applyFill="1" applyBorder="1" applyAlignment="1"/>
    <xf numFmtId="0" fontId="128" fillId="0" borderId="0" xfId="39" applyFont="1"/>
    <xf numFmtId="0" fontId="9" fillId="0" borderId="0" xfId="39" applyFont="1"/>
    <xf numFmtId="0" fontId="129" fillId="0" borderId="0" xfId="40" applyFont="1"/>
    <xf numFmtId="0" fontId="16" fillId="0" borderId="0" xfId="6" applyFont="1"/>
    <xf numFmtId="0" fontId="16" fillId="0" borderId="111" xfId="6" applyNumberFormat="1" applyFont="1" applyFill="1" applyBorder="1" applyAlignment="1">
      <alignment horizontal="center"/>
    </xf>
    <xf numFmtId="0" fontId="130" fillId="0" borderId="111" xfId="6" applyNumberFormat="1" applyFont="1" applyFill="1" applyBorder="1" applyAlignment="1">
      <alignment horizontal="center"/>
    </xf>
    <xf numFmtId="0" fontId="16" fillId="0" borderId="54" xfId="6" applyFont="1" applyFill="1" applyBorder="1" applyAlignment="1">
      <alignment horizontal="center"/>
    </xf>
    <xf numFmtId="1" fontId="3" fillId="0" borderId="4" xfId="6" applyNumberFormat="1" applyFont="1" applyFill="1" applyBorder="1" applyAlignment="1">
      <alignment horizontal="center"/>
    </xf>
    <xf numFmtId="3" fontId="3" fillId="0" borderId="4" xfId="6" applyNumberFormat="1" applyFont="1" applyFill="1" applyBorder="1" applyAlignment="1">
      <alignment horizontal="center"/>
    </xf>
    <xf numFmtId="3" fontId="3" fillId="0" borderId="51" xfId="6" applyNumberFormat="1" applyFont="1" applyFill="1" applyBorder="1" applyAlignment="1">
      <alignment horizontal="center"/>
    </xf>
    <xf numFmtId="3" fontId="3" fillId="0" borderId="26" xfId="6" applyNumberFormat="1" applyFont="1" applyFill="1" applyBorder="1" applyAlignment="1">
      <alignment horizontal="center"/>
    </xf>
    <xf numFmtId="164" fontId="9" fillId="0" borderId="4" xfId="39" applyNumberFormat="1" applyFont="1" applyFill="1" applyBorder="1" applyAlignment="1">
      <alignment horizontal="right"/>
    </xf>
    <xf numFmtId="164" fontId="9" fillId="0" borderId="0" xfId="39" applyNumberFormat="1" applyFont="1" applyFill="1" applyAlignment="1">
      <alignment horizontal="right"/>
    </xf>
    <xf numFmtId="0" fontId="128" fillId="0" borderId="0" xfId="39" applyFont="1" applyFill="1"/>
    <xf numFmtId="0" fontId="126" fillId="0" borderId="0" xfId="40" applyFont="1" applyFill="1"/>
    <xf numFmtId="164" fontId="9" fillId="0" borderId="4" xfId="39" applyNumberFormat="1" applyFont="1" applyBorder="1" applyAlignment="1">
      <alignment horizontal="right"/>
    </xf>
    <xf numFmtId="164" fontId="9" fillId="0" borderId="0" xfId="39" applyNumberFormat="1" applyFont="1" applyAlignment="1">
      <alignment horizontal="right"/>
    </xf>
    <xf numFmtId="0" fontId="125" fillId="0" borderId="0" xfId="6" applyFont="1" applyBorder="1"/>
    <xf numFmtId="164" fontId="23" fillId="0" borderId="4" xfId="39" applyNumberFormat="1" applyFont="1" applyBorder="1" applyAlignment="1">
      <alignment horizontal="right"/>
    </xf>
    <xf numFmtId="164" fontId="23" fillId="0" borderId="0" xfId="39" applyNumberFormat="1" applyFont="1" applyAlignment="1">
      <alignment horizontal="right"/>
    </xf>
    <xf numFmtId="0" fontId="131" fillId="0" borderId="0" xfId="6" applyFont="1" applyFill="1" applyBorder="1"/>
    <xf numFmtId="0" fontId="131" fillId="0" borderId="0" xfId="6" applyFont="1" applyBorder="1"/>
    <xf numFmtId="165" fontId="3" fillId="0" borderId="31" xfId="6" applyNumberFormat="1" applyFont="1" applyFill="1" applyBorder="1" applyAlignment="1">
      <alignment horizontal="right"/>
    </xf>
    <xf numFmtId="0" fontId="132" fillId="0" borderId="0" xfId="6" applyFont="1" applyFill="1"/>
    <xf numFmtId="0" fontId="18" fillId="0" borderId="0" xfId="36"/>
    <xf numFmtId="0" fontId="19" fillId="0" borderId="0" xfId="36" applyFont="1" applyFill="1"/>
    <xf numFmtId="0" fontId="30" fillId="0" borderId="0" xfId="36" applyFont="1" applyFill="1" applyBorder="1"/>
    <xf numFmtId="0" fontId="19" fillId="0" borderId="0" xfId="36" applyFont="1" applyFill="1" applyAlignment="1">
      <alignment horizontal="left"/>
    </xf>
    <xf numFmtId="0" fontId="30" fillId="0" borderId="0" xfId="36" quotePrefix="1" applyFont="1" applyFill="1" applyAlignment="1">
      <alignment horizontal="centerContinuous"/>
    </xf>
    <xf numFmtId="0" fontId="30" fillId="0" borderId="0" xfId="36" quotePrefix="1" applyFont="1" applyFill="1" applyAlignment="1">
      <alignment horizontal="right"/>
    </xf>
    <xf numFmtId="171" fontId="30" fillId="0" borderId="12" xfId="36" applyNumberFormat="1" applyFont="1" applyFill="1" applyBorder="1" applyAlignment="1">
      <alignment horizontal="right" vertical="center"/>
    </xf>
    <xf numFmtId="172" fontId="30" fillId="0" borderId="12" xfId="36" applyNumberFormat="1" applyFont="1" applyFill="1" applyBorder="1" applyAlignment="1">
      <alignment horizontal="right" vertical="center"/>
    </xf>
    <xf numFmtId="172" fontId="30" fillId="0" borderId="39" xfId="36" applyNumberFormat="1" applyFont="1" applyFill="1" applyBorder="1" applyAlignment="1">
      <alignment horizontal="right" vertical="center"/>
    </xf>
    <xf numFmtId="0" fontId="30" fillId="0" borderId="0" xfId="36" applyFont="1" applyFill="1" applyAlignment="1">
      <alignment vertical="center"/>
    </xf>
    <xf numFmtId="171" fontId="30" fillId="0" borderId="4" xfId="36" applyNumberFormat="1" applyFont="1" applyFill="1" applyBorder="1" applyAlignment="1">
      <alignment horizontal="right" vertical="center"/>
    </xf>
    <xf numFmtId="172" fontId="30" fillId="0" borderId="4" xfId="36" applyNumberFormat="1" applyFont="1" applyFill="1" applyBorder="1" applyAlignment="1">
      <alignment horizontal="right" vertical="center"/>
    </xf>
    <xf numFmtId="172" fontId="30" fillId="0" borderId="26" xfId="36" applyNumberFormat="1" applyFont="1" applyFill="1" applyBorder="1" applyAlignment="1">
      <alignment horizontal="right" vertical="center"/>
    </xf>
    <xf numFmtId="171" fontId="30" fillId="0" borderId="0" xfId="36" applyNumberFormat="1" applyFont="1" applyFill="1" applyAlignment="1">
      <alignment vertical="center"/>
    </xf>
    <xf numFmtId="171" fontId="30" fillId="0" borderId="7" xfId="36" applyNumberFormat="1" applyFont="1" applyFill="1" applyBorder="1" applyAlignment="1">
      <alignment horizontal="right" vertical="center"/>
    </xf>
    <xf numFmtId="171" fontId="30" fillId="0" borderId="5" xfId="36" applyNumberFormat="1" applyFont="1" applyFill="1" applyBorder="1" applyAlignment="1">
      <alignment horizontal="right" vertical="center"/>
    </xf>
    <xf numFmtId="172" fontId="30" fillId="0" borderId="5" xfId="36" applyNumberFormat="1" applyFont="1" applyFill="1" applyBorder="1" applyAlignment="1">
      <alignment horizontal="right" vertical="center"/>
    </xf>
    <xf numFmtId="172" fontId="30" fillId="0" borderId="28" xfId="36" applyNumberFormat="1" applyFont="1" applyFill="1" applyBorder="1" applyAlignment="1">
      <alignment horizontal="right" vertical="center"/>
    </xf>
    <xf numFmtId="171" fontId="19" fillId="0" borderId="17" xfId="36" applyNumberFormat="1" applyFont="1" applyFill="1" applyBorder="1" applyAlignment="1">
      <alignment horizontal="right" vertical="center"/>
    </xf>
    <xf numFmtId="172" fontId="19" fillId="0" borderId="17" xfId="36" applyNumberFormat="1" applyFont="1" applyFill="1" applyBorder="1" applyAlignment="1">
      <alignment horizontal="right" vertical="center"/>
    </xf>
    <xf numFmtId="172" fontId="19" fillId="0" borderId="31" xfId="36" applyNumberFormat="1" applyFont="1" applyFill="1" applyBorder="1" applyAlignment="1">
      <alignment horizontal="right" vertical="center"/>
    </xf>
    <xf numFmtId="169" fontId="30" fillId="0" borderId="0" xfId="36" quotePrefix="1" applyNumberFormat="1" applyFont="1" applyFill="1" applyBorder="1" applyAlignment="1">
      <alignment horizontal="right"/>
    </xf>
    <xf numFmtId="171" fontId="30" fillId="0" borderId="0" xfId="36" applyNumberFormat="1" applyFont="1" applyFill="1" applyBorder="1"/>
    <xf numFmtId="171" fontId="30" fillId="0" borderId="25" xfId="36" applyNumberFormat="1" applyFont="1" applyFill="1" applyBorder="1" applyAlignment="1">
      <alignment horizontal="right" vertical="center"/>
    </xf>
    <xf numFmtId="3" fontId="3" fillId="3" borderId="93" xfId="0" applyNumberFormat="1" applyFont="1" applyFill="1" applyBorder="1" applyAlignment="1">
      <alignment horizontal="right"/>
    </xf>
    <xf numFmtId="3" fontId="3" fillId="3" borderId="26" xfId="0" applyNumberFormat="1" applyFont="1" applyFill="1" applyBorder="1" applyAlignment="1">
      <alignment horizontal="right"/>
    </xf>
    <xf numFmtId="3" fontId="68" fillId="3" borderId="26" xfId="0" applyNumberFormat="1" applyFont="1" applyFill="1" applyBorder="1"/>
    <xf numFmtId="3" fontId="21" fillId="3" borderId="26" xfId="0" applyNumberFormat="1" applyFont="1" applyFill="1" applyBorder="1" applyAlignment="1">
      <alignment horizontal="right"/>
    </xf>
    <xf numFmtId="3" fontId="3" fillId="3" borderId="31" xfId="0" applyNumberFormat="1" applyFont="1" applyFill="1" applyBorder="1" applyAlignment="1">
      <alignment horizontal="right"/>
    </xf>
    <xf numFmtId="0" fontId="21" fillId="0" borderId="0" xfId="6" applyFont="1" applyFill="1" applyBorder="1" applyAlignment="1">
      <alignment horizontal="center"/>
    </xf>
    <xf numFmtId="164" fontId="3" fillId="3" borderId="0" xfId="6" applyNumberFormat="1" applyFont="1" applyFill="1" applyBorder="1" applyAlignment="1"/>
    <xf numFmtId="2" fontId="3" fillId="0" borderId="0" xfId="6" applyNumberFormat="1" applyFont="1" applyFill="1" applyBorder="1"/>
    <xf numFmtId="164" fontId="3" fillId="3" borderId="0" xfId="6" applyNumberFormat="1" applyFont="1" applyFill="1" applyBorder="1" applyAlignment="1">
      <alignment horizontal="right"/>
    </xf>
    <xf numFmtId="164" fontId="3" fillId="0" borderId="0" xfId="6" applyNumberFormat="1" applyFont="1" applyFill="1" applyBorder="1" applyAlignment="1">
      <alignment horizontal="right"/>
    </xf>
    <xf numFmtId="164" fontId="3" fillId="0" borderId="0" xfId="6" applyNumberFormat="1" applyFont="1" applyFill="1" applyBorder="1"/>
    <xf numFmtId="0" fontId="3" fillId="0" borderId="0" xfId="6" applyFont="1" applyFill="1" applyBorder="1" applyAlignment="1">
      <alignment horizontal="right"/>
    </xf>
    <xf numFmtId="0" fontId="136" fillId="0" borderId="0" xfId="6" applyFont="1" applyFill="1" applyBorder="1"/>
    <xf numFmtId="0" fontId="3" fillId="3" borderId="0" xfId="6" applyFont="1" applyFill="1" applyBorder="1" applyAlignment="1"/>
    <xf numFmtId="0" fontId="136" fillId="0" borderId="0" xfId="6" applyFont="1" applyFill="1"/>
    <xf numFmtId="164" fontId="2" fillId="0" borderId="0" xfId="6" applyNumberFormat="1" applyFont="1" applyFill="1" applyBorder="1" applyAlignment="1">
      <alignment horizontal="right"/>
    </xf>
    <xf numFmtId="0" fontId="18" fillId="0" borderId="0" xfId="6" applyFont="1" applyFill="1" applyBorder="1" applyProtection="1">
      <protection locked="0"/>
    </xf>
    <xf numFmtId="178" fontId="36" fillId="0" borderId="3" xfId="36" applyNumberFormat="1" applyFont="1" applyBorder="1"/>
    <xf numFmtId="178" fontId="36" fillId="0" borderId="26" xfId="36" applyNumberFormat="1" applyFont="1" applyBorder="1"/>
    <xf numFmtId="178" fontId="68" fillId="0" borderId="3" xfId="36" applyNumberFormat="1" applyFont="1" applyBorder="1"/>
    <xf numFmtId="178" fontId="68" fillId="0" borderId="3" xfId="36" applyNumberFormat="1" applyFont="1" applyFill="1" applyBorder="1"/>
    <xf numFmtId="178" fontId="36" fillId="0" borderId="26" xfId="36" applyNumberFormat="1" applyFont="1" applyBorder="1"/>
    <xf numFmtId="180" fontId="36" fillId="0" borderId="3" xfId="36" applyNumberFormat="1" applyFont="1" applyBorder="1"/>
    <xf numFmtId="180" fontId="68" fillId="0" borderId="3" xfId="36" applyNumberFormat="1" applyFont="1" applyBorder="1"/>
    <xf numFmtId="180" fontId="68" fillId="0" borderId="3" xfId="36" applyNumberFormat="1" applyFont="1" applyFill="1" applyBorder="1"/>
    <xf numFmtId="178" fontId="36" fillId="0" borderId="3" xfId="36" applyNumberFormat="1" applyFont="1" applyBorder="1"/>
    <xf numFmtId="178" fontId="36" fillId="0" borderId="26" xfId="36" applyNumberFormat="1" applyFont="1" applyBorder="1"/>
    <xf numFmtId="178" fontId="68" fillId="0" borderId="3" xfId="36" applyNumberFormat="1" applyFont="1" applyBorder="1"/>
    <xf numFmtId="178" fontId="68" fillId="0" borderId="3" xfId="36" applyNumberFormat="1" applyFont="1" applyFill="1" applyBorder="1"/>
    <xf numFmtId="178" fontId="68" fillId="0" borderId="3" xfId="36" applyNumberFormat="1" applyFont="1" applyBorder="1" applyAlignment="1">
      <alignment horizontal="right"/>
    </xf>
    <xf numFmtId="178" fontId="68" fillId="0" borderId="27" xfId="36" applyNumberFormat="1" applyFont="1" applyBorder="1" applyAlignment="1">
      <alignment horizontal="right"/>
    </xf>
    <xf numFmtId="178" fontId="36" fillId="0" borderId="28" xfId="36" applyNumberFormat="1" applyFont="1" applyBorder="1"/>
    <xf numFmtId="0" fontId="18" fillId="0" borderId="0" xfId="36"/>
    <xf numFmtId="0" fontId="5" fillId="0" borderId="0" xfId="36" applyFont="1"/>
    <xf numFmtId="0" fontId="12" fillId="0" borderId="0" xfId="36" applyFont="1"/>
    <xf numFmtId="0" fontId="8" fillId="0" borderId="0" xfId="36" applyFont="1"/>
    <xf numFmtId="0" fontId="13" fillId="0" borderId="0" xfId="36" applyFont="1"/>
    <xf numFmtId="0" fontId="5" fillId="0" borderId="0" xfId="36" applyFont="1" applyAlignment="1">
      <alignment horizontal="right"/>
    </xf>
    <xf numFmtId="0" fontId="13" fillId="0" borderId="56" xfId="36" applyFont="1" applyBorder="1" applyAlignment="1">
      <alignment horizontal="center"/>
    </xf>
    <xf numFmtId="0" fontId="13" fillId="0" borderId="54" xfId="36" applyFont="1" applyBorder="1" applyAlignment="1">
      <alignment horizontal="center"/>
    </xf>
    <xf numFmtId="0" fontId="13" fillId="0" borderId="116" xfId="36" applyFont="1" applyBorder="1" applyAlignment="1">
      <alignment horizontal="center"/>
    </xf>
    <xf numFmtId="0" fontId="13" fillId="0" borderId="111" xfId="36" applyFont="1" applyBorder="1" applyAlignment="1">
      <alignment horizontal="center"/>
    </xf>
    <xf numFmtId="0" fontId="13" fillId="0" borderId="49" xfId="36" applyFont="1" applyBorder="1" applyAlignment="1">
      <alignment horizontal="center"/>
    </xf>
    <xf numFmtId="0" fontId="13" fillId="0" borderId="61" xfId="36" applyFont="1" applyBorder="1" applyAlignment="1">
      <alignment horizontal="center"/>
    </xf>
    <xf numFmtId="171" fontId="13" fillId="0" borderId="3" xfId="36" applyNumberFormat="1" applyFont="1" applyBorder="1"/>
    <xf numFmtId="171" fontId="13" fillId="0" borderId="4" xfId="36" applyNumberFormat="1" applyFont="1" applyBorder="1" applyAlignment="1">
      <alignment vertical="center"/>
    </xf>
    <xf numFmtId="176" fontId="13" fillId="0" borderId="4" xfId="36" applyNumberFormat="1" applyFont="1" applyBorder="1" applyAlignment="1">
      <alignment horizontal="right"/>
    </xf>
    <xf numFmtId="177" fontId="13" fillId="0" borderId="0" xfId="36" applyNumberFormat="1" applyFont="1" applyBorder="1" applyAlignment="1">
      <alignment horizontal="right"/>
    </xf>
    <xf numFmtId="177" fontId="13" fillId="0" borderId="4" xfId="36" applyNumberFormat="1" applyFont="1" applyBorder="1" applyAlignment="1">
      <alignment horizontal="right"/>
    </xf>
    <xf numFmtId="177" fontId="13" fillId="0" borderId="23" xfId="36" applyNumberFormat="1" applyFont="1" applyBorder="1" applyAlignment="1">
      <alignment horizontal="right"/>
    </xf>
    <xf numFmtId="171" fontId="13" fillId="0" borderId="3" xfId="36" applyNumberFormat="1" applyFont="1" applyBorder="1" applyAlignment="1">
      <alignment horizontal="left"/>
    </xf>
    <xf numFmtId="171" fontId="13" fillId="0" borderId="4" xfId="36" applyNumberFormat="1" applyFont="1" applyBorder="1" applyAlignment="1">
      <alignment horizontal="left"/>
    </xf>
    <xf numFmtId="176" fontId="13" fillId="0" borderId="4" xfId="36" applyNumberFormat="1" applyFont="1" applyBorder="1" applyAlignment="1">
      <alignment horizontal="left"/>
    </xf>
    <xf numFmtId="177" fontId="13" fillId="0" borderId="0" xfId="36" applyNumberFormat="1" applyFont="1" applyBorder="1" applyAlignment="1">
      <alignment horizontal="center"/>
    </xf>
    <xf numFmtId="177" fontId="13" fillId="0" borderId="4" xfId="36" applyNumberFormat="1" applyFont="1" applyBorder="1" applyAlignment="1">
      <alignment horizontal="center"/>
    </xf>
    <xf numFmtId="177" fontId="13" fillId="0" borderId="23" xfId="36" applyNumberFormat="1" applyFont="1" applyBorder="1" applyAlignment="1">
      <alignment horizontal="center"/>
    </xf>
    <xf numFmtId="171" fontId="13" fillId="0" borderId="4" xfId="36" applyNumberFormat="1" applyFont="1" applyBorder="1"/>
    <xf numFmtId="171" fontId="13" fillId="0" borderId="119" xfId="36" applyNumberFormat="1" applyFont="1" applyBorder="1"/>
    <xf numFmtId="171" fontId="13" fillId="0" borderId="111" xfId="36" applyNumberFormat="1" applyFont="1" applyBorder="1"/>
    <xf numFmtId="176" fontId="13" fillId="0" borderId="111" xfId="36" applyNumberFormat="1" applyFont="1" applyBorder="1" applyAlignment="1">
      <alignment horizontal="right"/>
    </xf>
    <xf numFmtId="177" fontId="13" fillId="0" borderId="120" xfId="36" applyNumberFormat="1" applyFont="1" applyBorder="1" applyAlignment="1">
      <alignment horizontal="right"/>
    </xf>
    <xf numFmtId="177" fontId="13" fillId="0" borderId="111" xfId="36" applyNumberFormat="1" applyFont="1" applyBorder="1" applyAlignment="1">
      <alignment horizontal="right"/>
    </xf>
    <xf numFmtId="177" fontId="13" fillId="0" borderId="84" xfId="36" applyNumberFormat="1" applyFont="1" applyBorder="1" applyAlignment="1">
      <alignment horizontal="right"/>
    </xf>
    <xf numFmtId="171" fontId="36" fillId="0" borderId="4" xfId="36" applyNumberFormat="1" applyFont="1" applyBorder="1"/>
    <xf numFmtId="171" fontId="13" fillId="0" borderId="27" xfId="36" applyNumberFormat="1" applyFont="1" applyBorder="1"/>
    <xf numFmtId="171" fontId="13" fillId="0" borderId="5" xfId="36" applyNumberFormat="1" applyFont="1" applyBorder="1"/>
    <xf numFmtId="176" fontId="13" fillId="0" borderId="5" xfId="36" applyNumberFormat="1" applyFont="1" applyBorder="1" applyAlignment="1">
      <alignment horizontal="right"/>
    </xf>
    <xf numFmtId="177" fontId="13" fillId="0" borderId="27" xfId="36" applyNumberFormat="1" applyFont="1" applyBorder="1" applyAlignment="1">
      <alignment horizontal="right"/>
    </xf>
    <xf numFmtId="177" fontId="13" fillId="0" borderId="5" xfId="36" applyNumberFormat="1" applyFont="1" applyBorder="1" applyAlignment="1">
      <alignment horizontal="right"/>
    </xf>
    <xf numFmtId="177" fontId="13" fillId="0" borderId="21" xfId="36" applyNumberFormat="1" applyFont="1" applyBorder="1" applyAlignment="1">
      <alignment horizontal="right"/>
    </xf>
    <xf numFmtId="177" fontId="13" fillId="0" borderId="0" xfId="36" applyNumberFormat="1" applyFont="1" applyBorder="1" applyAlignment="1">
      <alignment horizontal="left"/>
    </xf>
    <xf numFmtId="177" fontId="13" fillId="0" borderId="4" xfId="36" applyNumberFormat="1" applyFont="1" applyBorder="1" applyAlignment="1">
      <alignment horizontal="left"/>
    </xf>
    <xf numFmtId="177" fontId="13" fillId="0" borderId="23" xfId="36" applyNumberFormat="1" applyFont="1" applyBorder="1" applyAlignment="1">
      <alignment horizontal="left"/>
    </xf>
    <xf numFmtId="171" fontId="13" fillId="0" borderId="30" xfId="36" applyNumberFormat="1" applyFont="1" applyBorder="1"/>
    <xf numFmtId="171" fontId="13" fillId="0" borderId="17" xfId="36" applyNumberFormat="1" applyFont="1" applyBorder="1"/>
    <xf numFmtId="176" fontId="13" fillId="0" borderId="17" xfId="36" applyNumberFormat="1" applyFont="1" applyBorder="1" applyAlignment="1">
      <alignment horizontal="right"/>
    </xf>
    <xf numFmtId="177" fontId="13" fillId="0" borderId="17" xfId="36" applyNumberFormat="1" applyFont="1" applyBorder="1" applyAlignment="1">
      <alignment horizontal="right"/>
    </xf>
    <xf numFmtId="177" fontId="13" fillId="0" borderId="18" xfId="36" applyNumberFormat="1" applyFont="1" applyBorder="1" applyAlignment="1">
      <alignment horizontal="right"/>
    </xf>
    <xf numFmtId="171" fontId="13" fillId="0" borderId="3" xfId="36" applyNumberFormat="1" applyFont="1" applyBorder="1" applyAlignment="1">
      <alignment horizontal="right"/>
    </xf>
    <xf numFmtId="171" fontId="13" fillId="0" borderId="4" xfId="36" applyNumberFormat="1" applyFont="1" applyBorder="1" applyAlignment="1">
      <alignment horizontal="right"/>
    </xf>
    <xf numFmtId="177" fontId="13" fillId="0" borderId="30" xfId="36" applyNumberFormat="1" applyFont="1" applyBorder="1" applyAlignment="1">
      <alignment horizontal="right"/>
    </xf>
    <xf numFmtId="3" fontId="3" fillId="0" borderId="128" xfId="40" applyNumberFormat="1" applyFont="1" applyFill="1" applyBorder="1"/>
    <xf numFmtId="3" fontId="3" fillId="0" borderId="128" xfId="40" applyNumberFormat="1" applyFont="1" applyFill="1" applyBorder="1" applyAlignment="1">
      <alignment vertical="center"/>
    </xf>
    <xf numFmtId="3" fontId="3" fillId="0" borderId="119" xfId="40" applyNumberFormat="1" applyFont="1" applyFill="1" applyBorder="1"/>
    <xf numFmtId="1" fontId="3" fillId="0" borderId="128" xfId="40" applyNumberFormat="1" applyFont="1" applyFill="1" applyBorder="1" applyAlignment="1">
      <alignment vertical="center"/>
    </xf>
    <xf numFmtId="3" fontId="3" fillId="0" borderId="68" xfId="40" applyNumberFormat="1" applyFont="1" applyFill="1" applyBorder="1"/>
    <xf numFmtId="0" fontId="69" fillId="0" borderId="0" xfId="40" applyFont="1" applyFill="1"/>
    <xf numFmtId="0" fontId="21" fillId="0" borderId="0" xfId="40" applyFont="1" applyFill="1" applyAlignment="1"/>
    <xf numFmtId="0" fontId="18" fillId="0" borderId="0" xfId="40" applyFont="1" applyFill="1"/>
    <xf numFmtId="0" fontId="3" fillId="0" borderId="0" xfId="40" applyFont="1" applyFill="1" applyAlignment="1">
      <alignment vertical="center"/>
    </xf>
    <xf numFmtId="0" fontId="70" fillId="0" borderId="0" xfId="40" applyFont="1" applyFill="1"/>
    <xf numFmtId="0" fontId="3" fillId="0" borderId="53" xfId="40" applyFont="1" applyFill="1" applyBorder="1" applyAlignment="1">
      <alignment vertical="center"/>
    </xf>
    <xf numFmtId="3" fontId="70" fillId="0" borderId="6" xfId="40" applyNumberFormat="1" applyFont="1" applyFill="1" applyBorder="1"/>
    <xf numFmtId="3" fontId="70" fillId="0" borderId="128" xfId="40" applyNumberFormat="1" applyFont="1" applyFill="1" applyBorder="1"/>
    <xf numFmtId="3" fontId="70" fillId="0" borderId="52" xfId="40" applyNumberFormat="1" applyFont="1" applyFill="1" applyBorder="1" applyAlignment="1">
      <alignment horizontal="right" vertical="center"/>
    </xf>
    <xf numFmtId="0" fontId="52" fillId="0" borderId="53" xfId="40" applyFont="1" applyFill="1" applyBorder="1" applyAlignment="1">
      <alignment vertical="center"/>
    </xf>
    <xf numFmtId="0" fontId="3" fillId="0" borderId="24" xfId="40" applyFont="1" applyFill="1" applyBorder="1" applyAlignment="1">
      <alignment vertical="center"/>
    </xf>
    <xf numFmtId="0" fontId="3" fillId="0" borderId="24" xfId="40" applyFont="1" applyFill="1" applyBorder="1" applyAlignment="1">
      <alignment vertical="top"/>
    </xf>
    <xf numFmtId="3" fontId="70" fillId="0" borderId="6" xfId="40" applyNumberFormat="1" applyFont="1" applyFill="1" applyBorder="1" applyAlignment="1">
      <alignment vertical="center"/>
    </xf>
    <xf numFmtId="3" fontId="70" fillId="0" borderId="128" xfId="40" applyNumberFormat="1" applyFont="1" applyFill="1" applyBorder="1" applyAlignment="1">
      <alignment vertical="center"/>
    </xf>
    <xf numFmtId="0" fontId="21" fillId="0" borderId="53" xfId="40" applyFont="1" applyFill="1" applyBorder="1" applyAlignment="1">
      <alignment vertical="center"/>
    </xf>
    <xf numFmtId="3" fontId="69" fillId="0" borderId="0" xfId="40" applyNumberFormat="1" applyFont="1" applyFill="1"/>
    <xf numFmtId="3" fontId="70" fillId="0" borderId="111" xfId="40" applyNumberFormat="1" applyFont="1" applyFill="1" applyBorder="1"/>
    <xf numFmtId="3" fontId="70" fillId="0" borderId="119" xfId="40" applyNumberFormat="1" applyFont="1" applyFill="1" applyBorder="1"/>
    <xf numFmtId="1" fontId="70" fillId="0" borderId="6" xfId="40" applyNumberFormat="1" applyFont="1" applyFill="1" applyBorder="1" applyAlignment="1">
      <alignment vertical="center"/>
    </xf>
    <xf numFmtId="1" fontId="70" fillId="0" borderId="128" xfId="40" applyNumberFormat="1" applyFont="1" applyFill="1" applyBorder="1" applyAlignment="1">
      <alignment vertical="center"/>
    </xf>
    <xf numFmtId="3" fontId="70" fillId="0" borderId="52" xfId="40" applyNumberFormat="1" applyFont="1" applyFill="1" applyBorder="1" applyAlignment="1">
      <alignment horizontal="center" vertical="center"/>
    </xf>
    <xf numFmtId="3" fontId="70" fillId="0" borderId="34" xfId="40" applyNumberFormat="1" applyFont="1" applyFill="1" applyBorder="1"/>
    <xf numFmtId="3" fontId="70" fillId="0" borderId="68" xfId="40" applyNumberFormat="1" applyFont="1" applyFill="1" applyBorder="1"/>
    <xf numFmtId="3" fontId="70" fillId="0" borderId="35" xfId="40" applyNumberFormat="1" applyFont="1" applyFill="1" applyBorder="1" applyAlignment="1">
      <alignment horizontal="right" vertical="center"/>
    </xf>
    <xf numFmtId="0" fontId="18" fillId="0" borderId="0" xfId="40" applyFont="1" applyFill="1" applyAlignment="1">
      <alignment vertical="center"/>
    </xf>
    <xf numFmtId="164" fontId="0" fillId="0" borderId="0" xfId="0" applyNumberFormat="1" applyFont="1"/>
    <xf numFmtId="4" fontId="8" fillId="0" borderId="5" xfId="23" applyNumberFormat="1" applyFont="1" applyBorder="1" applyAlignment="1">
      <alignment horizontal="right" vertical="center"/>
    </xf>
    <xf numFmtId="4" fontId="11" fillId="0" borderId="5" xfId="23" applyNumberFormat="1" applyFont="1" applyBorder="1" applyAlignment="1">
      <alignment horizontal="right" vertical="center"/>
    </xf>
    <xf numFmtId="164" fontId="0" fillId="3" borderId="0" xfId="0" applyNumberFormat="1" applyFont="1" applyFill="1"/>
    <xf numFmtId="0" fontId="4" fillId="0" borderId="0" xfId="24" applyFont="1" applyFill="1" applyAlignment="1">
      <alignment vertical="center"/>
    </xf>
    <xf numFmtId="0" fontId="8" fillId="0" borderId="0" xfId="24" applyFont="1" applyFill="1"/>
    <xf numFmtId="0" fontId="18" fillId="0" borderId="0" xfId="8" applyFont="1" applyFill="1"/>
    <xf numFmtId="2" fontId="8" fillId="0" borderId="0" xfId="24" applyNumberFormat="1" applyFont="1" applyFill="1" applyAlignment="1">
      <alignment horizontal="right"/>
    </xf>
    <xf numFmtId="0" fontId="152" fillId="0" borderId="0" xfId="0" applyFont="1" applyFill="1"/>
    <xf numFmtId="0" fontId="8" fillId="0" borderId="49" xfId="23" applyFont="1" applyFill="1" applyBorder="1" applyAlignment="1">
      <alignment horizontal="centerContinuous" vertical="center"/>
    </xf>
    <xf numFmtId="2" fontId="8" fillId="0" borderId="65" xfId="23" applyNumberFormat="1" applyFont="1" applyFill="1" applyBorder="1" applyAlignment="1">
      <alignment horizontal="centerContinuous" vertical="center" wrapText="1"/>
    </xf>
    <xf numFmtId="0" fontId="8" fillId="0" borderId="49" xfId="23" applyFont="1" applyFill="1" applyBorder="1" applyAlignment="1">
      <alignment horizontal="center" vertical="center"/>
    </xf>
    <xf numFmtId="2" fontId="8" fillId="0" borderId="61" xfId="23" applyNumberFormat="1" applyFont="1" applyFill="1" applyBorder="1" applyAlignment="1">
      <alignment horizontal="centerContinuous" vertical="center" wrapText="1"/>
    </xf>
    <xf numFmtId="2" fontId="8" fillId="0" borderId="49" xfId="23" applyNumberFormat="1" applyFont="1" applyFill="1" applyBorder="1" applyAlignment="1">
      <alignment horizontal="centerContinuous" vertical="center" wrapText="1"/>
    </xf>
    <xf numFmtId="165" fontId="8" fillId="0" borderId="70" xfId="24" applyNumberFormat="1" applyFont="1" applyFill="1" applyBorder="1"/>
    <xf numFmtId="165" fontId="11" fillId="0" borderId="70" xfId="24" applyNumberFormat="1" applyFont="1" applyFill="1" applyBorder="1" applyAlignment="1">
      <alignment horizontal="right" wrapText="1"/>
    </xf>
    <xf numFmtId="165" fontId="11" fillId="0" borderId="70" xfId="24" applyNumberFormat="1" applyFont="1" applyFill="1" applyBorder="1" applyAlignment="1">
      <alignment horizontal="right"/>
    </xf>
    <xf numFmtId="165" fontId="11" fillId="0" borderId="70" xfId="24" applyNumberFormat="1" applyFont="1" applyFill="1" applyBorder="1" applyAlignment="1"/>
    <xf numFmtId="165" fontId="151" fillId="0" borderId="0" xfId="0" applyNumberFormat="1" applyFont="1" applyFill="1" applyBorder="1" applyAlignment="1">
      <alignment horizontal="right"/>
    </xf>
    <xf numFmtId="0" fontId="8" fillId="0" borderId="0" xfId="24" applyFont="1" applyFill="1" applyAlignment="1"/>
    <xf numFmtId="2" fontId="8" fillId="0" borderId="0" xfId="24" applyNumberFormat="1" applyFont="1" applyFill="1" applyAlignment="1">
      <alignment horizontal="left"/>
    </xf>
    <xf numFmtId="0" fontId="8" fillId="0" borderId="0" xfId="23" applyFont="1" applyFill="1"/>
    <xf numFmtId="0" fontId="8" fillId="0" borderId="0" xfId="23" applyFont="1" applyFill="1" applyBorder="1"/>
    <xf numFmtId="164" fontId="0" fillId="0" borderId="0" xfId="0" applyNumberFormat="1" applyFill="1"/>
    <xf numFmtId="3" fontId="9" fillId="0" borderId="7" xfId="8" applyNumberFormat="1" applyFont="1" applyBorder="1" applyAlignment="1">
      <alignment horizontal="center"/>
    </xf>
    <xf numFmtId="3" fontId="9" fillId="0" borderId="4" xfId="8" applyNumberFormat="1" applyFont="1" applyBorder="1" applyAlignment="1">
      <alignment horizontal="center"/>
    </xf>
    <xf numFmtId="3" fontId="9" fillId="0" borderId="4" xfId="8" applyNumberFormat="1" applyFont="1" applyFill="1" applyBorder="1" applyAlignment="1">
      <alignment horizontal="center"/>
    </xf>
    <xf numFmtId="3" fontId="9" fillId="0" borderId="0" xfId="8" applyNumberFormat="1" applyFont="1" applyBorder="1" applyAlignment="1">
      <alignment horizontal="center"/>
    </xf>
    <xf numFmtId="3" fontId="9" fillId="0" borderId="26" xfId="8" applyNumberFormat="1" applyFont="1" applyFill="1" applyBorder="1" applyAlignment="1">
      <alignment horizontal="center"/>
    </xf>
    <xf numFmtId="1" fontId="3" fillId="0" borderId="4" xfId="8" applyNumberFormat="1" applyFont="1" applyFill="1" applyBorder="1" applyAlignment="1">
      <alignment horizontal="left" vertical="center"/>
    </xf>
    <xf numFmtId="1" fontId="3" fillId="0" borderId="0" xfId="8" applyNumberFormat="1" applyFont="1" applyFill="1" applyBorder="1" applyAlignment="1">
      <alignment horizontal="left" vertical="center"/>
    </xf>
    <xf numFmtId="165" fontId="9" fillId="0" borderId="6" xfId="0" applyNumberFormat="1" applyFont="1" applyBorder="1" applyAlignment="1">
      <alignment horizontal="right" vertical="center"/>
    </xf>
    <xf numFmtId="165" fontId="9" fillId="0" borderId="6" xfId="0" applyNumberFormat="1" applyFont="1" applyBorder="1" applyAlignment="1">
      <alignment horizontal="right"/>
    </xf>
    <xf numFmtId="165" fontId="9" fillId="3" borderId="6" xfId="17" applyNumberFormat="1" applyFont="1" applyFill="1" applyBorder="1" applyAlignment="1">
      <alignment horizontal="right" vertical="center"/>
    </xf>
    <xf numFmtId="165" fontId="9" fillId="3" borderId="6" xfId="0" applyNumberFormat="1" applyFont="1" applyFill="1" applyBorder="1" applyAlignment="1">
      <alignment horizontal="right"/>
    </xf>
    <xf numFmtId="165" fontId="9" fillId="3" borderId="6" xfId="0" applyNumberFormat="1" applyFont="1" applyFill="1" applyBorder="1" applyAlignment="1">
      <alignment horizontal="right" vertical="center"/>
    </xf>
    <xf numFmtId="165" fontId="0" fillId="3" borderId="6" xfId="0" applyNumberFormat="1" applyFill="1" applyBorder="1" applyAlignment="1">
      <alignment horizontal="right"/>
    </xf>
    <xf numFmtId="165" fontId="9" fillId="0" borderId="6" xfId="0" applyNumberFormat="1" applyFont="1" applyFill="1" applyBorder="1" applyAlignment="1">
      <alignment horizontal="right" vertical="center"/>
    </xf>
    <xf numFmtId="165" fontId="9" fillId="0" borderId="6" xfId="0" applyNumberFormat="1" applyFont="1" applyFill="1" applyBorder="1" applyAlignment="1">
      <alignment horizontal="right"/>
    </xf>
    <xf numFmtId="165" fontId="9" fillId="0" borderId="6" xfId="17" applyNumberFormat="1" applyFont="1" applyFill="1" applyBorder="1" applyAlignment="1">
      <alignment horizontal="right" vertical="center"/>
    </xf>
    <xf numFmtId="165" fontId="9" fillId="3" borderId="52" xfId="17" applyNumberFormat="1" applyFont="1" applyFill="1" applyBorder="1" applyAlignment="1">
      <alignment horizontal="right" vertical="center"/>
    </xf>
    <xf numFmtId="165" fontId="9" fillId="0" borderId="52" xfId="17" applyNumberFormat="1" applyFont="1" applyFill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/>
    </xf>
    <xf numFmtId="165" fontId="9" fillId="3" borderId="34" xfId="17" applyNumberFormat="1" applyFont="1" applyFill="1" applyBorder="1" applyAlignment="1">
      <alignment horizontal="right" vertical="center"/>
    </xf>
    <xf numFmtId="165" fontId="9" fillId="3" borderId="35" xfId="17" applyNumberFormat="1" applyFont="1" applyFill="1" applyBorder="1" applyAlignment="1">
      <alignment horizontal="right" vertical="center"/>
    </xf>
    <xf numFmtId="165" fontId="8" fillId="3" borderId="6" xfId="18" applyNumberFormat="1" applyFont="1" applyFill="1" applyBorder="1" applyAlignment="1">
      <alignment vertical="center"/>
    </xf>
    <xf numFmtId="165" fontId="68" fillId="0" borderId="6" xfId="0" applyNumberFormat="1" applyFont="1" applyBorder="1" applyAlignment="1">
      <alignment vertical="center"/>
    </xf>
    <xf numFmtId="165" fontId="8" fillId="3" borderId="52" xfId="18" applyNumberFormat="1" applyFont="1" applyFill="1" applyBorder="1" applyAlignment="1">
      <alignment vertical="center"/>
    </xf>
    <xf numFmtId="165" fontId="8" fillId="3" borderId="34" xfId="18" applyNumberFormat="1" applyFont="1" applyFill="1" applyBorder="1" applyAlignment="1">
      <alignment vertical="center"/>
    </xf>
    <xf numFmtId="165" fontId="68" fillId="0" borderId="34" xfId="0" applyNumberFormat="1" applyFont="1" applyBorder="1" applyAlignment="1">
      <alignment vertical="center"/>
    </xf>
    <xf numFmtId="165" fontId="8" fillId="3" borderId="35" xfId="18" applyNumberFormat="1" applyFont="1" applyFill="1" applyBorder="1" applyAlignment="1">
      <alignment vertical="center"/>
    </xf>
    <xf numFmtId="0" fontId="13" fillId="0" borderId="0" xfId="38" applyFont="1"/>
    <xf numFmtId="0" fontId="44" fillId="0" borderId="0" xfId="38" applyFont="1" applyAlignment="1" applyProtection="1">
      <alignment horizontal="left" wrapText="1"/>
      <protection locked="0"/>
    </xf>
    <xf numFmtId="0" fontId="12" fillId="0" borderId="0" xfId="38" applyFont="1" applyFill="1"/>
    <xf numFmtId="49" fontId="12" fillId="0" borderId="0" xfId="38" applyNumberFormat="1" applyFont="1" applyFill="1" applyAlignment="1">
      <alignment horizontal="centerContinuous"/>
    </xf>
    <xf numFmtId="0" fontId="13" fillId="0" borderId="15" xfId="38" applyFont="1" applyFill="1" applyBorder="1" applyAlignment="1">
      <alignment horizontal="right"/>
    </xf>
    <xf numFmtId="0" fontId="13" fillId="0" borderId="75" xfId="38" applyFont="1" applyFill="1" applyBorder="1" applyAlignment="1">
      <alignment vertical="center"/>
    </xf>
    <xf numFmtId="0" fontId="13" fillId="0" borderId="136" xfId="38" applyFont="1" applyBorder="1" applyAlignment="1">
      <alignment horizontal="center"/>
    </xf>
    <xf numFmtId="0" fontId="13" fillId="0" borderId="96" xfId="38" applyFont="1" applyBorder="1" applyAlignment="1">
      <alignment horizontal="center"/>
    </xf>
    <xf numFmtId="0" fontId="13" fillId="0" borderId="99" xfId="38" applyFont="1" applyBorder="1" applyAlignment="1">
      <alignment horizontal="center"/>
    </xf>
    <xf numFmtId="0" fontId="13" fillId="0" borderId="43" xfId="38" applyFont="1" applyFill="1" applyBorder="1" applyAlignment="1">
      <alignment horizontal="left"/>
    </xf>
    <xf numFmtId="2" fontId="9" fillId="0" borderId="0" xfId="38" applyNumberFormat="1" applyFont="1" applyBorder="1" applyAlignment="1">
      <alignment horizontal="right"/>
    </xf>
    <xf numFmtId="2" fontId="9" fillId="0" borderId="4" xfId="38" applyNumberFormat="1" applyFont="1" applyBorder="1" applyAlignment="1">
      <alignment horizontal="right"/>
    </xf>
    <xf numFmtId="2" fontId="9" fillId="0" borderId="23" xfId="38" applyNumberFormat="1" applyFont="1" applyBorder="1" applyAlignment="1">
      <alignment horizontal="right"/>
    </xf>
    <xf numFmtId="0" fontId="13" fillId="0" borderId="77" xfId="38" applyFont="1" applyFill="1" applyBorder="1" applyAlignment="1">
      <alignment horizontal="left"/>
    </xf>
    <xf numFmtId="2" fontId="9" fillId="0" borderId="20" xfId="38" applyNumberFormat="1" applyFont="1" applyBorder="1" applyAlignment="1">
      <alignment horizontal="right"/>
    </xf>
    <xf numFmtId="2" fontId="9" fillId="0" borderId="5" xfId="38" applyNumberFormat="1" applyFont="1" applyBorder="1" applyAlignment="1">
      <alignment horizontal="right"/>
    </xf>
    <xf numFmtId="2" fontId="9" fillId="0" borderId="21" xfId="38" applyNumberFormat="1" applyFont="1" applyBorder="1" applyAlignment="1">
      <alignment horizontal="right"/>
    </xf>
    <xf numFmtId="0" fontId="9" fillId="0" borderId="43" xfId="38" applyFont="1" applyFill="1" applyBorder="1" applyAlignment="1">
      <alignment horizontal="left"/>
    </xf>
    <xf numFmtId="0" fontId="9" fillId="0" borderId="77" xfId="38" applyFont="1" applyFill="1" applyBorder="1" applyAlignment="1">
      <alignment horizontal="left"/>
    </xf>
    <xf numFmtId="4" fontId="9" fillId="0" borderId="0" xfId="38" applyNumberFormat="1" applyFont="1" applyBorder="1" applyAlignment="1">
      <alignment horizontal="right"/>
    </xf>
    <xf numFmtId="4" fontId="9" fillId="0" borderId="4" xfId="38" applyNumberFormat="1" applyFont="1" applyBorder="1" applyAlignment="1">
      <alignment horizontal="right"/>
    </xf>
    <xf numFmtId="4" fontId="9" fillId="0" borderId="23" xfId="38" applyNumberFormat="1" applyFont="1" applyBorder="1" applyAlignment="1">
      <alignment horizontal="right"/>
    </xf>
    <xf numFmtId="4" fontId="9" fillId="0" borderId="20" xfId="38" applyNumberFormat="1" applyFont="1" applyBorder="1" applyAlignment="1">
      <alignment horizontal="right"/>
    </xf>
    <xf numFmtId="4" fontId="9" fillId="0" borderId="5" xfId="38" applyNumberFormat="1" applyFont="1" applyBorder="1" applyAlignment="1">
      <alignment horizontal="right"/>
    </xf>
    <xf numFmtId="4" fontId="9" fillId="0" borderId="21" xfId="38" applyNumberFormat="1" applyFont="1" applyBorder="1" applyAlignment="1">
      <alignment horizontal="right"/>
    </xf>
    <xf numFmtId="0" fontId="9" fillId="0" borderId="44" xfId="38" applyFont="1" applyFill="1" applyBorder="1" applyAlignment="1">
      <alignment horizontal="left"/>
    </xf>
    <xf numFmtId="4" fontId="9" fillId="0" borderId="15" xfId="38" applyNumberFormat="1" applyFont="1" applyBorder="1" applyAlignment="1">
      <alignment horizontal="right"/>
    </xf>
    <xf numFmtId="4" fontId="9" fillId="0" borderId="17" xfId="38" applyNumberFormat="1" applyFont="1" applyBorder="1" applyAlignment="1">
      <alignment horizontal="right"/>
    </xf>
    <xf numFmtId="4" fontId="9" fillId="0" borderId="18" xfId="38" applyNumberFormat="1" applyFont="1" applyBorder="1" applyAlignment="1">
      <alignment horizontal="right"/>
    </xf>
    <xf numFmtId="0" fontId="5" fillId="0" borderId="0" xfId="38" applyFont="1"/>
    <xf numFmtId="0" fontId="5" fillId="0" borderId="0" xfId="38" applyFont="1" applyAlignment="1">
      <alignment vertical="center"/>
    </xf>
    <xf numFmtId="172" fontId="5" fillId="0" borderId="0" xfId="38" applyNumberFormat="1" applyFont="1" applyBorder="1" applyAlignment="1">
      <alignment horizontal="left"/>
    </xf>
    <xf numFmtId="165" fontId="8" fillId="3" borderId="0" xfId="0" applyNumberFormat="1" applyFont="1" applyFill="1"/>
    <xf numFmtId="0" fontId="1" fillId="3" borderId="119" xfId="0" applyFont="1" applyFill="1" applyBorder="1"/>
    <xf numFmtId="165" fontId="1" fillId="3" borderId="11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3" borderId="4" xfId="0" applyNumberFormat="1" applyFont="1" applyFill="1" applyBorder="1" applyAlignment="1">
      <alignment horizontal="right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27" xfId="0" applyFont="1" applyFill="1" applyBorder="1"/>
    <xf numFmtId="0" fontId="2" fillId="3" borderId="119" xfId="0" applyFont="1" applyFill="1" applyBorder="1"/>
    <xf numFmtId="164" fontId="2" fillId="3" borderId="119" xfId="0" applyNumberFormat="1" applyFont="1" applyFill="1" applyBorder="1" applyAlignment="1">
      <alignment horizontal="right"/>
    </xf>
    <xf numFmtId="164" fontId="2" fillId="3" borderId="111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10" fillId="3" borderId="4" xfId="0" applyNumberFormat="1" applyFont="1" applyFill="1" applyBorder="1" applyAlignment="1">
      <alignment horizontal="right"/>
    </xf>
    <xf numFmtId="164" fontId="2" fillId="3" borderId="27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2" fontId="2" fillId="3" borderId="0" xfId="0" applyNumberFormat="1" applyFont="1" applyFill="1"/>
    <xf numFmtId="0" fontId="109" fillId="3" borderId="0" xfId="21" applyFont="1" applyFill="1" applyAlignment="1">
      <alignment horizontal="right"/>
    </xf>
    <xf numFmtId="165" fontId="50" fillId="3" borderId="26" xfId="20" applyNumberFormat="1" applyFont="1" applyFill="1" applyBorder="1" applyAlignment="1">
      <alignment horizontal="right"/>
    </xf>
    <xf numFmtId="165" fontId="50" fillId="0" borderId="26" xfId="20" applyNumberFormat="1" applyFont="1" applyFill="1" applyBorder="1" applyAlignment="1">
      <alignment horizontal="right"/>
    </xf>
    <xf numFmtId="165" fontId="50" fillId="3" borderId="28" xfId="20" applyNumberFormat="1" applyFont="1" applyFill="1" applyBorder="1" applyAlignment="1">
      <alignment horizontal="right"/>
    </xf>
    <xf numFmtId="3" fontId="50" fillId="3" borderId="17" xfId="20" applyNumberFormat="1" applyFont="1" applyFill="1" applyBorder="1" applyAlignment="1">
      <alignment horizontal="right"/>
    </xf>
    <xf numFmtId="165" fontId="50" fillId="0" borderId="31" xfId="2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4" fontId="9" fillId="0" borderId="31" xfId="6" applyNumberFormat="1" applyFont="1" applyFill="1" applyBorder="1" applyAlignment="1">
      <alignment horizontal="center"/>
    </xf>
    <xf numFmtId="4" fontId="8" fillId="0" borderId="28" xfId="23" applyNumberFormat="1" applyFont="1" applyBorder="1" applyAlignment="1">
      <alignment horizontal="right" vertical="center"/>
    </xf>
    <xf numFmtId="4" fontId="8" fillId="0" borderId="141" xfId="23" applyNumberFormat="1" applyFont="1" applyBorder="1" applyAlignment="1">
      <alignment horizontal="right" vertical="center"/>
    </xf>
    <xf numFmtId="4" fontId="11" fillId="0" borderId="17" xfId="23" applyNumberFormat="1" applyFont="1" applyBorder="1" applyAlignment="1">
      <alignment horizontal="right" vertical="center"/>
    </xf>
    <xf numFmtId="4" fontId="8" fillId="0" borderId="17" xfId="23" applyNumberFormat="1" applyFont="1" applyBorder="1" applyAlignment="1">
      <alignment horizontal="right" vertical="center"/>
    </xf>
    <xf numFmtId="4" fontId="8" fillId="0" borderId="31" xfId="23" applyNumberFormat="1" applyFont="1" applyBorder="1" applyAlignment="1">
      <alignment horizontal="right" vertical="center"/>
    </xf>
    <xf numFmtId="164" fontId="8" fillId="0" borderId="46" xfId="23" applyNumberFormat="1" applyFont="1" applyBorder="1" applyAlignment="1">
      <alignment horizontal="center" vertical="center" wrapText="1"/>
    </xf>
    <xf numFmtId="4" fontId="8" fillId="0" borderId="25" xfId="23" applyNumberFormat="1" applyFont="1" applyBorder="1" applyAlignment="1">
      <alignment horizontal="right" vertical="center"/>
    </xf>
    <xf numFmtId="4" fontId="8" fillId="0" borderId="143" xfId="23" applyNumberFormat="1" applyFont="1" applyBorder="1" applyAlignment="1">
      <alignment horizontal="right" vertical="center"/>
    </xf>
    <xf numFmtId="164" fontId="7" fillId="0" borderId="77" xfId="23" applyNumberFormat="1" applyFont="1" applyBorder="1" applyAlignment="1">
      <alignment horizontal="left" vertical="center"/>
    </xf>
    <xf numFmtId="164" fontId="7" fillId="0" borderId="72" xfId="23" applyNumberFormat="1" applyFont="1" applyBorder="1" applyAlignment="1">
      <alignment horizontal="left" vertical="center"/>
    </xf>
    <xf numFmtId="164" fontId="7" fillId="0" borderId="44" xfId="23" applyNumberFormat="1" applyFont="1" applyBorder="1" applyAlignment="1">
      <alignment horizontal="left" vertical="center"/>
    </xf>
    <xf numFmtId="1" fontId="8" fillId="0" borderId="42" xfId="23" applyNumberFormat="1" applyFont="1" applyBorder="1" applyAlignment="1">
      <alignment horizontal="center" vertical="center"/>
    </xf>
    <xf numFmtId="4" fontId="8" fillId="0" borderId="20" xfId="23" applyNumberFormat="1" applyFont="1" applyBorder="1" applyAlignment="1">
      <alignment horizontal="right" vertical="center"/>
    </xf>
    <xf numFmtId="4" fontId="151" fillId="0" borderId="15" xfId="0" applyNumberFormat="1" applyFont="1" applyBorder="1" applyAlignment="1">
      <alignment horizontal="right"/>
    </xf>
    <xf numFmtId="1" fontId="8" fillId="0" borderId="49" xfId="23" applyNumberFormat="1" applyFont="1" applyBorder="1" applyAlignment="1">
      <alignment horizontal="center" vertical="center"/>
    </xf>
    <xf numFmtId="164" fontId="8" fillId="0" borderId="49" xfId="23" applyNumberFormat="1" applyFont="1" applyBorder="1" applyAlignment="1">
      <alignment horizontal="center" vertical="center" wrapText="1"/>
    </xf>
    <xf numFmtId="4" fontId="8" fillId="0" borderId="144" xfId="23" applyNumberFormat="1" applyFont="1" applyBorder="1" applyAlignment="1">
      <alignment horizontal="right" vertical="center"/>
    </xf>
    <xf numFmtId="1" fontId="8" fillId="0" borderId="62" xfId="23" applyNumberFormat="1" applyFont="1" applyBorder="1" applyAlignment="1">
      <alignment horizontal="center" vertical="center"/>
    </xf>
    <xf numFmtId="4" fontId="8" fillId="0" borderId="16" xfId="23" applyNumberFormat="1" applyFont="1" applyBorder="1" applyAlignment="1">
      <alignment horizontal="right" vertical="center"/>
    </xf>
    <xf numFmtId="3" fontId="9" fillId="0" borderId="129" xfId="8" applyNumberFormat="1" applyFont="1" applyBorder="1"/>
    <xf numFmtId="3" fontId="9" fillId="0" borderId="128" xfId="8" applyNumberFormat="1" applyFont="1" applyBorder="1"/>
    <xf numFmtId="3" fontId="9" fillId="0" borderId="141" xfId="8" applyNumberFormat="1" applyFont="1" applyFill="1" applyBorder="1"/>
    <xf numFmtId="0" fontId="8" fillId="0" borderId="64" xfId="23" applyFont="1" applyFill="1" applyBorder="1" applyAlignment="1">
      <alignment horizontal="centerContinuous" vertical="center"/>
    </xf>
    <xf numFmtId="2" fontId="8" fillId="0" borderId="64" xfId="23" applyNumberFormat="1" applyFont="1" applyFill="1" applyBorder="1" applyAlignment="1">
      <alignment horizontal="centerContinuous" vertical="center"/>
    </xf>
    <xf numFmtId="0" fontId="8" fillId="0" borderId="145" xfId="24" applyFont="1" applyFill="1" applyBorder="1"/>
    <xf numFmtId="165" fontId="11" fillId="0" borderId="28" xfId="23" applyNumberFormat="1" applyFont="1" applyFill="1" applyBorder="1" applyAlignment="1">
      <alignment horizontal="right"/>
    </xf>
    <xf numFmtId="0" fontId="8" fillId="0" borderId="72" xfId="24" applyFont="1" applyFill="1" applyBorder="1"/>
    <xf numFmtId="165" fontId="8" fillId="0" borderId="79" xfId="24" applyNumberFormat="1" applyFont="1" applyFill="1" applyBorder="1"/>
    <xf numFmtId="165" fontId="11" fillId="0" borderId="79" xfId="24" applyNumberFormat="1" applyFont="1" applyFill="1" applyBorder="1" applyAlignment="1">
      <alignment horizontal="right" wrapText="1"/>
    </xf>
    <xf numFmtId="165" fontId="11" fillId="0" borderId="79" xfId="24" applyNumberFormat="1" applyFont="1" applyFill="1" applyBorder="1" applyAlignment="1"/>
    <xf numFmtId="165" fontId="11" fillId="0" borderId="79" xfId="24" applyNumberFormat="1" applyFont="1" applyFill="1" applyBorder="1" applyAlignment="1">
      <alignment wrapText="1"/>
    </xf>
    <xf numFmtId="165" fontId="11" fillId="0" borderId="79" xfId="24" applyNumberFormat="1" applyFont="1" applyFill="1" applyBorder="1" applyAlignment="1">
      <alignment horizontal="right"/>
    </xf>
    <xf numFmtId="165" fontId="8" fillId="0" borderId="79" xfId="24" applyNumberFormat="1" applyFont="1" applyFill="1" applyBorder="1" applyAlignment="1"/>
    <xf numFmtId="165" fontId="8" fillId="0" borderId="79" xfId="24" applyNumberFormat="1" applyFont="1" applyFill="1" applyBorder="1" applyAlignment="1">
      <alignment horizontal="right"/>
    </xf>
    <xf numFmtId="165" fontId="8" fillId="0" borderId="141" xfId="24" applyNumberFormat="1" applyFont="1" applyFill="1" applyBorder="1" applyAlignment="1"/>
    <xf numFmtId="0" fontId="8" fillId="0" borderId="73" xfId="24" applyFont="1" applyFill="1" applyBorder="1"/>
    <xf numFmtId="165" fontId="8" fillId="0" borderId="34" xfId="24" applyNumberFormat="1" applyFont="1" applyFill="1" applyBorder="1"/>
    <xf numFmtId="165" fontId="11" fillId="0" borderId="34" xfId="24" applyNumberFormat="1" applyFont="1" applyFill="1" applyBorder="1" applyAlignment="1">
      <alignment horizontal="right" wrapText="1"/>
    </xf>
    <xf numFmtId="165" fontId="11" fillId="0" borderId="34" xfId="24" applyNumberFormat="1" applyFont="1" applyFill="1" applyBorder="1" applyAlignment="1"/>
    <xf numFmtId="165" fontId="11" fillId="0" borderId="34" xfId="24" applyNumberFormat="1" applyFont="1" applyFill="1" applyBorder="1" applyAlignment="1">
      <alignment wrapText="1"/>
    </xf>
    <xf numFmtId="165" fontId="11" fillId="0" borderId="31" xfId="23" applyNumberFormat="1" applyFont="1" applyFill="1" applyBorder="1" applyAlignment="1">
      <alignment horizontal="right"/>
    </xf>
    <xf numFmtId="0" fontId="8" fillId="0" borderId="33" xfId="23" applyFont="1" applyFill="1" applyBorder="1" applyAlignment="1">
      <alignment horizontal="centerContinuous" vertical="center"/>
    </xf>
    <xf numFmtId="0" fontId="8" fillId="0" borderId="62" xfId="23" applyFont="1" applyFill="1" applyBorder="1" applyAlignment="1">
      <alignment horizontal="centerContinuous" vertical="center"/>
    </xf>
    <xf numFmtId="165" fontId="11" fillId="0" borderId="71" xfId="24" applyNumberFormat="1" applyFont="1" applyFill="1" applyBorder="1" applyAlignment="1"/>
    <xf numFmtId="165" fontId="11" fillId="0" borderId="129" xfId="24" applyNumberFormat="1" applyFont="1" applyFill="1" applyBorder="1" applyAlignment="1"/>
    <xf numFmtId="165" fontId="8" fillId="0" borderId="129" xfId="24" applyNumberFormat="1" applyFont="1" applyFill="1" applyBorder="1"/>
    <xf numFmtId="165" fontId="8" fillId="0" borderId="129" xfId="24" applyNumberFormat="1" applyFont="1" applyFill="1" applyBorder="1" applyAlignment="1"/>
    <xf numFmtId="165" fontId="11" fillId="0" borderId="37" xfId="24" applyNumberFormat="1" applyFont="1" applyFill="1" applyBorder="1" applyAlignment="1"/>
    <xf numFmtId="165" fontId="11" fillId="0" borderId="5" xfId="23" applyNumberFormat="1" applyFont="1" applyFill="1" applyBorder="1" applyAlignment="1">
      <alignment horizontal="right" wrapText="1"/>
    </xf>
    <xf numFmtId="165" fontId="11" fillId="0" borderId="17" xfId="23" applyNumberFormat="1" applyFont="1" applyFill="1" applyBorder="1" applyAlignment="1">
      <alignment horizontal="right" wrapText="1"/>
    </xf>
    <xf numFmtId="165" fontId="11" fillId="0" borderId="27" xfId="23" applyNumberFormat="1" applyFont="1" applyFill="1" applyBorder="1" applyAlignment="1">
      <alignment horizontal="right"/>
    </xf>
    <xf numFmtId="165" fontId="8" fillId="0" borderId="128" xfId="24" applyNumberFormat="1" applyFont="1" applyFill="1" applyBorder="1" applyAlignment="1"/>
    <xf numFmtId="165" fontId="11" fillId="0" borderId="30" xfId="23" applyNumberFormat="1" applyFont="1" applyFill="1" applyBorder="1" applyAlignment="1">
      <alignment horizontal="right"/>
    </xf>
    <xf numFmtId="2" fontId="11" fillId="0" borderId="0" xfId="24" applyNumberFormat="1" applyFont="1" applyFill="1" applyBorder="1" applyAlignment="1">
      <alignment horizontal="left" wrapText="1"/>
    </xf>
    <xf numFmtId="165" fontId="9" fillId="0" borderId="5" xfId="0" applyNumberFormat="1" applyFont="1" applyBorder="1" applyAlignment="1">
      <alignment horizontal="right" vertical="center"/>
    </xf>
    <xf numFmtId="165" fontId="9" fillId="0" borderId="5" xfId="0" applyNumberFormat="1" applyFont="1" applyBorder="1" applyAlignment="1">
      <alignment horizontal="right"/>
    </xf>
    <xf numFmtId="165" fontId="9" fillId="3" borderId="5" xfId="17" applyNumberFormat="1" applyFont="1" applyFill="1" applyBorder="1" applyAlignment="1">
      <alignment horizontal="right" vertical="center"/>
    </xf>
    <xf numFmtId="165" fontId="9" fillId="3" borderId="28" xfId="17" applyNumberFormat="1" applyFont="1" applyFill="1" applyBorder="1" applyAlignment="1">
      <alignment horizontal="right" vertical="center"/>
    </xf>
    <xf numFmtId="165" fontId="9" fillId="0" borderId="25" xfId="0" applyNumberFormat="1" applyFont="1" applyBorder="1" applyAlignment="1">
      <alignment horizontal="right" vertical="center"/>
    </xf>
    <xf numFmtId="165" fontId="9" fillId="0" borderId="129" xfId="0" applyNumberFormat="1" applyFont="1" applyBorder="1" applyAlignment="1">
      <alignment horizontal="right" vertical="center"/>
    </xf>
    <xf numFmtId="165" fontId="9" fillId="3" borderId="129" xfId="0" applyNumberFormat="1" applyFont="1" applyFill="1" applyBorder="1" applyAlignment="1">
      <alignment horizontal="right"/>
    </xf>
    <xf numFmtId="165" fontId="9" fillId="0" borderId="129" xfId="0" applyNumberFormat="1" applyFont="1" applyFill="1" applyBorder="1" applyAlignment="1">
      <alignment horizontal="right" vertical="center"/>
    </xf>
    <xf numFmtId="165" fontId="9" fillId="0" borderId="129" xfId="0" applyNumberFormat="1" applyFont="1" applyBorder="1" applyAlignment="1">
      <alignment horizontal="right"/>
    </xf>
    <xf numFmtId="3" fontId="9" fillId="0" borderId="37" xfId="0" applyNumberFormat="1" applyFont="1" applyBorder="1" applyAlignment="1">
      <alignment horizontal="right" vertical="center"/>
    </xf>
    <xf numFmtId="0" fontId="8" fillId="3" borderId="77" xfId="17" applyFont="1" applyFill="1" applyBorder="1" applyAlignment="1">
      <alignment vertical="center"/>
    </xf>
    <xf numFmtId="0" fontId="8" fillId="3" borderId="72" xfId="17" applyFont="1" applyFill="1" applyBorder="1" applyAlignment="1">
      <alignment vertical="center"/>
    </xf>
    <xf numFmtId="0" fontId="4" fillId="3" borderId="72" xfId="17" applyFont="1" applyFill="1" applyBorder="1" applyAlignment="1">
      <alignment vertical="center"/>
    </xf>
    <xf numFmtId="0" fontId="8" fillId="0" borderId="72" xfId="17" applyFont="1" applyFill="1" applyBorder="1" applyAlignment="1">
      <alignment vertical="center"/>
    </xf>
    <xf numFmtId="0" fontId="8" fillId="3" borderId="73" xfId="17" applyFont="1" applyFill="1" applyBorder="1" applyAlignment="1">
      <alignment vertical="center"/>
    </xf>
    <xf numFmtId="0" fontId="11" fillId="3" borderId="32" xfId="25" applyFont="1" applyFill="1" applyBorder="1" applyAlignment="1">
      <alignment horizontal="centerContinuous" vertical="center"/>
    </xf>
    <xf numFmtId="0" fontId="11" fillId="3" borderId="11" xfId="25" applyFont="1" applyFill="1" applyBorder="1" applyAlignment="1">
      <alignment horizontal="centerContinuous" vertical="center"/>
    </xf>
    <xf numFmtId="2" fontId="11" fillId="3" borderId="11" xfId="25" applyNumberFormat="1" applyFont="1" applyFill="1" applyBorder="1" applyAlignment="1">
      <alignment horizontal="centerContinuous" vertical="center"/>
    </xf>
    <xf numFmtId="2" fontId="11" fillId="3" borderId="60" xfId="25" applyNumberFormat="1" applyFont="1" applyFill="1" applyBorder="1" applyAlignment="1">
      <alignment horizontal="centerContinuous" vertical="center"/>
    </xf>
    <xf numFmtId="0" fontId="11" fillId="3" borderId="62" xfId="23" applyFont="1" applyFill="1" applyBorder="1" applyAlignment="1">
      <alignment horizontal="center" vertical="center"/>
    </xf>
    <xf numFmtId="0" fontId="11" fillId="3" borderId="49" xfId="23" applyFont="1" applyFill="1" applyBorder="1" applyAlignment="1">
      <alignment horizontal="center" vertical="center"/>
    </xf>
    <xf numFmtId="2" fontId="11" fillId="3" borderId="49" xfId="23" applyNumberFormat="1" applyFont="1" applyFill="1" applyBorder="1" applyAlignment="1">
      <alignment horizontal="centerContinuous" vertical="center" wrapText="1"/>
    </xf>
    <xf numFmtId="2" fontId="11" fillId="3" borderId="61" xfId="23" applyNumberFormat="1" applyFont="1" applyFill="1" applyBorder="1" applyAlignment="1">
      <alignment horizontal="centerContinuous" vertical="center" wrapText="1"/>
    </xf>
    <xf numFmtId="165" fontId="8" fillId="3" borderId="5" xfId="18" applyNumberFormat="1" applyFont="1" applyFill="1" applyBorder="1" applyAlignment="1">
      <alignment vertical="center"/>
    </xf>
    <xf numFmtId="165" fontId="68" fillId="0" borderId="5" xfId="0" applyNumberFormat="1" applyFont="1" applyBorder="1" applyAlignment="1">
      <alignment vertical="center"/>
    </xf>
    <xf numFmtId="165" fontId="8" fillId="3" borderId="28" xfId="18" applyNumberFormat="1" applyFont="1" applyFill="1" applyBorder="1" applyAlignment="1">
      <alignment vertical="center"/>
    </xf>
    <xf numFmtId="0" fontId="8" fillId="3" borderId="49" xfId="23" applyFont="1" applyFill="1" applyBorder="1" applyAlignment="1">
      <alignment horizontal="centerContinuous" vertical="center"/>
    </xf>
    <xf numFmtId="2" fontId="8" fillId="3" borderId="49" xfId="23" applyNumberFormat="1" applyFont="1" applyFill="1" applyBorder="1" applyAlignment="1">
      <alignment horizontal="centerContinuous" vertical="center" wrapText="1"/>
    </xf>
    <xf numFmtId="2" fontId="8" fillId="3" borderId="61" xfId="23" applyNumberFormat="1" applyFont="1" applyFill="1" applyBorder="1" applyAlignment="1">
      <alignment horizontal="centerContinuous" vertical="center" wrapText="1"/>
    </xf>
    <xf numFmtId="0" fontId="8" fillId="3" borderId="62" xfId="23" applyFont="1" applyFill="1" applyBorder="1" applyAlignment="1">
      <alignment horizontal="centerContinuous" vertical="center"/>
    </xf>
    <xf numFmtId="165" fontId="8" fillId="3" borderId="25" xfId="18" applyNumberFormat="1" applyFont="1" applyFill="1" applyBorder="1" applyAlignment="1">
      <alignment vertical="center"/>
    </xf>
    <xf numFmtId="165" fontId="8" fillId="3" borderId="129" xfId="18" applyNumberFormat="1" applyFont="1" applyFill="1" applyBorder="1" applyAlignment="1">
      <alignment vertical="center"/>
    </xf>
    <xf numFmtId="165" fontId="8" fillId="3" borderId="37" xfId="18" applyNumberFormat="1" applyFont="1" applyFill="1" applyBorder="1" applyAlignment="1">
      <alignment vertical="center"/>
    </xf>
    <xf numFmtId="0" fontId="8" fillId="3" borderId="77" xfId="18" applyFont="1" applyFill="1" applyBorder="1" applyAlignment="1">
      <alignment vertical="center"/>
    </xf>
    <xf numFmtId="0" fontId="8" fillId="3" borderId="72" xfId="18" applyFont="1" applyFill="1" applyBorder="1" applyAlignment="1">
      <alignment vertical="center"/>
    </xf>
    <xf numFmtId="0" fontId="8" fillId="3" borderId="73" xfId="18" applyFont="1" applyFill="1" applyBorder="1" applyAlignment="1">
      <alignment vertical="center"/>
    </xf>
    <xf numFmtId="3" fontId="30" fillId="3" borderId="79" xfId="21" applyNumberFormat="1" applyFont="1" applyFill="1" applyBorder="1" applyAlignment="1">
      <alignment vertical="center"/>
    </xf>
    <xf numFmtId="165" fontId="30" fillId="3" borderId="79" xfId="21" applyNumberFormat="1" applyFont="1" applyFill="1" applyBorder="1" applyAlignment="1">
      <alignment vertical="center"/>
    </xf>
    <xf numFmtId="3" fontId="107" fillId="0" borderId="79" xfId="39" applyNumberFormat="1" applyFont="1" applyBorder="1" applyAlignment="1">
      <alignment vertical="center"/>
    </xf>
    <xf numFmtId="164" fontId="107" fillId="0" borderId="79" xfId="39" applyNumberFormat="1" applyFont="1" applyBorder="1" applyAlignment="1">
      <alignment vertical="center"/>
    </xf>
    <xf numFmtId="165" fontId="9" fillId="0" borderId="79" xfId="21" applyNumberFormat="1" applyFont="1" applyFill="1" applyBorder="1" applyAlignment="1">
      <alignment vertical="center"/>
    </xf>
    <xf numFmtId="1" fontId="107" fillId="0" borderId="79" xfId="39" applyNumberFormat="1" applyFont="1" applyBorder="1" applyAlignment="1">
      <alignment vertical="center"/>
    </xf>
    <xf numFmtId="49" fontId="13" fillId="3" borderId="53" xfId="21" applyNumberFormat="1" applyFont="1" applyFill="1" applyBorder="1" applyAlignment="1">
      <alignment wrapText="1"/>
    </xf>
    <xf numFmtId="164" fontId="107" fillId="0" borderId="141" xfId="39" applyNumberFormat="1" applyFont="1" applyBorder="1" applyAlignment="1">
      <alignment vertical="center"/>
    </xf>
    <xf numFmtId="49" fontId="13" fillId="3" borderId="53" xfId="21" applyNumberFormat="1" applyFont="1" applyFill="1" applyBorder="1"/>
    <xf numFmtId="49" fontId="13" fillId="0" borderId="36" xfId="21" applyNumberFormat="1" applyFont="1" applyFill="1" applyBorder="1" applyAlignment="1">
      <alignment wrapText="1"/>
    </xf>
    <xf numFmtId="165" fontId="30" fillId="0" borderId="34" xfId="21" applyNumberFormat="1" applyFont="1" applyFill="1" applyBorder="1" applyAlignment="1">
      <alignment vertical="center"/>
    </xf>
    <xf numFmtId="3" fontId="107" fillId="0" borderId="34" xfId="39" applyNumberFormat="1" applyFont="1" applyFill="1" applyBorder="1" applyAlignment="1">
      <alignment vertical="center"/>
    </xf>
    <xf numFmtId="164" fontId="107" fillId="0" borderId="34" xfId="39" applyNumberFormat="1" applyFont="1" applyFill="1" applyBorder="1" applyAlignment="1">
      <alignment vertical="center"/>
    </xf>
    <xf numFmtId="164" fontId="107" fillId="0" borderId="35" xfId="39" applyNumberFormat="1" applyFont="1" applyFill="1" applyBorder="1" applyAlignment="1">
      <alignment vertical="center"/>
    </xf>
    <xf numFmtId="49" fontId="13" fillId="3" borderId="125" xfId="21" applyNumberFormat="1" applyFont="1" applyFill="1" applyBorder="1" applyAlignment="1">
      <alignment wrapText="1"/>
    </xf>
    <xf numFmtId="165" fontId="30" fillId="3" borderId="5" xfId="21" applyNumberFormat="1" applyFont="1" applyFill="1" applyBorder="1" applyAlignment="1">
      <alignment vertical="center"/>
    </xf>
    <xf numFmtId="3" fontId="107" fillId="0" borderId="5" xfId="39" applyNumberFormat="1" applyFont="1" applyBorder="1" applyAlignment="1">
      <alignment vertical="center"/>
    </xf>
    <xf numFmtId="164" fontId="107" fillId="0" borderId="5" xfId="39" applyNumberFormat="1" applyFont="1" applyBorder="1" applyAlignment="1">
      <alignment vertical="center"/>
    </xf>
    <xf numFmtId="165" fontId="9" fillId="0" borderId="5" xfId="21" applyNumberFormat="1" applyFont="1" applyFill="1" applyBorder="1" applyAlignment="1">
      <alignment vertical="center"/>
    </xf>
    <xf numFmtId="1" fontId="30" fillId="0" borderId="61" xfId="21" applyNumberFormat="1" applyFont="1" applyFill="1" applyBorder="1" applyAlignment="1">
      <alignment horizontal="center" wrapText="1"/>
    </xf>
    <xf numFmtId="0" fontId="30" fillId="0" borderId="60" xfId="21" applyFont="1" applyFill="1" applyBorder="1" applyAlignment="1">
      <alignment horizontal="center" vertical="center" wrapText="1"/>
    </xf>
    <xf numFmtId="165" fontId="30" fillId="3" borderId="141" xfId="21" applyNumberFormat="1" applyFont="1" applyFill="1" applyBorder="1" applyAlignment="1">
      <alignment vertical="center"/>
    </xf>
    <xf numFmtId="3" fontId="30" fillId="3" borderId="34" xfId="21" applyNumberFormat="1" applyFont="1" applyFill="1" applyBorder="1" applyAlignment="1">
      <alignment vertical="center"/>
    </xf>
    <xf numFmtId="165" fontId="30" fillId="3" borderId="34" xfId="21" applyNumberFormat="1" applyFont="1" applyFill="1" applyBorder="1" applyAlignment="1">
      <alignment vertical="center"/>
    </xf>
    <xf numFmtId="165" fontId="30" fillId="3" borderId="35" xfId="21" applyNumberFormat="1" applyFont="1" applyFill="1" applyBorder="1" applyAlignment="1">
      <alignment vertical="center"/>
    </xf>
    <xf numFmtId="3" fontId="30" fillId="3" borderId="25" xfId="21" applyNumberFormat="1" applyFont="1" applyFill="1" applyBorder="1" applyAlignment="1">
      <alignment vertical="center"/>
    </xf>
    <xf numFmtId="3" fontId="30" fillId="3" borderId="129" xfId="21" applyNumberFormat="1" applyFont="1" applyFill="1" applyBorder="1" applyAlignment="1">
      <alignment vertical="center"/>
    </xf>
    <xf numFmtId="3" fontId="30" fillId="3" borderId="37" xfId="21" applyNumberFormat="1" applyFont="1" applyFill="1" applyBorder="1" applyAlignment="1">
      <alignment vertical="center"/>
    </xf>
    <xf numFmtId="49" fontId="13" fillId="3" borderId="77" xfId="21" applyNumberFormat="1" applyFont="1" applyFill="1" applyBorder="1" applyAlignment="1">
      <alignment wrapText="1"/>
    </xf>
    <xf numFmtId="49" fontId="13" fillId="3" borderId="72" xfId="21" applyNumberFormat="1" applyFont="1" applyFill="1" applyBorder="1" applyAlignment="1">
      <alignment wrapText="1"/>
    </xf>
    <xf numFmtId="49" fontId="13" fillId="3" borderId="73" xfId="21" applyNumberFormat="1" applyFont="1" applyFill="1" applyBorder="1" applyAlignment="1">
      <alignment wrapText="1"/>
    </xf>
    <xf numFmtId="0" fontId="16" fillId="3" borderId="0" xfId="40" applyFont="1" applyFill="1" applyAlignment="1">
      <alignment horizontal="right"/>
    </xf>
    <xf numFmtId="3" fontId="9" fillId="0" borderId="79" xfId="21" applyNumberFormat="1" applyFont="1" applyFill="1" applyBorder="1" applyAlignment="1">
      <alignment vertical="center"/>
    </xf>
    <xf numFmtId="1" fontId="30" fillId="3" borderId="79" xfId="21" applyNumberFormat="1" applyFont="1" applyFill="1" applyBorder="1" applyAlignment="1">
      <alignment vertical="center"/>
    </xf>
    <xf numFmtId="0" fontId="90" fillId="0" borderId="60" xfId="21" applyFont="1" applyFill="1" applyBorder="1" applyAlignment="1">
      <alignment horizontal="center" vertical="center" wrapText="1"/>
    </xf>
    <xf numFmtId="3" fontId="9" fillId="0" borderId="34" xfId="21" applyNumberFormat="1" applyFont="1" applyFill="1" applyBorder="1" applyAlignment="1">
      <alignment vertical="center"/>
    </xf>
    <xf numFmtId="1" fontId="30" fillId="0" borderId="34" xfId="21" applyNumberFormat="1" applyFont="1" applyFill="1" applyBorder="1" applyAlignment="1">
      <alignment vertical="center"/>
    </xf>
    <xf numFmtId="3" fontId="9" fillId="0" borderId="5" xfId="21" applyNumberFormat="1" applyFont="1" applyFill="1" applyBorder="1" applyAlignment="1">
      <alignment vertical="center"/>
    </xf>
    <xf numFmtId="1" fontId="30" fillId="3" borderId="5" xfId="21" applyNumberFormat="1" applyFont="1" applyFill="1" applyBorder="1" applyAlignment="1">
      <alignment vertical="center"/>
    </xf>
    <xf numFmtId="1" fontId="30" fillId="3" borderId="49" xfId="21" applyNumberFormat="1" applyFont="1" applyFill="1" applyBorder="1" applyAlignment="1">
      <alignment horizontal="center" wrapText="1"/>
    </xf>
    <xf numFmtId="3" fontId="30" fillId="0" borderId="37" xfId="21" applyNumberFormat="1" applyFont="1" applyFill="1" applyBorder="1" applyAlignment="1">
      <alignment vertical="center"/>
    </xf>
    <xf numFmtId="49" fontId="13" fillId="3" borderId="72" xfId="21" applyNumberFormat="1" applyFont="1" applyFill="1" applyBorder="1"/>
    <xf numFmtId="49" fontId="13" fillId="0" borderId="73" xfId="21" applyNumberFormat="1" applyFont="1" applyFill="1" applyBorder="1" applyAlignment="1">
      <alignment wrapText="1"/>
    </xf>
    <xf numFmtId="0" fontId="6" fillId="0" borderId="40" xfId="36" applyFont="1" applyBorder="1" applyAlignment="1">
      <alignment horizontal="left"/>
    </xf>
    <xf numFmtId="0" fontId="6" fillId="0" borderId="43" xfId="36" applyFont="1" applyBorder="1"/>
    <xf numFmtId="0" fontId="6" fillId="0" borderId="41" xfId="36" applyFont="1" applyBorder="1"/>
    <xf numFmtId="0" fontId="6" fillId="0" borderId="43" xfId="36" applyFont="1" applyBorder="1" applyAlignment="1">
      <alignment horizontal="left"/>
    </xf>
    <xf numFmtId="0" fontId="6" fillId="0" borderId="130" xfId="36" applyFont="1" applyBorder="1"/>
    <xf numFmtId="0" fontId="38" fillId="0" borderId="43" xfId="36" applyFont="1" applyBorder="1"/>
    <xf numFmtId="0" fontId="6" fillId="0" borderId="44" xfId="36" applyFont="1" applyBorder="1"/>
    <xf numFmtId="0" fontId="10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164" fontId="2" fillId="0" borderId="20" xfId="0" quotePrefix="1" applyNumberFormat="1" applyFont="1" applyBorder="1" applyAlignment="1">
      <alignment horizontal="center" vertical="center"/>
    </xf>
    <xf numFmtId="164" fontId="2" fillId="0" borderId="20" xfId="0" quotePrefix="1" applyNumberFormat="1" applyFont="1" applyFill="1" applyBorder="1" applyAlignment="1">
      <alignment horizontal="center" vertical="center"/>
    </xf>
    <xf numFmtId="164" fontId="2" fillId="0" borderId="21" xfId="0" quotePrefix="1" applyNumberFormat="1" applyFont="1" applyBorder="1" applyAlignment="1">
      <alignment horizontal="center" vertical="center"/>
    </xf>
    <xf numFmtId="0" fontId="2" fillId="0" borderId="146" xfId="0" applyFont="1" applyBorder="1" applyAlignment="1">
      <alignment horizontal="centerContinuous" vertical="center"/>
    </xf>
    <xf numFmtId="0" fontId="2" fillId="0" borderId="42" xfId="0" applyFont="1" applyBorder="1" applyAlignment="1">
      <alignment horizontal="centerContinuous" vertical="center"/>
    </xf>
    <xf numFmtId="0" fontId="2" fillId="0" borderId="56" xfId="0" quotePrefix="1" applyFont="1" applyBorder="1" applyAlignment="1">
      <alignment horizontal="center" vertical="center"/>
    </xf>
    <xf numFmtId="164" fontId="2" fillId="0" borderId="56" xfId="0" applyNumberFormat="1" applyFont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49" fontId="2" fillId="0" borderId="54" xfId="0" quotePrefix="1" applyNumberFormat="1" applyFont="1" applyFill="1" applyBorder="1" applyAlignment="1">
      <alignment horizontal="center" vertical="center"/>
    </xf>
    <xf numFmtId="49" fontId="2" fillId="0" borderId="101" xfId="0" quotePrefix="1" applyNumberFormat="1" applyFont="1" applyFill="1" applyBorder="1" applyAlignment="1">
      <alignment horizontal="center" vertical="center"/>
    </xf>
    <xf numFmtId="0" fontId="2" fillId="0" borderId="140" xfId="0" quotePrefix="1" applyFont="1" applyBorder="1" applyAlignment="1">
      <alignment horizontal="centerContinuous"/>
    </xf>
    <xf numFmtId="0" fontId="2" fillId="0" borderId="147" xfId="0" applyFont="1" applyBorder="1" applyAlignment="1">
      <alignment horizontal="centerContinuous" vertical="center"/>
    </xf>
    <xf numFmtId="0" fontId="2" fillId="0" borderId="148" xfId="0" applyFont="1" applyBorder="1" applyAlignment="1">
      <alignment horizontal="left" vertical="center"/>
    </xf>
    <xf numFmtId="0" fontId="2" fillId="0" borderId="59" xfId="0" quotePrefix="1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149" xfId="0" applyFont="1" applyBorder="1" applyAlignment="1">
      <alignment horizontal="centerContinuous" vertical="center"/>
    </xf>
    <xf numFmtId="0" fontId="2" fillId="0" borderId="148" xfId="0" quotePrefix="1" applyFont="1" applyBorder="1" applyAlignment="1">
      <alignment horizontal="left" vertical="center"/>
    </xf>
    <xf numFmtId="0" fontId="2" fillId="0" borderId="150" xfId="0" applyFont="1" applyBorder="1" applyAlignment="1">
      <alignment horizontal="left" vertical="center"/>
    </xf>
    <xf numFmtId="0" fontId="19" fillId="0" borderId="0" xfId="0" quotePrefix="1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30" fillId="0" borderId="0" xfId="0" applyFont="1" applyAlignment="1">
      <alignment vertical="center"/>
    </xf>
    <xf numFmtId="0" fontId="30" fillId="0" borderId="0" xfId="0" quotePrefix="1" applyFont="1" applyAlignment="1">
      <alignment horizontal="right" vertical="center"/>
    </xf>
    <xf numFmtId="0" fontId="30" fillId="0" borderId="9" xfId="0" applyFont="1" applyBorder="1" applyAlignment="1">
      <alignment horizontal="centerContinuous"/>
    </xf>
    <xf numFmtId="0" fontId="30" fillId="0" borderId="13" xfId="0" applyFont="1" applyFill="1" applyBorder="1" applyAlignment="1">
      <alignment horizontal="center"/>
    </xf>
    <xf numFmtId="0" fontId="30" fillId="0" borderId="7" xfId="0" applyFont="1" applyBorder="1" applyAlignment="1">
      <alignment horizontal="center" vertical="center"/>
    </xf>
    <xf numFmtId="167" fontId="30" fillId="0" borderId="7" xfId="19" applyNumberFormat="1" applyFont="1" applyBorder="1" applyAlignment="1">
      <alignment horizontal="right" vertical="center"/>
    </xf>
    <xf numFmtId="167" fontId="30" fillId="0" borderId="4" xfId="19" applyNumberFormat="1" applyFont="1" applyBorder="1" applyAlignment="1">
      <alignment horizontal="right" vertical="center"/>
    </xf>
    <xf numFmtId="167" fontId="30" fillId="0" borderId="4" xfId="19" applyNumberFormat="1" applyFont="1" applyFill="1" applyBorder="1" applyAlignment="1">
      <alignment horizontal="right" vertical="center"/>
    </xf>
    <xf numFmtId="167" fontId="30" fillId="0" borderId="26" xfId="19" applyNumberFormat="1" applyFont="1" applyFill="1" applyBorder="1" applyAlignment="1">
      <alignment horizontal="right" vertical="center"/>
    </xf>
    <xf numFmtId="165" fontId="30" fillId="0" borderId="0" xfId="0" applyNumberFormat="1" applyFont="1" applyAlignment="1">
      <alignment vertical="center"/>
    </xf>
    <xf numFmtId="0" fontId="30" fillId="0" borderId="7" xfId="0" quotePrefix="1" applyFont="1" applyBorder="1" applyAlignment="1">
      <alignment horizontal="center" vertical="center"/>
    </xf>
    <xf numFmtId="167" fontId="30" fillId="0" borderId="7" xfId="19" applyNumberFormat="1" applyFont="1" applyFill="1" applyBorder="1" applyAlignment="1">
      <alignment horizontal="right" vertical="center"/>
    </xf>
    <xf numFmtId="167" fontId="30" fillId="0" borderId="0" xfId="0" applyNumberFormat="1" applyFont="1" applyAlignment="1">
      <alignment vertical="center"/>
    </xf>
    <xf numFmtId="0" fontId="30" fillId="0" borderId="25" xfId="0" applyFont="1" applyBorder="1" applyAlignment="1">
      <alignment horizontal="center" vertical="center"/>
    </xf>
    <xf numFmtId="168" fontId="30" fillId="0" borderId="25" xfId="19" applyNumberFormat="1" applyFont="1" applyFill="1" applyBorder="1" applyAlignment="1">
      <alignment horizontal="right" vertical="center"/>
    </xf>
    <xf numFmtId="168" fontId="30" fillId="0" borderId="5" xfId="19" applyNumberFormat="1" applyFont="1" applyFill="1" applyBorder="1" applyAlignment="1">
      <alignment horizontal="right" vertical="center"/>
    </xf>
    <xf numFmtId="167" fontId="30" fillId="0" borderId="28" xfId="19" applyNumberFormat="1" applyFont="1" applyFill="1" applyBorder="1" applyAlignment="1">
      <alignment horizontal="right" vertical="center"/>
    </xf>
    <xf numFmtId="168" fontId="30" fillId="0" borderId="0" xfId="0" applyNumberFormat="1" applyFont="1" applyAlignment="1">
      <alignment vertical="center"/>
    </xf>
    <xf numFmtId="0" fontId="30" fillId="0" borderId="7" xfId="0" applyFont="1" applyFill="1" applyBorder="1" applyAlignment="1">
      <alignment horizontal="center" vertical="center"/>
    </xf>
    <xf numFmtId="168" fontId="30" fillId="0" borderId="7" xfId="19" applyNumberFormat="1" applyFont="1" applyBorder="1" applyAlignment="1">
      <alignment horizontal="right" vertical="center"/>
    </xf>
    <xf numFmtId="168" fontId="30" fillId="0" borderId="4" xfId="19" applyNumberFormat="1" applyFont="1" applyBorder="1" applyAlignment="1">
      <alignment horizontal="right" vertical="center"/>
    </xf>
    <xf numFmtId="168" fontId="30" fillId="0" borderId="4" xfId="19" applyNumberFormat="1" applyFont="1" applyFill="1" applyBorder="1" applyAlignment="1">
      <alignment horizontal="right" vertical="center"/>
    </xf>
    <xf numFmtId="170" fontId="30" fillId="0" borderId="7" xfId="19" applyNumberFormat="1" applyFont="1" applyBorder="1" applyAlignment="1">
      <alignment horizontal="right" vertical="center"/>
    </xf>
    <xf numFmtId="170" fontId="30" fillId="0" borderId="4" xfId="19" applyNumberFormat="1" applyFont="1" applyBorder="1" applyAlignment="1">
      <alignment horizontal="right" vertical="center"/>
    </xf>
    <xf numFmtId="170" fontId="30" fillId="0" borderId="4" xfId="19" applyNumberFormat="1" applyFont="1" applyFill="1" applyBorder="1" applyAlignment="1">
      <alignment horizontal="right" vertical="center"/>
    </xf>
    <xf numFmtId="168" fontId="30" fillId="0" borderId="25" xfId="19" applyNumberFormat="1" applyFont="1" applyBorder="1" applyAlignment="1">
      <alignment horizontal="right" vertical="center"/>
    </xf>
    <xf numFmtId="168" fontId="30" fillId="0" borderId="5" xfId="19" applyNumberFormat="1" applyFont="1" applyBorder="1" applyAlignment="1">
      <alignment horizontal="right" vertical="center"/>
    </xf>
    <xf numFmtId="170" fontId="30" fillId="0" borderId="7" xfId="19" applyNumberFormat="1" applyFont="1" applyFill="1" applyBorder="1" applyAlignment="1">
      <alignment horizontal="right" vertical="center"/>
    </xf>
    <xf numFmtId="0" fontId="30" fillId="0" borderId="25" xfId="0" quotePrefix="1" applyFont="1" applyBorder="1" applyAlignment="1">
      <alignment horizontal="center" vertical="center"/>
    </xf>
    <xf numFmtId="167" fontId="30" fillId="0" borderId="25" xfId="19" applyNumberFormat="1" applyFont="1" applyFill="1" applyBorder="1" applyAlignment="1">
      <alignment horizontal="right" vertical="center"/>
    </xf>
    <xf numFmtId="167" fontId="30" fillId="0" borderId="5" xfId="19" applyNumberFormat="1" applyFont="1" applyFill="1" applyBorder="1" applyAlignment="1">
      <alignment horizontal="right" vertical="center"/>
    </xf>
    <xf numFmtId="0" fontId="30" fillId="0" borderId="16" xfId="0" applyFont="1" applyBorder="1" applyAlignment="1">
      <alignment horizontal="center" vertical="center"/>
    </xf>
    <xf numFmtId="167" fontId="30" fillId="0" borderId="16" xfId="19" applyNumberFormat="1" applyFont="1" applyBorder="1" applyAlignment="1">
      <alignment horizontal="right" vertical="center"/>
    </xf>
    <xf numFmtId="167" fontId="30" fillId="0" borderId="17" xfId="19" applyNumberFormat="1" applyFont="1" applyBorder="1" applyAlignment="1">
      <alignment horizontal="right" vertical="center"/>
    </xf>
    <xf numFmtId="167" fontId="30" fillId="0" borderId="17" xfId="19" applyNumberFormat="1" applyFont="1" applyFill="1" applyBorder="1" applyAlignment="1">
      <alignment horizontal="right" vertical="center"/>
    </xf>
    <xf numFmtId="167" fontId="30" fillId="0" borderId="31" xfId="19" applyNumberFormat="1" applyFont="1" applyFill="1" applyBorder="1" applyAlignment="1">
      <alignment horizontal="right" vertical="center"/>
    </xf>
    <xf numFmtId="0" fontId="30" fillId="0" borderId="0" xfId="0" applyFont="1" applyAlignment="1"/>
    <xf numFmtId="0" fontId="30" fillId="0" borderId="56" xfId="0" quotePrefix="1" applyFont="1" applyBorder="1" applyAlignment="1">
      <alignment horizontal="center" vertical="top"/>
    </xf>
    <xf numFmtId="0" fontId="30" fillId="0" borderId="56" xfId="0" quotePrefix="1" applyFont="1" applyFill="1" applyBorder="1" applyAlignment="1">
      <alignment horizontal="center" vertical="center" wrapText="1"/>
    </xf>
    <xf numFmtId="49" fontId="30" fillId="0" borderId="101" xfId="0" quotePrefix="1" applyNumberFormat="1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Continuous"/>
    </xf>
    <xf numFmtId="0" fontId="30" fillId="0" borderId="41" xfId="0" applyFont="1" applyBorder="1" applyAlignment="1">
      <alignment horizontal="center" vertical="center"/>
    </xf>
    <xf numFmtId="0" fontId="30" fillId="0" borderId="43" xfId="0" quotePrefix="1" applyFont="1" applyBorder="1" applyAlignment="1">
      <alignment horizontal="left" vertical="center"/>
    </xf>
    <xf numFmtId="0" fontId="30" fillId="0" borderId="77" xfId="0" quotePrefix="1" applyFont="1" applyBorder="1" applyAlignment="1">
      <alignment horizontal="left" vertical="center"/>
    </xf>
    <xf numFmtId="0" fontId="30" fillId="0" borderId="43" xfId="0" quotePrefix="1" applyFont="1" applyFill="1" applyBorder="1" applyAlignment="1">
      <alignment horizontal="left" vertical="center"/>
    </xf>
    <xf numFmtId="0" fontId="30" fillId="0" borderId="43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8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 vertical="center"/>
    </xf>
    <xf numFmtId="0" fontId="17" fillId="0" borderId="0" xfId="0" applyFont="1"/>
    <xf numFmtId="0" fontId="6" fillId="0" borderId="42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43" xfId="0" applyFont="1" applyBorder="1" applyAlignment="1">
      <alignment vertical="center"/>
    </xf>
    <xf numFmtId="173" fontId="6" fillId="0" borderId="3" xfId="0" applyNumberFormat="1" applyFont="1" applyBorder="1" applyAlignment="1">
      <alignment vertical="center"/>
    </xf>
    <xf numFmtId="173" fontId="6" fillId="0" borderId="26" xfId="0" applyNumberFormat="1" applyFont="1" applyBorder="1" applyAlignment="1">
      <alignment vertical="center"/>
    </xf>
    <xf numFmtId="173" fontId="6" fillId="3" borderId="26" xfId="0" applyNumberFormat="1" applyFont="1" applyFill="1" applyBorder="1" applyAlignment="1">
      <alignment vertical="center"/>
    </xf>
    <xf numFmtId="0" fontId="17" fillId="0" borderId="73" xfId="0" applyFont="1" applyBorder="1" applyAlignment="1">
      <alignment vertical="center"/>
    </xf>
    <xf numFmtId="173" fontId="17" fillId="0" borderId="68" xfId="0" applyNumberFormat="1" applyFont="1" applyBorder="1" applyAlignment="1">
      <alignment vertical="center"/>
    </xf>
    <xf numFmtId="173" fontId="17" fillId="0" borderId="35" xfId="0" applyNumberFormat="1" applyFont="1" applyBorder="1" applyAlignment="1">
      <alignment vertical="center"/>
    </xf>
    <xf numFmtId="1" fontId="68" fillId="0" borderId="98" xfId="0" applyNumberFormat="1" applyFont="1" applyBorder="1"/>
    <xf numFmtId="1" fontId="68" fillId="0" borderId="7" xfId="0" applyNumberFormat="1" applyFont="1" applyBorder="1"/>
    <xf numFmtId="3" fontId="23" fillId="0" borderId="16" xfId="8" applyNumberFormat="1" applyFont="1" applyBorder="1"/>
    <xf numFmtId="49" fontId="8" fillId="0" borderId="75" xfId="13" applyNumberFormat="1" applyFont="1" applyBorder="1" applyAlignment="1">
      <alignment horizontal="left" vertical="center"/>
    </xf>
    <xf numFmtId="49" fontId="23" fillId="0" borderId="44" xfId="8" applyNumberFormat="1" applyFont="1" applyBorder="1"/>
    <xf numFmtId="49" fontId="11" fillId="0" borderId="136" xfId="13" applyNumberFormat="1" applyFont="1" applyBorder="1" applyAlignment="1">
      <alignment horizontal="center" vertical="center"/>
    </xf>
    <xf numFmtId="49" fontId="11" fillId="0" borderId="109" xfId="13" applyNumberFormat="1" applyFont="1" applyBorder="1" applyAlignment="1">
      <alignment horizontal="center" vertical="center"/>
    </xf>
    <xf numFmtId="1" fontId="11" fillId="0" borderId="97" xfId="13" applyNumberFormat="1" applyFont="1" applyBorder="1" applyAlignment="1">
      <alignment horizontal="center" vertical="center" wrapText="1"/>
    </xf>
    <xf numFmtId="164" fontId="8" fillId="3" borderId="98" xfId="0" applyNumberFormat="1" applyFont="1" applyFill="1" applyBorder="1" applyAlignment="1">
      <alignment horizontal="right"/>
    </xf>
    <xf numFmtId="164" fontId="8" fillId="3" borderId="7" xfId="0" applyNumberFormat="1" applyFont="1" applyFill="1" applyBorder="1" applyAlignment="1">
      <alignment horizontal="right"/>
    </xf>
    <xf numFmtId="164" fontId="8" fillId="3" borderId="16" xfId="0" applyNumberFormat="1" applyFont="1" applyFill="1" applyBorder="1" applyAlignment="1">
      <alignment horizontal="right"/>
    </xf>
    <xf numFmtId="165" fontId="0" fillId="3" borderId="4" xfId="0" applyNumberFormat="1" applyFill="1" applyBorder="1"/>
    <xf numFmtId="165" fontId="0" fillId="3" borderId="17" xfId="0" applyNumberFormat="1" applyFill="1" applyBorder="1"/>
    <xf numFmtId="165" fontId="0" fillId="3" borderId="3" xfId="0" applyNumberFormat="1" applyFill="1" applyBorder="1"/>
    <xf numFmtId="165" fontId="0" fillId="3" borderId="30" xfId="0" applyNumberFormat="1" applyFill="1" applyBorder="1"/>
    <xf numFmtId="0" fontId="30" fillId="0" borderId="42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3" fontId="30" fillId="0" borderId="3" xfId="26" applyNumberFormat="1" applyFont="1" applyFill="1" applyBorder="1"/>
    <xf numFmtId="3" fontId="19" fillId="0" borderId="127" xfId="26" applyNumberFormat="1" applyFont="1" applyFill="1" applyBorder="1" applyAlignment="1">
      <alignment horizontal="right"/>
    </xf>
    <xf numFmtId="0" fontId="30" fillId="0" borderId="55" xfId="0" applyFont="1" applyFill="1" applyBorder="1" applyAlignment="1">
      <alignment horizontal="center" vertical="center" wrapText="1"/>
    </xf>
    <xf numFmtId="3" fontId="30" fillId="0" borderId="7" xfId="26" applyNumberFormat="1" applyFont="1" applyFill="1" applyBorder="1"/>
    <xf numFmtId="3" fontId="30" fillId="0" borderId="16" xfId="26" applyNumberFormat="1" applyFont="1" applyFill="1" applyBorder="1"/>
    <xf numFmtId="3" fontId="19" fillId="0" borderId="124" xfId="26" applyNumberFormat="1" applyFont="1" applyFill="1" applyBorder="1" applyAlignment="1">
      <alignment horizontal="right"/>
    </xf>
    <xf numFmtId="0" fontId="30" fillId="0" borderId="43" xfId="0" applyFont="1" applyFill="1" applyBorder="1"/>
    <xf numFmtId="0" fontId="30" fillId="0" borderId="43" xfId="0" applyFont="1" applyFill="1" applyBorder="1" applyAlignment="1">
      <alignment horizontal="left"/>
    </xf>
    <xf numFmtId="0" fontId="19" fillId="0" borderId="142" xfId="0" applyFont="1" applyFill="1" applyBorder="1"/>
    <xf numFmtId="0" fontId="21" fillId="0" borderId="20" xfId="0" applyFont="1" applyFill="1" applyBorder="1" applyAlignment="1"/>
    <xf numFmtId="0" fontId="21" fillId="0" borderId="21" xfId="0" applyFont="1" applyFill="1" applyBorder="1" applyAlignment="1"/>
    <xf numFmtId="3" fontId="16" fillId="0" borderId="81" xfId="0" applyNumberFormat="1" applyFont="1" applyFill="1" applyBorder="1" applyAlignment="1">
      <alignment horizontal="right"/>
    </xf>
    <xf numFmtId="3" fontId="16" fillId="0" borderId="28" xfId="0" applyNumberFormat="1" applyFont="1" applyFill="1" applyBorder="1" applyAlignment="1">
      <alignment horizontal="right"/>
    </xf>
    <xf numFmtId="0" fontId="54" fillId="0" borderId="2" xfId="36" applyFont="1" applyFill="1" applyBorder="1" applyAlignment="1">
      <alignment horizontal="centerContinuous"/>
    </xf>
    <xf numFmtId="0" fontId="54" fillId="0" borderId="10" xfId="36" applyFont="1" applyFill="1" applyBorder="1" applyAlignment="1">
      <alignment horizontal="centerContinuous"/>
    </xf>
    <xf numFmtId="0" fontId="54" fillId="0" borderId="32" xfId="36" applyFont="1" applyFill="1" applyBorder="1" applyAlignment="1">
      <alignment horizontal="centerContinuous"/>
    </xf>
    <xf numFmtId="0" fontId="54" fillId="0" borderId="33" xfId="36" applyFont="1" applyFill="1" applyBorder="1" applyAlignment="1">
      <alignment horizontal="centerContinuous"/>
    </xf>
    <xf numFmtId="0" fontId="54" fillId="0" borderId="42" xfId="36" applyFont="1" applyFill="1" applyBorder="1" applyAlignment="1">
      <alignment horizontal="center" vertical="center" wrapText="1"/>
    </xf>
    <xf numFmtId="0" fontId="54" fillId="0" borderId="49" xfId="36" applyFont="1" applyFill="1" applyBorder="1" applyAlignment="1">
      <alignment horizontal="center" vertical="center" wrapText="1"/>
    </xf>
    <xf numFmtId="0" fontId="54" fillId="0" borderId="46" xfId="36" applyFont="1" applyFill="1" applyBorder="1" applyAlignment="1">
      <alignment horizontal="center" vertical="center" wrapText="1"/>
    </xf>
    <xf numFmtId="0" fontId="54" fillId="0" borderId="9" xfId="36" applyFont="1" applyFill="1" applyBorder="1" applyAlignment="1">
      <alignment horizontal="center"/>
    </xf>
    <xf numFmtId="0" fontId="54" fillId="0" borderId="56" xfId="36" applyFont="1" applyFill="1" applyBorder="1" applyAlignment="1">
      <alignment horizontal="center" vertical="top"/>
    </xf>
    <xf numFmtId="0" fontId="30" fillId="0" borderId="7" xfId="36" applyFont="1" applyFill="1" applyBorder="1" applyAlignment="1">
      <alignment vertical="center"/>
    </xf>
    <xf numFmtId="0" fontId="30" fillId="0" borderId="25" xfId="36" applyFont="1" applyFill="1" applyBorder="1" applyAlignment="1">
      <alignment vertical="center"/>
    </xf>
    <xf numFmtId="0" fontId="19" fillId="0" borderId="16" xfId="36" applyFont="1" applyFill="1" applyBorder="1" applyAlignment="1">
      <alignment vertical="center"/>
    </xf>
    <xf numFmtId="0" fontId="30" fillId="0" borderId="9" xfId="36" applyFont="1" applyFill="1" applyBorder="1" applyAlignment="1">
      <alignment vertical="center"/>
    </xf>
    <xf numFmtId="0" fontId="30" fillId="0" borderId="40" xfId="36" applyFont="1" applyFill="1" applyBorder="1"/>
    <xf numFmtId="0" fontId="30" fillId="0" borderId="41" xfId="36" applyFont="1" applyFill="1" applyBorder="1"/>
    <xf numFmtId="0" fontId="3" fillId="3" borderId="49" xfId="6" applyFont="1" applyFill="1" applyBorder="1" applyAlignment="1">
      <alignment horizontal="center"/>
    </xf>
    <xf numFmtId="0" fontId="3" fillId="3" borderId="65" xfId="6" applyFont="1" applyFill="1" applyBorder="1" applyAlignment="1">
      <alignment horizontal="center"/>
    </xf>
    <xf numFmtId="0" fontId="3" fillId="3" borderId="62" xfId="6" applyFont="1" applyFill="1" applyBorder="1" applyAlignment="1">
      <alignment horizontal="center"/>
    </xf>
    <xf numFmtId="0" fontId="3" fillId="3" borderId="61" xfId="6" applyFont="1" applyFill="1" applyBorder="1" applyAlignment="1">
      <alignment horizontal="center"/>
    </xf>
    <xf numFmtId="0" fontId="3" fillId="3" borderId="7" xfId="6" applyFont="1" applyFill="1" applyBorder="1" applyAlignment="1">
      <alignment horizontal="center"/>
    </xf>
    <xf numFmtId="0" fontId="2" fillId="3" borderId="7" xfId="6" applyFont="1" applyFill="1" applyBorder="1" applyAlignment="1">
      <alignment horizontal="center"/>
    </xf>
    <xf numFmtId="0" fontId="3" fillId="3" borderId="25" xfId="6" applyFont="1" applyFill="1" applyBorder="1" applyAlignment="1">
      <alignment horizontal="center"/>
    </xf>
    <xf numFmtId="0" fontId="3" fillId="3" borderId="120" xfId="6" applyFont="1" applyFill="1" applyBorder="1" applyAlignment="1">
      <alignment horizontal="center"/>
    </xf>
    <xf numFmtId="0" fontId="3" fillId="3" borderId="20" xfId="6" applyFont="1" applyFill="1" applyBorder="1" applyAlignment="1">
      <alignment horizontal="center"/>
    </xf>
    <xf numFmtId="0" fontId="3" fillId="3" borderId="116" xfId="6" applyFont="1" applyFill="1" applyBorder="1" applyAlignment="1">
      <alignment horizontal="center"/>
    </xf>
    <xf numFmtId="0" fontId="2" fillId="3" borderId="0" xfId="6" applyFont="1" applyFill="1" applyBorder="1" applyAlignment="1">
      <alignment horizontal="center"/>
    </xf>
    <xf numFmtId="0" fontId="3" fillId="3" borderId="15" xfId="6" applyFont="1" applyFill="1" applyBorder="1" applyAlignment="1">
      <alignment horizontal="center"/>
    </xf>
    <xf numFmtId="0" fontId="3" fillId="0" borderId="43" xfId="6" applyFont="1" applyFill="1" applyBorder="1" applyAlignment="1">
      <alignment horizontal="center" wrapText="1"/>
    </xf>
    <xf numFmtId="0" fontId="3" fillId="0" borderId="44" xfId="6" applyFont="1" applyFill="1" applyBorder="1" applyAlignment="1">
      <alignment horizontal="center" wrapText="1"/>
    </xf>
    <xf numFmtId="0" fontId="3" fillId="3" borderId="7" xfId="6" applyFont="1" applyFill="1" applyBorder="1" applyAlignment="1"/>
    <xf numFmtId="0" fontId="3" fillId="3" borderId="4" xfId="6" applyFont="1" applyFill="1" applyBorder="1" applyAlignment="1"/>
    <xf numFmtId="164" fontId="3" fillId="3" borderId="7" xfId="6" applyNumberFormat="1" applyFont="1" applyFill="1" applyBorder="1" applyAlignment="1"/>
    <xf numFmtId="164" fontId="3" fillId="3" borderId="4" xfId="8" applyNumberFormat="1" applyFont="1" applyFill="1" applyBorder="1" applyAlignment="1"/>
    <xf numFmtId="164" fontId="3" fillId="3" borderId="3" xfId="6" applyNumberFormat="1" applyFont="1" applyFill="1" applyBorder="1" applyAlignment="1"/>
    <xf numFmtId="164" fontId="3" fillId="3" borderId="4" xfId="6" applyNumberFormat="1" applyFont="1" applyFill="1" applyBorder="1" applyAlignment="1"/>
    <xf numFmtId="164" fontId="3" fillId="3" borderId="26" xfId="6" applyNumberFormat="1" applyFont="1" applyFill="1" applyBorder="1" applyAlignment="1"/>
    <xf numFmtId="164" fontId="3" fillId="3" borderId="5" xfId="6" applyNumberFormat="1" applyFont="1" applyFill="1" applyBorder="1" applyAlignment="1"/>
    <xf numFmtId="164" fontId="3" fillId="3" borderId="111" xfId="6" applyNumberFormat="1" applyFont="1" applyFill="1" applyBorder="1" applyAlignment="1"/>
    <xf numFmtId="164" fontId="3" fillId="3" borderId="119" xfId="6" applyNumberFormat="1" applyFont="1" applyFill="1" applyBorder="1" applyAlignment="1"/>
    <xf numFmtId="164" fontId="3" fillId="3" borderId="120" xfId="6" applyNumberFormat="1" applyFont="1" applyFill="1" applyBorder="1" applyAlignment="1"/>
    <xf numFmtId="164" fontId="3" fillId="3" borderId="84" xfId="6" applyNumberFormat="1" applyFont="1" applyFill="1" applyBorder="1" applyAlignment="1"/>
    <xf numFmtId="165" fontId="3" fillId="3" borderId="4" xfId="6" applyNumberFormat="1" applyFont="1" applyFill="1" applyBorder="1" applyAlignment="1"/>
    <xf numFmtId="165" fontId="3" fillId="3" borderId="3" xfId="6" applyNumberFormat="1" applyFont="1" applyFill="1" applyBorder="1" applyAlignment="1"/>
    <xf numFmtId="164" fontId="3" fillId="3" borderId="23" xfId="6" applyNumberFormat="1" applyFont="1" applyFill="1" applyBorder="1" applyAlignment="1"/>
    <xf numFmtId="165" fontId="3" fillId="3" borderId="5" xfId="6" applyNumberFormat="1" applyFont="1" applyFill="1" applyBorder="1" applyAlignment="1"/>
    <xf numFmtId="165" fontId="3" fillId="3" borderId="27" xfId="6" applyNumberFormat="1" applyFont="1" applyFill="1" applyBorder="1" applyAlignment="1"/>
    <xf numFmtId="164" fontId="3" fillId="3" borderId="27" xfId="6" applyNumberFormat="1" applyFont="1" applyFill="1" applyBorder="1" applyAlignment="1"/>
    <xf numFmtId="164" fontId="3" fillId="3" borderId="20" xfId="6" applyNumberFormat="1" applyFont="1" applyFill="1" applyBorder="1" applyAlignment="1"/>
    <xf numFmtId="164" fontId="3" fillId="3" borderId="21" xfId="6" applyNumberFormat="1" applyFont="1" applyFill="1" applyBorder="1" applyAlignment="1"/>
    <xf numFmtId="0" fontId="3" fillId="3" borderId="111" xfId="6" applyFont="1" applyFill="1" applyBorder="1" applyAlignment="1"/>
    <xf numFmtId="164" fontId="3" fillId="3" borderId="117" xfId="6" applyNumberFormat="1" applyFont="1" applyFill="1" applyBorder="1" applyAlignment="1"/>
    <xf numFmtId="164" fontId="3" fillId="3" borderId="111" xfId="8" applyNumberFormat="1" applyFont="1" applyFill="1" applyBorder="1" applyAlignment="1"/>
    <xf numFmtId="165" fontId="3" fillId="3" borderId="0" xfId="6" applyNumberFormat="1" applyFont="1" applyFill="1" applyBorder="1" applyAlignment="1"/>
    <xf numFmtId="165" fontId="3" fillId="3" borderId="20" xfId="6" applyNumberFormat="1" applyFont="1" applyFill="1" applyBorder="1" applyAlignment="1"/>
    <xf numFmtId="165" fontId="3" fillId="3" borderId="7" xfId="6" applyNumberFormat="1" applyFont="1" applyFill="1" applyBorder="1" applyAlignment="1"/>
    <xf numFmtId="165" fontId="3" fillId="3" borderId="25" xfId="6" applyNumberFormat="1" applyFont="1" applyFill="1" applyBorder="1" applyAlignment="1"/>
    <xf numFmtId="164" fontId="3" fillId="0" borderId="4" xfId="6" applyNumberFormat="1" applyFont="1" applyFill="1" applyBorder="1" applyAlignment="1"/>
    <xf numFmtId="165" fontId="3" fillId="3" borderId="17" xfId="6" applyNumberFormat="1" applyFont="1" applyFill="1" applyBorder="1" applyAlignment="1"/>
    <xf numFmtId="165" fontId="3" fillId="3" borderId="16" xfId="6" applyNumberFormat="1" applyFont="1" applyFill="1" applyBorder="1" applyAlignment="1"/>
    <xf numFmtId="165" fontId="3" fillId="3" borderId="30" xfId="6" applyNumberFormat="1" applyFont="1" applyFill="1" applyBorder="1" applyAlignment="1"/>
    <xf numFmtId="164" fontId="3" fillId="3" borderId="15" xfId="6" applyNumberFormat="1" applyFont="1" applyFill="1" applyBorder="1" applyAlignment="1"/>
    <xf numFmtId="164" fontId="3" fillId="3" borderId="17" xfId="6" applyNumberFormat="1" applyFont="1" applyFill="1" applyBorder="1" applyAlignment="1"/>
    <xf numFmtId="164" fontId="3" fillId="3" borderId="31" xfId="6" applyNumberFormat="1" applyFont="1" applyFill="1" applyBorder="1" applyAlignment="1"/>
    <xf numFmtId="164" fontId="2" fillId="3" borderId="4" xfId="6" applyNumberFormat="1" applyFont="1" applyFill="1" applyBorder="1" applyAlignment="1">
      <alignment horizontal="right"/>
    </xf>
    <xf numFmtId="164" fontId="2" fillId="3" borderId="5" xfId="6" applyNumberFormat="1" applyFont="1" applyFill="1" applyBorder="1" applyAlignment="1">
      <alignment horizontal="right"/>
    </xf>
    <xf numFmtId="164" fontId="2" fillId="3" borderId="111" xfId="6" applyNumberFormat="1" applyFont="1" applyFill="1" applyBorder="1" applyAlignment="1">
      <alignment horizontal="right"/>
    </xf>
    <xf numFmtId="164" fontId="2" fillId="3" borderId="17" xfId="6" applyNumberFormat="1" applyFont="1" applyFill="1" applyBorder="1" applyAlignment="1">
      <alignment horizontal="right"/>
    </xf>
    <xf numFmtId="164" fontId="3" fillId="3" borderId="111" xfId="6" applyNumberFormat="1" applyFont="1" applyFill="1" applyBorder="1" applyAlignment="1">
      <alignment horizontal="right"/>
    </xf>
    <xf numFmtId="0" fontId="3" fillId="3" borderId="66" xfId="6" applyFont="1" applyFill="1" applyBorder="1" applyAlignment="1">
      <alignment horizontal="center"/>
    </xf>
    <xf numFmtId="0" fontId="3" fillId="3" borderId="100" xfId="6" applyFont="1" applyFill="1" applyBorder="1" applyAlignment="1">
      <alignment horizontal="center"/>
    </xf>
    <xf numFmtId="165" fontId="70" fillId="3" borderId="3" xfId="6" applyNumberFormat="1" applyFont="1" applyFill="1" applyBorder="1" applyAlignment="1"/>
    <xf numFmtId="165" fontId="70" fillId="3" borderId="4" xfId="6" applyNumberFormat="1" applyFont="1" applyFill="1" applyBorder="1" applyAlignment="1"/>
    <xf numFmtId="165" fontId="70" fillId="3" borderId="0" xfId="6" applyNumberFormat="1" applyFont="1" applyFill="1" applyBorder="1" applyAlignment="1"/>
    <xf numFmtId="165" fontId="70" fillId="3" borderId="27" xfId="6" applyNumberFormat="1" applyFont="1" applyFill="1" applyBorder="1" applyAlignment="1"/>
    <xf numFmtId="165" fontId="70" fillId="3" borderId="5" xfId="6" applyNumberFormat="1" applyFont="1" applyFill="1" applyBorder="1" applyAlignment="1"/>
    <xf numFmtId="165" fontId="70" fillId="3" borderId="20" xfId="6" applyNumberFormat="1" applyFont="1" applyFill="1" applyBorder="1" applyAlignment="1"/>
    <xf numFmtId="164" fontId="3" fillId="3" borderId="111" xfId="0" applyNumberFormat="1" applyFont="1" applyFill="1" applyBorder="1" applyAlignment="1"/>
    <xf numFmtId="164" fontId="3" fillId="3" borderId="0" xfId="0" applyNumberFormat="1" applyFont="1" applyFill="1" applyBorder="1" applyAlignment="1"/>
    <xf numFmtId="164" fontId="3" fillId="3" borderId="4" xfId="0" applyNumberFormat="1" applyFont="1" applyFill="1" applyBorder="1" applyAlignment="1"/>
    <xf numFmtId="164" fontId="3" fillId="3" borderId="116" xfId="6" applyNumberFormat="1" applyFont="1" applyFill="1" applyBorder="1" applyAlignment="1"/>
    <xf numFmtId="164" fontId="3" fillId="3" borderId="7" xfId="0" applyNumberFormat="1" applyFont="1" applyFill="1" applyBorder="1" applyAlignment="1"/>
    <xf numFmtId="165" fontId="3" fillId="3" borderId="15" xfId="6" applyNumberFormat="1" applyFont="1" applyFill="1" applyBorder="1" applyAlignment="1"/>
    <xf numFmtId="164" fontId="3" fillId="3" borderId="30" xfId="6" applyNumberFormat="1" applyFont="1" applyFill="1" applyBorder="1" applyAlignment="1"/>
    <xf numFmtId="164" fontId="3" fillId="3" borderId="18" xfId="6" applyNumberFormat="1" applyFont="1" applyFill="1" applyBorder="1" applyAlignment="1"/>
    <xf numFmtId="0" fontId="10" fillId="0" borderId="62" xfId="6" applyFont="1" applyFill="1" applyBorder="1" applyAlignment="1">
      <alignment horizontal="center"/>
    </xf>
    <xf numFmtId="0" fontId="10" fillId="0" borderId="65" xfId="6" applyFont="1" applyFill="1" applyBorder="1" applyAlignment="1">
      <alignment horizontal="center"/>
    </xf>
    <xf numFmtId="0" fontId="10" fillId="0" borderId="49" xfId="6" applyFont="1" applyFill="1" applyBorder="1" applyAlignment="1">
      <alignment horizontal="center"/>
    </xf>
    <xf numFmtId="0" fontId="10" fillId="0" borderId="61" xfId="6" applyFont="1" applyFill="1" applyBorder="1" applyAlignment="1">
      <alignment horizontal="center"/>
    </xf>
    <xf numFmtId="0" fontId="149" fillId="3" borderId="7" xfId="6" applyFont="1" applyFill="1" applyBorder="1" applyAlignment="1">
      <alignment horizontal="center"/>
    </xf>
    <xf numFmtId="0" fontId="70" fillId="3" borderId="7" xfId="6" applyFont="1" applyFill="1" applyBorder="1" applyAlignment="1">
      <alignment horizontal="center"/>
    </xf>
    <xf numFmtId="0" fontId="70" fillId="3" borderId="116" xfId="6" applyFont="1" applyFill="1" applyBorder="1" applyAlignment="1">
      <alignment horizontal="center"/>
    </xf>
    <xf numFmtId="0" fontId="70" fillId="3" borderId="25" xfId="6" applyFont="1" applyFill="1" applyBorder="1" applyAlignment="1">
      <alignment horizontal="center"/>
    </xf>
    <xf numFmtId="0" fontId="70" fillId="3" borderId="16" xfId="6" applyFont="1" applyFill="1" applyBorder="1" applyAlignment="1">
      <alignment horizontal="center"/>
    </xf>
    <xf numFmtId="164" fontId="2" fillId="3" borderId="26" xfId="6" applyNumberFormat="1" applyFont="1" applyFill="1" applyBorder="1" applyAlignment="1">
      <alignment horizontal="right"/>
    </xf>
    <xf numFmtId="2" fontId="2" fillId="3" borderId="4" xfId="6" applyNumberFormat="1" applyFont="1" applyFill="1" applyBorder="1" applyAlignment="1">
      <alignment horizontal="right"/>
    </xf>
    <xf numFmtId="2" fontId="3" fillId="3" borderId="4" xfId="6" applyNumberFormat="1" applyFont="1" applyFill="1" applyBorder="1" applyAlignment="1">
      <alignment horizontal="right"/>
    </xf>
    <xf numFmtId="2" fontId="2" fillId="0" borderId="4" xfId="6" applyNumberFormat="1" applyFont="1" applyFill="1" applyBorder="1" applyAlignment="1">
      <alignment horizontal="right"/>
    </xf>
    <xf numFmtId="0" fontId="2" fillId="0" borderId="0" xfId="6" applyFont="1" applyFill="1" applyAlignment="1">
      <alignment horizontal="right"/>
    </xf>
    <xf numFmtId="0" fontId="2" fillId="0" borderId="0" xfId="0" applyFont="1" applyFill="1" applyAlignment="1"/>
    <xf numFmtId="1" fontId="3" fillId="3" borderId="0" xfId="6" applyNumberFormat="1" applyFont="1" applyFill="1" applyBorder="1" applyAlignment="1"/>
    <xf numFmtId="0" fontId="3" fillId="3" borderId="0" xfId="6" applyFont="1" applyFill="1" applyAlignment="1"/>
    <xf numFmtId="0" fontId="2" fillId="0" borderId="0" xfId="6" applyFont="1" applyFill="1" applyAlignment="1"/>
    <xf numFmtId="0" fontId="2" fillId="3" borderId="0" xfId="6" applyFont="1" applyFill="1" applyBorder="1" applyAlignment="1">
      <alignment horizontal="right"/>
    </xf>
    <xf numFmtId="0" fontId="2" fillId="3" borderId="4" xfId="6" applyFont="1" applyFill="1" applyBorder="1" applyAlignment="1">
      <alignment horizontal="right"/>
    </xf>
    <xf numFmtId="2" fontId="2" fillId="3" borderId="0" xfId="6" applyNumberFormat="1" applyFont="1" applyFill="1" applyBorder="1" applyAlignment="1">
      <alignment horizontal="right"/>
    </xf>
    <xf numFmtId="4" fontId="3" fillId="3" borderId="0" xfId="6" applyNumberFormat="1" applyFont="1" applyFill="1" applyBorder="1" applyAlignment="1">
      <alignment horizontal="right"/>
    </xf>
    <xf numFmtId="4" fontId="3" fillId="3" borderId="4" xfId="6" applyNumberFormat="1" applyFont="1" applyFill="1" applyBorder="1" applyAlignment="1">
      <alignment horizontal="right"/>
    </xf>
    <xf numFmtId="4" fontId="3" fillId="3" borderId="5" xfId="6" applyNumberFormat="1" applyFont="1" applyFill="1" applyBorder="1" applyAlignment="1">
      <alignment horizontal="right"/>
    </xf>
    <xf numFmtId="164" fontId="149" fillId="3" borderId="4" xfId="6" applyNumberFormat="1" applyFont="1" applyFill="1" applyBorder="1" applyAlignment="1">
      <alignment horizontal="right"/>
    </xf>
    <xf numFmtId="164" fontId="70" fillId="3" borderId="116" xfId="6" applyNumberFormat="1" applyFont="1" applyFill="1" applyBorder="1" applyAlignment="1">
      <alignment horizontal="right"/>
    </xf>
    <xf numFmtId="164" fontId="3" fillId="3" borderId="119" xfId="6" applyNumberFormat="1" applyFont="1" applyFill="1" applyBorder="1" applyAlignment="1">
      <alignment horizontal="right"/>
    </xf>
    <xf numFmtId="164" fontId="3" fillId="3" borderId="120" xfId="6" applyNumberFormat="1" applyFont="1" applyFill="1" applyBorder="1" applyAlignment="1">
      <alignment horizontal="right"/>
    </xf>
    <xf numFmtId="164" fontId="3" fillId="3" borderId="84" xfId="6" applyNumberFormat="1" applyFont="1" applyFill="1" applyBorder="1" applyAlignment="1">
      <alignment horizontal="right"/>
    </xf>
    <xf numFmtId="165" fontId="70" fillId="3" borderId="7" xfId="6" applyNumberFormat="1" applyFont="1" applyFill="1" applyBorder="1" applyAlignment="1">
      <alignment horizontal="right"/>
    </xf>
    <xf numFmtId="165" fontId="70" fillId="3" borderId="4" xfId="6" applyNumberFormat="1" applyFont="1" applyFill="1" applyBorder="1" applyAlignment="1">
      <alignment horizontal="right"/>
    </xf>
    <xf numFmtId="164" fontId="3" fillId="3" borderId="3" xfId="6" applyNumberFormat="1" applyFont="1" applyFill="1" applyBorder="1" applyAlignment="1">
      <alignment horizontal="right"/>
    </xf>
    <xf numFmtId="164" fontId="3" fillId="3" borderId="23" xfId="6" applyNumberFormat="1" applyFont="1" applyFill="1" applyBorder="1" applyAlignment="1">
      <alignment horizontal="right"/>
    </xf>
    <xf numFmtId="165" fontId="70" fillId="3" borderId="25" xfId="6" applyNumberFormat="1" applyFont="1" applyFill="1" applyBorder="1" applyAlignment="1">
      <alignment horizontal="right"/>
    </xf>
    <xf numFmtId="165" fontId="70" fillId="3" borderId="5" xfId="6" applyNumberFormat="1" applyFont="1" applyFill="1" applyBorder="1" applyAlignment="1">
      <alignment horizontal="right"/>
    </xf>
    <xf numFmtId="164" fontId="3" fillId="3" borderId="27" xfId="6" applyNumberFormat="1" applyFont="1" applyFill="1" applyBorder="1" applyAlignment="1">
      <alignment horizontal="right"/>
    </xf>
    <xf numFmtId="164" fontId="3" fillId="3" borderId="20" xfId="6" applyNumberFormat="1" applyFont="1" applyFill="1" applyBorder="1" applyAlignment="1">
      <alignment horizontal="right"/>
    </xf>
    <xf numFmtId="164" fontId="3" fillId="3" borderId="21" xfId="6" applyNumberFormat="1" applyFont="1" applyFill="1" applyBorder="1" applyAlignment="1">
      <alignment horizontal="right"/>
    </xf>
    <xf numFmtId="0" fontId="2" fillId="3" borderId="7" xfId="6" applyFont="1" applyFill="1" applyBorder="1" applyAlignment="1">
      <alignment horizontal="right"/>
    </xf>
    <xf numFmtId="4" fontId="3" fillId="3" borderId="7" xfId="6" applyNumberFormat="1" applyFont="1" applyFill="1" applyBorder="1" applyAlignment="1">
      <alignment horizontal="right"/>
    </xf>
    <xf numFmtId="2" fontId="2" fillId="3" borderId="111" xfId="6" applyNumberFormat="1" applyFont="1" applyFill="1" applyBorder="1" applyAlignment="1">
      <alignment horizontal="right"/>
    </xf>
    <xf numFmtId="2" fontId="3" fillId="3" borderId="0" xfId="6" applyNumberFormat="1" applyFont="1" applyFill="1" applyBorder="1" applyAlignment="1">
      <alignment horizontal="right"/>
    </xf>
    <xf numFmtId="2" fontId="3" fillId="3" borderId="5" xfId="6" applyNumberFormat="1" applyFont="1" applyFill="1" applyBorder="1" applyAlignment="1">
      <alignment horizontal="right"/>
    </xf>
    <xf numFmtId="2" fontId="2" fillId="3" borderId="3" xfId="6" applyNumberFormat="1" applyFont="1" applyFill="1" applyBorder="1" applyAlignment="1">
      <alignment horizontal="right"/>
    </xf>
    <xf numFmtId="0" fontId="3" fillId="3" borderId="111" xfId="6" applyFont="1" applyFill="1" applyBorder="1" applyAlignment="1">
      <alignment horizontal="right"/>
    </xf>
    <xf numFmtId="164" fontId="2" fillId="3" borderId="3" xfId="6" applyNumberFormat="1" applyFont="1" applyFill="1" applyBorder="1" applyAlignment="1">
      <alignment horizontal="right"/>
    </xf>
    <xf numFmtId="2" fontId="3" fillId="3" borderId="3" xfId="6" applyNumberFormat="1" applyFont="1" applyFill="1" applyBorder="1" applyAlignment="1">
      <alignment horizontal="right"/>
    </xf>
    <xf numFmtId="164" fontId="70" fillId="3" borderId="120" xfId="6" applyNumberFormat="1" applyFont="1" applyFill="1" applyBorder="1" applyAlignment="1">
      <alignment horizontal="right"/>
    </xf>
    <xf numFmtId="164" fontId="70" fillId="3" borderId="111" xfId="6" applyNumberFormat="1" applyFont="1" applyFill="1" applyBorder="1" applyAlignment="1">
      <alignment horizontal="right"/>
    </xf>
    <xf numFmtId="165" fontId="70" fillId="3" borderId="0" xfId="6" applyNumberFormat="1" applyFont="1" applyFill="1" applyBorder="1" applyAlignment="1">
      <alignment horizontal="right"/>
    </xf>
    <xf numFmtId="165" fontId="70" fillId="3" borderId="20" xfId="6" applyNumberFormat="1" applyFont="1" applyFill="1" applyBorder="1" applyAlignment="1">
      <alignment horizontal="right"/>
    </xf>
    <xf numFmtId="165" fontId="70" fillId="3" borderId="16" xfId="6" applyNumberFormat="1" applyFont="1" applyFill="1" applyBorder="1" applyAlignment="1">
      <alignment horizontal="right"/>
    </xf>
    <xf numFmtId="165" fontId="70" fillId="3" borderId="17" xfId="6" applyNumberFormat="1" applyFont="1" applyFill="1" applyBorder="1" applyAlignment="1">
      <alignment horizontal="right"/>
    </xf>
    <xf numFmtId="164" fontId="3" fillId="3" borderId="30" xfId="6" applyNumberFormat="1" applyFont="1" applyFill="1" applyBorder="1" applyAlignment="1">
      <alignment horizontal="right"/>
    </xf>
    <xf numFmtId="164" fontId="3" fillId="3" borderId="15" xfId="6" applyNumberFormat="1" applyFont="1" applyFill="1" applyBorder="1" applyAlignment="1">
      <alignment horizontal="right"/>
    </xf>
    <xf numFmtId="164" fontId="3" fillId="3" borderId="18" xfId="6" applyNumberFormat="1" applyFont="1" applyFill="1" applyBorder="1" applyAlignment="1">
      <alignment horizontal="right"/>
    </xf>
    <xf numFmtId="164" fontId="153" fillId="3" borderId="4" xfId="6" applyNumberFormat="1" applyFont="1" applyFill="1" applyBorder="1" applyAlignment="1">
      <alignment horizontal="right"/>
    </xf>
    <xf numFmtId="0" fontId="137" fillId="0" borderId="0" xfId="6" applyFont="1" applyFill="1" applyBorder="1" applyAlignment="1">
      <alignment horizontal="right"/>
    </xf>
    <xf numFmtId="0" fontId="16" fillId="0" borderId="0" xfId="6" applyFont="1" applyFill="1" applyBorder="1"/>
    <xf numFmtId="164" fontId="137" fillId="0" borderId="0" xfId="6" applyNumberFormat="1" applyFont="1" applyFill="1" applyBorder="1" applyAlignment="1">
      <alignment horizontal="right"/>
    </xf>
    <xf numFmtId="164" fontId="138" fillId="0" borderId="0" xfId="0" applyNumberFormat="1" applyFont="1" applyFill="1" applyBorder="1"/>
    <xf numFmtId="1" fontId="138" fillId="0" borderId="0" xfId="0" applyNumberFormat="1" applyFont="1" applyFill="1" applyBorder="1"/>
    <xf numFmtId="0" fontId="139" fillId="0" borderId="0" xfId="6" applyFont="1" applyFill="1" applyBorder="1" applyAlignment="1">
      <alignment horizontal="right"/>
    </xf>
    <xf numFmtId="0" fontId="140" fillId="0" borderId="0" xfId="6" applyFont="1" applyFill="1" applyBorder="1" applyAlignment="1">
      <alignment horizontal="center"/>
    </xf>
    <xf numFmtId="0" fontId="137" fillId="0" borderId="0" xfId="6" applyFont="1" applyFill="1" applyBorder="1"/>
    <xf numFmtId="164" fontId="137" fillId="0" borderId="0" xfId="6" applyNumberFormat="1" applyFont="1" applyFill="1" applyBorder="1"/>
    <xf numFmtId="0" fontId="138" fillId="0" borderId="0" xfId="0" applyFont="1" applyFill="1" applyBorder="1"/>
    <xf numFmtId="2" fontId="141" fillId="0" borderId="0" xfId="0" applyNumberFormat="1" applyFont="1" applyFill="1" applyBorder="1" applyAlignment="1" applyProtection="1">
      <alignment horizontal="center" textRotation="90"/>
    </xf>
    <xf numFmtId="2" fontId="141" fillId="0" borderId="0" xfId="0" applyNumberFormat="1" applyFont="1" applyFill="1" applyBorder="1" applyAlignment="1" applyProtection="1">
      <alignment horizontal="center" textRotation="90"/>
      <protection locked="0"/>
    </xf>
    <xf numFmtId="0" fontId="141" fillId="0" borderId="0" xfId="0" applyFont="1" applyFill="1" applyBorder="1" applyAlignment="1" applyProtection="1">
      <alignment horizontal="center" vertical="center" textRotation="90"/>
      <protection locked="0"/>
    </xf>
    <xf numFmtId="2" fontId="14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 vertical="center"/>
    </xf>
    <xf numFmtId="179" fontId="3" fillId="0" borderId="0" xfId="35" applyNumberFormat="1" applyFont="1" applyFill="1" applyBorder="1"/>
    <xf numFmtId="0" fontId="141" fillId="0" borderId="0" xfId="0" applyFont="1" applyFill="1" applyBorder="1" applyAlignment="1">
      <alignment horizontal="center"/>
    </xf>
    <xf numFmtId="0" fontId="141" fillId="0" borderId="0" xfId="0" applyFont="1" applyFill="1" applyBorder="1"/>
    <xf numFmtId="0" fontId="144" fillId="0" borderId="0" xfId="0" applyNumberFormat="1" applyFont="1" applyFill="1" applyBorder="1" applyAlignment="1">
      <alignment horizontal="left" vertical="center" wrapText="1"/>
    </xf>
    <xf numFmtId="0" fontId="145" fillId="0" borderId="0" xfId="0" applyNumberFormat="1" applyFont="1" applyFill="1" applyBorder="1" applyAlignment="1">
      <alignment horizontal="center" vertical="center"/>
    </xf>
    <xf numFmtId="0" fontId="146" fillId="0" borderId="0" xfId="0" applyNumberFormat="1" applyFont="1" applyFill="1" applyBorder="1" applyAlignment="1">
      <alignment horizontal="left" vertical="center"/>
    </xf>
    <xf numFmtId="0" fontId="146" fillId="0" borderId="0" xfId="0" applyFont="1" applyFill="1" applyBorder="1" applyAlignment="1">
      <alignment horizontal="center" vertical="center"/>
    </xf>
    <xf numFmtId="4" fontId="145" fillId="0" borderId="0" xfId="0" applyNumberFormat="1" applyFont="1" applyFill="1" applyBorder="1" applyAlignment="1">
      <alignment horizontal="right" vertical="center"/>
    </xf>
    <xf numFmtId="0" fontId="146" fillId="0" borderId="0" xfId="0" applyFont="1" applyFill="1" applyBorder="1" applyAlignment="1">
      <alignment horizontal="left" vertical="center"/>
    </xf>
    <xf numFmtId="0" fontId="59" fillId="0" borderId="0" xfId="0" applyNumberFormat="1" applyFont="1" applyFill="1" applyBorder="1" applyAlignment="1"/>
    <xf numFmtId="181" fontId="59" fillId="0" borderId="0" xfId="0" applyNumberFormat="1" applyFont="1" applyFill="1" applyBorder="1" applyAlignment="1"/>
    <xf numFmtId="4" fontId="59" fillId="0" borderId="0" xfId="0" applyNumberFormat="1" applyFont="1" applyFill="1" applyBorder="1" applyAlignment="1"/>
    <xf numFmtId="165" fontId="59" fillId="0" borderId="0" xfId="0" applyNumberFormat="1" applyFont="1" applyFill="1" applyBorder="1" applyAlignment="1"/>
    <xf numFmtId="0" fontId="3" fillId="0" borderId="0" xfId="6" applyFont="1" applyFill="1" applyBorder="1" applyAlignment="1">
      <alignment wrapText="1"/>
    </xf>
    <xf numFmtId="0" fontId="136" fillId="0" borderId="0" xfId="6" applyFont="1" applyFill="1" applyBorder="1" applyAlignment="1">
      <alignment wrapText="1"/>
    </xf>
    <xf numFmtId="179" fontId="3" fillId="0" borderId="0" xfId="34" applyNumberFormat="1" applyFont="1" applyFill="1" applyBorder="1"/>
    <xf numFmtId="0" fontId="3" fillId="0" borderId="0" xfId="6" applyFont="1" applyFill="1" applyBorder="1" applyAlignment="1"/>
    <xf numFmtId="0" fontId="136" fillId="0" borderId="0" xfId="6" applyFont="1" applyFill="1" applyBorder="1" applyAlignment="1"/>
    <xf numFmtId="0" fontId="20" fillId="0" borderId="0" xfId="6" applyFont="1" applyFill="1" applyBorder="1"/>
    <xf numFmtId="0" fontId="142" fillId="0" borderId="0" xfId="6" applyFont="1" applyFill="1" applyBorder="1" applyAlignment="1">
      <alignment horizontal="center" wrapText="1"/>
    </xf>
    <xf numFmtId="0" fontId="143" fillId="0" borderId="0" xfId="6" applyFont="1" applyFill="1" applyBorder="1" applyAlignment="1">
      <alignment horizontal="center" wrapText="1"/>
    </xf>
    <xf numFmtId="0" fontId="3" fillId="0" borderId="0" xfId="6" applyFont="1" applyFill="1" applyBorder="1" applyAlignment="1">
      <alignment horizontal="center" wrapText="1"/>
    </xf>
    <xf numFmtId="2" fontId="136" fillId="0" borderId="0" xfId="6" applyNumberFormat="1" applyFont="1" applyFill="1" applyBorder="1" applyAlignment="1">
      <alignment horizontal="right" wrapText="1"/>
    </xf>
    <xf numFmtId="2" fontId="3" fillId="0" borderId="0" xfId="6" applyNumberFormat="1" applyFont="1" applyFill="1" applyBorder="1" applyAlignment="1">
      <alignment horizontal="right" wrapText="1"/>
    </xf>
    <xf numFmtId="0" fontId="3" fillId="0" borderId="0" xfId="6" applyFont="1" applyFill="1" applyBorder="1" applyAlignment="1">
      <alignment horizontal="justify"/>
    </xf>
    <xf numFmtId="2" fontId="136" fillId="0" borderId="0" xfId="6" applyNumberFormat="1" applyFont="1" applyFill="1" applyBorder="1"/>
    <xf numFmtId="0" fontId="147" fillId="0" borderId="0" xfId="6" applyFont="1" applyFill="1" applyBorder="1" applyAlignment="1">
      <alignment horizontal="justify"/>
    </xf>
    <xf numFmtId="164" fontId="136" fillId="0" borderId="0" xfId="6" applyNumberFormat="1" applyFont="1" applyFill="1" applyBorder="1"/>
    <xf numFmtId="179" fontId="136" fillId="0" borderId="0" xfId="35" applyNumberFormat="1" applyFont="1" applyFill="1" applyBorder="1" applyAlignment="1">
      <alignment horizontal="right"/>
    </xf>
    <xf numFmtId="179" fontId="3" fillId="0" borderId="0" xfId="35" applyNumberFormat="1" applyFont="1" applyFill="1" applyBorder="1" applyAlignment="1">
      <alignment horizontal="right"/>
    </xf>
    <xf numFmtId="0" fontId="21" fillId="0" borderId="0" xfId="0" applyFont="1" applyFill="1" applyBorder="1" applyProtection="1">
      <protection locked="0"/>
    </xf>
    <xf numFmtId="0" fontId="148" fillId="0" borderId="0" xfId="0" applyFont="1" applyFill="1" applyBorder="1" applyProtection="1">
      <protection locked="0"/>
    </xf>
    <xf numFmtId="0" fontId="138" fillId="0" borderId="0" xfId="0" applyFont="1" applyFill="1" applyBorder="1" applyProtection="1">
      <protection locked="0"/>
    </xf>
    <xf numFmtId="0" fontId="10" fillId="0" borderId="66" xfId="6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2" fontId="149" fillId="0" borderId="5" xfId="6" applyNumberFormat="1" applyFont="1" applyFill="1" applyBorder="1" applyAlignment="1">
      <alignment horizontal="right"/>
    </xf>
    <xf numFmtId="2" fontId="149" fillId="0" borderId="0" xfId="6" applyNumberFormat="1" applyFont="1" applyFill="1" applyBorder="1" applyAlignment="1">
      <alignment horizontal="right"/>
    </xf>
    <xf numFmtId="0" fontId="2" fillId="0" borderId="0" xfId="6" applyFont="1" applyFill="1" applyBorder="1" applyAlignment="1">
      <alignment horizontal="right"/>
    </xf>
    <xf numFmtId="0" fontId="149" fillId="0" borderId="0" xfId="6" applyFont="1" applyFill="1" applyBorder="1" applyAlignment="1">
      <alignment horizontal="center"/>
    </xf>
    <xf numFmtId="2" fontId="149" fillId="0" borderId="4" xfId="6" applyNumberFormat="1" applyFont="1" applyFill="1" applyBorder="1" applyAlignment="1">
      <alignment horizontal="right"/>
    </xf>
    <xf numFmtId="164" fontId="2" fillId="0" borderId="4" xfId="6" applyNumberFormat="1" applyFont="1" applyFill="1" applyBorder="1" applyAlignment="1">
      <alignment horizontal="right"/>
    </xf>
    <xf numFmtId="164" fontId="2" fillId="0" borderId="26" xfId="6" applyNumberFormat="1" applyFont="1" applyFill="1" applyBorder="1" applyAlignment="1">
      <alignment horizontal="right"/>
    </xf>
    <xf numFmtId="0" fontId="70" fillId="0" borderId="0" xfId="6" applyFont="1" applyFill="1" applyBorder="1" applyAlignment="1">
      <alignment horizontal="center"/>
    </xf>
    <xf numFmtId="0" fontId="70" fillId="0" borderId="120" xfId="6" applyFont="1" applyFill="1" applyBorder="1" applyAlignment="1">
      <alignment horizontal="center"/>
    </xf>
    <xf numFmtId="2" fontId="70" fillId="0" borderId="111" xfId="6" applyNumberFormat="1" applyFont="1" applyFill="1" applyBorder="1" applyAlignment="1">
      <alignment horizontal="right"/>
    </xf>
    <xf numFmtId="164" fontId="2" fillId="0" borderId="119" xfId="6" applyNumberFormat="1" applyFont="1" applyFill="1" applyBorder="1" applyAlignment="1">
      <alignment horizontal="right"/>
    </xf>
    <xf numFmtId="164" fontId="2" fillId="0" borderId="120" xfId="6" applyNumberFormat="1" applyFont="1" applyFill="1" applyBorder="1" applyAlignment="1">
      <alignment horizontal="right"/>
    </xf>
    <xf numFmtId="164" fontId="2" fillId="0" borderId="84" xfId="6" applyNumberFormat="1" applyFont="1" applyFill="1" applyBorder="1" applyAlignment="1">
      <alignment horizontal="right"/>
    </xf>
    <xf numFmtId="165" fontId="70" fillId="0" borderId="4" xfId="6" applyNumberFormat="1" applyFont="1" applyFill="1" applyBorder="1" applyAlignment="1">
      <alignment horizontal="right"/>
    </xf>
    <xf numFmtId="165" fontId="70" fillId="0" borderId="3" xfId="6" applyNumberFormat="1" applyFont="1" applyFill="1" applyBorder="1" applyAlignment="1">
      <alignment horizontal="right"/>
    </xf>
    <xf numFmtId="165" fontId="3" fillId="0" borderId="3" xfId="6" applyNumberFormat="1" applyFont="1" applyFill="1" applyBorder="1" applyAlignment="1">
      <alignment horizontal="right"/>
    </xf>
    <xf numFmtId="164" fontId="2" fillId="0" borderId="23" xfId="6" applyNumberFormat="1" applyFont="1" applyFill="1" applyBorder="1" applyAlignment="1">
      <alignment horizontal="right"/>
    </xf>
    <xf numFmtId="0" fontId="70" fillId="0" borderId="20" xfId="6" applyFont="1" applyFill="1" applyBorder="1" applyAlignment="1">
      <alignment horizontal="center"/>
    </xf>
    <xf numFmtId="165" fontId="70" fillId="0" borderId="5" xfId="6" applyNumberFormat="1" applyFont="1" applyFill="1" applyBorder="1" applyAlignment="1">
      <alignment horizontal="right"/>
    </xf>
    <xf numFmtId="165" fontId="70" fillId="0" borderId="27" xfId="6" applyNumberFormat="1" applyFont="1" applyFill="1" applyBorder="1" applyAlignment="1">
      <alignment horizontal="right"/>
    </xf>
    <xf numFmtId="165" fontId="3" fillId="0" borderId="27" xfId="6" applyNumberFormat="1" applyFont="1" applyFill="1" applyBorder="1" applyAlignment="1">
      <alignment horizontal="right"/>
    </xf>
    <xf numFmtId="164" fontId="2" fillId="0" borderId="20" xfId="6" applyNumberFormat="1" applyFont="1" applyFill="1" applyBorder="1" applyAlignment="1">
      <alignment horizontal="right"/>
    </xf>
    <xf numFmtId="164" fontId="2" fillId="0" borderId="21" xfId="6" applyNumberFormat="1" applyFont="1" applyFill="1" applyBorder="1" applyAlignment="1">
      <alignment horizontal="right"/>
    </xf>
    <xf numFmtId="2" fontId="149" fillId="0" borderId="111" xfId="6" applyNumberFormat="1" applyFont="1" applyFill="1" applyBorder="1" applyAlignment="1">
      <alignment horizontal="right"/>
    </xf>
    <xf numFmtId="0" fontId="70" fillId="0" borderId="15" xfId="6" applyFont="1" applyFill="1" applyBorder="1" applyAlignment="1">
      <alignment horizontal="center"/>
    </xf>
    <xf numFmtId="165" fontId="70" fillId="0" borderId="17" xfId="6" applyNumberFormat="1" applyFont="1" applyFill="1" applyBorder="1" applyAlignment="1">
      <alignment horizontal="right"/>
    </xf>
    <xf numFmtId="165" fontId="3" fillId="0" borderId="30" xfId="6" applyNumberFormat="1" applyFont="1" applyFill="1" applyBorder="1" applyAlignment="1">
      <alignment horizontal="right"/>
    </xf>
    <xf numFmtId="164" fontId="2" fillId="0" borderId="15" xfId="6" applyNumberFormat="1" applyFont="1" applyFill="1" applyBorder="1" applyAlignment="1">
      <alignment horizontal="right"/>
    </xf>
    <xf numFmtId="164" fontId="2" fillId="0" borderId="18" xfId="6" applyNumberFormat="1" applyFont="1" applyFill="1" applyBorder="1" applyAlignment="1">
      <alignment horizontal="right"/>
    </xf>
    <xf numFmtId="0" fontId="149" fillId="0" borderId="0" xfId="6" applyFont="1" applyFill="1"/>
    <xf numFmtId="0" fontId="2" fillId="0" borderId="43" xfId="44" applyFont="1" applyBorder="1" applyAlignment="1">
      <alignment horizontal="left" vertical="center"/>
    </xf>
    <xf numFmtId="3" fontId="99" fillId="0" borderId="23" xfId="44" applyNumberFormat="1" applyFont="1" applyBorder="1" applyAlignment="1">
      <alignment horizontal="center"/>
    </xf>
    <xf numFmtId="0" fontId="99" fillId="0" borderId="43" xfId="44" applyFont="1" applyBorder="1" applyAlignment="1">
      <alignment horizontal="left" vertical="center"/>
    </xf>
    <xf numFmtId="3" fontId="101" fillId="0" borderId="0" xfId="44" applyNumberFormat="1" applyFont="1" applyBorder="1"/>
    <xf numFmtId="3" fontId="99" fillId="0" borderId="23" xfId="44" applyNumberFormat="1" applyFont="1" applyBorder="1" applyAlignment="1">
      <alignment horizontal="right"/>
    </xf>
    <xf numFmtId="0" fontId="99" fillId="0" borderId="43" xfId="44" applyFont="1" applyBorder="1" applyAlignment="1">
      <alignment horizontal="left"/>
    </xf>
    <xf numFmtId="3" fontId="2" fillId="0" borderId="23" xfId="44" applyNumberFormat="1" applyFont="1" applyBorder="1"/>
    <xf numFmtId="0" fontId="2" fillId="0" borderId="43" xfId="44" applyFont="1" applyBorder="1"/>
    <xf numFmtId="0" fontId="99" fillId="0" borderId="23" xfId="44" applyFont="1" applyBorder="1"/>
    <xf numFmtId="0" fontId="2" fillId="0" borderId="23" xfId="44" applyFont="1" applyBorder="1"/>
    <xf numFmtId="0" fontId="99" fillId="0" borderId="43" xfId="44" applyFont="1" applyBorder="1"/>
    <xf numFmtId="0" fontId="101" fillId="0" borderId="43" xfId="44" applyFont="1" applyBorder="1"/>
    <xf numFmtId="3" fontId="101" fillId="0" borderId="23" xfId="44" applyNumberFormat="1" applyFont="1" applyBorder="1"/>
    <xf numFmtId="0" fontId="99" fillId="0" borderId="44" xfId="44" applyFont="1" applyBorder="1"/>
    <xf numFmtId="0" fontId="99" fillId="0" borderId="15" xfId="44" applyFont="1" applyBorder="1" applyAlignment="1">
      <alignment horizontal="center"/>
    </xf>
    <xf numFmtId="164" fontId="99" fillId="0" borderId="17" xfId="44" applyNumberFormat="1" applyFont="1" applyBorder="1"/>
    <xf numFmtId="165" fontId="99" fillId="0" borderId="17" xfId="44" applyNumberFormat="1" applyFont="1" applyBorder="1"/>
    <xf numFmtId="165" fontId="100" fillId="0" borderId="17" xfId="44" applyNumberFormat="1" applyFont="1" applyBorder="1"/>
    <xf numFmtId="165" fontId="100" fillId="2" borderId="17" xfId="44" applyNumberFormat="1" applyFont="1" applyFill="1" applyBorder="1"/>
    <xf numFmtId="165" fontId="100" fillId="0" borderId="17" xfId="44" applyNumberFormat="1" applyFont="1" applyBorder="1" applyAlignment="1">
      <alignment horizontal="right"/>
    </xf>
    <xf numFmtId="0" fontId="99" fillId="0" borderId="17" xfId="44" applyFont="1" applyBorder="1"/>
    <xf numFmtId="0" fontId="99" fillId="0" borderId="18" xfId="44" applyFont="1" applyBorder="1"/>
    <xf numFmtId="0" fontId="10" fillId="0" borderId="1" xfId="44" applyFont="1" applyBorder="1" applyAlignment="1">
      <alignment horizontal="center"/>
    </xf>
    <xf numFmtId="164" fontId="10" fillId="0" borderId="12" xfId="44" applyNumberFormat="1" applyFont="1" applyBorder="1" applyAlignment="1">
      <alignment horizontal="center"/>
    </xf>
    <xf numFmtId="0" fontId="10" fillId="0" borderId="12" xfId="44" applyFont="1" applyBorder="1"/>
    <xf numFmtId="0" fontId="154" fillId="0" borderId="12" xfId="44" applyFont="1" applyBorder="1" applyAlignment="1">
      <alignment horizontal="center"/>
    </xf>
    <xf numFmtId="0" fontId="155" fillId="0" borderId="9" xfId="44" applyFont="1" applyBorder="1" applyAlignment="1">
      <alignment horizontal="center"/>
    </xf>
    <xf numFmtId="0" fontId="10" fillId="0" borderId="13" xfId="44" applyFont="1" applyBorder="1"/>
    <xf numFmtId="0" fontId="10" fillId="0" borderId="42" xfId="44" applyFont="1" applyBorder="1" applyAlignment="1">
      <alignment horizontal="center"/>
    </xf>
    <xf numFmtId="0" fontId="10" fillId="0" borderId="54" xfId="44" applyFont="1" applyBorder="1" applyAlignment="1">
      <alignment horizontal="center"/>
    </xf>
    <xf numFmtId="0" fontId="10" fillId="0" borderId="54" xfId="44" applyFont="1" applyFill="1" applyBorder="1" applyAlignment="1">
      <alignment horizontal="center"/>
    </xf>
    <xf numFmtId="0" fontId="155" fillId="0" borderId="54" xfId="44" applyFont="1" applyFill="1" applyBorder="1" applyAlignment="1">
      <alignment horizontal="center"/>
    </xf>
    <xf numFmtId="0" fontId="10" fillId="0" borderId="4" xfId="44" applyFont="1" applyBorder="1" applyAlignment="1">
      <alignment horizontal="center"/>
    </xf>
    <xf numFmtId="0" fontId="10" fillId="0" borderId="101" xfId="44" applyFont="1" applyBorder="1" applyAlignment="1">
      <alignment horizontal="center"/>
    </xf>
    <xf numFmtId="164" fontId="99" fillId="0" borderId="105" xfId="44" applyNumberFormat="1" applyFont="1" applyBorder="1" applyAlignment="1">
      <alignment horizontal="center"/>
    </xf>
    <xf numFmtId="0" fontId="2" fillId="0" borderId="77" xfId="44" applyFont="1" applyBorder="1"/>
    <xf numFmtId="0" fontId="2" fillId="0" borderId="20" xfId="44" applyFont="1" applyBorder="1" applyAlignment="1">
      <alignment horizontal="center"/>
    </xf>
    <xf numFmtId="3" fontId="2" fillId="0" borderId="5" xfId="44" applyNumberFormat="1" applyFont="1" applyBorder="1"/>
    <xf numFmtId="3" fontId="102" fillId="0" borderId="5" xfId="44" applyNumberFormat="1" applyFont="1" applyBorder="1"/>
    <xf numFmtId="3" fontId="102" fillId="2" borderId="5" xfId="44" applyNumberFormat="1" applyFont="1" applyFill="1" applyBorder="1"/>
    <xf numFmtId="3" fontId="102" fillId="0" borderId="25" xfId="44" applyNumberFormat="1" applyFont="1" applyBorder="1"/>
    <xf numFmtId="3" fontId="2" fillId="0" borderId="21" xfId="44" applyNumberFormat="1" applyFont="1" applyBorder="1"/>
    <xf numFmtId="165" fontId="2" fillId="0" borderId="5" xfId="44" applyNumberFormat="1" applyFont="1" applyBorder="1"/>
    <xf numFmtId="164" fontId="2" fillId="0" borderId="5" xfId="44" applyNumberFormat="1" applyFont="1" applyBorder="1"/>
    <xf numFmtId="165" fontId="102" fillId="0" borderId="5" xfId="44" applyNumberFormat="1" applyFont="1" applyBorder="1"/>
    <xf numFmtId="165" fontId="102" fillId="2" borderId="5" xfId="44" applyNumberFormat="1" applyFont="1" applyFill="1" applyBorder="1"/>
    <xf numFmtId="165" fontId="102" fillId="0" borderId="25" xfId="44" applyNumberFormat="1" applyFont="1" applyBorder="1"/>
    <xf numFmtId="164" fontId="2" fillId="0" borderId="5" xfId="44" applyNumberFormat="1" applyFont="1" applyFill="1" applyBorder="1"/>
    <xf numFmtId="0" fontId="2" fillId="0" borderId="5" xfId="44" applyFont="1" applyBorder="1"/>
    <xf numFmtId="0" fontId="2" fillId="0" borderId="21" xfId="44" applyFont="1" applyBorder="1"/>
    <xf numFmtId="0" fontId="2" fillId="0" borderId="103" xfId="44" applyFont="1" applyBorder="1" applyAlignment="1">
      <alignment horizontal="center"/>
    </xf>
    <xf numFmtId="0" fontId="3" fillId="0" borderId="125" xfId="40" applyFont="1" applyFill="1" applyBorder="1" applyAlignment="1">
      <alignment vertical="center"/>
    </xf>
    <xf numFmtId="3" fontId="70" fillId="0" borderId="5" xfId="40" applyNumberFormat="1" applyFont="1" applyFill="1" applyBorder="1"/>
    <xf numFmtId="3" fontId="70" fillId="0" borderId="27" xfId="40" applyNumberFormat="1" applyFont="1" applyFill="1" applyBorder="1"/>
    <xf numFmtId="3" fontId="3" fillId="0" borderId="27" xfId="40" applyNumberFormat="1" applyFont="1" applyFill="1" applyBorder="1"/>
    <xf numFmtId="3" fontId="70" fillId="0" borderId="28" xfId="40" applyNumberFormat="1" applyFont="1" applyFill="1" applyBorder="1" applyAlignment="1">
      <alignment horizontal="right" vertical="center"/>
    </xf>
    <xf numFmtId="0" fontId="21" fillId="0" borderId="151" xfId="40" applyFont="1" applyFill="1" applyBorder="1" applyAlignment="1">
      <alignment vertical="center"/>
    </xf>
    <xf numFmtId="0" fontId="70" fillId="0" borderId="96" xfId="40" applyFont="1" applyFill="1" applyBorder="1" applyAlignment="1">
      <alignment vertical="center"/>
    </xf>
    <xf numFmtId="0" fontId="70" fillId="0" borderId="109" xfId="40" applyFont="1" applyFill="1" applyBorder="1" applyAlignment="1">
      <alignment vertical="center"/>
    </xf>
    <xf numFmtId="0" fontId="3" fillId="0" borderId="109" xfId="40" applyFont="1" applyFill="1" applyBorder="1" applyAlignment="1">
      <alignment vertical="center"/>
    </xf>
    <xf numFmtId="0" fontId="70" fillId="0" borderId="97" xfId="40" applyFont="1" applyFill="1" applyBorder="1" applyAlignment="1">
      <alignment horizontal="center" vertical="center"/>
    </xf>
    <xf numFmtId="0" fontId="70" fillId="0" borderId="95" xfId="40" applyFont="1" applyFill="1" applyBorder="1" applyAlignment="1">
      <alignment vertical="center"/>
    </xf>
    <xf numFmtId="3" fontId="70" fillId="0" borderId="25" xfId="40" applyNumberFormat="1" applyFont="1" applyFill="1" applyBorder="1"/>
    <xf numFmtId="3" fontId="70" fillId="0" borderId="129" xfId="40" applyNumberFormat="1" applyFont="1" applyFill="1" applyBorder="1"/>
    <xf numFmtId="3" fontId="70" fillId="0" borderId="129" xfId="40" applyNumberFormat="1" applyFont="1" applyFill="1" applyBorder="1" applyAlignment="1">
      <alignment vertical="center"/>
    </xf>
    <xf numFmtId="3" fontId="70" fillId="0" borderId="116" xfId="40" applyNumberFormat="1" applyFont="1" applyFill="1" applyBorder="1"/>
    <xf numFmtId="1" fontId="70" fillId="0" borderId="129" xfId="40" applyNumberFormat="1" applyFont="1" applyFill="1" applyBorder="1" applyAlignment="1">
      <alignment vertical="center"/>
    </xf>
    <xf numFmtId="3" fontId="70" fillId="0" borderId="37" xfId="40" applyNumberFormat="1" applyFont="1" applyFill="1" applyBorder="1"/>
    <xf numFmtId="0" fontId="21" fillId="0" borderId="133" xfId="40" applyFont="1" applyFill="1" applyBorder="1" applyAlignment="1">
      <alignment vertical="center"/>
    </xf>
    <xf numFmtId="0" fontId="3" fillId="0" borderId="58" xfId="40" applyFont="1" applyFill="1" applyBorder="1" applyAlignment="1">
      <alignment vertical="center"/>
    </xf>
    <xf numFmtId="0" fontId="3" fillId="0" borderId="135" xfId="40" applyFont="1" applyFill="1" applyBorder="1" applyAlignment="1">
      <alignment vertical="center"/>
    </xf>
    <xf numFmtId="0" fontId="52" fillId="0" borderId="135" xfId="40" applyFont="1" applyFill="1" applyBorder="1" applyAlignment="1">
      <alignment vertical="center"/>
    </xf>
    <xf numFmtId="49" fontId="3" fillId="0" borderId="149" xfId="40" applyNumberFormat="1" applyFont="1" applyFill="1" applyBorder="1" applyAlignment="1">
      <alignment vertical="center"/>
    </xf>
    <xf numFmtId="49" fontId="3" fillId="0" borderId="149" xfId="40" applyNumberFormat="1" applyFont="1" applyFill="1" applyBorder="1" applyAlignment="1">
      <alignment vertical="center" wrapText="1"/>
    </xf>
    <xf numFmtId="0" fontId="21" fillId="0" borderId="135" xfId="40" applyFont="1" applyFill="1" applyBorder="1" applyAlignment="1">
      <alignment vertical="center"/>
    </xf>
    <xf numFmtId="0" fontId="3" fillId="0" borderId="149" xfId="40" applyFont="1" applyFill="1" applyBorder="1" applyAlignment="1">
      <alignment vertical="center"/>
    </xf>
    <xf numFmtId="0" fontId="70" fillId="0" borderId="149" xfId="40" applyFont="1" applyFill="1" applyBorder="1" applyAlignment="1">
      <alignment vertical="center"/>
    </xf>
    <xf numFmtId="0" fontId="21" fillId="0" borderId="132" xfId="40" applyFont="1" applyFill="1" applyBorder="1" applyAlignment="1">
      <alignment vertical="center"/>
    </xf>
    <xf numFmtId="0" fontId="21" fillId="0" borderId="24" xfId="40" applyFont="1" applyFill="1" applyBorder="1" applyAlignment="1">
      <alignment vertical="center"/>
    </xf>
    <xf numFmtId="0" fontId="3" fillId="0" borderId="153" xfId="40" applyFont="1" applyFill="1" applyBorder="1" applyAlignment="1">
      <alignment vertical="center"/>
    </xf>
    <xf numFmtId="0" fontId="3" fillId="0" borderId="152" xfId="40" applyFont="1" applyFill="1" applyBorder="1" applyAlignment="1">
      <alignment vertical="center"/>
    </xf>
    <xf numFmtId="0" fontId="9" fillId="0" borderId="77" xfId="6" applyFont="1" applyFill="1" applyBorder="1"/>
    <xf numFmtId="0" fontId="13" fillId="0" borderId="121" xfId="6" applyFont="1" applyBorder="1" applyAlignment="1">
      <alignment vertical="center"/>
    </xf>
    <xf numFmtId="0" fontId="13" fillId="0" borderId="54" xfId="6" applyFont="1" applyBorder="1" applyAlignment="1">
      <alignment vertical="center"/>
    </xf>
    <xf numFmtId="164" fontId="13" fillId="0" borderId="54" xfId="6" applyNumberFormat="1" applyFont="1" applyBorder="1" applyAlignment="1">
      <alignment vertical="center"/>
    </xf>
    <xf numFmtId="0" fontId="13" fillId="0" borderId="154" xfId="6" applyFont="1" applyBorder="1" applyAlignment="1">
      <alignment horizontal="center" vertical="center"/>
    </xf>
    <xf numFmtId="0" fontId="13" fillId="0" borderId="79" xfId="6" applyFont="1" applyBorder="1" applyAlignment="1">
      <alignment horizontal="center" vertical="center"/>
    </xf>
    <xf numFmtId="164" fontId="13" fillId="0" borderId="79" xfId="6" applyNumberFormat="1" applyFont="1" applyBorder="1" applyAlignment="1">
      <alignment horizontal="center" vertical="center"/>
    </xf>
    <xf numFmtId="0" fontId="13" fillId="0" borderId="129" xfId="6" applyFont="1" applyBorder="1" applyAlignment="1">
      <alignment horizontal="center"/>
    </xf>
    <xf numFmtId="0" fontId="13" fillId="0" borderId="141" xfId="6" applyFont="1" applyBorder="1" applyAlignment="1">
      <alignment horizontal="center"/>
    </xf>
    <xf numFmtId="0" fontId="13" fillId="0" borderId="20" xfId="6" applyFont="1" applyBorder="1" applyAlignment="1">
      <alignment horizontal="centerContinuous"/>
    </xf>
    <xf numFmtId="0" fontId="13" fillId="0" borderId="56" xfId="6" applyFont="1" applyBorder="1" applyAlignment="1">
      <alignment vertical="center"/>
    </xf>
    <xf numFmtId="0" fontId="13" fillId="0" borderId="129" xfId="6" applyFont="1" applyBorder="1" applyAlignment="1">
      <alignment horizontal="centerContinuous"/>
    </xf>
    <xf numFmtId="164" fontId="13" fillId="0" borderId="46" xfId="6" applyNumberFormat="1" applyFont="1" applyBorder="1" applyAlignment="1">
      <alignment vertical="center"/>
    </xf>
    <xf numFmtId="0" fontId="13" fillId="0" borderId="130" xfId="6" applyFont="1" applyBorder="1" applyAlignment="1">
      <alignment horizontal="center"/>
    </xf>
    <xf numFmtId="0" fontId="13" fillId="0" borderId="131" xfId="6" applyFont="1" applyBorder="1"/>
    <xf numFmtId="0" fontId="13" fillId="0" borderId="130" xfId="6" applyFont="1" applyBorder="1" applyAlignment="1" applyProtection="1">
      <alignment horizontal="left" indent="3"/>
    </xf>
    <xf numFmtId="0" fontId="13" fillId="0" borderId="20" xfId="6" applyFont="1" applyBorder="1"/>
    <xf numFmtId="0" fontId="156" fillId="3" borderId="137" xfId="0" applyFont="1" applyFill="1" applyBorder="1" applyAlignment="1">
      <alignment horizontal="center" vertical="center" wrapText="1"/>
    </xf>
    <xf numFmtId="0" fontId="156" fillId="3" borderId="138" xfId="0" applyFont="1" applyFill="1" applyBorder="1" applyAlignment="1">
      <alignment horizontal="center" vertical="center" wrapText="1"/>
    </xf>
    <xf numFmtId="0" fontId="156" fillId="3" borderId="139" xfId="0" applyFont="1" applyFill="1" applyBorder="1" applyAlignment="1">
      <alignment horizontal="center" vertical="center" wrapText="1"/>
    </xf>
    <xf numFmtId="164" fontId="8" fillId="0" borderId="130" xfId="23" applyNumberFormat="1" applyFont="1" applyBorder="1" applyAlignment="1">
      <alignment horizontal="left" vertical="center"/>
    </xf>
    <xf numFmtId="4" fontId="8" fillId="0" borderId="120" xfId="23" applyNumberFormat="1" applyFont="1" applyBorder="1" applyAlignment="1">
      <alignment horizontal="right" vertical="center"/>
    </xf>
    <xf numFmtId="4" fontId="11" fillId="0" borderId="111" xfId="23" applyNumberFormat="1" applyFont="1" applyBorder="1" applyAlignment="1">
      <alignment horizontal="right" vertical="center"/>
    </xf>
    <xf numFmtId="4" fontId="8" fillId="0" borderId="111" xfId="23" applyNumberFormat="1" applyFont="1" applyBorder="1" applyAlignment="1">
      <alignment horizontal="right" vertical="center"/>
    </xf>
    <xf numFmtId="4" fontId="8" fillId="0" borderId="116" xfId="23" applyNumberFormat="1" applyFont="1" applyBorder="1" applyAlignment="1">
      <alignment horizontal="right" vertical="center"/>
    </xf>
    <xf numFmtId="4" fontId="8" fillId="0" borderId="117" xfId="23" applyNumberFormat="1" applyFont="1" applyBorder="1" applyAlignment="1">
      <alignment horizontal="right" vertical="center"/>
    </xf>
    <xf numFmtId="164" fontId="8" fillId="0" borderId="43" xfId="23" applyNumberFormat="1" applyFont="1" applyBorder="1" applyAlignment="1">
      <alignment horizontal="left" vertical="center"/>
    </xf>
    <xf numFmtId="4" fontId="8" fillId="0" borderId="0" xfId="23" applyNumberFormat="1" applyFont="1" applyBorder="1" applyAlignment="1">
      <alignment horizontal="right" vertical="center"/>
    </xf>
    <xf numFmtId="4" fontId="11" fillId="0" borderId="4" xfId="23" applyNumberFormat="1" applyFont="1" applyBorder="1" applyAlignment="1">
      <alignment horizontal="right" vertical="center" wrapText="1"/>
    </xf>
    <xf numFmtId="4" fontId="8" fillId="0" borderId="4" xfId="23" applyNumberFormat="1" applyFont="1" applyBorder="1" applyAlignment="1">
      <alignment horizontal="right" vertical="center"/>
    </xf>
    <xf numFmtId="4" fontId="8" fillId="0" borderId="7" xfId="23" applyNumberFormat="1" applyFont="1" applyBorder="1" applyAlignment="1">
      <alignment horizontal="right" vertical="center"/>
    </xf>
    <xf numFmtId="4" fontId="8" fillId="0" borderId="26" xfId="23" applyNumberFormat="1" applyFont="1" applyBorder="1" applyAlignment="1">
      <alignment horizontal="right" vertical="center"/>
    </xf>
    <xf numFmtId="164" fontId="8" fillId="3" borderId="43" xfId="23" applyNumberFormat="1" applyFont="1" applyFill="1" applyBorder="1" applyAlignment="1">
      <alignment horizontal="left" vertical="center"/>
    </xf>
    <xf numFmtId="4" fontId="8" fillId="3" borderId="0" xfId="23" applyNumberFormat="1" applyFont="1" applyFill="1" applyBorder="1" applyAlignment="1">
      <alignment horizontal="right" vertical="center"/>
    </xf>
    <xf numFmtId="4" fontId="11" fillId="3" borderId="4" xfId="23" applyNumberFormat="1" applyFont="1" applyFill="1" applyBorder="1" applyAlignment="1">
      <alignment horizontal="right" vertical="center"/>
    </xf>
    <xf numFmtId="4" fontId="8" fillId="3" borderId="4" xfId="23" applyNumberFormat="1" applyFont="1" applyFill="1" applyBorder="1" applyAlignment="1">
      <alignment horizontal="right" vertical="center"/>
    </xf>
    <xf numFmtId="4" fontId="8" fillId="3" borderId="7" xfId="23" applyNumberFormat="1" applyFont="1" applyFill="1" applyBorder="1" applyAlignment="1">
      <alignment horizontal="right" vertical="center"/>
    </xf>
    <xf numFmtId="4" fontId="8" fillId="3" borderId="26" xfId="23" applyNumberFormat="1" applyFont="1" applyFill="1" applyBorder="1" applyAlignment="1">
      <alignment horizontal="right" vertical="center"/>
    </xf>
    <xf numFmtId="4" fontId="11" fillId="0" borderId="4" xfId="23" applyNumberFormat="1" applyFont="1" applyBorder="1" applyAlignment="1">
      <alignment horizontal="right" vertical="center"/>
    </xf>
    <xf numFmtId="164" fontId="8" fillId="0" borderId="77" xfId="23" applyNumberFormat="1" applyFont="1" applyBorder="1" applyAlignment="1">
      <alignment horizontal="left" vertical="center"/>
    </xf>
    <xf numFmtId="164" fontId="8" fillId="0" borderId="43" xfId="23" applyNumberFormat="1" applyFont="1" applyFill="1" applyBorder="1" applyAlignment="1">
      <alignment horizontal="left" vertical="center"/>
    </xf>
    <xf numFmtId="4" fontId="151" fillId="0" borderId="5" xfId="0" applyNumberFormat="1" applyFont="1" applyBorder="1"/>
    <xf numFmtId="1" fontId="157" fillId="0" borderId="113" xfId="0" quotePrefix="1" applyNumberFormat="1" applyFont="1" applyFill="1" applyBorder="1" applyAlignment="1">
      <alignment horizontal="center" vertical="center"/>
    </xf>
    <xf numFmtId="165" fontId="30" fillId="3" borderId="5" xfId="21" applyNumberFormat="1" applyFont="1" applyFill="1" applyBorder="1" applyAlignment="1">
      <alignment vertical="center"/>
    </xf>
    <xf numFmtId="165" fontId="30" fillId="0" borderId="34" xfId="21" applyNumberFormat="1" applyFont="1" applyFill="1" applyBorder="1" applyAlignment="1">
      <alignment vertical="center"/>
    </xf>
    <xf numFmtId="0" fontId="9" fillId="3" borderId="0" xfId="6" applyFont="1" applyFill="1" applyBorder="1"/>
    <xf numFmtId="2" fontId="159" fillId="3" borderId="0" xfId="0" applyNumberFormat="1" applyFont="1" applyFill="1" applyBorder="1" applyAlignment="1" applyProtection="1">
      <alignment vertical="center"/>
      <protection locked="0"/>
    </xf>
    <xf numFmtId="2" fontId="160" fillId="3" borderId="0" xfId="0" applyNumberFormat="1" applyFont="1" applyFill="1" applyBorder="1" applyAlignment="1" applyProtection="1">
      <alignment vertical="center"/>
      <protection locked="0"/>
    </xf>
    <xf numFmtId="1" fontId="9" fillId="3" borderId="0" xfId="6" applyNumberFormat="1" applyFont="1" applyFill="1" applyBorder="1"/>
    <xf numFmtId="1" fontId="9" fillId="3" borderId="0" xfId="6" applyNumberFormat="1" applyFont="1" applyFill="1" applyBorder="1" applyAlignment="1">
      <alignment horizontal="right"/>
    </xf>
    <xf numFmtId="0" fontId="9" fillId="0" borderId="0" xfId="6" applyFont="1" applyFill="1" applyBorder="1"/>
    <xf numFmtId="0" fontId="9" fillId="0" borderId="0" xfId="6" applyFont="1" applyFill="1" applyBorder="1" applyAlignment="1">
      <alignment horizontal="right" wrapText="1"/>
    </xf>
    <xf numFmtId="0" fontId="23" fillId="0" borderId="0" xfId="6" applyFont="1" applyFill="1" applyBorder="1" applyProtection="1">
      <protection locked="0"/>
    </xf>
    <xf numFmtId="165" fontId="23" fillId="0" borderId="7" xfId="0" applyNumberFormat="1" applyFont="1" applyFill="1" applyBorder="1"/>
    <xf numFmtId="165" fontId="23" fillId="0" borderId="4" xfId="0" applyNumberFormat="1" applyFont="1" applyFill="1" applyBorder="1" applyAlignment="1">
      <alignment horizontal="right"/>
    </xf>
    <xf numFmtId="165" fontId="23" fillId="0" borderId="4" xfId="0" applyNumberFormat="1" applyFont="1" applyFill="1" applyBorder="1"/>
    <xf numFmtId="0" fontId="161" fillId="0" borderId="0" xfId="0" applyFont="1"/>
    <xf numFmtId="0" fontId="10" fillId="3" borderId="128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2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56" fillId="3" borderId="11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wrapText="1"/>
    </xf>
    <xf numFmtId="0" fontId="156" fillId="3" borderId="113" xfId="0" applyFont="1" applyFill="1" applyBorder="1" applyAlignment="1">
      <alignment horizontal="center" vertical="center" wrapText="1"/>
    </xf>
    <xf numFmtId="0" fontId="156" fillId="3" borderId="129" xfId="0" applyFont="1" applyFill="1" applyBorder="1" applyAlignment="1">
      <alignment horizontal="center" vertical="center" wrapText="1"/>
    </xf>
    <xf numFmtId="0" fontId="156" fillId="3" borderId="128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left" vertical="center" wrapText="1"/>
    </xf>
    <xf numFmtId="0" fontId="9" fillId="3" borderId="43" xfId="0" applyFont="1" applyFill="1" applyBorder="1" applyAlignment="1">
      <alignment horizontal="left" vertical="center" wrapText="1"/>
    </xf>
    <xf numFmtId="0" fontId="9" fillId="3" borderId="41" xfId="0" applyFont="1" applyFill="1" applyBorder="1" applyAlignment="1">
      <alignment horizontal="left" vertical="center" wrapText="1"/>
    </xf>
    <xf numFmtId="165" fontId="9" fillId="3" borderId="9" xfId="0" applyNumberFormat="1" applyFont="1" applyFill="1" applyBorder="1" applyAlignment="1">
      <alignment horizontal="center" vertical="center" wrapText="1"/>
    </xf>
    <xf numFmtId="165" fontId="9" fillId="3" borderId="1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165" fontId="9" fillId="3" borderId="39" xfId="0" applyNumberFormat="1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4" fontId="16" fillId="3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6" fillId="3" borderId="40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4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3" fontId="6" fillId="3" borderId="20" xfId="0" applyNumberFormat="1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3" fontId="6" fillId="3" borderId="38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0" fontId="9" fillId="0" borderId="2" xfId="6" applyNumberFormat="1" applyFont="1" applyFill="1" applyBorder="1" applyAlignment="1">
      <alignment horizontal="center"/>
    </xf>
    <xf numFmtId="0" fontId="9" fillId="0" borderId="32" xfId="6" applyNumberFormat="1" applyFont="1" applyFill="1" applyBorder="1" applyAlignment="1">
      <alignment horizontal="center"/>
    </xf>
    <xf numFmtId="0" fontId="9" fillId="0" borderId="10" xfId="6" applyNumberFormat="1" applyFont="1" applyFill="1" applyBorder="1" applyAlignment="1">
      <alignment horizontal="center"/>
    </xf>
    <xf numFmtId="0" fontId="9" fillId="0" borderId="10" xfId="6" applyFont="1" applyFill="1" applyBorder="1" applyAlignment="1">
      <alignment horizontal="center"/>
    </xf>
    <xf numFmtId="0" fontId="9" fillId="0" borderId="2" xfId="6" applyFont="1" applyFill="1" applyBorder="1" applyAlignment="1">
      <alignment horizontal="center"/>
    </xf>
    <xf numFmtId="0" fontId="9" fillId="0" borderId="33" xfId="6" applyFont="1" applyFill="1" applyBorder="1" applyAlignment="1">
      <alignment horizontal="center"/>
    </xf>
    <xf numFmtId="0" fontId="80" fillId="0" borderId="111" xfId="6" applyNumberFormat="1" applyFont="1" applyFill="1" applyBorder="1" applyAlignment="1">
      <alignment horizontal="center" wrapText="1"/>
    </xf>
    <xf numFmtId="0" fontId="80" fillId="0" borderId="54" xfId="6" applyNumberFormat="1" applyFont="1" applyFill="1" applyBorder="1" applyAlignment="1">
      <alignment horizontal="center" wrapText="1"/>
    </xf>
    <xf numFmtId="0" fontId="22" fillId="0" borderId="112" xfId="6" applyNumberFormat="1" applyFont="1" applyFill="1" applyBorder="1" applyAlignment="1">
      <alignment horizontal="center"/>
    </xf>
    <xf numFmtId="0" fontId="22" fillId="0" borderId="113" xfId="6" applyNumberFormat="1" applyFont="1" applyFill="1" applyBorder="1" applyAlignment="1">
      <alignment horizontal="center"/>
    </xf>
    <xf numFmtId="0" fontId="22" fillId="0" borderId="114" xfId="6" applyNumberFormat="1" applyFont="1" applyFill="1" applyBorder="1" applyAlignment="1">
      <alignment horizontal="center"/>
    </xf>
    <xf numFmtId="0" fontId="22" fillId="0" borderId="115" xfId="6" applyNumberFormat="1" applyFont="1" applyFill="1" applyBorder="1" applyAlignment="1">
      <alignment horizontal="center"/>
    </xf>
    <xf numFmtId="0" fontId="9" fillId="3" borderId="74" xfId="6" applyNumberFormat="1" applyFont="1" applyFill="1" applyBorder="1" applyAlignment="1">
      <alignment horizontal="center"/>
    </xf>
    <xf numFmtId="0" fontId="9" fillId="3" borderId="2" xfId="6" applyNumberFormat="1" applyFont="1" applyFill="1" applyBorder="1" applyAlignment="1">
      <alignment horizontal="center"/>
    </xf>
    <xf numFmtId="0" fontId="9" fillId="3" borderId="32" xfId="6" applyNumberFormat="1" applyFont="1" applyFill="1" applyBorder="1" applyAlignment="1">
      <alignment horizontal="center"/>
    </xf>
    <xf numFmtId="0" fontId="9" fillId="0" borderId="33" xfId="6" applyNumberFormat="1" applyFont="1" applyFill="1" applyBorder="1" applyAlignment="1">
      <alignment horizontal="center"/>
    </xf>
    <xf numFmtId="0" fontId="16" fillId="0" borderId="111" xfId="6" applyNumberFormat="1" applyFont="1" applyFill="1" applyBorder="1" applyAlignment="1">
      <alignment horizontal="center" wrapText="1"/>
    </xf>
    <xf numFmtId="0" fontId="16" fillId="0" borderId="54" xfId="6" applyNumberFormat="1" applyFont="1" applyFill="1" applyBorder="1" applyAlignment="1">
      <alignment horizontal="center" wrapText="1"/>
    </xf>
    <xf numFmtId="0" fontId="16" fillId="0" borderId="112" xfId="6" applyNumberFormat="1" applyFont="1" applyFill="1" applyBorder="1" applyAlignment="1">
      <alignment horizontal="center"/>
    </xf>
    <xf numFmtId="0" fontId="16" fillId="0" borderId="113" xfId="6" applyNumberFormat="1" applyFont="1" applyFill="1" applyBorder="1" applyAlignment="1">
      <alignment horizontal="center"/>
    </xf>
    <xf numFmtId="0" fontId="16" fillId="0" borderId="114" xfId="6" applyNumberFormat="1" applyFont="1" applyFill="1" applyBorder="1" applyAlignment="1">
      <alignment horizontal="center"/>
    </xf>
    <xf numFmtId="0" fontId="16" fillId="0" borderId="115" xfId="6" applyNumberFormat="1" applyFont="1" applyFill="1" applyBorder="1" applyAlignment="1">
      <alignment horizontal="center"/>
    </xf>
    <xf numFmtId="164" fontId="8" fillId="0" borderId="0" xfId="23" applyNumberFormat="1" applyFont="1" applyBorder="1" applyAlignment="1">
      <alignment vertical="center"/>
    </xf>
    <xf numFmtId="164" fontId="46" fillId="0" borderId="0" xfId="8" applyNumberFormat="1" applyFont="1" applyBorder="1" applyAlignment="1">
      <alignment vertical="center"/>
    </xf>
    <xf numFmtId="164" fontId="4" fillId="0" borderId="0" xfId="15" applyNumberFormat="1" applyFont="1" applyAlignment="1">
      <alignment vertical="center"/>
    </xf>
    <xf numFmtId="164" fontId="46" fillId="0" borderId="0" xfId="8" applyNumberFormat="1" applyFont="1" applyAlignment="1">
      <alignment vertical="center"/>
    </xf>
    <xf numFmtId="164" fontId="8" fillId="0" borderId="0" xfId="15" applyNumberFormat="1" applyFont="1" applyBorder="1" applyAlignment="1">
      <alignment horizontal="left" vertical="center"/>
    </xf>
    <xf numFmtId="164" fontId="150" fillId="0" borderId="0" xfId="8" applyNumberFormat="1" applyFont="1" applyBorder="1" applyAlignment="1">
      <alignment vertical="center"/>
    </xf>
    <xf numFmtId="164" fontId="8" fillId="0" borderId="0" xfId="15" applyNumberFormat="1" applyFont="1" applyBorder="1" applyAlignment="1">
      <alignment horizontal="right" vertical="center"/>
    </xf>
    <xf numFmtId="164" fontId="46" fillId="0" borderId="0" xfId="8" applyNumberFormat="1" applyFont="1" applyBorder="1" applyAlignment="1">
      <alignment horizontal="right" vertical="center"/>
    </xf>
    <xf numFmtId="164" fontId="8" fillId="0" borderId="40" xfId="15" applyNumberFormat="1" applyFont="1" applyBorder="1" applyAlignment="1">
      <alignment horizontal="left" vertical="center"/>
    </xf>
    <xf numFmtId="164" fontId="8" fillId="0" borderId="41" xfId="15" applyNumberFormat="1" applyFont="1" applyBorder="1" applyAlignment="1">
      <alignment horizontal="left" vertical="center"/>
    </xf>
    <xf numFmtId="164" fontId="8" fillId="0" borderId="2" xfId="15" applyNumberFormat="1" applyFont="1" applyBorder="1" applyAlignment="1">
      <alignment horizontal="center"/>
    </xf>
    <xf numFmtId="164" fontId="46" fillId="0" borderId="2" xfId="8" applyNumberFormat="1" applyFont="1" applyBorder="1" applyAlignment="1">
      <alignment horizontal="center"/>
    </xf>
    <xf numFmtId="164" fontId="46" fillId="0" borderId="32" xfId="8" applyNumberFormat="1" applyFont="1" applyBorder="1" applyAlignment="1">
      <alignment horizontal="center"/>
    </xf>
    <xf numFmtId="164" fontId="8" fillId="0" borderId="10" xfId="15" applyNumberFormat="1" applyFont="1" applyBorder="1" applyAlignment="1">
      <alignment horizontal="center"/>
    </xf>
    <xf numFmtId="164" fontId="46" fillId="0" borderId="33" xfId="8" applyNumberFormat="1" applyFont="1" applyBorder="1" applyAlignment="1">
      <alignment horizontal="center"/>
    </xf>
    <xf numFmtId="0" fontId="3" fillId="0" borderId="0" xfId="8" applyFont="1" applyBorder="1" applyAlignment="1">
      <alignment horizontal="right"/>
    </xf>
    <xf numFmtId="0" fontId="3" fillId="0" borderId="2" xfId="8" applyFont="1" applyBorder="1" applyAlignment="1">
      <alignment horizontal="center" vertical="center" wrapText="1"/>
    </xf>
    <xf numFmtId="0" fontId="3" fillId="0" borderId="32" xfId="8" applyFont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 wrapText="1"/>
    </xf>
    <xf numFmtId="0" fontId="3" fillId="0" borderId="33" xfId="8" applyFont="1" applyBorder="1" applyAlignment="1">
      <alignment horizontal="center" vertical="center" wrapText="1"/>
    </xf>
    <xf numFmtId="0" fontId="4" fillId="0" borderId="142" xfId="23" applyFont="1" applyFill="1" applyBorder="1" applyAlignment="1">
      <alignment horizontal="center" vertical="center"/>
    </xf>
    <xf numFmtId="0" fontId="4" fillId="0" borderId="75" xfId="16" applyFont="1" applyFill="1" applyBorder="1" applyAlignment="1">
      <alignment horizontal="center" vertical="center"/>
    </xf>
    <xf numFmtId="0" fontId="8" fillId="0" borderId="2" xfId="23" applyFont="1" applyFill="1" applyBorder="1" applyAlignment="1">
      <alignment horizontal="center" vertical="center"/>
    </xf>
    <xf numFmtId="0" fontId="8" fillId="0" borderId="10" xfId="23" applyFont="1" applyFill="1" applyBorder="1" applyAlignment="1">
      <alignment horizontal="center" vertical="center"/>
    </xf>
    <xf numFmtId="0" fontId="8" fillId="0" borderId="32" xfId="23" applyFont="1" applyFill="1" applyBorder="1" applyAlignment="1">
      <alignment horizontal="center" vertical="center"/>
    </xf>
    <xf numFmtId="0" fontId="2" fillId="3" borderId="0" xfId="17" applyFont="1" applyFill="1" applyBorder="1" applyAlignment="1">
      <alignment vertical="center"/>
    </xf>
    <xf numFmtId="0" fontId="0" fillId="3" borderId="0" xfId="0" applyFill="1" applyAlignment="1">
      <alignment vertical="center"/>
    </xf>
    <xf numFmtId="2" fontId="2" fillId="3" borderId="0" xfId="18" applyNumberFormat="1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4" fillId="3" borderId="0" xfId="17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8" fillId="3" borderId="0" xfId="17" applyFont="1" applyFill="1" applyBorder="1" applyAlignment="1">
      <alignment horizontal="left" vertical="center" indent="1"/>
    </xf>
    <xf numFmtId="0" fontId="0" fillId="3" borderId="0" xfId="0" applyFill="1" applyBorder="1" applyAlignment="1">
      <alignment horizontal="left" vertical="center" indent="1"/>
    </xf>
    <xf numFmtId="2" fontId="8" fillId="3" borderId="0" xfId="17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11" fillId="3" borderId="94" xfId="17" applyFont="1" applyFill="1" applyBorder="1" applyAlignment="1">
      <alignment horizontal="center" vertical="center"/>
    </xf>
    <xf numFmtId="0" fontId="11" fillId="3" borderId="108" xfId="17" applyFont="1" applyFill="1" applyBorder="1" applyAlignment="1">
      <alignment horizontal="center" vertical="center"/>
    </xf>
    <xf numFmtId="0" fontId="2" fillId="3" borderId="0" xfId="17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2" fillId="3" borderId="0" xfId="18" applyFont="1" applyFill="1" applyBorder="1" applyAlignment="1">
      <alignment vertical="center"/>
    </xf>
    <xf numFmtId="2" fontId="2" fillId="3" borderId="0" xfId="18" applyNumberFormat="1" applyFont="1" applyFill="1" applyBorder="1" applyAlignment="1">
      <alignment horizontal="right" vertical="center"/>
    </xf>
    <xf numFmtId="0" fontId="2" fillId="3" borderId="0" xfId="23" applyFont="1" applyFill="1" applyAlignment="1">
      <alignment vertical="center"/>
    </xf>
    <xf numFmtId="0" fontId="56" fillId="3" borderId="0" xfId="18" applyFont="1" applyFill="1" applyAlignment="1">
      <alignment vertical="center"/>
    </xf>
    <xf numFmtId="0" fontId="54" fillId="3" borderId="0" xfId="18" applyFill="1" applyAlignment="1">
      <alignment vertical="center"/>
    </xf>
    <xf numFmtId="0" fontId="30" fillId="3" borderId="0" xfId="18" applyFont="1" applyFill="1" applyBorder="1" applyAlignment="1">
      <alignment horizontal="left" vertical="center" indent="1"/>
    </xf>
    <xf numFmtId="0" fontId="30" fillId="3" borderId="0" xfId="18" applyFont="1" applyFill="1" applyBorder="1" applyAlignment="1">
      <alignment vertical="center"/>
    </xf>
    <xf numFmtId="0" fontId="8" fillId="3" borderId="94" xfId="18" applyFont="1" applyFill="1" applyBorder="1" applyAlignment="1">
      <alignment horizontal="center" vertical="center"/>
    </xf>
    <xf numFmtId="0" fontId="11" fillId="3" borderId="108" xfId="18" applyFont="1" applyFill="1" applyBorder="1" applyAlignment="1">
      <alignment horizontal="center" vertical="center"/>
    </xf>
    <xf numFmtId="0" fontId="8" fillId="3" borderId="32" xfId="25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8" fillId="3" borderId="11" xfId="25" applyFont="1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2" fillId="0" borderId="0" xfId="21" applyFont="1" applyAlignment="1">
      <alignment horizontal="justify" vertical="center" wrapText="1"/>
    </xf>
    <xf numFmtId="0" fontId="30" fillId="0" borderId="10" xfId="21" applyFont="1" applyBorder="1" applyAlignment="1">
      <alignment horizontal="center" wrapText="1"/>
    </xf>
    <xf numFmtId="0" fontId="30" fillId="0" borderId="33" xfId="21" applyFont="1" applyBorder="1" applyAlignment="1">
      <alignment horizontal="center" wrapText="1"/>
    </xf>
    <xf numFmtId="0" fontId="2" fillId="0" borderId="0" xfId="21" applyFont="1" applyAlignment="1">
      <alignment horizontal="left" wrapText="1"/>
    </xf>
    <xf numFmtId="1" fontId="30" fillId="0" borderId="40" xfId="21" applyNumberFormat="1" applyFont="1" applyBorder="1" applyAlignment="1">
      <alignment horizontal="left" vertical="center" wrapText="1"/>
    </xf>
    <xf numFmtId="0" fontId="71" fillId="0" borderId="41" xfId="40" applyFont="1" applyBorder="1" applyAlignment="1">
      <alignment horizontal="left" vertical="center" wrapText="1"/>
    </xf>
    <xf numFmtId="0" fontId="30" fillId="0" borderId="2" xfId="21" applyFont="1" applyBorder="1" applyAlignment="1">
      <alignment horizontal="center" vertical="center"/>
    </xf>
    <xf numFmtId="0" fontId="30" fillId="0" borderId="11" xfId="21" applyFont="1" applyBorder="1" applyAlignment="1">
      <alignment horizontal="center" vertical="center"/>
    </xf>
    <xf numFmtId="0" fontId="30" fillId="0" borderId="10" xfId="21" applyFont="1" applyBorder="1" applyAlignment="1">
      <alignment horizontal="center" vertical="center"/>
    </xf>
    <xf numFmtId="0" fontId="30" fillId="0" borderId="32" xfId="21" applyFont="1" applyBorder="1" applyAlignment="1">
      <alignment horizontal="center" vertical="center"/>
    </xf>
    <xf numFmtId="0" fontId="30" fillId="0" borderId="32" xfId="21" applyFont="1" applyBorder="1" applyAlignment="1">
      <alignment horizontal="center" wrapText="1"/>
    </xf>
    <xf numFmtId="1" fontId="30" fillId="0" borderId="57" xfId="21" applyNumberFormat="1" applyFont="1" applyBorder="1" applyAlignment="1">
      <alignment horizontal="left" vertical="center" wrapText="1"/>
    </xf>
    <xf numFmtId="0" fontId="71" fillId="0" borderId="134" xfId="40" applyFont="1" applyBorder="1" applyAlignment="1">
      <alignment horizontal="left" vertical="center" wrapText="1"/>
    </xf>
    <xf numFmtId="0" fontId="30" fillId="0" borderId="11" xfId="21" applyFont="1" applyFill="1" applyBorder="1" applyAlignment="1">
      <alignment horizontal="center" vertical="center"/>
    </xf>
    <xf numFmtId="0" fontId="30" fillId="0" borderId="11" xfId="21" applyFont="1" applyBorder="1" applyAlignment="1">
      <alignment horizontal="center" wrapText="1"/>
    </xf>
    <xf numFmtId="0" fontId="30" fillId="0" borderId="11" xfId="21" applyFont="1" applyFill="1" applyBorder="1" applyAlignment="1">
      <alignment horizontal="center" vertical="center" wrapText="1"/>
    </xf>
    <xf numFmtId="0" fontId="30" fillId="0" borderId="60" xfId="21" applyFont="1" applyFill="1" applyBorder="1" applyAlignment="1">
      <alignment horizontal="center" vertical="center"/>
    </xf>
    <xf numFmtId="1" fontId="30" fillId="0" borderId="94" xfId="21" applyNumberFormat="1" applyFont="1" applyBorder="1" applyAlignment="1">
      <alignment horizontal="left" vertical="center" wrapText="1"/>
    </xf>
    <xf numFmtId="0" fontId="71" fillId="0" borderId="108" xfId="40" applyFont="1" applyBorder="1" applyAlignment="1">
      <alignment horizontal="left" vertical="center" wrapText="1"/>
    </xf>
    <xf numFmtId="0" fontId="30" fillId="0" borderId="32" xfId="21" applyFont="1" applyFill="1" applyBorder="1" applyAlignment="1">
      <alignment horizontal="center" vertical="center" wrapText="1"/>
    </xf>
    <xf numFmtId="0" fontId="107" fillId="0" borderId="0" xfId="39" applyFont="1" applyAlignment="1">
      <alignment horizontal="left"/>
    </xf>
    <xf numFmtId="0" fontId="91" fillId="3" borderId="0" xfId="21" applyFont="1" applyFill="1" applyAlignment="1">
      <alignment wrapText="1"/>
    </xf>
    <xf numFmtId="0" fontId="71" fillId="0" borderId="0" xfId="40" applyFont="1" applyAlignment="1">
      <alignment wrapText="1"/>
    </xf>
    <xf numFmtId="0" fontId="30" fillId="3" borderId="11" xfId="2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13" fillId="0" borderId="11" xfId="36" applyFont="1" applyBorder="1" applyAlignment="1">
      <alignment horizontal="center"/>
    </xf>
    <xf numFmtId="0" fontId="13" fillId="0" borderId="32" xfId="36" applyFont="1" applyBorder="1" applyAlignment="1">
      <alignment horizontal="center"/>
    </xf>
    <xf numFmtId="0" fontId="13" fillId="0" borderId="60" xfId="36" applyFont="1" applyBorder="1" applyAlignment="1">
      <alignment horizontal="center"/>
    </xf>
    <xf numFmtId="0" fontId="13" fillId="0" borderId="128" xfId="36" applyFont="1" applyBorder="1" applyAlignment="1">
      <alignment horizontal="center"/>
    </xf>
    <xf numFmtId="0" fontId="13" fillId="0" borderId="129" xfId="36" applyFont="1" applyBorder="1" applyAlignment="1">
      <alignment horizontal="center"/>
    </xf>
    <xf numFmtId="0" fontId="13" fillId="0" borderId="131" xfId="36" applyFont="1" applyBorder="1" applyAlignment="1">
      <alignment horizontal="center"/>
    </xf>
    <xf numFmtId="0" fontId="4" fillId="0" borderId="0" xfId="0" quotePrefix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quotePrefix="1" applyFont="1" applyFill="1" applyBorder="1" applyAlignment="1">
      <alignment horizontal="center" vertical="center"/>
    </xf>
    <xf numFmtId="0" fontId="30" fillId="0" borderId="32" xfId="0" quotePrefix="1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3" fillId="0" borderId="10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1" fillId="0" borderId="102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03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4" fillId="0" borderId="0" xfId="38" applyFont="1" applyAlignment="1" applyProtection="1">
      <alignment horizontal="left" wrapText="1"/>
      <protection locked="0"/>
    </xf>
    <xf numFmtId="0" fontId="8" fillId="0" borderId="12" xfId="13" applyFont="1" applyFill="1" applyBorder="1" applyAlignment="1">
      <alignment horizontal="center"/>
    </xf>
    <xf numFmtId="0" fontId="8" fillId="0" borderId="54" xfId="13" applyFont="1" applyFill="1" applyBorder="1" applyAlignment="1">
      <alignment horizontal="center"/>
    </xf>
    <xf numFmtId="0" fontId="8" fillId="0" borderId="1" xfId="13" applyFont="1" applyFill="1" applyBorder="1" applyAlignment="1">
      <alignment horizontal="center"/>
    </xf>
    <xf numFmtId="0" fontId="8" fillId="0" borderId="42" xfId="13" applyFont="1" applyFill="1" applyBorder="1" applyAlignment="1">
      <alignment horizontal="center"/>
    </xf>
    <xf numFmtId="0" fontId="2" fillId="0" borderId="0" xfId="21" applyFont="1" applyAlignment="1">
      <alignment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left" vertical="center" wrapText="1"/>
    </xf>
    <xf numFmtId="0" fontId="0" fillId="3" borderId="41" xfId="0" applyFill="1" applyBorder="1" applyAlignment="1">
      <alignment horizontal="left" vertical="center" wrapText="1"/>
    </xf>
    <xf numFmtId="0" fontId="8" fillId="3" borderId="102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0" fillId="0" borderId="113" xfId="0" applyFont="1" applyFill="1" applyBorder="1" applyAlignment="1">
      <alignment horizontal="center"/>
    </xf>
    <xf numFmtId="0" fontId="30" fillId="0" borderId="129" xfId="0" applyFont="1" applyFill="1" applyBorder="1" applyAlignment="1">
      <alignment horizontal="center"/>
    </xf>
    <xf numFmtId="0" fontId="30" fillId="0" borderId="128" xfId="0" applyFont="1" applyFill="1" applyBorder="1" applyAlignment="1">
      <alignment horizontal="center"/>
    </xf>
    <xf numFmtId="0" fontId="30" fillId="0" borderId="131" xfId="0" applyFont="1" applyFill="1" applyBorder="1" applyAlignment="1">
      <alignment horizontal="center"/>
    </xf>
    <xf numFmtId="0" fontId="9" fillId="0" borderId="22" xfId="0" applyFont="1" applyBorder="1" applyAlignment="1"/>
    <xf numFmtId="0" fontId="9" fillId="0" borderId="0" xfId="0" applyFont="1" applyBorder="1" applyAlignment="1"/>
    <xf numFmtId="0" fontId="9" fillId="0" borderId="23" xfId="0" applyFont="1" applyBorder="1" applyAlignment="1"/>
    <xf numFmtId="0" fontId="30" fillId="0" borderId="43" xfId="36" applyFont="1" applyFill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30" fillId="0" borderId="40" xfId="36" quotePrefix="1" applyFont="1" applyFill="1" applyBorder="1" applyAlignment="1">
      <alignment horizontal="center" vertical="center" textRotation="90" wrapText="1"/>
    </xf>
    <xf numFmtId="0" fontId="3" fillId="0" borderId="43" xfId="6" applyFont="1" applyFill="1" applyBorder="1" applyAlignment="1">
      <alignment horizontal="center" vertical="center" wrapText="1"/>
    </xf>
    <xf numFmtId="0" fontId="3" fillId="0" borderId="77" xfId="6" applyFont="1" applyFill="1" applyBorder="1" applyAlignment="1">
      <alignment horizontal="center" vertical="center" wrapText="1"/>
    </xf>
    <xf numFmtId="0" fontId="3" fillId="0" borderId="130" xfId="6" applyFont="1" applyFill="1" applyBorder="1" applyAlignment="1">
      <alignment horizontal="center" vertical="center" wrapText="1"/>
    </xf>
    <xf numFmtId="0" fontId="3" fillId="3" borderId="0" xfId="6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3" fillId="0" borderId="40" xfId="6" applyFont="1" applyFill="1" applyBorder="1" applyAlignment="1">
      <alignment horizontal="center" vertical="center"/>
    </xf>
    <xf numFmtId="0" fontId="3" fillId="0" borderId="41" xfId="6" applyFont="1" applyFill="1" applyBorder="1" applyAlignment="1">
      <alignment horizontal="center" vertical="center"/>
    </xf>
    <xf numFmtId="0" fontId="3" fillId="3" borderId="9" xfId="6" applyFont="1" applyFill="1" applyBorder="1" applyAlignment="1">
      <alignment horizontal="center" vertical="center"/>
    </xf>
    <xf numFmtId="0" fontId="3" fillId="3" borderId="56" xfId="6" applyFont="1" applyFill="1" applyBorder="1" applyAlignment="1">
      <alignment horizontal="center" vertical="center"/>
    </xf>
    <xf numFmtId="0" fontId="3" fillId="3" borderId="10" xfId="6" applyFont="1" applyFill="1" applyBorder="1" applyAlignment="1">
      <alignment horizontal="center"/>
    </xf>
    <xf numFmtId="0" fontId="3" fillId="3" borderId="2" xfId="6" applyFont="1" applyFill="1" applyBorder="1" applyAlignment="1">
      <alignment horizontal="center"/>
    </xf>
    <xf numFmtId="0" fontId="3" fillId="3" borderId="32" xfId="6" applyFont="1" applyFill="1" applyBorder="1" applyAlignment="1">
      <alignment horizontal="center"/>
    </xf>
    <xf numFmtId="0" fontId="3" fillId="3" borderId="11" xfId="6" applyFont="1" applyFill="1" applyBorder="1" applyAlignment="1">
      <alignment horizontal="center"/>
    </xf>
    <xf numFmtId="0" fontId="3" fillId="3" borderId="60" xfId="6" applyFont="1" applyFill="1" applyBorder="1" applyAlignment="1">
      <alignment horizontal="center"/>
    </xf>
    <xf numFmtId="0" fontId="3" fillId="3" borderId="130" xfId="6" applyFont="1" applyFill="1" applyBorder="1" applyAlignment="1">
      <alignment horizontal="center" vertical="center" wrapText="1"/>
    </xf>
    <xf numFmtId="0" fontId="3" fillId="3" borderId="43" xfId="6" applyFont="1" applyFill="1" applyBorder="1" applyAlignment="1">
      <alignment horizontal="center" vertical="center" wrapText="1"/>
    </xf>
    <xf numFmtId="0" fontId="3" fillId="3" borderId="77" xfId="6" applyFont="1" applyFill="1" applyBorder="1" applyAlignment="1">
      <alignment horizontal="center" vertical="center" wrapText="1"/>
    </xf>
    <xf numFmtId="0" fontId="3" fillId="3" borderId="44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left" wrapText="1"/>
    </xf>
    <xf numFmtId="0" fontId="3" fillId="3" borderId="94" xfId="6" applyFont="1" applyFill="1" applyBorder="1" applyAlignment="1">
      <alignment horizontal="center" vertical="center"/>
    </xf>
    <xf numFmtId="0" fontId="3" fillId="3" borderId="108" xfId="6" applyFont="1" applyFill="1" applyBorder="1" applyAlignment="1">
      <alignment horizontal="center" vertical="center"/>
    </xf>
    <xf numFmtId="0" fontId="3" fillId="3" borderId="33" xfId="6" applyFont="1" applyFill="1" applyBorder="1" applyAlignment="1">
      <alignment horizontal="center"/>
    </xf>
    <xf numFmtId="0" fontId="2" fillId="0" borderId="43" xfId="6" applyFont="1" applyFill="1" applyBorder="1" applyAlignment="1">
      <alignment horizontal="center" vertical="center"/>
    </xf>
    <xf numFmtId="0" fontId="2" fillId="0" borderId="77" xfId="6" applyFont="1" applyFill="1" applyBorder="1" applyAlignment="1">
      <alignment horizontal="center" vertical="center"/>
    </xf>
    <xf numFmtId="0" fontId="2" fillId="0" borderId="44" xfId="6" applyFont="1" applyFill="1" applyBorder="1" applyAlignment="1">
      <alignment horizontal="center" vertical="center"/>
    </xf>
    <xf numFmtId="0" fontId="10" fillId="0" borderId="40" xfId="6" applyFont="1" applyFill="1" applyBorder="1" applyAlignment="1">
      <alignment horizontal="center" vertical="center"/>
    </xf>
    <xf numFmtId="0" fontId="10" fillId="0" borderId="41" xfId="6" applyFont="1" applyFill="1" applyBorder="1" applyAlignment="1">
      <alignment horizontal="center" vertical="center"/>
    </xf>
    <xf numFmtId="0" fontId="153" fillId="3" borderId="9" xfId="6" applyFont="1" applyFill="1" applyBorder="1" applyAlignment="1">
      <alignment horizontal="center" vertical="center"/>
    </xf>
    <xf numFmtId="0" fontId="153" fillId="3" borderId="56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/>
    </xf>
    <xf numFmtId="0" fontId="10" fillId="0" borderId="32" xfId="6" applyFont="1" applyFill="1" applyBorder="1" applyAlignment="1">
      <alignment horizontal="center"/>
    </xf>
    <xf numFmtId="0" fontId="10" fillId="0" borderId="11" xfId="6" applyFont="1" applyFill="1" applyBorder="1" applyAlignment="1">
      <alignment horizontal="center"/>
    </xf>
    <xf numFmtId="0" fontId="10" fillId="0" borderId="60" xfId="6" applyFont="1" applyFill="1" applyBorder="1" applyAlignment="1">
      <alignment horizontal="center"/>
    </xf>
    <xf numFmtId="0" fontId="2" fillId="0" borderId="130" xfId="6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153" fillId="0" borderId="9" xfId="6" applyFont="1" applyFill="1" applyBorder="1" applyAlignment="1">
      <alignment horizontal="center" vertical="center"/>
    </xf>
    <xf numFmtId="0" fontId="153" fillId="0" borderId="56" xfId="6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center"/>
    </xf>
    <xf numFmtId="0" fontId="10" fillId="0" borderId="33" xfId="6" applyFont="1" applyFill="1" applyBorder="1" applyAlignment="1">
      <alignment horizontal="center"/>
    </xf>
    <xf numFmtId="0" fontId="10" fillId="0" borderId="40" xfId="44" applyFont="1" applyBorder="1" applyAlignment="1">
      <alignment horizontal="left" vertical="center"/>
    </xf>
    <xf numFmtId="0" fontId="10" fillId="0" borderId="41" xfId="44" applyFont="1" applyBorder="1" applyAlignment="1">
      <alignment horizontal="left" vertical="center"/>
    </xf>
    <xf numFmtId="0" fontId="13" fillId="0" borderId="40" xfId="11" applyFont="1" applyFill="1" applyBorder="1" applyAlignment="1">
      <alignment horizontal="left" vertical="center"/>
    </xf>
    <xf numFmtId="0" fontId="13" fillId="0" borderId="41" xfId="11" applyFont="1" applyFill="1" applyBorder="1" applyAlignment="1">
      <alignment horizontal="left" vertical="center"/>
    </xf>
    <xf numFmtId="3" fontId="13" fillId="0" borderId="12" xfId="11" applyNumberFormat="1" applyFont="1" applyFill="1" applyBorder="1" applyAlignment="1">
      <alignment horizontal="center" vertical="center"/>
    </xf>
    <xf numFmtId="3" fontId="13" fillId="0" borderId="54" xfId="11" applyNumberFormat="1" applyFont="1" applyFill="1" applyBorder="1" applyAlignment="1">
      <alignment horizontal="center" vertical="center"/>
    </xf>
    <xf numFmtId="0" fontId="3" fillId="0" borderId="24" xfId="40" applyFont="1" applyFill="1" applyBorder="1" applyAlignment="1">
      <alignment horizontal="left" vertical="center" wrapText="1"/>
    </xf>
    <xf numFmtId="0" fontId="3" fillId="0" borderId="149" xfId="40" applyFont="1" applyFill="1" applyBorder="1" applyAlignment="1">
      <alignment horizontal="left" vertical="center" wrapText="1"/>
    </xf>
    <xf numFmtId="0" fontId="0" fillId="0" borderId="15" xfId="40" applyFont="1" applyFill="1" applyBorder="1" applyAlignment="1">
      <alignment horizontal="right" wrapText="1"/>
    </xf>
    <xf numFmtId="0" fontId="66" fillId="0" borderId="15" xfId="40" applyFill="1" applyBorder="1" applyAlignment="1">
      <alignment horizontal="right" wrapText="1"/>
    </xf>
    <xf numFmtId="0" fontId="21" fillId="0" borderId="24" xfId="40" applyFont="1" applyFill="1" applyBorder="1" applyAlignment="1">
      <alignment vertical="center" wrapText="1"/>
    </xf>
    <xf numFmtId="0" fontId="21" fillId="0" borderId="149" xfId="40" applyFont="1" applyFill="1" applyBorder="1" applyAlignment="1">
      <alignment vertical="center" wrapText="1"/>
    </xf>
    <xf numFmtId="0" fontId="21" fillId="0" borderId="53" xfId="40" applyFont="1" applyFill="1" applyBorder="1" applyAlignment="1">
      <alignment vertical="center" wrapText="1"/>
    </xf>
    <xf numFmtId="0" fontId="21" fillId="0" borderId="135" xfId="40" applyFont="1" applyFill="1" applyBorder="1" applyAlignment="1">
      <alignment vertical="center" wrapText="1"/>
    </xf>
    <xf numFmtId="0" fontId="3" fillId="0" borderId="53" xfId="40" applyFont="1" applyFill="1" applyBorder="1" applyAlignment="1">
      <alignment vertical="center" wrapText="1"/>
    </xf>
    <xf numFmtId="0" fontId="3" fillId="0" borderId="135" xfId="40" applyFont="1" applyFill="1" applyBorder="1" applyAlignment="1">
      <alignment vertical="center" wrapText="1"/>
    </xf>
    <xf numFmtId="0" fontId="3" fillId="0" borderId="24" xfId="40" applyFont="1" applyFill="1" applyBorder="1" applyAlignment="1">
      <alignment horizontal="left" vertical="center"/>
    </xf>
    <xf numFmtId="0" fontId="3" fillId="0" borderId="149" xfId="40" applyFont="1" applyFill="1" applyBorder="1" applyAlignment="1">
      <alignment horizontal="left" vertical="center"/>
    </xf>
    <xf numFmtId="0" fontId="3" fillId="0" borderId="24" xfId="40" applyFont="1" applyFill="1" applyBorder="1" applyAlignment="1" applyProtection="1">
      <alignment horizontal="left" vertical="center"/>
      <protection locked="0"/>
    </xf>
    <xf numFmtId="0" fontId="3" fillId="0" borderId="149" xfId="4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>
      <alignment horizontal="right" shrinkToFit="1"/>
    </xf>
    <xf numFmtId="0" fontId="0" fillId="0" borderId="0" xfId="0" applyBorder="1" applyAlignment="1">
      <alignment horizontal="right" shrinkToFit="1"/>
    </xf>
    <xf numFmtId="0" fontId="16" fillId="0" borderId="102" xfId="6" applyFont="1" applyFill="1" applyBorder="1" applyAlignment="1">
      <alignment horizontal="center"/>
    </xf>
    <xf numFmtId="0" fontId="16" fillId="0" borderId="1" xfId="6" applyFont="1" applyFill="1" applyBorder="1" applyAlignment="1">
      <alignment horizontal="center"/>
    </xf>
    <xf numFmtId="0" fontId="16" fillId="0" borderId="9" xfId="6" applyFont="1" applyFill="1" applyBorder="1" applyAlignment="1">
      <alignment horizontal="center"/>
    </xf>
    <xf numFmtId="0" fontId="16" fillId="0" borderId="103" xfId="6" applyFont="1" applyFill="1" applyBorder="1" applyAlignment="1">
      <alignment horizontal="center" vertical="justify"/>
    </xf>
    <xf numFmtId="0" fontId="16" fillId="0" borderId="20" xfId="6" applyFont="1" applyFill="1" applyBorder="1" applyAlignment="1">
      <alignment horizontal="center" vertical="justify"/>
    </xf>
    <xf numFmtId="0" fontId="16" fillId="0" borderId="25" xfId="6" applyFont="1" applyFill="1" applyBorder="1" applyAlignment="1">
      <alignment horizontal="center" vertical="justify"/>
    </xf>
    <xf numFmtId="0" fontId="68" fillId="0" borderId="0" xfId="0" applyFont="1" applyBorder="1" applyAlignment="1">
      <alignment horizontal="right"/>
    </xf>
    <xf numFmtId="0" fontId="9" fillId="0" borderId="74" xfId="6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9" fillId="0" borderId="2" xfId="6" applyFont="1" applyBorder="1" applyAlignment="1">
      <alignment horizontal="center"/>
    </xf>
    <xf numFmtId="0" fontId="9" fillId="0" borderId="33" xfId="6" applyFont="1" applyBorder="1" applyAlignment="1">
      <alignment horizontal="center"/>
    </xf>
  </cellXfs>
  <cellStyles count="53">
    <cellStyle name="Čiarka" xfId="34" builtinId="3"/>
    <cellStyle name="čiarky 2" xfId="35"/>
    <cellStyle name="MandOTableHeadline_TabIIImodel2001" xfId="1"/>
    <cellStyle name="Normal_ANNEXTAB23" xfId="2"/>
    <cellStyle name="Normal_ENE!H4" xfId="3"/>
    <cellStyle name="Normal_NCP!H3" xfId="4"/>
    <cellStyle name="Normal_NCP!H7a" xfId="5"/>
    <cellStyle name="Normálna" xfId="0" builtinId="0"/>
    <cellStyle name="Normálna 2" xfId="36"/>
    <cellStyle name="Normálna 2 2" xfId="40"/>
    <cellStyle name="Normálna 2 3" xfId="46"/>
    <cellStyle name="Normálna 3" xfId="38"/>
    <cellStyle name="Normálna 4" xfId="39"/>
    <cellStyle name="Normálna 5" xfId="41"/>
    <cellStyle name="Normálna 6" xfId="52"/>
    <cellStyle name="normálne 2" xfId="6"/>
    <cellStyle name="normálne 2 2" xfId="7"/>
    <cellStyle name="normálne 2 2 2" xfId="48"/>
    <cellStyle name="normálne 2 3" xfId="42"/>
    <cellStyle name="normálne 2 3 2" xfId="49"/>
    <cellStyle name="normálne 2 4" xfId="47"/>
    <cellStyle name="normálne 3" xfId="8"/>
    <cellStyle name="normálne 3 2" xfId="9"/>
    <cellStyle name="normálne 3 3" xfId="37"/>
    <cellStyle name="normálne 3 4" xfId="43"/>
    <cellStyle name="normálne 3 5" xfId="50"/>
    <cellStyle name="normálne 4" xfId="10"/>
    <cellStyle name="normálne 4 2" xfId="44"/>
    <cellStyle name="normálne 5" xfId="33"/>
    <cellStyle name="normálne_analýza vstupu 2" xfId="51"/>
    <cellStyle name="normálne_Hárok1_P38" xfId="11"/>
    <cellStyle name="normálne_P10" xfId="12"/>
    <cellStyle name="normálne_P24_25" xfId="13"/>
    <cellStyle name="normálne_P38" xfId="14"/>
    <cellStyle name="normálne_P6" xfId="15"/>
    <cellStyle name="normálne_P7" xfId="16"/>
    <cellStyle name="normálne_P8" xfId="17"/>
    <cellStyle name="normálne_P9" xfId="18"/>
    <cellStyle name="normální_anke ZS__makro_EUkrajin_POTRAVINnaNARODNEJ EKONOMIKE v %_z  b.c. " xfId="45"/>
    <cellStyle name="normální_HD5" xfId="19"/>
    <cellStyle name="normální_Hlavicky" xfId="20"/>
    <cellStyle name="normální_ODBORY aj cukrovarnicky  PROD 3_04_PRE EXCELOVSKE TABULKY DO PRILOH ZS" xfId="21"/>
    <cellStyle name="normální_spotreb.ceny" xfId="22"/>
    <cellStyle name="normální_T_33" xfId="23"/>
    <cellStyle name="normální_T_40" xfId="24"/>
    <cellStyle name="normální_T_41" xfId="25"/>
    <cellStyle name="normální_zelena sprava 2005 prilohy" xfId="26"/>
    <cellStyle name="normální_ZS 2009_Tabulky 1_44 STARE VZORY" xfId="27"/>
    <cellStyle name="PSE1stCol" xfId="28"/>
    <cellStyle name="PSE1stColHead" xfId="29"/>
    <cellStyle name="PSE1stColYear" xfId="30"/>
    <cellStyle name="PSEHeadYear" xfId="31"/>
    <cellStyle name="SAPBEXstdItem" xfId="3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onnections" Target="connection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129541</xdr:rowOff>
    </xdr:from>
    <xdr:to>
      <xdr:col>7</xdr:col>
      <xdr:colOff>617220</xdr:colOff>
      <xdr:row>41</xdr:row>
      <xdr:rowOff>85149</xdr:rowOff>
    </xdr:to>
    <xdr:pic>
      <xdr:nvPicPr>
        <xdr:cNvPr id="7" name="Obrázok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6041"/>
          <a:ext cx="5821680" cy="1799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tab855_2016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tab850_2017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tab850_2016" connectionId="1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tab855_2017" connectionId="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tab8all_2016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tab8all_2017" connectionId="6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9"/>
  <sheetViews>
    <sheetView tabSelected="1" workbookViewId="0">
      <selection activeCell="R25" sqref="R25"/>
    </sheetView>
  </sheetViews>
  <sheetFormatPr defaultColWidth="20.5703125" defaultRowHeight="12.75"/>
  <cols>
    <col min="1" max="1" width="19.7109375" style="14" customWidth="1"/>
    <col min="2" max="19" width="10.28515625" style="14" customWidth="1"/>
    <col min="20" max="16384" width="20.5703125" style="14"/>
  </cols>
  <sheetData>
    <row r="1" spans="1:13" ht="15">
      <c r="A1" s="627" t="s">
        <v>880</v>
      </c>
      <c r="B1" s="13"/>
      <c r="C1" s="13"/>
      <c r="D1" s="13"/>
      <c r="E1" s="13"/>
      <c r="F1" s="13"/>
      <c r="G1" s="1317"/>
      <c r="H1" s="13"/>
      <c r="I1" s="13"/>
      <c r="J1" s="13"/>
      <c r="K1" s="13"/>
      <c r="L1" s="13"/>
      <c r="M1" s="13" t="s">
        <v>1098</v>
      </c>
    </row>
    <row r="2" spans="1:13">
      <c r="A2" s="1960" t="s">
        <v>20</v>
      </c>
      <c r="B2" s="1962" t="s">
        <v>21</v>
      </c>
      <c r="C2" s="1962"/>
      <c r="D2" s="1963"/>
      <c r="E2" s="1962" t="s">
        <v>22</v>
      </c>
      <c r="F2" s="1962"/>
      <c r="G2" s="1963"/>
      <c r="H2" s="1962" t="s">
        <v>23</v>
      </c>
      <c r="I2" s="1962"/>
      <c r="J2" s="1963"/>
      <c r="K2" s="1964" t="s">
        <v>1097</v>
      </c>
      <c r="L2" s="1962"/>
      <c r="M2" s="1963"/>
    </row>
    <row r="3" spans="1:13" ht="25.5">
      <c r="A3" s="1961"/>
      <c r="B3" s="1916">
        <v>2016</v>
      </c>
      <c r="C3" s="1916">
        <v>2017</v>
      </c>
      <c r="D3" s="1917" t="s">
        <v>878</v>
      </c>
      <c r="E3" s="1916">
        <v>2016</v>
      </c>
      <c r="F3" s="1916">
        <v>2017</v>
      </c>
      <c r="G3" s="1917" t="s">
        <v>878</v>
      </c>
      <c r="H3" s="1916">
        <v>2016</v>
      </c>
      <c r="I3" s="1916">
        <v>2017</v>
      </c>
      <c r="J3" s="1917" t="s">
        <v>878</v>
      </c>
      <c r="K3" s="1916">
        <v>2016</v>
      </c>
      <c r="L3" s="1916">
        <v>2017</v>
      </c>
      <c r="M3" s="1918" t="s">
        <v>878</v>
      </c>
    </row>
    <row r="4" spans="1:13">
      <c r="A4" s="1318" t="s">
        <v>24</v>
      </c>
      <c r="B4" s="1319">
        <v>2848.7</v>
      </c>
      <c r="C4" s="1319">
        <v>2980.2</v>
      </c>
      <c r="D4" s="1319">
        <f t="shared" ref="D4:D20" si="0">C4/B4*100</f>
        <v>104.61614069575596</v>
      </c>
      <c r="E4" s="1319">
        <v>65973.8</v>
      </c>
      <c r="F4" s="1319">
        <v>70089</v>
      </c>
      <c r="G4" s="1319">
        <f>F4/E4*100</f>
        <v>106.23762766431521</v>
      </c>
      <c r="H4" s="1319">
        <v>118168.7</v>
      </c>
      <c r="I4" s="1319">
        <v>119886.8</v>
      </c>
      <c r="J4" s="1319">
        <f>I4/H4*100</f>
        <v>101.45393831022938</v>
      </c>
      <c r="K4" s="1319">
        <v>798476.3</v>
      </c>
      <c r="L4" s="1319">
        <v>827884.3</v>
      </c>
      <c r="M4" s="1319">
        <f>L4/K4*100</f>
        <v>103.68301476199106</v>
      </c>
    </row>
    <row r="5" spans="1:13">
      <c r="A5" s="1320" t="s">
        <v>6</v>
      </c>
      <c r="B5" s="1321">
        <v>298.10000000000002</v>
      </c>
      <c r="C5" s="1321">
        <v>307.10000000000002</v>
      </c>
      <c r="D5" s="1321">
        <f t="shared" si="0"/>
        <v>103.01912110030192</v>
      </c>
      <c r="E5" s="1321">
        <v>7878.8</v>
      </c>
      <c r="F5" s="1321">
        <v>7893.2</v>
      </c>
      <c r="G5" s="1321">
        <f>F5/E5*100</f>
        <v>100.18276894958622</v>
      </c>
      <c r="H5" s="1321">
        <v>23618</v>
      </c>
      <c r="I5" s="1321">
        <v>23686.2</v>
      </c>
      <c r="J5" s="1321">
        <f t="shared" ref="J5:J18" si="1">I5/H5*100</f>
        <v>100.28876280802778</v>
      </c>
      <c r="K5" s="1321">
        <v>163026.79999999999</v>
      </c>
      <c r="L5" s="1321">
        <v>168250</v>
      </c>
      <c r="M5" s="1321">
        <f t="shared" ref="M5:M20" si="2">L5/K5*100</f>
        <v>103.20389040329567</v>
      </c>
    </row>
    <row r="6" spans="1:13">
      <c r="A6" s="1322" t="s">
        <v>25</v>
      </c>
      <c r="B6" s="15">
        <v>67</v>
      </c>
      <c r="C6" s="15">
        <v>76.400000000000006</v>
      </c>
      <c r="D6" s="15">
        <f t="shared" si="0"/>
        <v>114.02985074626866</v>
      </c>
      <c r="E6" s="15">
        <v>2360.6999999999998</v>
      </c>
      <c r="F6" s="15">
        <v>2842</v>
      </c>
      <c r="G6" s="15">
        <f t="shared" ref="G6:G20" si="3">F6/E6*100</f>
        <v>120.38802050239337</v>
      </c>
      <c r="H6" s="16">
        <v>522.4</v>
      </c>
      <c r="I6" s="16">
        <v>566.29999999999995</v>
      </c>
      <c r="J6" s="15">
        <f t="shared" si="1"/>
        <v>108.40352220520673</v>
      </c>
      <c r="K6" s="16">
        <v>9895.2999999999993</v>
      </c>
      <c r="L6" s="16">
        <v>10097.5</v>
      </c>
      <c r="M6" s="15">
        <f t="shared" si="2"/>
        <v>102.04339433872647</v>
      </c>
    </row>
    <row r="7" spans="1:13">
      <c r="A7" s="1322" t="s">
        <v>26</v>
      </c>
      <c r="B7" s="15">
        <v>57</v>
      </c>
      <c r="C7" s="15">
        <v>50.1</v>
      </c>
      <c r="D7" s="15">
        <f t="shared" si="0"/>
        <v>87.894736842105274</v>
      </c>
      <c r="E7" s="15">
        <v>2550</v>
      </c>
      <c r="F7" s="15">
        <v>2048.5</v>
      </c>
      <c r="G7" s="15">
        <f t="shared" si="3"/>
        <v>80.333333333333329</v>
      </c>
      <c r="H7" s="1323">
        <v>376.7</v>
      </c>
      <c r="I7" s="3">
        <v>397.1</v>
      </c>
      <c r="J7" s="15">
        <f t="shared" si="1"/>
        <v>105.41544996018052</v>
      </c>
      <c r="K7" s="16">
        <v>7718.6</v>
      </c>
      <c r="L7" s="16">
        <v>8800</v>
      </c>
      <c r="M7" s="15">
        <f t="shared" si="2"/>
        <v>114.01031275101703</v>
      </c>
    </row>
    <row r="8" spans="1:13">
      <c r="A8" s="1322" t="s">
        <v>27</v>
      </c>
      <c r="B8" s="15">
        <v>84.1</v>
      </c>
      <c r="C8" s="15">
        <v>117.8</v>
      </c>
      <c r="D8" s="15">
        <f t="shared" si="0"/>
        <v>140.07134363852558</v>
      </c>
      <c r="E8" s="15">
        <v>9284</v>
      </c>
      <c r="F8" s="15">
        <v>9550</v>
      </c>
      <c r="G8" s="15">
        <f t="shared" si="3"/>
        <v>102.86514433433864</v>
      </c>
      <c r="H8" s="16">
        <v>3514</v>
      </c>
      <c r="I8" s="16">
        <v>3824.7</v>
      </c>
      <c r="J8" s="15">
        <f t="shared" si="1"/>
        <v>108.84177575412635</v>
      </c>
      <c r="K8" s="16">
        <v>33877.800000000003</v>
      </c>
      <c r="L8" s="16">
        <v>33742.400000000001</v>
      </c>
      <c r="M8" s="15">
        <f t="shared" si="2"/>
        <v>99.600328238551498</v>
      </c>
    </row>
    <row r="9" spans="1:13">
      <c r="A9" s="1322" t="s">
        <v>28</v>
      </c>
      <c r="B9" s="15">
        <v>55.3</v>
      </c>
      <c r="C9" s="15">
        <v>56.3</v>
      </c>
      <c r="D9" s="15">
        <f t="shared" si="0"/>
        <v>101.80831826401446</v>
      </c>
      <c r="E9" s="15">
        <v>1132.9000000000001</v>
      </c>
      <c r="F9" s="15">
        <v>880</v>
      </c>
      <c r="G9" s="15">
        <f t="shared" si="3"/>
        <v>77.676758760702612</v>
      </c>
      <c r="H9" s="16">
        <v>2047.9</v>
      </c>
      <c r="I9" s="16">
        <v>2141.8000000000002</v>
      </c>
      <c r="J9" s="15">
        <f t="shared" si="1"/>
        <v>104.58518482347772</v>
      </c>
      <c r="K9" s="16">
        <v>7516.6</v>
      </c>
      <c r="L9" s="16">
        <v>8100</v>
      </c>
      <c r="M9" s="15">
        <f t="shared" si="2"/>
        <v>107.76148790676636</v>
      </c>
    </row>
    <row r="10" spans="1:13">
      <c r="A10" s="1322" t="s">
        <v>29</v>
      </c>
      <c r="B10" s="15">
        <v>582.70000000000005</v>
      </c>
      <c r="C10" s="15">
        <v>619.9</v>
      </c>
      <c r="D10" s="15">
        <f t="shared" si="0"/>
        <v>106.38407413763514</v>
      </c>
      <c r="E10" s="15">
        <v>7011.9</v>
      </c>
      <c r="F10" s="15">
        <v>7274.9</v>
      </c>
      <c r="G10" s="15">
        <f t="shared" si="3"/>
        <v>103.75076655400106</v>
      </c>
      <c r="H10" s="16">
        <v>55040.6</v>
      </c>
      <c r="I10" s="16">
        <v>55450</v>
      </c>
      <c r="J10" s="15">
        <f t="shared" si="1"/>
        <v>100.74381456597494</v>
      </c>
      <c r="K10" s="16">
        <v>42526</v>
      </c>
      <c r="L10" s="16">
        <v>34869.5</v>
      </c>
      <c r="M10" s="15">
        <f t="shared" si="2"/>
        <v>81.995720265249489</v>
      </c>
    </row>
    <row r="11" spans="1:13">
      <c r="A11" s="1322" t="s">
        <v>30</v>
      </c>
      <c r="B11" s="15">
        <v>294.7</v>
      </c>
      <c r="C11" s="15">
        <v>313.60000000000002</v>
      </c>
      <c r="D11" s="15">
        <f t="shared" si="0"/>
        <v>106.41330166270787</v>
      </c>
      <c r="E11" s="15">
        <v>2524.5</v>
      </c>
      <c r="F11" s="15">
        <v>2523.6</v>
      </c>
      <c r="G11" s="15">
        <f t="shared" si="3"/>
        <v>99.964349376114086</v>
      </c>
      <c r="H11" s="16">
        <v>315.60000000000002</v>
      </c>
      <c r="I11" s="16">
        <v>305.5</v>
      </c>
      <c r="J11" s="15">
        <f t="shared" si="1"/>
        <v>96.799746514575403</v>
      </c>
      <c r="K11" s="16">
        <v>159395.79999999999</v>
      </c>
      <c r="L11" s="16">
        <v>176272.4</v>
      </c>
      <c r="M11" s="15">
        <f t="shared" si="2"/>
        <v>110.5878573964935</v>
      </c>
    </row>
    <row r="12" spans="1:13">
      <c r="A12" s="1322" t="s">
        <v>31</v>
      </c>
      <c r="B12" s="15">
        <v>9</v>
      </c>
      <c r="C12" s="15">
        <v>10.9</v>
      </c>
      <c r="D12" s="15">
        <f t="shared" si="0"/>
        <v>121.11111111111113</v>
      </c>
      <c r="E12" s="15">
        <v>464.5</v>
      </c>
      <c r="F12" s="15">
        <v>469.2</v>
      </c>
      <c r="G12" s="15">
        <f t="shared" si="3"/>
        <v>101.0118406889128</v>
      </c>
      <c r="H12" s="16">
        <v>1278.7</v>
      </c>
      <c r="I12" s="16">
        <v>1272.3</v>
      </c>
      <c r="J12" s="15">
        <f t="shared" si="1"/>
        <v>99.499491671228583</v>
      </c>
      <c r="K12" s="16">
        <v>7396.2</v>
      </c>
      <c r="L12" s="16">
        <v>7283.4</v>
      </c>
      <c r="M12" s="15">
        <f t="shared" si="2"/>
        <v>98.474892512371213</v>
      </c>
    </row>
    <row r="13" spans="1:13">
      <c r="A13" s="1322" t="s">
        <v>32</v>
      </c>
      <c r="B13" s="15">
        <v>38.5</v>
      </c>
      <c r="C13" s="15">
        <v>37.5</v>
      </c>
      <c r="D13" s="15">
        <f t="shared" si="0"/>
        <v>97.402597402597408</v>
      </c>
      <c r="E13" s="15">
        <v>1878.7</v>
      </c>
      <c r="F13" s="15">
        <v>1926.9</v>
      </c>
      <c r="G13" s="15">
        <f t="shared" si="3"/>
        <v>102.56560387501996</v>
      </c>
      <c r="H13" s="16">
        <v>1376.2</v>
      </c>
      <c r="I13" s="16">
        <v>1441.9</v>
      </c>
      <c r="J13" s="15">
        <f t="shared" si="1"/>
        <v>104.7740154047377</v>
      </c>
      <c r="K13" s="16">
        <v>11826.3</v>
      </c>
      <c r="L13" s="16">
        <v>11987.6</v>
      </c>
      <c r="M13" s="15">
        <f t="shared" si="2"/>
        <v>101.36390925310536</v>
      </c>
    </row>
    <row r="14" spans="1:13">
      <c r="A14" s="1322" t="s">
        <v>33</v>
      </c>
      <c r="B14" s="15">
        <v>1</v>
      </c>
      <c r="C14" s="15">
        <v>0.9</v>
      </c>
      <c r="D14" s="15">
        <f t="shared" si="0"/>
        <v>90</v>
      </c>
      <c r="E14" s="15">
        <v>673</v>
      </c>
      <c r="F14" s="15">
        <v>641.79999999999995</v>
      </c>
      <c r="G14" s="15">
        <f t="shared" si="3"/>
        <v>95.364041604754817</v>
      </c>
      <c r="H14" s="16">
        <v>43.8</v>
      </c>
      <c r="I14" s="16">
        <v>46.7</v>
      </c>
      <c r="J14" s="15">
        <f t="shared" si="1"/>
        <v>106.62100456621006</v>
      </c>
      <c r="K14" s="16">
        <v>21671.5</v>
      </c>
      <c r="L14" s="16">
        <v>21372</v>
      </c>
      <c r="M14" s="15">
        <f t="shared" si="2"/>
        <v>98.618000599866178</v>
      </c>
    </row>
    <row r="15" spans="1:13">
      <c r="A15" s="1322" t="s">
        <v>34</v>
      </c>
      <c r="B15" s="15">
        <v>1.3</v>
      </c>
      <c r="C15" s="15">
        <v>1.3</v>
      </c>
      <c r="D15" s="15">
        <f t="shared" si="0"/>
        <v>100</v>
      </c>
      <c r="E15" s="15">
        <v>81.7</v>
      </c>
      <c r="F15" s="15">
        <v>85.2</v>
      </c>
      <c r="G15" s="15">
        <f t="shared" si="3"/>
        <v>104.28396572827417</v>
      </c>
      <c r="H15" s="15">
        <v>137.69999999999999</v>
      </c>
      <c r="I15" s="15">
        <v>137.19999999999999</v>
      </c>
      <c r="J15" s="15">
        <f t="shared" si="1"/>
        <v>99.636891793754529</v>
      </c>
      <c r="K15" s="16">
        <v>1597.9</v>
      </c>
      <c r="L15" s="16">
        <v>1565.1</v>
      </c>
      <c r="M15" s="15">
        <f t="shared" si="2"/>
        <v>97.947305838913564</v>
      </c>
    </row>
    <row r="16" spans="1:13">
      <c r="A16" s="1322" t="s">
        <v>35</v>
      </c>
      <c r="B16" s="15">
        <v>117.7</v>
      </c>
      <c r="C16" s="15">
        <v>131.1</v>
      </c>
      <c r="D16" s="15">
        <f t="shared" si="0"/>
        <v>111.38487680543754</v>
      </c>
      <c r="E16" s="15">
        <v>1618.9</v>
      </c>
      <c r="F16" s="15">
        <v>1613.7</v>
      </c>
      <c r="G16" s="15">
        <f t="shared" si="3"/>
        <v>99.678794243004504</v>
      </c>
      <c r="H16" s="16">
        <v>3368.2</v>
      </c>
      <c r="I16" s="16">
        <v>3529.6</v>
      </c>
      <c r="J16" s="15">
        <f t="shared" si="1"/>
        <v>104.79187696692595</v>
      </c>
      <c r="K16" s="16">
        <v>30752.1</v>
      </c>
      <c r="L16" s="16">
        <v>31177.599999999999</v>
      </c>
      <c r="M16" s="15">
        <f t="shared" si="2"/>
        <v>101.38364534454558</v>
      </c>
    </row>
    <row r="17" spans="1:13">
      <c r="A17" s="1322" t="s">
        <v>36</v>
      </c>
      <c r="B17" s="15">
        <v>10.199999999999999</v>
      </c>
      <c r="C17" s="15">
        <v>18.899999999999999</v>
      </c>
      <c r="D17" s="15">
        <f t="shared" si="0"/>
        <v>185.29411764705884</v>
      </c>
      <c r="E17" s="15">
        <v>1109</v>
      </c>
      <c r="F17" s="15">
        <v>1014</v>
      </c>
      <c r="G17" s="15">
        <f t="shared" si="3"/>
        <v>91.43372407574391</v>
      </c>
      <c r="H17" s="16">
        <v>242.3</v>
      </c>
      <c r="I17" s="16">
        <v>235.3</v>
      </c>
      <c r="J17" s="15">
        <f t="shared" si="1"/>
        <v>97.111019397441183</v>
      </c>
      <c r="K17" s="16">
        <v>3515.4</v>
      </c>
      <c r="L17" s="16">
        <v>3200</v>
      </c>
      <c r="M17" s="15">
        <f t="shared" si="2"/>
        <v>91.028048017295333</v>
      </c>
    </row>
    <row r="18" spans="1:13">
      <c r="A18" s="1322" t="s">
        <v>37</v>
      </c>
      <c r="B18" s="15">
        <v>0.7</v>
      </c>
      <c r="C18" s="15">
        <v>1</v>
      </c>
      <c r="D18" s="15">
        <f t="shared" si="0"/>
        <v>142.85714285714286</v>
      </c>
      <c r="E18" s="15">
        <v>144.5</v>
      </c>
      <c r="F18" s="15">
        <v>139.80000000000001</v>
      </c>
      <c r="G18" s="15">
        <f t="shared" si="3"/>
        <v>96.747404844290656</v>
      </c>
      <c r="H18" s="16">
        <v>238.7</v>
      </c>
      <c r="I18" s="16">
        <v>238.6</v>
      </c>
      <c r="J18" s="15">
        <f t="shared" si="1"/>
        <v>99.958106409719321</v>
      </c>
      <c r="K18" s="16">
        <v>3984.9</v>
      </c>
      <c r="L18" s="16">
        <v>3922.1</v>
      </c>
      <c r="M18" s="15">
        <f t="shared" si="2"/>
        <v>98.424050791738807</v>
      </c>
    </row>
    <row r="19" spans="1:13">
      <c r="A19" s="1322" t="s">
        <v>38</v>
      </c>
      <c r="B19" s="15">
        <v>35.299999999999997</v>
      </c>
      <c r="C19" s="15">
        <v>36.1</v>
      </c>
      <c r="D19" s="15">
        <f t="shared" si="0"/>
        <v>102.26628895184137</v>
      </c>
      <c r="E19" s="15">
        <v>988.3</v>
      </c>
      <c r="F19" s="15">
        <v>988.8</v>
      </c>
      <c r="G19" s="15">
        <f t="shared" si="3"/>
        <v>100.05059192552868</v>
      </c>
      <c r="H19" s="15" t="s">
        <v>51</v>
      </c>
      <c r="I19" s="15" t="s">
        <v>51</v>
      </c>
      <c r="J19" s="15" t="s">
        <v>51</v>
      </c>
      <c r="K19" s="16">
        <v>18116</v>
      </c>
      <c r="L19" s="16">
        <v>20699.900000000001</v>
      </c>
      <c r="M19" s="15">
        <f t="shared" si="2"/>
        <v>114.26308235813647</v>
      </c>
    </row>
    <row r="20" spans="1:13">
      <c r="A20" s="1324" t="s">
        <v>39</v>
      </c>
      <c r="B20" s="17">
        <v>475.9</v>
      </c>
      <c r="C20" s="17">
        <v>440.1</v>
      </c>
      <c r="D20" s="17">
        <f t="shared" si="0"/>
        <v>92.477411220844729</v>
      </c>
      <c r="E20" s="17">
        <v>11470.5</v>
      </c>
      <c r="F20" s="17">
        <v>11907.2</v>
      </c>
      <c r="G20" s="17">
        <f t="shared" si="3"/>
        <v>103.80715749095506</v>
      </c>
      <c r="H20" s="183">
        <v>11320.2</v>
      </c>
      <c r="I20" s="183">
        <v>11611.2</v>
      </c>
      <c r="J20" s="17">
        <f>I20/H20*100</f>
        <v>102.57062596067207</v>
      </c>
      <c r="K20" s="183">
        <v>96385</v>
      </c>
      <c r="L20" s="183">
        <v>97760.5</v>
      </c>
      <c r="M20" s="17">
        <f t="shared" si="2"/>
        <v>101.42708927737718</v>
      </c>
    </row>
    <row r="21" spans="1:13">
      <c r="A21" s="1956" t="s">
        <v>40</v>
      </c>
      <c r="B21" s="1957"/>
      <c r="C21" s="1957"/>
      <c r="D21" s="1957"/>
      <c r="E21" s="1958"/>
      <c r="F21" s="1958"/>
      <c r="G21" s="1957"/>
      <c r="H21" s="1958"/>
      <c r="I21" s="1958"/>
      <c r="J21" s="1957"/>
      <c r="K21" s="1958"/>
      <c r="L21" s="1958"/>
      <c r="M21" s="1959"/>
    </row>
    <row r="22" spans="1:13">
      <c r="A22" s="1325" t="s">
        <v>6</v>
      </c>
      <c r="B22" s="1326">
        <f>B5*100/B4</f>
        <v>10.464422368097731</v>
      </c>
      <c r="C22" s="1326">
        <f>C5*100/C4</f>
        <v>10.304677538420242</v>
      </c>
      <c r="D22" s="1327">
        <f>C22-B22</f>
        <v>-0.15974482967748926</v>
      </c>
      <c r="E22" s="1326">
        <f>E5*100/E4</f>
        <v>11.942316495336026</v>
      </c>
      <c r="F22" s="1326">
        <f>F5*100/F4</f>
        <v>11.261681576281585</v>
      </c>
      <c r="G22" s="1326">
        <f>F22-E22</f>
        <v>-0.68063491905444096</v>
      </c>
      <c r="H22" s="1326">
        <f>H5*100/H4</f>
        <v>19.986680059948192</v>
      </c>
      <c r="I22" s="1326">
        <f>I5*100/I4</f>
        <v>19.757137566437674</v>
      </c>
      <c r="J22" s="1326">
        <f>I22-H22</f>
        <v>-0.22954249351051814</v>
      </c>
      <c r="K22" s="1326">
        <f>K5*100/K4</f>
        <v>20.417237180364648</v>
      </c>
      <c r="L22" s="1326">
        <f>L5*100/L4</f>
        <v>20.322888113713471</v>
      </c>
      <c r="M22" s="1327">
        <f>L22-K22</f>
        <v>-9.4349066651176372E-2</v>
      </c>
    </row>
    <row r="23" spans="1:13">
      <c r="A23" s="1322" t="s">
        <v>25</v>
      </c>
      <c r="B23" s="1328">
        <f>B6*100/B4</f>
        <v>2.3519500122863062</v>
      </c>
      <c r="C23" s="1328">
        <f>C6*100/2848.7</f>
        <v>2.6819250886369228</v>
      </c>
      <c r="D23" s="1329">
        <f t="shared" ref="D23:D37" si="4">C23-B23</f>
        <v>0.32997507635061663</v>
      </c>
      <c r="E23" s="1328">
        <f>E6*100/E4</f>
        <v>3.578238634124455</v>
      </c>
      <c r="F23" s="1328">
        <v>3.57</v>
      </c>
      <c r="G23" s="1328">
        <f t="shared" ref="G23:G37" si="5">F23-E23</f>
        <v>-8.2386341244551353E-3</v>
      </c>
      <c r="H23" s="1328">
        <f>H6*100/H4</f>
        <v>0.44207984009301959</v>
      </c>
      <c r="I23" s="1328">
        <f>I6*100/I4</f>
        <v>0.4723622617335686</v>
      </c>
      <c r="J23" s="1328">
        <f t="shared" ref="J23:J37" si="6">I23-H23</f>
        <v>3.0282421640549007E-2</v>
      </c>
      <c r="K23" s="1328">
        <f>K6*100/K4</f>
        <v>1.23927285005203</v>
      </c>
      <c r="L23" s="1328">
        <f>L6*100/L4</f>
        <v>1.2196752613861623</v>
      </c>
      <c r="M23" s="1329">
        <f t="shared" ref="M23:M37" si="7">L23-K23</f>
        <v>-1.9597588665867693E-2</v>
      </c>
    </row>
    <row r="24" spans="1:13">
      <c r="A24" s="1322" t="s">
        <v>26</v>
      </c>
      <c r="B24" s="1328">
        <f>B7*100/2795.6</f>
        <v>2.0389183001860065</v>
      </c>
      <c r="C24" s="1328">
        <f t="shared" ref="C24:C37" si="8">C7*100/2848.7</f>
        <v>1.7586969494857305</v>
      </c>
      <c r="D24" s="1329">
        <f t="shared" si="4"/>
        <v>-0.28022135070027598</v>
      </c>
      <c r="E24" s="1328">
        <f>E7*100/64958</f>
        <v>3.9256134733212229</v>
      </c>
      <c r="F24" s="1328">
        <f>F7*100/65973.8</f>
        <v>3.105020477826046</v>
      </c>
      <c r="G24" s="1328">
        <f t="shared" si="5"/>
        <v>-0.82059299549517695</v>
      </c>
      <c r="H24" s="1328">
        <f>H7*100/117876.8</f>
        <v>0.31957094186472657</v>
      </c>
      <c r="I24" s="1328">
        <f>I7*100/118168.37</f>
        <v>0.33604593174975672</v>
      </c>
      <c r="J24" s="1328">
        <f t="shared" si="6"/>
        <v>1.6474989885030156E-2</v>
      </c>
      <c r="K24" s="1328">
        <f>K7*100/806700.4</f>
        <v>0.95681122756354153</v>
      </c>
      <c r="L24" s="1328">
        <f>L7*100/798476.3</f>
        <v>1.1020990854706645</v>
      </c>
      <c r="M24" s="1329">
        <f t="shared" si="7"/>
        <v>0.14528785790712295</v>
      </c>
    </row>
    <row r="25" spans="1:13">
      <c r="A25" s="1322" t="s">
        <v>27</v>
      </c>
      <c r="B25" s="1328">
        <f t="shared" ref="B25:B37" si="9">B8*100/2795.6</f>
        <v>3.008298755186722</v>
      </c>
      <c r="C25" s="1328">
        <f t="shared" si="8"/>
        <v>4.1352195738406996</v>
      </c>
      <c r="D25" s="1329">
        <f t="shared" si="4"/>
        <v>1.1269208186539776</v>
      </c>
      <c r="E25" s="1328">
        <f t="shared" ref="E25:E37" si="10">E8*100/64958</f>
        <v>14.292311955417347</v>
      </c>
      <c r="F25" s="1328">
        <f t="shared" ref="F25:F37" si="11">F8*100/65973.8</f>
        <v>14.475443282030138</v>
      </c>
      <c r="G25" s="1328">
        <f t="shared" si="5"/>
        <v>0.18313132661279141</v>
      </c>
      <c r="H25" s="1328">
        <f t="shared" ref="H25:H37" si="12">H8*100/117876.8</f>
        <v>2.9810785498079349</v>
      </c>
      <c r="I25" s="1328">
        <f t="shared" ref="I25:I37" si="13">I8*100/118168.37</f>
        <v>3.2366529215897621</v>
      </c>
      <c r="J25" s="1328">
        <f t="shared" si="6"/>
        <v>0.25557437178182729</v>
      </c>
      <c r="K25" s="1328">
        <f t="shared" ref="K25:K37" si="14">K8*100/806700.4</f>
        <v>4.1995516551126046</v>
      </c>
      <c r="L25" s="1328">
        <f t="shared" ref="L25:L37" si="15">L8*100/798476.3</f>
        <v>4.2258486569983349</v>
      </c>
      <c r="M25" s="1329">
        <f t="shared" si="7"/>
        <v>2.6297001885730253E-2</v>
      </c>
    </row>
    <row r="26" spans="1:13">
      <c r="A26" s="1322" t="s">
        <v>28</v>
      </c>
      <c r="B26" s="1328">
        <f t="shared" si="9"/>
        <v>1.9781084561453715</v>
      </c>
      <c r="C26" s="1328">
        <f t="shared" si="8"/>
        <v>1.9763400849510304</v>
      </c>
      <c r="D26" s="1329">
        <f t="shared" si="4"/>
        <v>-1.7683711943410341E-3</v>
      </c>
      <c r="E26" s="1328">
        <f t="shared" si="10"/>
        <v>1.7440500015394564</v>
      </c>
      <c r="F26" s="1328">
        <f t="shared" si="11"/>
        <v>1.3338628364593217</v>
      </c>
      <c r="G26" s="1328">
        <f t="shared" si="5"/>
        <v>-0.41018716508013475</v>
      </c>
      <c r="H26" s="1328">
        <f t="shared" si="12"/>
        <v>1.7373223569014429</v>
      </c>
      <c r="I26" s="1328">
        <f t="shared" si="13"/>
        <v>1.8124985560856939</v>
      </c>
      <c r="J26" s="1328">
        <f t="shared" si="6"/>
        <v>7.5176199184251002E-2</v>
      </c>
      <c r="K26" s="1328">
        <f t="shared" si="14"/>
        <v>0.93177095238827201</v>
      </c>
      <c r="L26" s="1328">
        <f t="shared" si="15"/>
        <v>1.0144321127627707</v>
      </c>
      <c r="M26" s="1329">
        <f t="shared" si="7"/>
        <v>8.2661160374498666E-2</v>
      </c>
    </row>
    <row r="27" spans="1:13">
      <c r="A27" s="1322" t="s">
        <v>29</v>
      </c>
      <c r="B27" s="1328">
        <f t="shared" si="9"/>
        <v>20.84346830734011</v>
      </c>
      <c r="C27" s="1328">
        <f t="shared" si="8"/>
        <v>21.760803173377333</v>
      </c>
      <c r="D27" s="1329">
        <f t="shared" si="4"/>
        <v>0.9173348660372227</v>
      </c>
      <c r="E27" s="1328">
        <f t="shared" si="10"/>
        <v>10.794513377874935</v>
      </c>
      <c r="F27" s="1328">
        <f t="shared" si="11"/>
        <v>11.026953123815817</v>
      </c>
      <c r="G27" s="1328">
        <f t="shared" si="5"/>
        <v>0.23243974594088179</v>
      </c>
      <c r="H27" s="1328">
        <f t="shared" si="12"/>
        <v>46.693327270506153</v>
      </c>
      <c r="I27" s="1328">
        <f t="shared" si="13"/>
        <v>46.924570424386829</v>
      </c>
      <c r="J27" s="1328">
        <f t="shared" si="6"/>
        <v>0.23124315388067629</v>
      </c>
      <c r="K27" s="1328">
        <f t="shared" si="14"/>
        <v>5.2715977331857031</v>
      </c>
      <c r="L27" s="1328">
        <f t="shared" si="15"/>
        <v>4.3670050069112882</v>
      </c>
      <c r="M27" s="1329">
        <f t="shared" si="7"/>
        <v>-0.90459272627441489</v>
      </c>
    </row>
    <row r="28" spans="1:13">
      <c r="A28" s="1322" t="s">
        <v>30</v>
      </c>
      <c r="B28" s="1328">
        <f t="shared" si="9"/>
        <v>10.541565316926599</v>
      </c>
      <c r="C28" s="1328">
        <f t="shared" si="8"/>
        <v>11.00853020676098</v>
      </c>
      <c r="D28" s="1329">
        <f t="shared" si="4"/>
        <v>0.46696488983438122</v>
      </c>
      <c r="E28" s="1328">
        <f t="shared" si="10"/>
        <v>3.8863573385880108</v>
      </c>
      <c r="F28" s="1328">
        <f t="shared" si="11"/>
        <v>3.8251548341917547</v>
      </c>
      <c r="G28" s="1328">
        <f t="shared" si="5"/>
        <v>-6.1202504396256074E-2</v>
      </c>
      <c r="H28" s="1328">
        <f t="shared" si="12"/>
        <v>0.2677371628683507</v>
      </c>
      <c r="I28" s="1328">
        <f t="shared" si="13"/>
        <v>0.25852941865915557</v>
      </c>
      <c r="J28" s="1328">
        <f t="shared" si="6"/>
        <v>-9.2077442091951234E-3</v>
      </c>
      <c r="K28" s="1328">
        <f t="shared" si="14"/>
        <v>19.758983632585281</v>
      </c>
      <c r="L28" s="1328">
        <f t="shared" si="15"/>
        <v>22.076096685649905</v>
      </c>
      <c r="M28" s="1329">
        <f t="shared" si="7"/>
        <v>2.3171130530646238</v>
      </c>
    </row>
    <row r="29" spans="1:13">
      <c r="A29" s="1322" t="s">
        <v>31</v>
      </c>
      <c r="B29" s="1328">
        <f t="shared" si="9"/>
        <v>0.32193446845042212</v>
      </c>
      <c r="C29" s="1328">
        <f t="shared" si="8"/>
        <v>0.38263067364060804</v>
      </c>
      <c r="D29" s="1329">
        <f t="shared" si="4"/>
        <v>6.0696205190185926E-2</v>
      </c>
      <c r="E29" s="1328">
        <f t="shared" si="10"/>
        <v>0.71507743465008156</v>
      </c>
      <c r="F29" s="1328">
        <f t="shared" si="11"/>
        <v>0.71119141234853833</v>
      </c>
      <c r="G29" s="1328">
        <f t="shared" si="5"/>
        <v>-3.8860223015432238E-3</v>
      </c>
      <c r="H29" s="1328">
        <f t="shared" si="12"/>
        <v>1.0847766481614702</v>
      </c>
      <c r="I29" s="1328">
        <f t="shared" si="13"/>
        <v>1.0766840568250202</v>
      </c>
      <c r="J29" s="1328">
        <f t="shared" si="6"/>
        <v>-8.0925913364500168E-3</v>
      </c>
      <c r="K29" s="1328">
        <f t="shared" si="14"/>
        <v>0.916845956689745</v>
      </c>
      <c r="L29" s="1328">
        <f t="shared" si="15"/>
        <v>0.91216232717239065</v>
      </c>
      <c r="M29" s="1329">
        <f t="shared" si="7"/>
        <v>-4.6836295173543485E-3</v>
      </c>
    </row>
    <row r="30" spans="1:13">
      <c r="A30" s="1322" t="s">
        <v>32</v>
      </c>
      <c r="B30" s="1328">
        <f t="shared" si="9"/>
        <v>1.3771641150379168</v>
      </c>
      <c r="C30" s="1328">
        <f t="shared" si="8"/>
        <v>1.3163899322497983</v>
      </c>
      <c r="D30" s="1329">
        <f t="shared" si="4"/>
        <v>-6.0774182788118525E-2</v>
      </c>
      <c r="E30" s="1328">
        <f t="shared" si="10"/>
        <v>2.8921764832661103</v>
      </c>
      <c r="F30" s="1328">
        <f t="shared" si="11"/>
        <v>2.9207048858789397</v>
      </c>
      <c r="G30" s="1328">
        <f t="shared" si="5"/>
        <v>2.8528402612829407E-2</v>
      </c>
      <c r="H30" s="1328">
        <f t="shared" si="12"/>
        <v>1.1674901252833467</v>
      </c>
      <c r="I30" s="1328">
        <f t="shared" si="13"/>
        <v>1.2202080810626397</v>
      </c>
      <c r="J30" s="1328">
        <f t="shared" si="6"/>
        <v>5.2717955779292947E-2</v>
      </c>
      <c r="K30" s="1328">
        <f t="shared" si="14"/>
        <v>1.4660089421053961</v>
      </c>
      <c r="L30" s="1328">
        <f t="shared" si="15"/>
        <v>1.5013094314759248</v>
      </c>
      <c r="M30" s="1329">
        <f t="shared" si="7"/>
        <v>3.5300489370528654E-2</v>
      </c>
    </row>
    <row r="31" spans="1:13">
      <c r="A31" s="1322" t="s">
        <v>33</v>
      </c>
      <c r="B31" s="1328">
        <f t="shared" si="9"/>
        <v>3.5770496494491343E-2</v>
      </c>
      <c r="C31" s="1328">
        <f t="shared" si="8"/>
        <v>3.1593358373995156E-2</v>
      </c>
      <c r="D31" s="1329">
        <f t="shared" si="4"/>
        <v>-4.1771381204961863E-3</v>
      </c>
      <c r="E31" s="1328">
        <f t="shared" si="10"/>
        <v>1.0360540657039934</v>
      </c>
      <c r="F31" s="1328">
        <f t="shared" si="11"/>
        <v>0.9728104186813552</v>
      </c>
      <c r="G31" s="1328">
        <f t="shared" si="5"/>
        <v>-6.3243647022638183E-2</v>
      </c>
      <c r="H31" s="1328">
        <f t="shared" si="12"/>
        <v>3.7157438953212163E-2</v>
      </c>
      <c r="I31" s="1328">
        <f t="shared" si="13"/>
        <v>3.9519881673920017E-2</v>
      </c>
      <c r="J31" s="1328">
        <f t="shared" si="6"/>
        <v>2.3624427207078538E-3</v>
      </c>
      <c r="K31" s="1328">
        <f t="shared" si="14"/>
        <v>2.686437244855711</v>
      </c>
      <c r="L31" s="1328">
        <f t="shared" si="15"/>
        <v>2.6765979153044364</v>
      </c>
      <c r="M31" s="1329">
        <f t="shared" si="7"/>
        <v>-9.8393295512746448E-3</v>
      </c>
    </row>
    <row r="32" spans="1:13">
      <c r="A32" s="1322" t="s">
        <v>34</v>
      </c>
      <c r="B32" s="1328">
        <f t="shared" si="9"/>
        <v>4.6501645442838746E-2</v>
      </c>
      <c r="C32" s="1328">
        <f t="shared" si="8"/>
        <v>4.5634850984659671E-2</v>
      </c>
      <c r="D32" s="1329">
        <f t="shared" si="4"/>
        <v>-8.6679445817907513E-4</v>
      </c>
      <c r="E32" s="1328">
        <f t="shared" si="10"/>
        <v>0.12577357677268389</v>
      </c>
      <c r="F32" s="1328">
        <f t="shared" si="11"/>
        <v>0.12914217462083433</v>
      </c>
      <c r="G32" s="1328">
        <f t="shared" si="5"/>
        <v>3.3685978481504397E-3</v>
      </c>
      <c r="H32" s="1328">
        <f t="shared" si="12"/>
        <v>0.11681687999674234</v>
      </c>
      <c r="I32" s="1328">
        <f t="shared" si="13"/>
        <v>0.11610551960731962</v>
      </c>
      <c r="J32" s="1328">
        <f t="shared" si="6"/>
        <v>-7.1136038942272439E-4</v>
      </c>
      <c r="K32" s="1328">
        <f t="shared" si="14"/>
        <v>0.19807849357704546</v>
      </c>
      <c r="L32" s="1328">
        <f t="shared" si="15"/>
        <v>0.19601082712160647</v>
      </c>
      <c r="M32" s="1329">
        <f t="shared" si="7"/>
        <v>-2.0676664554389879E-3</v>
      </c>
    </row>
    <row r="33" spans="1:13">
      <c r="A33" s="1322" t="s">
        <v>35</v>
      </c>
      <c r="B33" s="1328">
        <f t="shared" si="9"/>
        <v>4.2101874374016317</v>
      </c>
      <c r="C33" s="1328">
        <f t="shared" si="8"/>
        <v>4.6020992031452943</v>
      </c>
      <c r="D33" s="1329">
        <f t="shared" si="4"/>
        <v>0.3919117657436626</v>
      </c>
      <c r="E33" s="1328">
        <f t="shared" si="10"/>
        <v>2.49222574586656</v>
      </c>
      <c r="F33" s="1328">
        <f t="shared" si="11"/>
        <v>2.4459709763572812</v>
      </c>
      <c r="G33" s="1328">
        <f t="shared" si="5"/>
        <v>-4.6254769509278759E-2</v>
      </c>
      <c r="H33" s="1328">
        <f t="shared" si="12"/>
        <v>2.8573900886349137</v>
      </c>
      <c r="I33" s="1328">
        <f t="shared" si="13"/>
        <v>2.986924504416876</v>
      </c>
      <c r="J33" s="1328">
        <f t="shared" si="6"/>
        <v>0.12953441578196223</v>
      </c>
      <c r="K33" s="1328">
        <f t="shared" si="14"/>
        <v>3.8120843872148815</v>
      </c>
      <c r="L33" s="1328">
        <f t="shared" si="15"/>
        <v>3.9046368689966124</v>
      </c>
      <c r="M33" s="1329">
        <f t="shared" si="7"/>
        <v>9.2552481781730922E-2</v>
      </c>
    </row>
    <row r="34" spans="1:13">
      <c r="A34" s="1322" t="s">
        <v>36</v>
      </c>
      <c r="B34" s="1328">
        <f t="shared" si="9"/>
        <v>0.36485906424381165</v>
      </c>
      <c r="C34" s="1328">
        <f t="shared" si="8"/>
        <v>0.66346052585389825</v>
      </c>
      <c r="D34" s="1329">
        <f t="shared" si="4"/>
        <v>0.2986014616100866</v>
      </c>
      <c r="E34" s="1328">
        <f t="shared" si="10"/>
        <v>1.7072569968287201</v>
      </c>
      <c r="F34" s="1328">
        <f t="shared" si="11"/>
        <v>1.5369737683747184</v>
      </c>
      <c r="G34" s="1328">
        <f t="shared" si="5"/>
        <v>-0.17028322845400168</v>
      </c>
      <c r="H34" s="1328">
        <f t="shared" si="12"/>
        <v>0.20555359493980155</v>
      </c>
      <c r="I34" s="1328">
        <f t="shared" si="13"/>
        <v>0.19912265862683898</v>
      </c>
      <c r="J34" s="1328">
        <f t="shared" si="6"/>
        <v>-6.4309363129625707E-3</v>
      </c>
      <c r="K34" s="1328">
        <f t="shared" si="14"/>
        <v>0.43577516510466585</v>
      </c>
      <c r="L34" s="1328">
        <f t="shared" si="15"/>
        <v>0.40076330380751435</v>
      </c>
      <c r="M34" s="1329">
        <f t="shared" si="7"/>
        <v>-3.5011861297151503E-2</v>
      </c>
    </row>
    <row r="35" spans="1:13">
      <c r="A35" s="1322" t="s">
        <v>37</v>
      </c>
      <c r="B35" s="1328">
        <f t="shared" si="9"/>
        <v>2.5039347546143943E-2</v>
      </c>
      <c r="C35" s="1328">
        <f t="shared" si="8"/>
        <v>3.5103731526661283E-2</v>
      </c>
      <c r="D35" s="1329">
        <f t="shared" si="4"/>
        <v>1.0064383980517341E-2</v>
      </c>
      <c r="E35" s="1328">
        <f t="shared" si="10"/>
        <v>0.22245143015486929</v>
      </c>
      <c r="F35" s="1328">
        <f t="shared" si="11"/>
        <v>0.21190230061024226</v>
      </c>
      <c r="G35" s="1328">
        <f t="shared" si="5"/>
        <v>-1.0549129544627028E-2</v>
      </c>
      <c r="H35" s="1328">
        <f t="shared" si="12"/>
        <v>0.20249955886145535</v>
      </c>
      <c r="I35" s="1328">
        <f t="shared" si="13"/>
        <v>0.20191528409844361</v>
      </c>
      <c r="J35" s="1328">
        <f t="shared" si="6"/>
        <v>-5.8427476301173287E-4</v>
      </c>
      <c r="K35" s="1328">
        <f t="shared" si="14"/>
        <v>0.49397521062342348</v>
      </c>
      <c r="L35" s="1328">
        <f t="shared" si="15"/>
        <v>0.49119804808232875</v>
      </c>
      <c r="M35" s="1329">
        <f t="shared" si="7"/>
        <v>-2.7771625410947243E-3</v>
      </c>
    </row>
    <row r="36" spans="1:13">
      <c r="A36" s="1322" t="s">
        <v>38</v>
      </c>
      <c r="B36" s="1328">
        <f t="shared" si="9"/>
        <v>1.2626985262555444</v>
      </c>
      <c r="C36" s="1328">
        <f t="shared" si="8"/>
        <v>1.2672447081124725</v>
      </c>
      <c r="D36" s="1329">
        <f t="shared" si="4"/>
        <v>4.546181856928122E-3</v>
      </c>
      <c r="E36" s="1328">
        <f t="shared" si="10"/>
        <v>1.5214446257581822</v>
      </c>
      <c r="F36" s="1328">
        <f t="shared" si="11"/>
        <v>1.4987767871488378</v>
      </c>
      <c r="G36" s="1328">
        <f t="shared" si="5"/>
        <v>-2.2667838609344404E-2</v>
      </c>
      <c r="H36" s="1330" t="s">
        <v>51</v>
      </c>
      <c r="I36" s="1330" t="s">
        <v>51</v>
      </c>
      <c r="J36" s="1328" t="s">
        <v>51</v>
      </c>
      <c r="K36" s="1328">
        <f t="shared" si="14"/>
        <v>2.2456912132434792</v>
      </c>
      <c r="L36" s="1328">
        <f t="shared" si="15"/>
        <v>2.5924250976516148</v>
      </c>
      <c r="M36" s="1329">
        <f t="shared" si="7"/>
        <v>0.34673388440813557</v>
      </c>
    </row>
    <row r="37" spans="1:13">
      <c r="A37" s="1324" t="s">
        <v>39</v>
      </c>
      <c r="B37" s="1331">
        <f t="shared" si="9"/>
        <v>17.023179281728432</v>
      </c>
      <c r="C37" s="1331">
        <f t="shared" si="8"/>
        <v>15.449152244883631</v>
      </c>
      <c r="D37" s="1332">
        <f t="shared" si="4"/>
        <v>-1.5740270368448002</v>
      </c>
      <c r="E37" s="1331">
        <f t="shared" si="10"/>
        <v>17.658333076757291</v>
      </c>
      <c r="F37" s="1331">
        <f t="shared" si="11"/>
        <v>18.048376779873223</v>
      </c>
      <c r="G37" s="1331">
        <f t="shared" si="5"/>
        <v>0.39004370311593206</v>
      </c>
      <c r="H37" s="1331">
        <f t="shared" si="12"/>
        <v>9.6034164483596438</v>
      </c>
      <c r="I37" s="1331">
        <f t="shared" si="13"/>
        <v>9.8259796593623161</v>
      </c>
      <c r="J37" s="1331">
        <f t="shared" si="6"/>
        <v>0.22256321100267229</v>
      </c>
      <c r="K37" s="1331">
        <f t="shared" si="14"/>
        <v>11.948054073110661</v>
      </c>
      <c r="L37" s="1331">
        <f t="shared" si="15"/>
        <v>12.243381550585784</v>
      </c>
      <c r="M37" s="1332">
        <f t="shared" si="7"/>
        <v>0.29532747747512289</v>
      </c>
    </row>
    <row r="38" spans="1:13">
      <c r="A38" s="14" t="s">
        <v>879</v>
      </c>
      <c r="B38" s="341"/>
      <c r="C38" s="341"/>
    </row>
    <row r="39" spans="1:13">
      <c r="A39" s="242" t="s">
        <v>712</v>
      </c>
      <c r="G39" s="1333"/>
    </row>
  </sheetData>
  <mergeCells count="6">
    <mergeCell ref="A21:M21"/>
    <mergeCell ref="A2:A3"/>
    <mergeCell ref="B2:D2"/>
    <mergeCell ref="E2:G2"/>
    <mergeCell ref="H2:J2"/>
    <mergeCell ref="K2:M2"/>
  </mergeCells>
  <pageMargins left="0.31496062992125984" right="0.31496062992125984" top="0.74803149606299213" bottom="0.74803149606299213" header="0.31496062992125984" footer="0.31496062992125984"/>
  <pageSetup paperSize="9" scale="95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4"/>
  <sheetViews>
    <sheetView workbookViewId="0">
      <selection activeCell="L26" sqref="L26"/>
    </sheetView>
  </sheetViews>
  <sheetFormatPr defaultColWidth="8.7109375" defaultRowHeight="15"/>
  <cols>
    <col min="1" max="1" width="34.85546875" style="139" customWidth="1"/>
    <col min="2" max="2" width="13.140625" style="139" customWidth="1"/>
    <col min="3" max="3" width="12.28515625" style="139" customWidth="1"/>
    <col min="4" max="4" width="11.42578125" style="139" customWidth="1"/>
    <col min="5" max="5" width="10.42578125" style="139" customWidth="1"/>
    <col min="6" max="6" width="12" style="139" customWidth="1"/>
    <col min="7" max="7" width="11.42578125" style="139" customWidth="1"/>
    <col min="8" max="8" width="10.42578125" style="139" customWidth="1"/>
    <col min="9" max="9" width="12.140625" style="139" customWidth="1"/>
    <col min="10" max="10" width="11" style="139" customWidth="1"/>
    <col min="11" max="16384" width="8.7109375" style="139"/>
  </cols>
  <sheetData>
    <row r="1" spans="1:12">
      <c r="A1" s="1237" t="s">
        <v>547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2" s="1241" customFormat="1" ht="18.75" thickBot="1">
      <c r="A2" s="1238" t="s">
        <v>548</v>
      </c>
      <c r="B2" s="1239"/>
      <c r="C2" s="1239"/>
      <c r="D2" s="1239"/>
      <c r="E2" s="1239"/>
      <c r="F2" s="1239"/>
      <c r="G2" s="1239"/>
      <c r="H2" s="1239"/>
      <c r="I2" s="1239"/>
      <c r="J2" s="1240" t="s">
        <v>1103</v>
      </c>
    </row>
    <row r="3" spans="1:12" ht="15.75" thickBot="1">
      <c r="A3" s="2037" t="s">
        <v>150</v>
      </c>
      <c r="B3" s="2039" t="s">
        <v>1066</v>
      </c>
      <c r="C3" s="2039"/>
      <c r="D3" s="2039"/>
      <c r="E3" s="2040" t="s">
        <v>1067</v>
      </c>
      <c r="F3" s="2039"/>
      <c r="G3" s="2041"/>
      <c r="H3" s="1383" t="s">
        <v>1068</v>
      </c>
      <c r="I3" s="1364"/>
      <c r="J3" s="1365"/>
    </row>
    <row r="4" spans="1:12" ht="15.75" thickBot="1">
      <c r="A4" s="2038"/>
      <c r="B4" s="1242">
        <v>2017</v>
      </c>
      <c r="C4" s="1242">
        <v>2018</v>
      </c>
      <c r="D4" s="1243" t="s">
        <v>1069</v>
      </c>
      <c r="E4" s="1242">
        <v>2017</v>
      </c>
      <c r="F4" s="1244">
        <v>2018</v>
      </c>
      <c r="G4" s="1246" t="s">
        <v>1069</v>
      </c>
      <c r="H4" s="1384">
        <v>2017</v>
      </c>
      <c r="I4" s="1242">
        <v>2018</v>
      </c>
      <c r="J4" s="1245" t="s">
        <v>1069</v>
      </c>
    </row>
    <row r="5" spans="1:12" ht="15" customHeight="1" thickTop="1">
      <c r="A5" s="1366" t="s">
        <v>1070</v>
      </c>
      <c r="B5" s="1247">
        <v>3284.2104599999998</v>
      </c>
      <c r="C5" s="1248">
        <v>3378.2726600000001</v>
      </c>
      <c r="D5" s="1392">
        <f>C5/B5*100</f>
        <v>102.86407345526816</v>
      </c>
      <c r="E5" s="1250">
        <v>2545.3212910000002</v>
      </c>
      <c r="F5" s="1249">
        <v>2552.7567960000001</v>
      </c>
      <c r="G5" s="1390">
        <f>F5/E5*100</f>
        <v>100.29212441770284</v>
      </c>
      <c r="H5" s="1385">
        <v>3909.735721</v>
      </c>
      <c r="I5" s="1250">
        <v>4091.1656499999999</v>
      </c>
      <c r="J5" s="1367">
        <f>I5/H5*100</f>
        <v>104.64046528836981</v>
      </c>
    </row>
    <row r="6" spans="1:12" ht="15" customHeight="1">
      <c r="A6" s="1368" t="s">
        <v>551</v>
      </c>
      <c r="B6" s="1369">
        <v>1948.885884</v>
      </c>
      <c r="C6" s="1370">
        <v>2047.04466</v>
      </c>
      <c r="D6" s="1392">
        <f t="shared" ref="D6:D29" si="0">C6/B6*100</f>
        <v>105.03666103828171</v>
      </c>
      <c r="E6" s="1371">
        <v>1487.241714</v>
      </c>
      <c r="F6" s="1370">
        <v>1488.6229579999999</v>
      </c>
      <c r="G6" s="1390">
        <f t="shared" ref="G6:G29" si="1">F6/E6*100</f>
        <v>100.09287286572169</v>
      </c>
      <c r="H6" s="1386">
        <v>2327.693949</v>
      </c>
      <c r="I6" s="1372">
        <v>2519.3800799999999</v>
      </c>
      <c r="J6" s="1367">
        <f t="shared" ref="J6:J29" si="2">I6/H6*100</f>
        <v>108.23502295404215</v>
      </c>
    </row>
    <row r="7" spans="1:12" ht="15" customHeight="1">
      <c r="A7" s="1368" t="s">
        <v>552</v>
      </c>
      <c r="B7" s="1369">
        <v>6.8934059999999997</v>
      </c>
      <c r="C7" s="1370">
        <v>6.9939</v>
      </c>
      <c r="D7" s="1392">
        <f t="shared" si="0"/>
        <v>101.45782795906698</v>
      </c>
      <c r="E7" s="1371">
        <v>0.93346200000000001</v>
      </c>
      <c r="F7" s="1370">
        <f>1.737701</f>
        <v>1.7377009999999999</v>
      </c>
      <c r="G7" s="1390">
        <f t="shared" si="1"/>
        <v>186.15658698479422</v>
      </c>
      <c r="H7" s="1386">
        <v>12.236606</v>
      </c>
      <c r="I7" s="1372">
        <f>11.77</f>
        <v>11.77</v>
      </c>
      <c r="J7" s="1367">
        <f t="shared" si="2"/>
        <v>96.186802124706787</v>
      </c>
    </row>
    <row r="8" spans="1:12" ht="15" customHeight="1">
      <c r="A8" s="1368" t="s">
        <v>553</v>
      </c>
      <c r="B8" s="1369">
        <v>1787.284429</v>
      </c>
      <c r="C8" s="1370">
        <v>1872.2350530000001</v>
      </c>
      <c r="D8" s="1392">
        <f t="shared" si="0"/>
        <v>104.75305567606441</v>
      </c>
      <c r="E8" s="1371">
        <v>1441.903493</v>
      </c>
      <c r="F8" s="1370">
        <f>1432.777668</f>
        <v>1432.7776679999999</v>
      </c>
      <c r="G8" s="1390">
        <f t="shared" si="1"/>
        <v>99.367098766019836</v>
      </c>
      <c r="H8" s="1386">
        <v>2061.3995239999999</v>
      </c>
      <c r="I8" s="1372">
        <f>2235.76</f>
        <v>2235.7600000000002</v>
      </c>
      <c r="J8" s="1367">
        <f t="shared" si="2"/>
        <v>108.45835433500372</v>
      </c>
    </row>
    <row r="9" spans="1:12" ht="15" customHeight="1">
      <c r="A9" s="1368" t="s">
        <v>554</v>
      </c>
      <c r="B9" s="1369">
        <v>154.70804699999999</v>
      </c>
      <c r="C9" s="1370">
        <v>167.815708</v>
      </c>
      <c r="D9" s="1392">
        <f t="shared" si="0"/>
        <v>108.47251403800607</v>
      </c>
      <c r="E9" s="1371">
        <v>44.404758999999999</v>
      </c>
      <c r="F9" s="1370">
        <v>54.107590000000002</v>
      </c>
      <c r="G9" s="1390">
        <f t="shared" si="1"/>
        <v>121.85088089319436</v>
      </c>
      <c r="H9" s="1386">
        <v>254.057817</v>
      </c>
      <c r="I9" s="1372">
        <v>271.85456900000003</v>
      </c>
      <c r="J9" s="1367">
        <f t="shared" si="2"/>
        <v>107.00500075539894</v>
      </c>
    </row>
    <row r="10" spans="1:12" ht="15" customHeight="1">
      <c r="A10" s="1368" t="s">
        <v>555</v>
      </c>
      <c r="B10" s="1369">
        <v>1316.079774</v>
      </c>
      <c r="C10" s="1370">
        <v>1307.0911470000001</v>
      </c>
      <c r="D10" s="1392">
        <f t="shared" si="0"/>
        <v>99.317015033771057</v>
      </c>
      <c r="E10" s="1371">
        <v>1046.0405900000001</v>
      </c>
      <c r="F10" s="1370">
        <f>1045.495344</f>
        <v>1045.4953439999999</v>
      </c>
      <c r="G10" s="1390">
        <f t="shared" si="1"/>
        <v>99.947875254056811</v>
      </c>
      <c r="H10" s="1386">
        <v>1556.264504</v>
      </c>
      <c r="I10" s="1372">
        <v>1542.5514049999999</v>
      </c>
      <c r="J10" s="1367">
        <f t="shared" si="2"/>
        <v>99.118845224269151</v>
      </c>
    </row>
    <row r="11" spans="1:12" ht="15" customHeight="1">
      <c r="A11" s="1368" t="s">
        <v>556</v>
      </c>
      <c r="B11" s="1369">
        <v>536.94387200000006</v>
      </c>
      <c r="C11" s="1370">
        <v>569.20110199999999</v>
      </c>
      <c r="D11" s="1392">
        <f t="shared" si="0"/>
        <v>106.00756087965931</v>
      </c>
      <c r="E11" s="1371">
        <v>496.22934600000002</v>
      </c>
      <c r="F11" s="1370">
        <v>527.52871000000005</v>
      </c>
      <c r="G11" s="1390">
        <f t="shared" si="1"/>
        <v>106.30743914125547</v>
      </c>
      <c r="H11" s="1386">
        <v>573.04108900000006</v>
      </c>
      <c r="I11" s="1372">
        <v>606.55669399999999</v>
      </c>
      <c r="J11" s="1367">
        <f t="shared" si="2"/>
        <v>105.84872632056582</v>
      </c>
    </row>
    <row r="12" spans="1:12" ht="15" customHeight="1">
      <c r="A12" s="1368" t="s">
        <v>557</v>
      </c>
      <c r="B12" s="1369">
        <f>SUM(B13:B14)</f>
        <v>604.80821200000003</v>
      </c>
      <c r="C12" s="1369">
        <f>SUM(C13:C14)</f>
        <v>576.021253</v>
      </c>
      <c r="D12" s="1392">
        <f t="shared" si="0"/>
        <v>95.240316115284486</v>
      </c>
      <c r="E12" s="1369">
        <f>SUM(E13:E14)</f>
        <v>384.53858099999997</v>
      </c>
      <c r="F12" s="1369">
        <f>SUM(F13:F14)</f>
        <v>351.51662499999998</v>
      </c>
      <c r="G12" s="1390">
        <f t="shared" si="1"/>
        <v>91.412576622578229</v>
      </c>
      <c r="H12" s="1387">
        <f>SUM(H13:H14)</f>
        <v>802.23700599999995</v>
      </c>
      <c r="I12" s="1369">
        <f>SUM(I13:I14)</f>
        <v>780.29899999999998</v>
      </c>
      <c r="J12" s="1367">
        <f t="shared" si="2"/>
        <v>97.26539590720401</v>
      </c>
    </row>
    <row r="13" spans="1:12" ht="15" customHeight="1">
      <c r="A13" s="1368" t="s">
        <v>1071</v>
      </c>
      <c r="B13" s="1369">
        <v>34.248052999999999</v>
      </c>
      <c r="C13" s="1370">
        <v>30.050311000000001</v>
      </c>
      <c r="D13" s="1392">
        <f t="shared" si="0"/>
        <v>87.743122214859923</v>
      </c>
      <c r="E13" s="1371">
        <v>10.775852</v>
      </c>
      <c r="F13" s="1370">
        <v>16.506625</v>
      </c>
      <c r="G13" s="1390">
        <f t="shared" si="1"/>
        <v>153.18162313290864</v>
      </c>
      <c r="H13" s="1386">
        <v>55.384453999999998</v>
      </c>
      <c r="I13" s="1372">
        <f>42.48</f>
        <v>42.48</v>
      </c>
      <c r="J13" s="1367">
        <f t="shared" si="2"/>
        <v>76.700223495929023</v>
      </c>
    </row>
    <row r="14" spans="1:12" ht="15" customHeight="1">
      <c r="A14" s="1368" t="s">
        <v>1072</v>
      </c>
      <c r="B14" s="1369">
        <v>570.560159</v>
      </c>
      <c r="C14" s="1370">
        <v>545.97094200000004</v>
      </c>
      <c r="D14" s="1392">
        <f t="shared" si="0"/>
        <v>95.690337537220159</v>
      </c>
      <c r="E14" s="1371">
        <v>373.76272899999998</v>
      </c>
      <c r="F14" s="1251">
        <f>335.01</f>
        <v>335.01</v>
      </c>
      <c r="G14" s="1390">
        <f t="shared" si="1"/>
        <v>89.631729973803786</v>
      </c>
      <c r="H14" s="1386">
        <v>746.85255199999995</v>
      </c>
      <c r="I14" s="1372">
        <f>737.819</f>
        <v>737.81899999999996</v>
      </c>
      <c r="J14" s="1367">
        <f t="shared" si="2"/>
        <v>98.790450407405189</v>
      </c>
    </row>
    <row r="15" spans="1:12" ht="15" customHeight="1">
      <c r="A15" s="1368" t="s">
        <v>558</v>
      </c>
      <c r="B15" s="1369">
        <v>165.00225</v>
      </c>
      <c r="C15" s="1370">
        <v>150.17748</v>
      </c>
      <c r="D15" s="1392">
        <f t="shared" si="0"/>
        <v>91.015413426180544</v>
      </c>
      <c r="E15" s="1371">
        <v>153.94029399999999</v>
      </c>
      <c r="F15" s="1370">
        <v>155.81653600000001</v>
      </c>
      <c r="G15" s="1390">
        <f t="shared" si="1"/>
        <v>101.21881149583878</v>
      </c>
      <c r="H15" s="1386">
        <v>173.404336</v>
      </c>
      <c r="I15" s="1372">
        <v>142.98152200000001</v>
      </c>
      <c r="J15" s="1367">
        <f t="shared" si="2"/>
        <v>82.455563279571052</v>
      </c>
      <c r="L15" s="1395"/>
    </row>
    <row r="16" spans="1:12" ht="15" customHeight="1">
      <c r="A16" s="1368" t="s">
        <v>1073</v>
      </c>
      <c r="B16" s="1369">
        <v>3284.2105000000001</v>
      </c>
      <c r="C16" s="1373">
        <v>3378.2726600000001</v>
      </c>
      <c r="D16" s="1393">
        <f t="shared" si="0"/>
        <v>102.86407220243647</v>
      </c>
      <c r="E16" s="1374">
        <v>2545.3213000000001</v>
      </c>
      <c r="F16" s="1375">
        <v>2552.7567960000001</v>
      </c>
      <c r="G16" s="1374">
        <f t="shared" si="1"/>
        <v>100.29212406307997</v>
      </c>
      <c r="H16" s="1388">
        <v>3909.7357000000002</v>
      </c>
      <c r="I16" s="1374">
        <f>4091.165</f>
        <v>4091.165</v>
      </c>
      <c r="J16" s="1376">
        <f t="shared" si="2"/>
        <v>104.64044922525069</v>
      </c>
    </row>
    <row r="17" spans="1:10" ht="15" customHeight="1">
      <c r="A17" s="1368" t="s">
        <v>559</v>
      </c>
      <c r="B17" s="1369">
        <v>1471.366906</v>
      </c>
      <c r="C17" s="1370">
        <v>1530.328426</v>
      </c>
      <c r="D17" s="1392">
        <f t="shared" si="0"/>
        <v>104.00726153072794</v>
      </c>
      <c r="E17" s="1371">
        <v>1368.1093370000001</v>
      </c>
      <c r="F17" s="1370">
        <f>1402.16</f>
        <v>1402.16</v>
      </c>
      <c r="G17" s="1390">
        <f t="shared" si="1"/>
        <v>102.48888462925534</v>
      </c>
      <c r="H17" s="1386">
        <v>1524.358661</v>
      </c>
      <c r="I17" s="1372">
        <v>1605.26773</v>
      </c>
      <c r="J17" s="1367">
        <f t="shared" si="2"/>
        <v>105.3077448942969</v>
      </c>
    </row>
    <row r="18" spans="1:10" ht="15" customHeight="1">
      <c r="A18" s="1368" t="s">
        <v>560</v>
      </c>
      <c r="B18" s="1369">
        <v>525.41593899999998</v>
      </c>
      <c r="C18" s="1370">
        <v>573.036652</v>
      </c>
      <c r="D18" s="1392">
        <f t="shared" si="0"/>
        <v>109.06343136270939</v>
      </c>
      <c r="E18" s="1371">
        <v>444.29335500000002</v>
      </c>
      <c r="F18" s="1370">
        <f>444.03</f>
        <v>444.03</v>
      </c>
      <c r="G18" s="1390">
        <f t="shared" si="1"/>
        <v>99.940724974380942</v>
      </c>
      <c r="H18" s="1386">
        <v>554.88837100000001</v>
      </c>
      <c r="I18" s="1372">
        <v>647.04198199999996</v>
      </c>
      <c r="J18" s="1367">
        <f t="shared" si="2"/>
        <v>116.60759457508976</v>
      </c>
    </row>
    <row r="19" spans="1:10" ht="15" customHeight="1">
      <c r="A19" s="1368" t="s">
        <v>561</v>
      </c>
      <c r="B19" s="1369">
        <v>683.91180099999997</v>
      </c>
      <c r="C19" s="1370">
        <v>527.04246799999999</v>
      </c>
      <c r="D19" s="1392">
        <f t="shared" si="0"/>
        <v>77.062929346937821</v>
      </c>
      <c r="E19" s="1371">
        <v>925.56798100000003</v>
      </c>
      <c r="F19" s="1370">
        <v>687.14955099999997</v>
      </c>
      <c r="G19" s="1390">
        <f t="shared" si="1"/>
        <v>74.240851575007099</v>
      </c>
      <c r="H19" s="1386">
        <v>470.17061899999999</v>
      </c>
      <c r="I19" s="1372">
        <f>384.265598</f>
        <v>384.26559800000001</v>
      </c>
      <c r="J19" s="1367">
        <f t="shared" si="2"/>
        <v>81.728968691682553</v>
      </c>
    </row>
    <row r="20" spans="1:10" ht="15" customHeight="1">
      <c r="A20" s="1368" t="s">
        <v>1074</v>
      </c>
      <c r="B20" s="1369">
        <v>152.23009999999999</v>
      </c>
      <c r="C20" s="1373">
        <v>161.87447900000001</v>
      </c>
      <c r="D20" s="1393">
        <f t="shared" si="0"/>
        <v>106.33539556237565</v>
      </c>
      <c r="E20" s="1374">
        <v>258.83170000000001</v>
      </c>
      <c r="F20" s="1375">
        <v>270.55617699999999</v>
      </c>
      <c r="G20" s="1374">
        <f t="shared" si="1"/>
        <v>104.52976857162395</v>
      </c>
      <c r="H20" s="1388">
        <v>56.837899999999998</v>
      </c>
      <c r="I20" s="1374">
        <f>63.29803</f>
        <v>63.298029999999997</v>
      </c>
      <c r="J20" s="1376">
        <f t="shared" si="2"/>
        <v>111.36588438348356</v>
      </c>
    </row>
    <row r="21" spans="1:10" ht="15" customHeight="1">
      <c r="A21" s="1368" t="s">
        <v>1075</v>
      </c>
      <c r="B21" s="1369">
        <v>68.172300000000007</v>
      </c>
      <c r="C21" s="1373">
        <v>70.426199999999994</v>
      </c>
      <c r="D21" s="1393">
        <f t="shared" si="0"/>
        <v>103.30618154294338</v>
      </c>
      <c r="E21" s="1374">
        <v>97.561400000000006</v>
      </c>
      <c r="F21" s="1375">
        <v>103.029843</v>
      </c>
      <c r="G21" s="1374">
        <f t="shared" si="1"/>
        <v>105.60512969268584</v>
      </c>
      <c r="H21" s="1388">
        <v>39.763100000000001</v>
      </c>
      <c r="I21" s="1374">
        <f>38.4986</f>
        <v>38.498600000000003</v>
      </c>
      <c r="J21" s="1376">
        <f t="shared" si="2"/>
        <v>96.819915952227063</v>
      </c>
    </row>
    <row r="22" spans="1:10" ht="15" customHeight="1">
      <c r="A22" s="1368" t="s">
        <v>562</v>
      </c>
      <c r="B22" s="1369">
        <v>126.741753</v>
      </c>
      <c r="C22" s="1370">
        <v>135.51371599999999</v>
      </c>
      <c r="D22" s="1392">
        <f t="shared" si="0"/>
        <v>106.9211311918654</v>
      </c>
      <c r="E22" s="1371">
        <v>-107.68708100000001</v>
      </c>
      <c r="F22" s="1370">
        <f>-109.32</f>
        <v>-109.32</v>
      </c>
      <c r="G22" s="1390">
        <f>F22/E22*100</f>
        <v>101.51635552272049</v>
      </c>
      <c r="H22" s="1386">
        <v>340.02315700000003</v>
      </c>
      <c r="I22" s="1372">
        <v>359.28446100000002</v>
      </c>
      <c r="J22" s="1367">
        <f t="shared" si="2"/>
        <v>105.66470359546717</v>
      </c>
    </row>
    <row r="23" spans="1:10" ht="15" customHeight="1">
      <c r="A23" s="1368" t="s">
        <v>563</v>
      </c>
      <c r="B23" s="1369">
        <v>67.125072000000003</v>
      </c>
      <c r="C23" s="1370">
        <v>52.290610999999998</v>
      </c>
      <c r="D23" s="1392">
        <f t="shared" si="0"/>
        <v>77.900268025038386</v>
      </c>
      <c r="E23" s="1371">
        <v>8.373723</v>
      </c>
      <c r="F23" s="1370">
        <v>13.378738</v>
      </c>
      <c r="G23" s="1390">
        <f t="shared" si="1"/>
        <v>159.77048679541943</v>
      </c>
      <c r="H23" s="1386">
        <v>119.51337700000001</v>
      </c>
      <c r="I23" s="1372">
        <f>87.4236</f>
        <v>87.423599999999993</v>
      </c>
      <c r="J23" s="1367">
        <f t="shared" si="2"/>
        <v>73.149635793489452</v>
      </c>
    </row>
    <row r="24" spans="1:10" ht="15" customHeight="1">
      <c r="A24" s="1368" t="s">
        <v>564</v>
      </c>
      <c r="B24" s="1369">
        <v>1537.950597</v>
      </c>
      <c r="C24" s="1370">
        <v>1588.6647069999999</v>
      </c>
      <c r="D24" s="1392">
        <f t="shared" si="0"/>
        <v>103.29751229323784</v>
      </c>
      <c r="E24" s="1371">
        <v>986.58459300000004</v>
      </c>
      <c r="F24" s="1370">
        <f>980.46</f>
        <v>980.46</v>
      </c>
      <c r="G24" s="1390">
        <f t="shared" si="1"/>
        <v>99.379212584155979</v>
      </c>
      <c r="H24" s="1386">
        <v>2034.5876290000001</v>
      </c>
      <c r="I24" s="1372">
        <f>2145.3212</f>
        <v>2145.3211999999999</v>
      </c>
      <c r="J24" s="1367">
        <f t="shared" si="2"/>
        <v>105.44255599619592</v>
      </c>
    </row>
    <row r="25" spans="1:10" ht="15" customHeight="1">
      <c r="A25" s="1368" t="s">
        <v>565</v>
      </c>
      <c r="B25" s="1369">
        <v>292.592175</v>
      </c>
      <c r="C25" s="1370">
        <v>291.59506699999997</v>
      </c>
      <c r="D25" s="1392">
        <f t="shared" si="0"/>
        <v>99.659215766792101</v>
      </c>
      <c r="E25" s="1371">
        <v>225.06369799999999</v>
      </c>
      <c r="F25" s="1370">
        <v>202.13790800000001</v>
      </c>
      <c r="G25" s="1390">
        <f t="shared" si="1"/>
        <v>89.813643780082216</v>
      </c>
      <c r="H25" s="1386">
        <v>353.970054</v>
      </c>
      <c r="I25" s="1372">
        <v>373.77652499999999</v>
      </c>
      <c r="J25" s="1367">
        <f t="shared" si="2"/>
        <v>105.59552164828045</v>
      </c>
    </row>
    <row r="26" spans="1:10" ht="15" customHeight="1">
      <c r="A26" s="1368" t="s">
        <v>1076</v>
      </c>
      <c r="B26" s="1369">
        <v>2.0828000000000002</v>
      </c>
      <c r="C26" s="1373">
        <v>3.01606</v>
      </c>
      <c r="D26" s="1393">
        <f t="shared" si="0"/>
        <v>144.80795083541383</v>
      </c>
      <c r="E26" s="1374">
        <v>1.2521</v>
      </c>
      <c r="F26" s="1375">
        <v>1.22</v>
      </c>
      <c r="G26" s="1374">
        <f t="shared" si="1"/>
        <v>97.436307004232887</v>
      </c>
      <c r="H26" s="1388">
        <v>2.8361999999999998</v>
      </c>
      <c r="I26" s="1374">
        <f>4.6608</f>
        <v>4.6608000000000001</v>
      </c>
      <c r="J26" s="1376">
        <f t="shared" si="2"/>
        <v>164.3325576475566</v>
      </c>
    </row>
    <row r="27" spans="1:10" ht="15" customHeight="1">
      <c r="A27" s="1368" t="s">
        <v>566</v>
      </c>
      <c r="B27" s="1369">
        <v>635.84837000000005</v>
      </c>
      <c r="C27" s="1370">
        <v>622.27541799999995</v>
      </c>
      <c r="D27" s="1392">
        <f t="shared" si="0"/>
        <v>97.865379131191276</v>
      </c>
      <c r="E27" s="1371">
        <v>373.50355999999999</v>
      </c>
      <c r="F27" s="1370">
        <f>366.59</f>
        <v>366.59</v>
      </c>
      <c r="G27" s="1390">
        <f t="shared" si="1"/>
        <v>98.148997562432868</v>
      </c>
      <c r="H27" s="1386">
        <v>871.27662799999996</v>
      </c>
      <c r="I27" s="1372">
        <f>855.9903</f>
        <v>855.99030000000005</v>
      </c>
      <c r="J27" s="1367">
        <f t="shared" si="2"/>
        <v>98.245525300605223</v>
      </c>
    </row>
    <row r="28" spans="1:10" ht="15" customHeight="1">
      <c r="A28" s="1368" t="s">
        <v>1077</v>
      </c>
      <c r="B28" s="1369">
        <v>20.635300000000001</v>
      </c>
      <c r="C28" s="1373">
        <v>22.904876999999999</v>
      </c>
      <c r="D28" s="1393">
        <f t="shared" si="0"/>
        <v>110.99851710418554</v>
      </c>
      <c r="E28" s="1374">
        <v>23.3474</v>
      </c>
      <c r="F28" s="1375">
        <f>24.56</f>
        <v>24.56</v>
      </c>
      <c r="G28" s="1374">
        <f t="shared" si="1"/>
        <v>105.19372606799899</v>
      </c>
      <c r="H28" s="1388">
        <v>17.7807</v>
      </c>
      <c r="I28" s="1374">
        <f>20.4295</f>
        <v>20.429500000000001</v>
      </c>
      <c r="J28" s="1376">
        <f t="shared" si="2"/>
        <v>114.89705129719303</v>
      </c>
    </row>
    <row r="29" spans="1:10" ht="15" customHeight="1" thickBot="1">
      <c r="A29" s="1377" t="s">
        <v>1078</v>
      </c>
      <c r="B29" s="1378">
        <v>365.64844799999997</v>
      </c>
      <c r="C29" s="1379">
        <v>306.82822599999997</v>
      </c>
      <c r="D29" s="1394">
        <f t="shared" si="0"/>
        <v>83.913449565633044</v>
      </c>
      <c r="E29" s="1380">
        <v>245.15174400000001</v>
      </c>
      <c r="F29" s="1379">
        <f>204.99</f>
        <v>204.99</v>
      </c>
      <c r="G29" s="1391">
        <f t="shared" si="1"/>
        <v>83.617598086514121</v>
      </c>
      <c r="H29" s="1389">
        <v>474.48503299999999</v>
      </c>
      <c r="I29" s="1381">
        <f>400.6614</f>
        <v>400.66140000000001</v>
      </c>
      <c r="J29" s="1382">
        <f t="shared" si="2"/>
        <v>84.441314716875382</v>
      </c>
    </row>
    <row r="30" spans="1:10">
      <c r="A30" s="1252" t="s">
        <v>1079</v>
      </c>
      <c r="B30" s="1253"/>
      <c r="C30" s="1253"/>
      <c r="D30" s="1253"/>
      <c r="E30" s="1253"/>
      <c r="F30" s="1253"/>
      <c r="G30" s="1253"/>
      <c r="H30" s="1253"/>
      <c r="I30" s="1253"/>
      <c r="J30" s="1253"/>
    </row>
    <row r="31" spans="1:10">
      <c r="A31" s="1254" t="s">
        <v>1080</v>
      </c>
      <c r="B31" s="378"/>
      <c r="C31" s="378"/>
      <c r="D31" s="378"/>
      <c r="E31" s="378"/>
      <c r="F31" s="378"/>
      <c r="G31" s="378"/>
      <c r="H31" s="378"/>
      <c r="I31" s="378"/>
      <c r="J31" s="378"/>
    </row>
    <row r="33" spans="1:10">
      <c r="A33" s="1255"/>
      <c r="B33" s="1256"/>
      <c r="C33" s="1256"/>
      <c r="D33" s="1256"/>
      <c r="E33" s="1256"/>
      <c r="F33" s="1256"/>
      <c r="G33" s="1256"/>
      <c r="H33" s="1256"/>
      <c r="I33" s="1256"/>
      <c r="J33" s="1256"/>
    </row>
    <row r="34" spans="1:10">
      <c r="A34" s="1255"/>
      <c r="B34" s="1256"/>
      <c r="C34" s="1256"/>
    </row>
  </sheetData>
  <mergeCells count="3"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24"/>
  <sheetViews>
    <sheetView workbookViewId="0">
      <selection activeCell="L26" sqref="L26"/>
    </sheetView>
  </sheetViews>
  <sheetFormatPr defaultColWidth="9.140625" defaultRowHeight="15"/>
  <cols>
    <col min="1" max="1" width="28" style="751" customWidth="1"/>
    <col min="2" max="10" width="8.7109375" style="751" customWidth="1"/>
    <col min="11" max="16384" width="9.140625" style="751"/>
  </cols>
  <sheetData>
    <row r="1" spans="1:16">
      <c r="A1" s="2046" t="s">
        <v>757</v>
      </c>
      <c r="B1" s="2047"/>
      <c r="C1" s="2047"/>
      <c r="D1" s="2047"/>
      <c r="E1" s="2047"/>
      <c r="F1" s="2047"/>
      <c r="G1" s="2047"/>
      <c r="H1" s="2047"/>
      <c r="I1" s="2047"/>
      <c r="J1" s="2047"/>
      <c r="K1" s="2047"/>
      <c r="L1" s="2047"/>
      <c r="M1" s="2047"/>
      <c r="N1" s="2047"/>
      <c r="O1" s="2047"/>
      <c r="P1" s="2047"/>
    </row>
    <row r="2" spans="1:16" ht="18.75" thickBot="1">
      <c r="A2" s="2048" t="s">
        <v>567</v>
      </c>
      <c r="B2" s="2049"/>
      <c r="C2" s="2049"/>
      <c r="D2" s="2049"/>
      <c r="E2" s="2049"/>
      <c r="F2" s="2049"/>
      <c r="G2" s="2049"/>
      <c r="H2" s="2050" t="s">
        <v>1081</v>
      </c>
      <c r="I2" s="2051"/>
      <c r="J2" s="2051"/>
      <c r="K2" s="2051"/>
      <c r="L2" s="2051"/>
      <c r="M2" s="2051"/>
      <c r="N2" s="2051"/>
      <c r="O2" s="2051"/>
      <c r="P2" s="2051"/>
    </row>
    <row r="3" spans="1:16">
      <c r="A3" s="2052" t="s">
        <v>150</v>
      </c>
      <c r="B3" s="1411" t="s">
        <v>568</v>
      </c>
      <c r="C3" s="1412"/>
      <c r="D3" s="1413"/>
      <c r="E3" s="1412" t="s">
        <v>1086</v>
      </c>
      <c r="F3" s="1412"/>
      <c r="G3" s="1413"/>
      <c r="H3" s="1412" t="s">
        <v>1087</v>
      </c>
      <c r="I3" s="1412"/>
      <c r="J3" s="1413"/>
      <c r="K3" s="1412" t="s">
        <v>571</v>
      </c>
      <c r="L3" s="1412"/>
      <c r="M3" s="1413"/>
      <c r="N3" s="1412" t="s">
        <v>572</v>
      </c>
      <c r="O3" s="1412"/>
      <c r="P3" s="1414"/>
    </row>
    <row r="4" spans="1:16" ht="30.75" thickBot="1">
      <c r="A4" s="2053"/>
      <c r="B4" s="1415">
        <v>2017</v>
      </c>
      <c r="C4" s="1416">
        <v>2018</v>
      </c>
      <c r="D4" s="1417" t="s">
        <v>1069</v>
      </c>
      <c r="E4" s="1416">
        <v>2017</v>
      </c>
      <c r="F4" s="1416">
        <v>2018</v>
      </c>
      <c r="G4" s="1417" t="s">
        <v>1069</v>
      </c>
      <c r="H4" s="1416">
        <v>2017</v>
      </c>
      <c r="I4" s="1416">
        <v>2018</v>
      </c>
      <c r="J4" s="1417" t="s">
        <v>1069</v>
      </c>
      <c r="K4" s="1416">
        <v>2017</v>
      </c>
      <c r="L4" s="1416">
        <v>2018</v>
      </c>
      <c r="M4" s="1417" t="s">
        <v>1069</v>
      </c>
      <c r="N4" s="1416">
        <v>2017</v>
      </c>
      <c r="O4" s="1416">
        <v>2018</v>
      </c>
      <c r="P4" s="1418" t="s">
        <v>1069</v>
      </c>
    </row>
    <row r="5" spans="1:16" ht="22.15" customHeight="1" thickTop="1">
      <c r="A5" s="1406" t="s">
        <v>573</v>
      </c>
      <c r="B5" s="1400">
        <v>488.8</v>
      </c>
      <c r="C5" s="1397">
        <v>527.06160699999998</v>
      </c>
      <c r="D5" s="1398">
        <v>107.82766100654663</v>
      </c>
      <c r="E5" s="1396">
        <v>205.9</v>
      </c>
      <c r="F5" s="1396">
        <v>67.608018000000001</v>
      </c>
      <c r="G5" s="1398">
        <v>32.835365711510441</v>
      </c>
      <c r="H5" s="1396">
        <v>178.9</v>
      </c>
      <c r="I5" s="1396">
        <v>192.28844100000001</v>
      </c>
      <c r="J5" s="1398">
        <v>107.4837568474008</v>
      </c>
      <c r="K5" s="1396">
        <v>266.3</v>
      </c>
      <c r="L5" s="1397">
        <v>186.233497</v>
      </c>
      <c r="M5" s="1398">
        <v>69.933720240330459</v>
      </c>
      <c r="N5" s="1396">
        <v>217.2</v>
      </c>
      <c r="O5" s="1397">
        <v>192.27784399999999</v>
      </c>
      <c r="P5" s="1399">
        <v>88.525710865561692</v>
      </c>
    </row>
    <row r="6" spans="1:16" ht="22.15" customHeight="1">
      <c r="A6" s="1407" t="s">
        <v>574</v>
      </c>
      <c r="B6" s="1401">
        <v>1520.1</v>
      </c>
      <c r="C6" s="1265">
        <v>949.25688100000002</v>
      </c>
      <c r="D6" s="1266">
        <v>62.447002236694956</v>
      </c>
      <c r="E6" s="1264">
        <v>601.9</v>
      </c>
      <c r="F6" s="1264">
        <v>572.13354500000003</v>
      </c>
      <c r="G6" s="1266">
        <v>95.054584648612746</v>
      </c>
      <c r="H6" s="1264">
        <v>675.7</v>
      </c>
      <c r="I6" s="1264">
        <v>710.38498600000003</v>
      </c>
      <c r="J6" s="1266">
        <v>105.13319313304721</v>
      </c>
      <c r="K6" s="1264">
        <v>912.4</v>
      </c>
      <c r="L6" s="1265">
        <v>823.96533899999997</v>
      </c>
      <c r="M6" s="1266">
        <v>90.307468106093808</v>
      </c>
      <c r="N6" s="1264">
        <v>762.3</v>
      </c>
      <c r="O6" s="1265">
        <v>730.32853499999999</v>
      </c>
      <c r="P6" s="1273">
        <v>95.805920897284537</v>
      </c>
    </row>
    <row r="7" spans="1:16" ht="22.15" customHeight="1">
      <c r="A7" s="1407" t="s">
        <v>575</v>
      </c>
      <c r="B7" s="1401">
        <v>495.1</v>
      </c>
      <c r="C7" s="1265">
        <v>823.16070400000001</v>
      </c>
      <c r="D7" s="1266">
        <v>166.26150353463947</v>
      </c>
      <c r="E7" s="1264">
        <v>298</v>
      </c>
      <c r="F7" s="1264">
        <v>329.02498700000001</v>
      </c>
      <c r="G7" s="1266">
        <v>110.41106946308726</v>
      </c>
      <c r="H7" s="1264">
        <v>298.5</v>
      </c>
      <c r="I7" s="1264">
        <v>317.35070999999999</v>
      </c>
      <c r="J7" s="1266">
        <v>106.31514572864322</v>
      </c>
      <c r="K7" s="1264">
        <v>321.39999999999998</v>
      </c>
      <c r="L7" s="1265">
        <v>409.322993</v>
      </c>
      <c r="M7" s="1266">
        <v>127.35625171126324</v>
      </c>
      <c r="N7" s="1264">
        <v>312.5</v>
      </c>
      <c r="O7" s="1265">
        <v>366.25161700000001</v>
      </c>
      <c r="P7" s="1273">
        <v>117.20051744</v>
      </c>
    </row>
    <row r="8" spans="1:16" ht="22.15" customHeight="1">
      <c r="A8" s="1408" t="s">
        <v>576</v>
      </c>
      <c r="B8" s="1401">
        <v>2504</v>
      </c>
      <c r="C8" s="1265">
        <v>2299.4791919999998</v>
      </c>
      <c r="D8" s="1266">
        <v>91.832236102236408</v>
      </c>
      <c r="E8" s="1264">
        <v>1105.8</v>
      </c>
      <c r="F8" s="1264">
        <v>968.76655000000005</v>
      </c>
      <c r="G8" s="1266">
        <v>87.607754566829456</v>
      </c>
      <c r="H8" s="1264">
        <v>1153.0999999999999</v>
      </c>
      <c r="I8" s="1264">
        <v>1220.024136</v>
      </c>
      <c r="J8" s="1266">
        <v>105.8038449397277</v>
      </c>
      <c r="K8" s="1264">
        <v>1500.2</v>
      </c>
      <c r="L8" s="1265">
        <v>1419.521829</v>
      </c>
      <c r="M8" s="1266">
        <v>94.622172310358621</v>
      </c>
      <c r="N8" s="1264">
        <v>1292</v>
      </c>
      <c r="O8" s="1265">
        <v>1288.8579970000001</v>
      </c>
      <c r="P8" s="1273">
        <v>99.756810913312705</v>
      </c>
    </row>
    <row r="9" spans="1:16" ht="22.15" customHeight="1">
      <c r="A9" s="1407" t="s">
        <v>722</v>
      </c>
      <c r="B9" s="1401">
        <v>1153.8</v>
      </c>
      <c r="C9" s="1265">
        <v>947.70306500000004</v>
      </c>
      <c r="D9" s="1266">
        <v>82.137551135378743</v>
      </c>
      <c r="E9" s="1264">
        <v>472</v>
      </c>
      <c r="F9" s="1264">
        <v>321.42814700000002</v>
      </c>
      <c r="G9" s="1266">
        <v>68.099183686440682</v>
      </c>
      <c r="H9" s="1264">
        <v>484.7</v>
      </c>
      <c r="I9" s="1264">
        <v>527.98543500000005</v>
      </c>
      <c r="J9" s="1266">
        <v>108.9303558902414</v>
      </c>
      <c r="K9" s="1264">
        <v>667.4</v>
      </c>
      <c r="L9" s="1265">
        <v>611.89540499999998</v>
      </c>
      <c r="M9" s="1266">
        <v>91.683458945160325</v>
      </c>
      <c r="N9" s="1264">
        <v>557.5</v>
      </c>
      <c r="O9" s="1265">
        <v>541.88238200000001</v>
      </c>
      <c r="P9" s="1273">
        <v>97.198633542600902</v>
      </c>
    </row>
    <row r="10" spans="1:16" ht="22.15" customHeight="1">
      <c r="A10" s="1407" t="s">
        <v>723</v>
      </c>
      <c r="B10" s="1401">
        <v>411.3</v>
      </c>
      <c r="C10" s="1265">
        <v>465.08808499999998</v>
      </c>
      <c r="D10" s="1266">
        <v>113.07757962557743</v>
      </c>
      <c r="E10" s="1264">
        <v>216.7</v>
      </c>
      <c r="F10" s="1264">
        <v>183.25182599999999</v>
      </c>
      <c r="G10" s="1266">
        <v>84.564755883710191</v>
      </c>
      <c r="H10" s="1264">
        <v>238.6</v>
      </c>
      <c r="I10" s="1264">
        <v>245.377261</v>
      </c>
      <c r="J10" s="1266">
        <v>102.84042791282482</v>
      </c>
      <c r="K10" s="1264">
        <v>315.10000000000002</v>
      </c>
      <c r="L10" s="1265">
        <v>272.80736300000001</v>
      </c>
      <c r="M10" s="1266">
        <v>86.578026975563304</v>
      </c>
      <c r="N10" s="1264">
        <v>262.60000000000002</v>
      </c>
      <c r="O10" s="1265">
        <v>254.99342100000001</v>
      </c>
      <c r="P10" s="1273">
        <v>97.103359101294743</v>
      </c>
    </row>
    <row r="11" spans="1:16" ht="22.15" customHeight="1">
      <c r="A11" s="1407" t="s">
        <v>577</v>
      </c>
      <c r="B11" s="1401">
        <v>158.1</v>
      </c>
      <c r="C11" s="1265">
        <v>110.764304</v>
      </c>
      <c r="D11" s="1266">
        <v>70.059648323845664</v>
      </c>
      <c r="E11" s="1264">
        <v>38.9</v>
      </c>
      <c r="F11" s="1264">
        <v>31.134312000000001</v>
      </c>
      <c r="G11" s="1266">
        <v>80.03679177377893</v>
      </c>
      <c r="H11" s="1264">
        <v>62.7</v>
      </c>
      <c r="I11" s="1264">
        <v>61.951875999999999</v>
      </c>
      <c r="J11" s="1266">
        <v>98.806819776714505</v>
      </c>
      <c r="K11" s="1264">
        <v>85.4</v>
      </c>
      <c r="L11" s="1265">
        <v>91.508244000000005</v>
      </c>
      <c r="M11" s="1266">
        <v>107.15251053864168</v>
      </c>
      <c r="N11" s="1264">
        <v>69.599999999999994</v>
      </c>
      <c r="O11" s="1265">
        <v>67.112624999999994</v>
      </c>
      <c r="P11" s="1273">
        <v>96.426185344827587</v>
      </c>
    </row>
    <row r="12" spans="1:16" ht="22.15" customHeight="1">
      <c r="A12" s="1407" t="s">
        <v>861</v>
      </c>
      <c r="B12" s="1401">
        <v>133.19999999999999</v>
      </c>
      <c r="C12" s="1265">
        <v>110.582902</v>
      </c>
      <c r="D12" s="1266">
        <v>83.020196696696701</v>
      </c>
      <c r="E12" s="1264">
        <v>50.3</v>
      </c>
      <c r="F12" s="1264">
        <v>47.076667</v>
      </c>
      <c r="G12" s="1266">
        <v>93.591783300198813</v>
      </c>
      <c r="H12" s="1264">
        <v>43.7</v>
      </c>
      <c r="I12" s="1264">
        <v>46.605007999999998</v>
      </c>
      <c r="J12" s="1266">
        <v>106.64761556064073</v>
      </c>
      <c r="K12" s="1264">
        <v>46.8</v>
      </c>
      <c r="L12" s="1265">
        <v>49.554873000000001</v>
      </c>
      <c r="M12" s="1266">
        <v>105.88648076923077</v>
      </c>
      <c r="N12" s="1264">
        <v>49</v>
      </c>
      <c r="O12" s="1265">
        <v>50.712556999999997</v>
      </c>
      <c r="P12" s="1273">
        <v>103.49501428571428</v>
      </c>
    </row>
    <row r="13" spans="1:16" ht="22.15" customHeight="1">
      <c r="A13" s="1407" t="s">
        <v>1088</v>
      </c>
      <c r="B13" s="1402">
        <v>0.50780999999999998</v>
      </c>
      <c r="C13" s="1268">
        <v>2.020105</v>
      </c>
      <c r="D13" s="1266">
        <v>397.80725074338829</v>
      </c>
      <c r="E13" s="1268">
        <v>1.2955989999999999</v>
      </c>
      <c r="F13" s="1268">
        <v>3.0489410000000001</v>
      </c>
      <c r="G13" s="1266">
        <v>235.33060769574536</v>
      </c>
      <c r="H13" s="1269">
        <v>0.67720400000000003</v>
      </c>
      <c r="I13" s="1264">
        <v>0.52185199999999998</v>
      </c>
      <c r="J13" s="1266">
        <v>77.059792913213741</v>
      </c>
      <c r="K13" s="1267">
        <v>0.31765399999999999</v>
      </c>
      <c r="L13" s="1268">
        <v>0.29758200000000001</v>
      </c>
      <c r="M13" s="1266">
        <v>93.681175115062302</v>
      </c>
      <c r="N13" s="1267">
        <v>0.65172699999999995</v>
      </c>
      <c r="O13" s="1267">
        <v>0.88253700000000002</v>
      </c>
      <c r="P13" s="1273">
        <v>135.41513547850559</v>
      </c>
    </row>
    <row r="14" spans="1:16" ht="22.15" customHeight="1">
      <c r="A14" s="1407" t="s">
        <v>724</v>
      </c>
      <c r="B14" s="1401">
        <v>527</v>
      </c>
      <c r="C14" s="1265">
        <v>517.93208300000003</v>
      </c>
      <c r="D14" s="1266">
        <v>98.279332637571159</v>
      </c>
      <c r="E14" s="1264">
        <v>263.60000000000002</v>
      </c>
      <c r="F14" s="1264">
        <v>312.99150400000002</v>
      </c>
      <c r="G14" s="1266">
        <v>118.73729286798178</v>
      </c>
      <c r="H14" s="1264">
        <v>285.39999999999998</v>
      </c>
      <c r="I14" s="1264">
        <v>289.128017</v>
      </c>
      <c r="J14" s="1266">
        <v>101.30624281709882</v>
      </c>
      <c r="K14" s="1264">
        <v>336.6</v>
      </c>
      <c r="L14" s="1265">
        <v>329.43806999999998</v>
      </c>
      <c r="M14" s="1266">
        <v>97.872272727272716</v>
      </c>
      <c r="N14" s="1264">
        <v>306</v>
      </c>
      <c r="O14" s="1265">
        <v>313.397468</v>
      </c>
      <c r="P14" s="1273">
        <v>102.41747320261439</v>
      </c>
    </row>
    <row r="15" spans="1:16" ht="22.15" customHeight="1">
      <c r="A15" s="1408" t="s">
        <v>578</v>
      </c>
      <c r="B15" s="1401">
        <v>2383.8000000000002</v>
      </c>
      <c r="C15" s="1265">
        <v>2154.090545</v>
      </c>
      <c r="D15" s="1266">
        <v>90.363727871465713</v>
      </c>
      <c r="E15" s="1264">
        <v>1042.8</v>
      </c>
      <c r="F15" s="1264">
        <v>898.93139799999994</v>
      </c>
      <c r="G15" s="1266">
        <v>86.203624664365165</v>
      </c>
      <c r="H15" s="1264">
        <v>1115.9000000000001</v>
      </c>
      <c r="I15" s="1264">
        <v>1171.5694490000001</v>
      </c>
      <c r="J15" s="1266">
        <v>104.98874890223138</v>
      </c>
      <c r="K15" s="1264">
        <v>1451.6</v>
      </c>
      <c r="L15" s="1265">
        <v>1355.501536</v>
      </c>
      <c r="M15" s="1266">
        <v>93.379824745108849</v>
      </c>
      <c r="N15" s="1264">
        <v>1245.4000000000001</v>
      </c>
      <c r="O15" s="1265">
        <v>1228.9809889999999</v>
      </c>
      <c r="P15" s="1273">
        <v>98.681627509233977</v>
      </c>
    </row>
    <row r="16" spans="1:16" s="139" customFormat="1" ht="22.15" customHeight="1">
      <c r="A16" s="1409" t="s">
        <v>579</v>
      </c>
      <c r="B16" s="1403">
        <v>120.1</v>
      </c>
      <c r="C16" s="1271">
        <v>145.38864699999999</v>
      </c>
      <c r="D16" s="1272">
        <v>121.05632556203163</v>
      </c>
      <c r="E16" s="1270">
        <v>63</v>
      </c>
      <c r="F16" s="1270">
        <v>69.835151999999994</v>
      </c>
      <c r="G16" s="1272">
        <v>110.84944761904761</v>
      </c>
      <c r="H16" s="1270">
        <v>37.200000000000003</v>
      </c>
      <c r="I16" s="1264">
        <v>48.454687999999997</v>
      </c>
      <c r="J16" s="1272">
        <v>130.25453763440859</v>
      </c>
      <c r="K16" s="1270">
        <v>48.6</v>
      </c>
      <c r="L16" s="1271">
        <v>64.020292999999995</v>
      </c>
      <c r="M16" s="1272">
        <v>131.72899794238683</v>
      </c>
      <c r="N16" s="1270">
        <v>46.6</v>
      </c>
      <c r="O16" s="1271">
        <v>59.877007999999996</v>
      </c>
      <c r="P16" s="1274">
        <v>128.49143347639483</v>
      </c>
    </row>
    <row r="17" spans="1:16" s="139" customFormat="1" ht="22.15" customHeight="1">
      <c r="A17" s="1409" t="s">
        <v>580</v>
      </c>
      <c r="B17" s="1403">
        <v>77.2</v>
      </c>
      <c r="C17" s="1271">
        <v>77.80898876404494</v>
      </c>
      <c r="D17" s="1272" t="s">
        <v>220</v>
      </c>
      <c r="E17" s="1270">
        <v>80.3</v>
      </c>
      <c r="F17" s="1270">
        <v>85.140562248995991</v>
      </c>
      <c r="G17" s="1272" t="s">
        <v>220</v>
      </c>
      <c r="H17" s="1270">
        <v>84.7</v>
      </c>
      <c r="I17" s="1270">
        <v>85.856079404466499</v>
      </c>
      <c r="J17" s="1272" t="s">
        <v>220</v>
      </c>
      <c r="K17" s="1270">
        <v>80</v>
      </c>
      <c r="L17" s="1271">
        <v>94.871794871794862</v>
      </c>
      <c r="M17" s="1272" t="s">
        <v>220</v>
      </c>
      <c r="N17" s="1270">
        <v>81.3</v>
      </c>
      <c r="O17" s="1271">
        <v>83.12678741658722</v>
      </c>
      <c r="P17" s="1274" t="s">
        <v>220</v>
      </c>
    </row>
    <row r="18" spans="1:16" ht="22.15" customHeight="1">
      <c r="A18" s="1407" t="s">
        <v>581</v>
      </c>
      <c r="B18" s="1401">
        <v>22.8</v>
      </c>
      <c r="C18" s="1265">
        <v>22.191011235955056</v>
      </c>
      <c r="D18" s="1266" t="s">
        <v>220</v>
      </c>
      <c r="E18" s="1264">
        <v>19.7</v>
      </c>
      <c r="F18" s="1264">
        <v>14.859437751004014</v>
      </c>
      <c r="G18" s="1266" t="s">
        <v>220</v>
      </c>
      <c r="H18" s="1264">
        <v>15.3</v>
      </c>
      <c r="I18" s="1264">
        <v>14.143920595533499</v>
      </c>
      <c r="J18" s="1266" t="s">
        <v>220</v>
      </c>
      <c r="K18" s="1264">
        <v>20</v>
      </c>
      <c r="L18" s="1265">
        <v>5.1282051282051277</v>
      </c>
      <c r="M18" s="1266" t="s">
        <v>220</v>
      </c>
      <c r="N18" s="1264">
        <v>18.8</v>
      </c>
      <c r="O18" s="1265">
        <v>16.873212583412776</v>
      </c>
      <c r="P18" s="1273" t="s">
        <v>220</v>
      </c>
    </row>
    <row r="19" spans="1:16" ht="22.15" customHeight="1">
      <c r="A19" s="1407" t="s">
        <v>582</v>
      </c>
      <c r="B19" s="1404">
        <v>396.3</v>
      </c>
      <c r="C19" s="1265">
        <v>443.65449999999998</v>
      </c>
      <c r="D19" s="1266">
        <v>111.94915468079736</v>
      </c>
      <c r="E19" s="1265">
        <v>121</v>
      </c>
      <c r="F19" s="1264">
        <v>124.3779</v>
      </c>
      <c r="G19" s="1266">
        <v>102.79165289256198</v>
      </c>
      <c r="H19" s="1265">
        <v>42.8</v>
      </c>
      <c r="I19" s="1270">
        <v>44.6479</v>
      </c>
      <c r="J19" s="1266">
        <v>104.31752336448599</v>
      </c>
      <c r="K19" s="1265">
        <v>11.1</v>
      </c>
      <c r="L19" s="1265">
        <v>11.4101</v>
      </c>
      <c r="M19" s="1266">
        <v>102.79369369369368</v>
      </c>
      <c r="N19" s="1265">
        <v>58.8</v>
      </c>
      <c r="O19" s="1265">
        <v>68.772800000000004</v>
      </c>
      <c r="P19" s="1273">
        <v>116.96054421768709</v>
      </c>
    </row>
    <row r="20" spans="1:16" s="139" customFormat="1" ht="22.15" customHeight="1">
      <c r="A20" s="1409" t="s">
        <v>583</v>
      </c>
      <c r="B20" s="1403">
        <v>-276.2</v>
      </c>
      <c r="C20" s="1271">
        <v>-298.26585300000022</v>
      </c>
      <c r="D20" s="1272">
        <v>92</v>
      </c>
      <c r="E20" s="1270">
        <v>-58</v>
      </c>
      <c r="F20" s="1270">
        <v>-54.542747999999889</v>
      </c>
      <c r="G20" s="1272">
        <v>106</v>
      </c>
      <c r="H20" s="1270">
        <v>-5.6</v>
      </c>
      <c r="I20" s="1270">
        <v>3.80678699999992</v>
      </c>
      <c r="J20" s="1270">
        <v>167.85714285714289</v>
      </c>
      <c r="K20" s="1270">
        <v>37.5</v>
      </c>
      <c r="L20" s="1271">
        <v>52.610193000000038</v>
      </c>
      <c r="M20" s="1272">
        <v>140.293848</v>
      </c>
      <c r="N20" s="1270">
        <v>-12.2</v>
      </c>
      <c r="O20" s="1271">
        <v>-8.8957919999998438</v>
      </c>
      <c r="P20" s="1274">
        <v>127.04918032786885</v>
      </c>
    </row>
    <row r="21" spans="1:16" ht="22.15" customHeight="1">
      <c r="A21" s="1408" t="s">
        <v>584</v>
      </c>
      <c r="B21" s="1401">
        <v>95.2</v>
      </c>
      <c r="C21" s="1265">
        <v>93.677322782227648</v>
      </c>
      <c r="D21" s="1266">
        <v>98.400549140995423</v>
      </c>
      <c r="E21" s="1264">
        <v>94.3</v>
      </c>
      <c r="F21" s="1264">
        <v>92.791333268061322</v>
      </c>
      <c r="G21" s="1266">
        <v>98.400141323500876</v>
      </c>
      <c r="H21" s="1264">
        <v>96.8</v>
      </c>
      <c r="I21" s="1270">
        <v>96.028382917172067</v>
      </c>
      <c r="J21" s="1266">
        <v>99.202874914433963</v>
      </c>
      <c r="K21" s="1264">
        <v>96.8</v>
      </c>
      <c r="L21" s="1265">
        <v>95.490009967293005</v>
      </c>
      <c r="M21" s="1266">
        <v>98.646704511666329</v>
      </c>
      <c r="N21" s="1264">
        <v>96.4</v>
      </c>
      <c r="O21" s="1265">
        <v>95.354258720559415</v>
      </c>
      <c r="P21" s="1273">
        <v>98.915206141659141</v>
      </c>
    </row>
    <row r="22" spans="1:16" ht="22.15" customHeight="1" thickBot="1">
      <c r="A22" s="1410" t="s">
        <v>585</v>
      </c>
      <c r="B22" s="1405">
        <v>267</v>
      </c>
      <c r="C22" s="1276">
        <v>358</v>
      </c>
      <c r="D22" s="1277">
        <v>134.08239700374531</v>
      </c>
      <c r="E22" s="1275">
        <v>228</v>
      </c>
      <c r="F22" s="1275">
        <v>249</v>
      </c>
      <c r="G22" s="1277">
        <v>109.21052631578947</v>
      </c>
      <c r="H22" s="1275">
        <v>404</v>
      </c>
      <c r="I22" s="1275">
        <v>403</v>
      </c>
      <c r="J22" s="1277">
        <v>99.752475247524757</v>
      </c>
      <c r="K22" s="1275">
        <v>45</v>
      </c>
      <c r="L22" s="1276">
        <v>39</v>
      </c>
      <c r="M22" s="1277">
        <v>86.666666666666671</v>
      </c>
      <c r="N22" s="1275">
        <v>944</v>
      </c>
      <c r="O22" s="1276">
        <v>1049</v>
      </c>
      <c r="P22" s="1278">
        <v>111.12288135593221</v>
      </c>
    </row>
    <row r="23" spans="1:16">
      <c r="A23" s="2042" t="s">
        <v>1089</v>
      </c>
      <c r="B23" s="2051"/>
      <c r="C23" s="2051"/>
      <c r="D23" s="2051"/>
      <c r="E23" s="2054" t="s">
        <v>1090</v>
      </c>
      <c r="F23" s="2055"/>
      <c r="G23" s="2055"/>
      <c r="H23" s="2055"/>
      <c r="I23" s="2055"/>
      <c r="J23" s="2055"/>
      <c r="K23" s="2055"/>
      <c r="L23" s="2055"/>
      <c r="M23" s="2055"/>
      <c r="N23" s="2055"/>
      <c r="O23" s="2055"/>
      <c r="P23" s="2055"/>
    </row>
    <row r="24" spans="1:16">
      <c r="A24" s="2042" t="s">
        <v>707</v>
      </c>
      <c r="B24" s="2043"/>
      <c r="C24" s="2043"/>
      <c r="D24" s="2043"/>
      <c r="E24" s="2043"/>
      <c r="F24" s="2043"/>
      <c r="G24" s="2043"/>
      <c r="H24" s="2044" t="s">
        <v>1091</v>
      </c>
      <c r="I24" s="2045"/>
      <c r="J24" s="2045"/>
      <c r="K24" s="2045"/>
      <c r="L24" s="2045"/>
      <c r="M24" s="2045"/>
      <c r="N24" s="2045"/>
      <c r="O24" s="2045"/>
      <c r="P24" s="2045"/>
    </row>
  </sheetData>
  <mergeCells count="8">
    <mergeCell ref="A24:G24"/>
    <mergeCell ref="H24:P24"/>
    <mergeCell ref="A1:P1"/>
    <mergeCell ref="A2:G2"/>
    <mergeCell ref="H2:P2"/>
    <mergeCell ref="A3:A4"/>
    <mergeCell ref="A23:D23"/>
    <mergeCell ref="E23:P23"/>
  </mergeCells>
  <pageMargins left="0.7" right="0.7" top="0.75" bottom="0.75" header="0.3" footer="0.3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26"/>
  <sheetViews>
    <sheetView workbookViewId="0">
      <selection activeCell="L26" sqref="L26"/>
    </sheetView>
  </sheetViews>
  <sheetFormatPr defaultRowHeight="15"/>
  <cols>
    <col min="1" max="1" width="31.28515625" bestFit="1" customWidth="1"/>
    <col min="2" max="2" width="7" customWidth="1"/>
    <col min="3" max="4" width="6.85546875" customWidth="1"/>
    <col min="5" max="5" width="7" customWidth="1"/>
    <col min="6" max="6" width="6.85546875" customWidth="1"/>
    <col min="7" max="7" width="7.140625" customWidth="1"/>
    <col min="8" max="8" width="7" customWidth="1"/>
    <col min="9" max="9" width="9.140625" customWidth="1"/>
    <col min="10" max="10" width="9" customWidth="1"/>
    <col min="11" max="11" width="7" customWidth="1"/>
    <col min="12" max="12" width="7.42578125" customWidth="1"/>
    <col min="13" max="15" width="7" customWidth="1"/>
    <col min="16" max="16" width="6.42578125" customWidth="1"/>
  </cols>
  <sheetData>
    <row r="1" spans="1:16" ht="16.5">
      <c r="A1" s="2059" t="s">
        <v>792</v>
      </c>
      <c r="B1" s="2060"/>
      <c r="C1" s="2060"/>
      <c r="D1" s="2060"/>
      <c r="E1" s="2060"/>
      <c r="F1" s="2060"/>
      <c r="G1" s="2060"/>
      <c r="H1" s="2060"/>
      <c r="I1" s="2060"/>
      <c r="J1" s="2060"/>
      <c r="K1" s="2060"/>
      <c r="L1" s="2060"/>
      <c r="M1" s="2060"/>
      <c r="N1" s="2060"/>
      <c r="O1" s="2043"/>
      <c r="P1" s="2043"/>
    </row>
    <row r="2" spans="1:16" ht="19.5" thickBot="1">
      <c r="A2" s="2061" t="s">
        <v>586</v>
      </c>
      <c r="B2" s="2049"/>
      <c r="C2" s="2049"/>
      <c r="D2" s="2049"/>
      <c r="E2" s="2049"/>
      <c r="F2" s="2049"/>
      <c r="G2" s="2049"/>
      <c r="H2" s="2062" t="s">
        <v>1104</v>
      </c>
      <c r="I2" s="2051"/>
      <c r="J2" s="2051"/>
      <c r="K2" s="2051"/>
      <c r="L2" s="2051"/>
      <c r="M2" s="2051"/>
      <c r="N2" s="2051"/>
      <c r="O2" s="2051"/>
      <c r="P2" s="2051"/>
    </row>
    <row r="3" spans="1:16">
      <c r="A3" s="2063" t="s">
        <v>150</v>
      </c>
      <c r="B3" s="2065" t="s">
        <v>568</v>
      </c>
      <c r="C3" s="2066"/>
      <c r="D3" s="2066"/>
      <c r="E3" s="2067" t="s">
        <v>569</v>
      </c>
      <c r="F3" s="2066"/>
      <c r="G3" s="2066"/>
      <c r="H3" s="2067" t="s">
        <v>570</v>
      </c>
      <c r="I3" s="2066"/>
      <c r="J3" s="2066"/>
      <c r="K3" s="2067" t="s">
        <v>571</v>
      </c>
      <c r="L3" s="2066"/>
      <c r="M3" s="2066"/>
      <c r="N3" s="2067" t="s">
        <v>793</v>
      </c>
      <c r="O3" s="2066"/>
      <c r="P3" s="2068"/>
    </row>
    <row r="4" spans="1:16" ht="30.75" thickBot="1">
      <c r="A4" s="2064"/>
      <c r="B4" s="1425">
        <v>2017</v>
      </c>
      <c r="C4" s="1422">
        <v>2018</v>
      </c>
      <c r="D4" s="1423" t="s">
        <v>1069</v>
      </c>
      <c r="E4" s="1422">
        <v>2017</v>
      </c>
      <c r="F4" s="1422">
        <v>2018</v>
      </c>
      <c r="G4" s="1423" t="s">
        <v>1069</v>
      </c>
      <c r="H4" s="1422">
        <v>2017</v>
      </c>
      <c r="I4" s="1422">
        <v>2018</v>
      </c>
      <c r="J4" s="1423" t="s">
        <v>1069</v>
      </c>
      <c r="K4" s="1422">
        <v>2017</v>
      </c>
      <c r="L4" s="1422">
        <v>2018</v>
      </c>
      <c r="M4" s="1423" t="s">
        <v>1069</v>
      </c>
      <c r="N4" s="1422">
        <v>2017</v>
      </c>
      <c r="O4" s="1422">
        <v>2018</v>
      </c>
      <c r="P4" s="1424" t="s">
        <v>1069</v>
      </c>
    </row>
    <row r="5" spans="1:16" ht="19.899999999999999" customHeight="1" thickTop="1">
      <c r="A5" s="1429" t="s">
        <v>587</v>
      </c>
      <c r="B5" s="1426">
        <v>97.6</v>
      </c>
      <c r="C5" s="1420">
        <v>19.847894</v>
      </c>
      <c r="D5" s="1419">
        <v>20.335956967213118</v>
      </c>
      <c r="E5" s="1419">
        <v>24</v>
      </c>
      <c r="F5" s="1420">
        <v>3.4046430000000001</v>
      </c>
      <c r="G5" s="1419">
        <v>14.1860125</v>
      </c>
      <c r="H5" s="1419">
        <v>42.8</v>
      </c>
      <c r="I5" s="1420">
        <v>2.980213</v>
      </c>
      <c r="J5" s="1419">
        <v>6.9631144859813086</v>
      </c>
      <c r="K5" s="1419">
        <v>119.3</v>
      </c>
      <c r="L5" s="1420">
        <v>0.17954600000000001</v>
      </c>
      <c r="M5" s="1419">
        <v>0.15049958088851637</v>
      </c>
      <c r="N5" s="1419">
        <v>62.2</v>
      </c>
      <c r="O5" s="1420">
        <v>3.3006730000000002</v>
      </c>
      <c r="P5" s="1421">
        <v>5.306548231511254</v>
      </c>
    </row>
    <row r="6" spans="1:16" ht="19.899999999999999" customHeight="1">
      <c r="A6" s="1430" t="s">
        <v>588</v>
      </c>
      <c r="B6" s="1427">
        <v>1319.2</v>
      </c>
      <c r="C6" s="1280">
        <v>1499.464684</v>
      </c>
      <c r="D6" s="1279">
        <v>113.66469708914492</v>
      </c>
      <c r="E6" s="1279">
        <v>602.79999999999995</v>
      </c>
      <c r="F6" s="1280">
        <v>711.04047600000001</v>
      </c>
      <c r="G6" s="1279">
        <v>117.95628334439286</v>
      </c>
      <c r="H6" s="1279">
        <v>941.5</v>
      </c>
      <c r="I6" s="1280">
        <v>1010.33645</v>
      </c>
      <c r="J6" s="1279">
        <v>107.31135953266065</v>
      </c>
      <c r="K6" s="1279">
        <v>1236.7</v>
      </c>
      <c r="L6" s="1280">
        <v>1267.5784369999999</v>
      </c>
      <c r="M6" s="1279">
        <v>102.49684135198511</v>
      </c>
      <c r="N6" s="1279">
        <v>992.3</v>
      </c>
      <c r="O6" s="1280">
        <v>1054.75082</v>
      </c>
      <c r="P6" s="1281">
        <v>106.29354227552153</v>
      </c>
    </row>
    <row r="7" spans="1:16" ht="19.899999999999999" customHeight="1">
      <c r="A7" s="1430" t="s">
        <v>589</v>
      </c>
      <c r="B7" s="1427">
        <v>15</v>
      </c>
      <c r="C7" s="1280">
        <v>9.2298690000000008</v>
      </c>
      <c r="D7" s="1279">
        <v>61.53246</v>
      </c>
      <c r="E7" s="1279">
        <v>0</v>
      </c>
      <c r="F7" s="1280">
        <v>11.801273999999999</v>
      </c>
      <c r="G7" s="1279">
        <v>0</v>
      </c>
      <c r="H7" s="1279">
        <v>0.3</v>
      </c>
      <c r="I7" s="1280">
        <v>0.25977800000000001</v>
      </c>
      <c r="J7" s="1279">
        <v>86.592666666666673</v>
      </c>
      <c r="K7" s="1279">
        <v>5.8</v>
      </c>
      <c r="L7" s="1280">
        <v>6.5995049999999997</v>
      </c>
      <c r="M7" s="1279">
        <v>113.78456896551722</v>
      </c>
      <c r="N7" s="1279">
        <v>2.2999999999999998</v>
      </c>
      <c r="O7" s="1280">
        <v>3.6697899999999999</v>
      </c>
      <c r="P7" s="1281">
        <v>159.55608695652174</v>
      </c>
    </row>
    <row r="8" spans="1:16" ht="19.899999999999999" customHeight="1">
      <c r="A8" s="1430" t="s">
        <v>590</v>
      </c>
      <c r="B8" s="1427">
        <v>364.8</v>
      </c>
      <c r="C8" s="1280">
        <v>478.03165799999999</v>
      </c>
      <c r="D8" s="1279">
        <v>131.03937993421053</v>
      </c>
      <c r="E8" s="1279">
        <v>113.3</v>
      </c>
      <c r="F8" s="1280">
        <v>153.619733</v>
      </c>
      <c r="G8" s="1279">
        <v>135.5867016769638</v>
      </c>
      <c r="H8" s="1279">
        <v>212.2</v>
      </c>
      <c r="I8" s="1280">
        <v>192.85046299999999</v>
      </c>
      <c r="J8" s="1279">
        <v>90.881462299717256</v>
      </c>
      <c r="K8" s="1279">
        <v>327.3</v>
      </c>
      <c r="L8" s="1280">
        <v>359.23510499999998</v>
      </c>
      <c r="M8" s="1279">
        <v>109.75713565536205</v>
      </c>
      <c r="N8" s="1279">
        <v>236.1</v>
      </c>
      <c r="O8" s="1280">
        <v>240.073104</v>
      </c>
      <c r="P8" s="1281">
        <v>101.68280559085134</v>
      </c>
    </row>
    <row r="9" spans="1:16" ht="19.899999999999999" customHeight="1">
      <c r="A9" s="1430" t="s">
        <v>591</v>
      </c>
      <c r="B9" s="1427">
        <v>38.700000000000003</v>
      </c>
      <c r="C9" s="1280">
        <v>59.871569999999998</v>
      </c>
      <c r="D9" s="1279">
        <v>154.70689922480619</v>
      </c>
      <c r="E9" s="1279">
        <v>19.3</v>
      </c>
      <c r="F9" s="1280">
        <v>16.268007999999998</v>
      </c>
      <c r="G9" s="1279">
        <v>84.290196891191698</v>
      </c>
      <c r="H9" s="1279">
        <v>27</v>
      </c>
      <c r="I9" s="1280">
        <v>21.646584000000001</v>
      </c>
      <c r="J9" s="1279">
        <v>80.172533333333334</v>
      </c>
      <c r="K9" s="1279">
        <v>41.9</v>
      </c>
      <c r="L9" s="1280">
        <v>47.993403999999998</v>
      </c>
      <c r="M9" s="1279">
        <v>114.54273031026251</v>
      </c>
      <c r="N9" s="1279">
        <v>30.3</v>
      </c>
      <c r="O9" s="1280">
        <v>28.866858000000001</v>
      </c>
      <c r="P9" s="1281">
        <v>95.270158415841593</v>
      </c>
    </row>
    <row r="10" spans="1:16" ht="19.899999999999999" customHeight="1">
      <c r="A10" s="1430" t="s">
        <v>592</v>
      </c>
      <c r="B10" s="1427">
        <v>113.5</v>
      </c>
      <c r="C10" s="1280">
        <v>223.324342</v>
      </c>
      <c r="D10" s="1279">
        <v>196.76153480176211</v>
      </c>
      <c r="E10" s="1279">
        <v>7.6</v>
      </c>
      <c r="F10" s="1280">
        <v>12.321133</v>
      </c>
      <c r="G10" s="1279">
        <v>162.12017105263158</v>
      </c>
      <c r="H10" s="1279">
        <v>24.7</v>
      </c>
      <c r="I10" s="1280">
        <v>14.541096</v>
      </c>
      <c r="J10" s="1279">
        <v>58.870834008097162</v>
      </c>
      <c r="K10" s="1279">
        <v>26.5</v>
      </c>
      <c r="L10" s="1280">
        <v>32.576281999999999</v>
      </c>
      <c r="M10" s="1279">
        <v>122.92936603773586</v>
      </c>
      <c r="N10" s="1279">
        <v>26.9</v>
      </c>
      <c r="O10" s="1280">
        <v>29.336428000000002</v>
      </c>
      <c r="P10" s="1281">
        <v>109.05735315985132</v>
      </c>
    </row>
    <row r="11" spans="1:16" ht="19.899999999999999" customHeight="1">
      <c r="A11" s="1430" t="s">
        <v>593</v>
      </c>
      <c r="B11" s="1427">
        <v>212.6</v>
      </c>
      <c r="C11" s="1280">
        <v>194.835747</v>
      </c>
      <c r="D11" s="1279">
        <v>91.644283631232355</v>
      </c>
      <c r="E11" s="1279">
        <v>86.4</v>
      </c>
      <c r="F11" s="1280">
        <v>125.030592</v>
      </c>
      <c r="G11" s="1279">
        <v>144.71133333333333</v>
      </c>
      <c r="H11" s="1279">
        <v>160.5</v>
      </c>
      <c r="I11" s="1280">
        <v>156.66278299999999</v>
      </c>
      <c r="J11" s="1279">
        <v>97.609210591900307</v>
      </c>
      <c r="K11" s="1279">
        <v>258.89999999999998</v>
      </c>
      <c r="L11" s="1280">
        <v>278.66541999999998</v>
      </c>
      <c r="M11" s="1279">
        <v>107.6343839320201</v>
      </c>
      <c r="N11" s="1279">
        <v>178.9</v>
      </c>
      <c r="O11" s="1280">
        <v>181.86981800000001</v>
      </c>
      <c r="P11" s="1281">
        <v>101.6600435997764</v>
      </c>
    </row>
    <row r="12" spans="1:16" ht="19.899999999999999" customHeight="1">
      <c r="A12" s="1430" t="s">
        <v>594</v>
      </c>
      <c r="B12" s="1427">
        <v>631</v>
      </c>
      <c r="C12" s="1280">
        <v>397.542598</v>
      </c>
      <c r="D12" s="1279">
        <v>63.001996513470679</v>
      </c>
      <c r="E12" s="1279">
        <v>145.6</v>
      </c>
      <c r="F12" s="1280">
        <v>154.19627</v>
      </c>
      <c r="G12" s="1279">
        <v>105.9040315934066</v>
      </c>
      <c r="H12" s="1279">
        <v>230.9</v>
      </c>
      <c r="I12" s="1280">
        <v>244.31952200000001</v>
      </c>
      <c r="J12" s="1279">
        <v>105.8118328280641</v>
      </c>
      <c r="K12" s="1279">
        <v>508</v>
      </c>
      <c r="L12" s="1280">
        <v>505.845212</v>
      </c>
      <c r="M12" s="1279">
        <v>99.575829133858278</v>
      </c>
      <c r="N12" s="1279">
        <v>307.8</v>
      </c>
      <c r="O12" s="1280">
        <v>299.20151399999997</v>
      </c>
      <c r="P12" s="1281">
        <v>97.206469785575038</v>
      </c>
    </row>
    <row r="13" spans="1:16" ht="19.899999999999999" customHeight="1">
      <c r="A13" s="1430" t="s">
        <v>595</v>
      </c>
      <c r="B13" s="1427">
        <v>672.7</v>
      </c>
      <c r="C13" s="1280">
        <v>663.41683899999998</v>
      </c>
      <c r="D13" s="1279">
        <v>98.620014716812832</v>
      </c>
      <c r="E13" s="1279">
        <v>229.3</v>
      </c>
      <c r="F13" s="1280">
        <v>273.16222800000003</v>
      </c>
      <c r="G13" s="1279">
        <v>119.12875185346708</v>
      </c>
      <c r="H13" s="1279">
        <v>159.69999999999999</v>
      </c>
      <c r="I13" s="1280">
        <v>170.171494</v>
      </c>
      <c r="J13" s="1279">
        <v>106.55697808390734</v>
      </c>
      <c r="K13" s="1279">
        <v>109.5</v>
      </c>
      <c r="L13" s="1280">
        <v>120.83319899999999</v>
      </c>
      <c r="M13" s="1279">
        <v>110.34995342465751</v>
      </c>
      <c r="N13" s="1279">
        <v>176.7</v>
      </c>
      <c r="O13" s="1280">
        <v>198.72697400000001</v>
      </c>
      <c r="P13" s="1281">
        <v>112.46574646293152</v>
      </c>
    </row>
    <row r="14" spans="1:16" ht="19.899999999999999" customHeight="1">
      <c r="A14" s="1430" t="s">
        <v>596</v>
      </c>
      <c r="B14" s="1427">
        <v>283.7</v>
      </c>
      <c r="C14" s="1280">
        <v>185.304633</v>
      </c>
      <c r="D14" s="1279">
        <v>65.317107155445896</v>
      </c>
      <c r="E14" s="1279">
        <v>69.8</v>
      </c>
      <c r="F14" s="1280">
        <v>66.526414000000003</v>
      </c>
      <c r="G14" s="1279">
        <v>95.31004871060172</v>
      </c>
      <c r="H14" s="1279">
        <v>38.5</v>
      </c>
      <c r="I14" s="1280">
        <v>40.662607000000001</v>
      </c>
      <c r="J14" s="1279">
        <v>105.61716103896104</v>
      </c>
      <c r="K14" s="1279">
        <v>49</v>
      </c>
      <c r="L14" s="1280">
        <v>60.979379000000002</v>
      </c>
      <c r="M14" s="1279">
        <v>124.44771224489797</v>
      </c>
      <c r="N14" s="1279">
        <v>55.1</v>
      </c>
      <c r="O14" s="1280">
        <v>56.261935999999999</v>
      </c>
      <c r="P14" s="1281">
        <v>102.10877676950997</v>
      </c>
    </row>
    <row r="15" spans="1:16" ht="19.899999999999999" customHeight="1">
      <c r="A15" s="1430" t="s">
        <v>597</v>
      </c>
      <c r="B15" s="1427">
        <v>378.3</v>
      </c>
      <c r="C15" s="1280">
        <v>469.68914699999999</v>
      </c>
      <c r="D15" s="1279">
        <v>124.15785011895319</v>
      </c>
      <c r="E15" s="1279">
        <v>158.4</v>
      </c>
      <c r="F15" s="1280">
        <v>205.76254399999999</v>
      </c>
      <c r="G15" s="1279">
        <v>129.90059595959596</v>
      </c>
      <c r="H15" s="1279">
        <v>121</v>
      </c>
      <c r="I15" s="1280">
        <v>126.998003</v>
      </c>
      <c r="J15" s="1279">
        <v>104.95702727272726</v>
      </c>
      <c r="K15" s="1279">
        <v>60.5</v>
      </c>
      <c r="L15" s="1280">
        <v>59.801416000000003</v>
      </c>
      <c r="M15" s="1279">
        <v>98.84531570247934</v>
      </c>
      <c r="N15" s="1279">
        <v>120.9</v>
      </c>
      <c r="O15" s="1280">
        <v>140.40723299999999</v>
      </c>
      <c r="P15" s="1281">
        <v>116.13501488833747</v>
      </c>
    </row>
    <row r="16" spans="1:16" ht="19.899999999999999" customHeight="1">
      <c r="A16" s="1430" t="s">
        <v>598</v>
      </c>
      <c r="B16" s="1427">
        <v>10.7</v>
      </c>
      <c r="C16" s="1280">
        <v>8.4230590000000003</v>
      </c>
      <c r="D16" s="1279">
        <v>78.720177570093469</v>
      </c>
      <c r="E16" s="1279">
        <v>1.2</v>
      </c>
      <c r="F16" s="1280">
        <v>0.87326899999999996</v>
      </c>
      <c r="G16" s="1279">
        <v>72.772416666666658</v>
      </c>
      <c r="H16" s="1279">
        <v>0.2</v>
      </c>
      <c r="I16" s="1280">
        <v>2.510885</v>
      </c>
      <c r="J16" s="1279">
        <v>1255.4425000000001</v>
      </c>
      <c r="K16" s="1279">
        <v>0</v>
      </c>
      <c r="L16" s="1280">
        <v>5.2403999999999999E-2</v>
      </c>
      <c r="M16" s="1279">
        <v>0</v>
      </c>
      <c r="N16" s="1279">
        <v>0.7</v>
      </c>
      <c r="O16" s="1280">
        <v>0.68806599999999996</v>
      </c>
      <c r="P16" s="1281">
        <v>98.295142857142864</v>
      </c>
    </row>
    <row r="17" spans="1:16" ht="19.899999999999999" customHeight="1">
      <c r="A17" s="1430" t="s">
        <v>599</v>
      </c>
      <c r="B17" s="1427">
        <v>12.2</v>
      </c>
      <c r="C17" s="1280">
        <v>-0.163773</v>
      </c>
      <c r="D17" s="1279">
        <v>-1.31</v>
      </c>
      <c r="E17" s="1279">
        <v>0</v>
      </c>
      <c r="F17" s="1280">
        <v>-2.008896</v>
      </c>
      <c r="G17" s="1279">
        <v>0</v>
      </c>
      <c r="H17" s="1279">
        <v>-0.3</v>
      </c>
      <c r="I17" s="1280">
        <v>-1.283315</v>
      </c>
      <c r="J17" s="1279">
        <v>98</v>
      </c>
      <c r="K17" s="1279">
        <v>3.7</v>
      </c>
      <c r="L17" s="1280">
        <v>-6.1989999999999996E-3</v>
      </c>
      <c r="M17" s="1279">
        <v>-0.16756756756756755</v>
      </c>
      <c r="N17" s="1279">
        <v>1.3</v>
      </c>
      <c r="O17" s="1280">
        <v>-1.033134</v>
      </c>
      <c r="P17" s="1281">
        <v>-79.47</v>
      </c>
    </row>
    <row r="18" spans="1:16" ht="19.899999999999999" customHeight="1">
      <c r="A18" s="1430" t="s">
        <v>600</v>
      </c>
      <c r="B18" s="1427">
        <v>0</v>
      </c>
      <c r="C18" s="1280">
        <v>2.0245549999999999</v>
      </c>
      <c r="D18" s="1279">
        <v>0</v>
      </c>
      <c r="E18" s="1279">
        <v>0</v>
      </c>
      <c r="F18" s="1280">
        <v>0</v>
      </c>
      <c r="G18" s="1279">
        <v>0</v>
      </c>
      <c r="H18" s="1279">
        <v>0.1</v>
      </c>
      <c r="I18" s="1280">
        <v>1.6632709999999999</v>
      </c>
      <c r="J18" s="1279">
        <v>1663.271</v>
      </c>
      <c r="K18" s="1279">
        <v>2.4</v>
      </c>
      <c r="L18" s="1280">
        <v>2.2882500000000001</v>
      </c>
      <c r="M18" s="1279">
        <v>95.34375</v>
      </c>
      <c r="N18" s="1279">
        <v>0.7</v>
      </c>
      <c r="O18" s="1280">
        <v>1.604131</v>
      </c>
      <c r="P18" s="1281">
        <v>229.16157142857142</v>
      </c>
    </row>
    <row r="19" spans="1:16" ht="19.899999999999999" customHeight="1">
      <c r="A19" s="1430" t="s">
        <v>550</v>
      </c>
      <c r="B19" s="1427">
        <v>3112.4</v>
      </c>
      <c r="C19" s="1280">
        <v>3069.3943250000002</v>
      </c>
      <c r="D19" s="1279">
        <v>98.618247172599922</v>
      </c>
      <c r="E19" s="1279">
        <v>1115</v>
      </c>
      <c r="F19" s="1280">
        <v>1305.2157279999999</v>
      </c>
      <c r="G19" s="1279">
        <v>117.0597065470852</v>
      </c>
      <c r="H19" s="1279">
        <v>1587.1</v>
      </c>
      <c r="I19" s="1280">
        <v>1621.297875</v>
      </c>
      <c r="J19" s="1279">
        <v>102.15473977695169</v>
      </c>
      <c r="K19" s="1279">
        <v>2312.6999999999998</v>
      </c>
      <c r="L19" s="1280">
        <v>2262.5530549999999</v>
      </c>
      <c r="M19" s="1279">
        <v>97.831670990617027</v>
      </c>
      <c r="N19" s="1279">
        <v>1779.2</v>
      </c>
      <c r="O19" s="1280">
        <v>1800.1181340000001</v>
      </c>
      <c r="P19" s="1281">
        <v>101.17570447392086</v>
      </c>
    </row>
    <row r="20" spans="1:16" ht="19.899999999999999" customHeight="1">
      <c r="A20" s="1430" t="s">
        <v>601</v>
      </c>
      <c r="B20" s="1427">
        <v>0.2</v>
      </c>
      <c r="C20" s="1280">
        <v>0</v>
      </c>
      <c r="D20" s="1279">
        <v>0</v>
      </c>
      <c r="E20" s="1279">
        <v>0.1</v>
      </c>
      <c r="F20" s="1280">
        <v>3.1315000000000003E-2</v>
      </c>
      <c r="G20" s="1279">
        <v>31.314999999999998</v>
      </c>
      <c r="H20" s="1279">
        <v>0.2</v>
      </c>
      <c r="I20" s="1280">
        <v>0.108901</v>
      </c>
      <c r="J20" s="1279">
        <v>54.450499999999991</v>
      </c>
      <c r="K20" s="1279">
        <v>0</v>
      </c>
      <c r="L20" s="1280">
        <v>0</v>
      </c>
      <c r="M20" s="1279">
        <v>0</v>
      </c>
      <c r="N20" s="1279">
        <v>0.2</v>
      </c>
      <c r="O20" s="1280">
        <v>6.8553000000000003E-2</v>
      </c>
      <c r="P20" s="1281">
        <v>34.276499999999999</v>
      </c>
    </row>
    <row r="21" spans="1:16" ht="19.899999999999999" customHeight="1">
      <c r="A21" s="1430" t="s">
        <v>564</v>
      </c>
      <c r="B21" s="1427">
        <v>343.7</v>
      </c>
      <c r="C21" s="1280">
        <v>331.76553000000001</v>
      </c>
      <c r="D21" s="1279">
        <v>96.527649112598198</v>
      </c>
      <c r="E21" s="1279">
        <v>180.9</v>
      </c>
      <c r="F21" s="1280">
        <v>197.010288</v>
      </c>
      <c r="G21" s="1279">
        <v>108.90563184079602</v>
      </c>
      <c r="H21" s="1279">
        <v>232.9</v>
      </c>
      <c r="I21" s="1280">
        <v>235.50762800000001</v>
      </c>
      <c r="J21" s="1279">
        <v>101.11963417775868</v>
      </c>
      <c r="K21" s="1279">
        <v>528.79999999999995</v>
      </c>
      <c r="L21" s="1280">
        <v>567.08814299999995</v>
      </c>
      <c r="M21" s="1279">
        <v>107.24057167170953</v>
      </c>
      <c r="N21" s="1279">
        <v>306.3</v>
      </c>
      <c r="O21" s="1280">
        <v>309.85028599999998</v>
      </c>
      <c r="P21" s="1281">
        <v>101.15908782239633</v>
      </c>
    </row>
    <row r="22" spans="1:16" ht="19.899999999999999" customHeight="1">
      <c r="A22" s="1430" t="s">
        <v>602</v>
      </c>
      <c r="B22" s="1427">
        <v>240.7</v>
      </c>
      <c r="C22" s="1280">
        <v>121.33511300000001</v>
      </c>
      <c r="D22" s="1279">
        <v>50.409270045700048</v>
      </c>
      <c r="E22" s="1279">
        <v>155.4</v>
      </c>
      <c r="F22" s="1280">
        <v>199.46525600000001</v>
      </c>
      <c r="G22" s="1279">
        <v>128.3560205920206</v>
      </c>
      <c r="H22" s="1279">
        <v>244.3</v>
      </c>
      <c r="I22" s="1280">
        <v>268.71985599999999</v>
      </c>
      <c r="J22" s="1279">
        <v>109.99584772820302</v>
      </c>
      <c r="K22" s="1279">
        <v>503.9</v>
      </c>
      <c r="L22" s="1280">
        <v>506.911722</v>
      </c>
      <c r="M22" s="1279">
        <v>100.59768247668188</v>
      </c>
      <c r="N22" s="1279">
        <v>299.39999999999998</v>
      </c>
      <c r="O22" s="1280">
        <v>305.20899900000001</v>
      </c>
      <c r="P22" s="1281">
        <v>101.94021342685372</v>
      </c>
    </row>
    <row r="23" spans="1:16" ht="19.899999999999999" customHeight="1">
      <c r="A23" s="1430" t="s">
        <v>600</v>
      </c>
      <c r="B23" s="1427">
        <v>0.1</v>
      </c>
      <c r="C23" s="1280">
        <v>6.3170229999999998</v>
      </c>
      <c r="D23" s="1279">
        <v>6317.0229999999992</v>
      </c>
      <c r="E23" s="1279">
        <v>1.9</v>
      </c>
      <c r="F23" s="1280">
        <v>0.78023399999999998</v>
      </c>
      <c r="G23" s="1279">
        <v>41.064947368421059</v>
      </c>
      <c r="H23" s="1279">
        <v>1.9</v>
      </c>
      <c r="I23" s="1280">
        <v>1.175346</v>
      </c>
      <c r="J23" s="1279">
        <v>61.860315789473688</v>
      </c>
      <c r="K23" s="1279">
        <v>0</v>
      </c>
      <c r="L23" s="1280">
        <v>0</v>
      </c>
      <c r="M23" s="1279">
        <v>0</v>
      </c>
      <c r="N23" s="1279">
        <v>1.3</v>
      </c>
      <c r="O23" s="1280">
        <v>1.132117</v>
      </c>
      <c r="P23" s="1281">
        <v>87.085923076923081</v>
      </c>
    </row>
    <row r="24" spans="1:16" ht="19.899999999999999" customHeight="1" thickBot="1">
      <c r="A24" s="1431" t="s">
        <v>603</v>
      </c>
      <c r="B24" s="1428">
        <v>584.70000000000005</v>
      </c>
      <c r="C24" s="1283">
        <v>459.417666</v>
      </c>
      <c r="D24" s="1282">
        <v>78.573228322216522</v>
      </c>
      <c r="E24" s="1282">
        <v>338.2</v>
      </c>
      <c r="F24" s="1283">
        <v>397.28709199999997</v>
      </c>
      <c r="G24" s="1282">
        <v>117.47105026611473</v>
      </c>
      <c r="H24" s="1282">
        <v>479.3</v>
      </c>
      <c r="I24" s="1283">
        <v>505.511731</v>
      </c>
      <c r="J24" s="1282">
        <v>105.46875255581057</v>
      </c>
      <c r="K24" s="1282">
        <v>1032.7</v>
      </c>
      <c r="L24" s="1283">
        <v>1073.999865</v>
      </c>
      <c r="M24" s="1282">
        <v>103.99921225912657</v>
      </c>
      <c r="N24" s="1282">
        <v>607.20000000000005</v>
      </c>
      <c r="O24" s="1283">
        <v>616.25995499999999</v>
      </c>
      <c r="P24" s="1284">
        <v>101.49208745059288</v>
      </c>
    </row>
    <row r="25" spans="1:16" ht="19.899999999999999" customHeight="1">
      <c r="A25" s="2056" t="s">
        <v>1092</v>
      </c>
      <c r="B25" s="2051"/>
      <c r="C25" s="2051"/>
      <c r="D25" s="2051"/>
      <c r="E25" s="2051"/>
      <c r="F25" s="2051"/>
      <c r="G25" s="2051"/>
      <c r="H25" s="2051"/>
      <c r="I25" s="2057" t="s">
        <v>604</v>
      </c>
      <c r="J25" s="2055"/>
      <c r="K25" s="2055"/>
      <c r="L25" s="2055"/>
      <c r="M25" s="2055"/>
      <c r="N25" s="2055"/>
      <c r="O25" s="2055"/>
      <c r="P25" s="2055"/>
    </row>
    <row r="26" spans="1:16" ht="19.899999999999999" customHeight="1">
      <c r="A26" s="2058" t="s">
        <v>707</v>
      </c>
      <c r="B26" s="2043"/>
      <c r="C26" s="2043"/>
      <c r="D26" s="2043"/>
      <c r="E26" s="2043"/>
      <c r="F26" s="2043"/>
      <c r="G26" s="2043"/>
      <c r="H26" s="2043"/>
      <c r="I26" s="2045"/>
      <c r="J26" s="2045"/>
      <c r="K26" s="2045"/>
      <c r="L26" s="2045"/>
      <c r="M26" s="2045"/>
      <c r="N26" s="2045"/>
      <c r="O26" s="2045"/>
      <c r="P26" s="2045"/>
    </row>
  </sheetData>
  <mergeCells count="12">
    <mergeCell ref="A25:H25"/>
    <mergeCell ref="I25:P26"/>
    <mergeCell ref="A26:H26"/>
    <mergeCell ref="A1:P1"/>
    <mergeCell ref="A2:G2"/>
    <mergeCell ref="H2:P2"/>
    <mergeCell ref="A3:A4"/>
    <mergeCell ref="B3:D3"/>
    <mergeCell ref="E3:G3"/>
    <mergeCell ref="H3:J3"/>
    <mergeCell ref="K3:M3"/>
    <mergeCell ref="N3:P3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7"/>
  <sheetViews>
    <sheetView zoomScale="85" zoomScaleNormal="85" workbookViewId="0">
      <selection activeCell="L26" sqref="L26"/>
    </sheetView>
  </sheetViews>
  <sheetFormatPr defaultColWidth="9.140625" defaultRowHeight="15"/>
  <cols>
    <col min="1" max="1" width="42.140625" style="752" customWidth="1"/>
    <col min="2" max="3" width="12.28515625" style="752" customWidth="1"/>
    <col min="4" max="4" width="16.85546875" style="752" customWidth="1"/>
    <col min="5" max="16384" width="9.140625" style="752"/>
  </cols>
  <sheetData>
    <row r="1" spans="1:10" ht="20.25" customHeight="1">
      <c r="A1" s="168" t="s">
        <v>803</v>
      </c>
      <c r="D1" s="753"/>
      <c r="E1" s="754"/>
      <c r="F1" s="754"/>
      <c r="G1" s="754"/>
      <c r="H1" s="754"/>
      <c r="I1" s="754"/>
      <c r="J1" s="754"/>
    </row>
    <row r="2" spans="1:10" ht="16.5" customHeight="1">
      <c r="A2" s="298" t="s">
        <v>629</v>
      </c>
      <c r="C2" s="754"/>
      <c r="D2" s="754"/>
      <c r="E2" s="754"/>
    </row>
    <row r="3" spans="1:10" ht="14.25" customHeight="1" thickBot="1">
      <c r="A3" s="169" t="s">
        <v>621</v>
      </c>
      <c r="D3" s="775" t="s">
        <v>1105</v>
      </c>
    </row>
    <row r="4" spans="1:10" s="754" customFormat="1" ht="18" customHeight="1" thickBot="1">
      <c r="A4" s="479" t="s">
        <v>150</v>
      </c>
      <c r="B4" s="476">
        <v>2017</v>
      </c>
      <c r="C4" s="474">
        <v>2018</v>
      </c>
      <c r="D4" s="475" t="s">
        <v>1002</v>
      </c>
    </row>
    <row r="5" spans="1:10" s="754" customFormat="1" ht="27.75" customHeight="1" thickTop="1">
      <c r="A5" s="480" t="s">
        <v>630</v>
      </c>
      <c r="B5" s="477">
        <v>4057.6254959205498</v>
      </c>
      <c r="C5" s="170">
        <v>4215.9949941956002</v>
      </c>
      <c r="D5" s="470">
        <v>103.90300924603002</v>
      </c>
      <c r="F5" s="755"/>
    </row>
    <row r="6" spans="1:10" s="754" customFormat="1" ht="27.75" customHeight="1">
      <c r="A6" s="480" t="s">
        <v>451</v>
      </c>
      <c r="B6" s="477">
        <v>3904</v>
      </c>
      <c r="C6" s="170">
        <v>4035.6770440768978</v>
      </c>
      <c r="D6" s="470">
        <v>103.37287510442874</v>
      </c>
      <c r="F6" s="755"/>
    </row>
    <row r="7" spans="1:10" s="754" customFormat="1" ht="27.75" customHeight="1">
      <c r="A7" s="480" t="s">
        <v>908</v>
      </c>
      <c r="B7" s="477">
        <v>2036.2590854746277</v>
      </c>
      <c r="C7" s="170">
        <v>2035.3977517586745</v>
      </c>
      <c r="D7" s="470">
        <v>99.957700190408119</v>
      </c>
      <c r="F7" s="755"/>
    </row>
    <row r="8" spans="1:10" s="754" customFormat="1" ht="27.75" customHeight="1">
      <c r="A8" s="480" t="s">
        <v>909</v>
      </c>
      <c r="B8" s="477">
        <v>508.39856876798433</v>
      </c>
      <c r="C8" s="170">
        <v>523.74064364900096</v>
      </c>
      <c r="D8" s="470">
        <v>103.01772582054971</v>
      </c>
      <c r="F8" s="755"/>
    </row>
    <row r="9" spans="1:10" s="754" customFormat="1" ht="27.75" customHeight="1">
      <c r="A9" s="480" t="s">
        <v>631</v>
      </c>
      <c r="B9" s="477">
        <v>598.32360000000006</v>
      </c>
      <c r="C9" s="170">
        <v>562.1856271880298</v>
      </c>
      <c r="D9" s="470">
        <v>93.960129132133474</v>
      </c>
      <c r="F9" s="755"/>
    </row>
    <row r="10" spans="1:10" s="754" customFormat="1" ht="27.75" customHeight="1">
      <c r="A10" s="480" t="s">
        <v>632</v>
      </c>
      <c r="B10" s="477">
        <v>161.33236418180678</v>
      </c>
      <c r="C10" s="170">
        <v>166.6181076716083</v>
      </c>
      <c r="D10" s="470">
        <v>103.27630696829371</v>
      </c>
      <c r="F10" s="755"/>
    </row>
    <row r="11" spans="1:10" s="754" customFormat="1" ht="27.75" customHeight="1">
      <c r="A11" s="480" t="s">
        <v>459</v>
      </c>
      <c r="B11" s="477">
        <v>154</v>
      </c>
      <c r="C11" s="170">
        <v>180.31795011870412</v>
      </c>
      <c r="D11" s="470">
        <v>117.08957799915851</v>
      </c>
      <c r="F11" s="755"/>
    </row>
    <row r="12" spans="1:10" s="754" customFormat="1" ht="27.75" customHeight="1">
      <c r="A12" s="480" t="s">
        <v>443</v>
      </c>
      <c r="B12" s="477">
        <v>786.65419468395066</v>
      </c>
      <c r="C12" s="170">
        <v>867.13201616820743</v>
      </c>
      <c r="D12" s="470">
        <v>110.23039373947402</v>
      </c>
      <c r="F12" s="755"/>
    </row>
    <row r="13" spans="1:10" s="754" customFormat="1" ht="27.75" customHeight="1">
      <c r="A13" s="480" t="s">
        <v>633</v>
      </c>
      <c r="B13" s="477">
        <v>3045</v>
      </c>
      <c r="C13" s="170">
        <v>3280.2682119921624</v>
      </c>
      <c r="D13" s="470">
        <v>107.72637806213999</v>
      </c>
      <c r="F13" s="755"/>
    </row>
    <row r="14" spans="1:10" s="754" customFormat="1" ht="27.75" customHeight="1">
      <c r="A14" s="480" t="s">
        <v>910</v>
      </c>
      <c r="B14" s="477">
        <v>190.96752370913839</v>
      </c>
      <c r="C14" s="170">
        <v>196.55310190384304</v>
      </c>
      <c r="D14" s="470">
        <v>102.92488381595817</v>
      </c>
      <c r="F14" s="755"/>
    </row>
    <row r="15" spans="1:10" s="754" customFormat="1" ht="27.75" customHeight="1">
      <c r="A15" s="480" t="s">
        <v>911</v>
      </c>
      <c r="B15" s="477">
        <v>62.294791574125604</v>
      </c>
      <c r="C15" s="170">
        <v>72.066745441228974</v>
      </c>
      <c r="D15" s="470">
        <v>115.68663064788581</v>
      </c>
      <c r="F15" s="755"/>
    </row>
    <row r="16" spans="1:10" s="754" customFormat="1" ht="27.75" customHeight="1">
      <c r="A16" s="480" t="s">
        <v>912</v>
      </c>
      <c r="B16" s="477">
        <v>145.54526786466485</v>
      </c>
      <c r="C16" s="170">
        <v>138.46941730738018</v>
      </c>
      <c r="D16" s="470">
        <v>95.138385011689877</v>
      </c>
      <c r="F16" s="755"/>
    </row>
    <row r="17" spans="1:6" s="754" customFormat="1" ht="27.75" customHeight="1">
      <c r="A17" s="480" t="s">
        <v>634</v>
      </c>
      <c r="B17" s="477">
        <v>122.69402815477305</v>
      </c>
      <c r="C17" s="170">
        <v>168.47956347135886</v>
      </c>
      <c r="D17" s="471">
        <v>137.31684092955967</v>
      </c>
      <c r="F17" s="755"/>
    </row>
    <row r="18" spans="1:6" s="754" customFormat="1" ht="27.75" customHeight="1">
      <c r="A18" s="480" t="s">
        <v>635</v>
      </c>
      <c r="B18" s="477">
        <v>7.6928595220723022</v>
      </c>
      <c r="C18" s="170">
        <v>16.649138946747232</v>
      </c>
      <c r="D18" s="470">
        <v>216.42328056267806</v>
      </c>
      <c r="F18" s="755"/>
    </row>
    <row r="19" spans="1:6" s="754" customFormat="1" ht="27.75" customHeight="1">
      <c r="A19" s="480" t="s">
        <v>636</v>
      </c>
      <c r="B19" s="477">
        <v>114.13214813270078</v>
      </c>
      <c r="C19" s="170">
        <v>151.13745376905609</v>
      </c>
      <c r="D19" s="470">
        <v>132.42320962304984</v>
      </c>
      <c r="F19" s="755"/>
    </row>
    <row r="20" spans="1:6" s="754" customFormat="1" ht="27.75" customHeight="1">
      <c r="A20" s="480" t="s">
        <v>594</v>
      </c>
      <c r="B20" s="477">
        <v>736.55281576307652</v>
      </c>
      <c r="C20" s="170">
        <v>720.69879228782429</v>
      </c>
      <c r="D20" s="470">
        <v>97.84753745611205</v>
      </c>
      <c r="F20" s="755"/>
    </row>
    <row r="21" spans="1:6" s="754" customFormat="1" ht="27.75" customHeight="1" thickBot="1">
      <c r="A21" s="481" t="s">
        <v>564</v>
      </c>
      <c r="B21" s="478">
        <v>806.39153282777943</v>
      </c>
      <c r="C21" s="472">
        <v>877.54148048440038</v>
      </c>
      <c r="D21" s="473">
        <v>108.82325083537508</v>
      </c>
      <c r="F21" s="755"/>
    </row>
    <row r="22" spans="1:6" s="758" customFormat="1" ht="12.75">
      <c r="A22" s="171" t="s">
        <v>850</v>
      </c>
      <c r="B22" s="756"/>
      <c r="C22" s="756"/>
      <c r="D22" s="756"/>
      <c r="E22" s="757"/>
      <c r="F22" s="756"/>
    </row>
    <row r="23" spans="1:6" s="760" customFormat="1" ht="78.599999999999994" customHeight="1">
      <c r="A23" s="2069" t="s">
        <v>913</v>
      </c>
      <c r="B23" s="2069"/>
      <c r="C23" s="2069"/>
      <c r="D23" s="2069"/>
      <c r="E23" s="759"/>
      <c r="F23" s="759"/>
    </row>
    <row r="24" spans="1:6" s="761" customFormat="1">
      <c r="A24" s="624" t="s">
        <v>851</v>
      </c>
      <c r="B24" s="624"/>
      <c r="C24" s="624"/>
      <c r="D24" s="624"/>
    </row>
    <row r="25" spans="1:6" s="761" customFormat="1">
      <c r="A25" s="624" t="s">
        <v>707</v>
      </c>
      <c r="B25" s="624"/>
      <c r="C25" s="624"/>
      <c r="D25" s="624"/>
    </row>
    <row r="26" spans="1:6" s="761" customFormat="1"/>
    <row r="27" spans="1:6" s="758" customFormat="1" ht="12.75">
      <c r="A27" s="756"/>
      <c r="B27" s="756"/>
      <c r="C27" s="756"/>
      <c r="D27" s="756"/>
      <c r="E27" s="757"/>
      <c r="F27" s="756"/>
    </row>
  </sheetData>
  <mergeCells count="1">
    <mergeCell ref="A23:D2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232"/>
  <sheetViews>
    <sheetView topLeftCell="A7" workbookViewId="0">
      <selection activeCell="L26" sqref="L26"/>
    </sheetView>
  </sheetViews>
  <sheetFormatPr defaultColWidth="11.85546875" defaultRowHeight="15.75"/>
  <cols>
    <col min="1" max="1" width="31.85546875" style="179" customWidth="1"/>
    <col min="2" max="2" width="7" style="179" customWidth="1"/>
    <col min="3" max="3" width="7.7109375" style="179" customWidth="1"/>
    <col min="4" max="4" width="9.7109375" style="174" customWidth="1"/>
    <col min="5" max="6" width="7" style="174" customWidth="1"/>
    <col min="7" max="7" width="9.7109375" style="178" customWidth="1"/>
    <col min="8" max="8" width="8.140625" style="992" customWidth="1"/>
    <col min="9" max="10" width="7" style="174" customWidth="1"/>
    <col min="11" max="11" width="9" style="174" customWidth="1"/>
    <col min="12" max="12" width="8.5703125" style="992" customWidth="1"/>
    <col min="13" max="13" width="7.5703125" style="179" bestFit="1" customWidth="1"/>
    <col min="14" max="14" width="7.5703125" style="179" customWidth="1"/>
    <col min="15" max="18" width="8" style="175" customWidth="1"/>
    <col min="19" max="16384" width="11.85546875" style="175"/>
  </cols>
  <sheetData>
    <row r="1" spans="1:19">
      <c r="A1" s="168" t="s">
        <v>930</v>
      </c>
      <c r="G1" s="303"/>
      <c r="H1" s="174"/>
      <c r="L1" s="174"/>
      <c r="M1" s="174"/>
      <c r="N1" s="174"/>
    </row>
    <row r="2" spans="1:19">
      <c r="A2" s="168" t="s">
        <v>637</v>
      </c>
      <c r="C2" s="174"/>
      <c r="G2" s="303"/>
      <c r="H2" s="174"/>
      <c r="L2" s="174"/>
      <c r="M2" s="174"/>
      <c r="N2" s="174"/>
    </row>
    <row r="3" spans="1:19" ht="16.5" thickBot="1">
      <c r="A3" s="174" t="s">
        <v>621</v>
      </c>
      <c r="H3" s="174"/>
      <c r="L3" s="174"/>
      <c r="M3" s="174"/>
      <c r="N3" s="174"/>
      <c r="Q3" s="776"/>
      <c r="R3" s="777" t="s">
        <v>1106</v>
      </c>
    </row>
    <row r="4" spans="1:19" s="176" customFormat="1" ht="61.5" customHeight="1">
      <c r="A4" s="2073" t="s">
        <v>638</v>
      </c>
      <c r="B4" s="2075" t="s">
        <v>640</v>
      </c>
      <c r="C4" s="2075"/>
      <c r="D4" s="2075"/>
      <c r="E4" s="2076" t="s">
        <v>641</v>
      </c>
      <c r="F4" s="2076"/>
      <c r="G4" s="2077"/>
      <c r="H4" s="785" t="s">
        <v>931</v>
      </c>
      <c r="I4" s="2078" t="s">
        <v>642</v>
      </c>
      <c r="J4" s="2076"/>
      <c r="K4" s="2077"/>
      <c r="L4" s="785" t="s">
        <v>932</v>
      </c>
      <c r="M4" s="2070" t="s">
        <v>643</v>
      </c>
      <c r="N4" s="2079"/>
      <c r="O4" s="2070" t="s">
        <v>759</v>
      </c>
      <c r="P4" s="2079"/>
      <c r="Q4" s="2070" t="s">
        <v>933</v>
      </c>
      <c r="R4" s="2071"/>
    </row>
    <row r="5" spans="1:19" s="177" customFormat="1" ht="31.15" customHeight="1" thickBot="1">
      <c r="A5" s="2074"/>
      <c r="B5" s="482">
        <v>2017</v>
      </c>
      <c r="C5" s="483">
        <v>2018</v>
      </c>
      <c r="D5" s="484" t="s">
        <v>1001</v>
      </c>
      <c r="E5" s="484">
        <v>2017</v>
      </c>
      <c r="F5" s="484">
        <v>2018</v>
      </c>
      <c r="G5" s="484" t="s">
        <v>1002</v>
      </c>
      <c r="H5" s="973">
        <v>2018</v>
      </c>
      <c r="I5" s="485">
        <v>2017</v>
      </c>
      <c r="J5" s="484">
        <v>2018</v>
      </c>
      <c r="K5" s="484" t="s">
        <v>1002</v>
      </c>
      <c r="L5" s="973">
        <v>2018</v>
      </c>
      <c r="M5" s="482">
        <v>2017</v>
      </c>
      <c r="N5" s="482">
        <v>2018</v>
      </c>
      <c r="O5" s="483">
        <v>2017</v>
      </c>
      <c r="P5" s="482">
        <v>2018</v>
      </c>
      <c r="Q5" s="483">
        <v>2017</v>
      </c>
      <c r="R5" s="486">
        <v>2018</v>
      </c>
    </row>
    <row r="6" spans="1:19" s="181" customFormat="1" ht="32.65" customHeight="1" thickTop="1">
      <c r="A6" s="763" t="s">
        <v>623</v>
      </c>
      <c r="B6" s="764">
        <v>3.163064862499998</v>
      </c>
      <c r="C6" s="765">
        <v>24.628585213651814</v>
      </c>
      <c r="D6" s="766">
        <v>21.465520351151817</v>
      </c>
      <c r="E6" s="767">
        <v>795.77887922499997</v>
      </c>
      <c r="F6" s="767">
        <v>801.32276707482981</v>
      </c>
      <c r="G6" s="766">
        <v>100.69666184848094</v>
      </c>
      <c r="H6" s="974">
        <v>19.006729566284026</v>
      </c>
      <c r="I6" s="783">
        <v>792.64417157500009</v>
      </c>
      <c r="J6" s="768">
        <v>776.69418186117809</v>
      </c>
      <c r="K6" s="975">
        <v>97.987749070036173</v>
      </c>
      <c r="L6" s="974">
        <v>19.24569715015032</v>
      </c>
      <c r="M6" s="786">
        <v>99.606083080132407</v>
      </c>
      <c r="N6" s="786">
        <v>96.926508739598589</v>
      </c>
      <c r="O6" s="769">
        <v>0.39391691986759647</v>
      </c>
      <c r="P6" s="786">
        <v>3.0734912604014313</v>
      </c>
      <c r="Q6" s="769">
        <v>2.0192208928180269</v>
      </c>
      <c r="R6" s="770">
        <v>1.9494113447136467</v>
      </c>
      <c r="S6" s="299"/>
    </row>
    <row r="7" spans="1:19" s="181" customFormat="1" ht="57" customHeight="1">
      <c r="A7" s="976" t="s">
        <v>919</v>
      </c>
      <c r="B7" s="977">
        <v>10.306882</v>
      </c>
      <c r="C7" s="978">
        <v>3.442259</v>
      </c>
      <c r="D7" s="979">
        <v>-6.8646229999999999</v>
      </c>
      <c r="E7" s="980">
        <v>250.10974200000001</v>
      </c>
      <c r="F7" s="980">
        <v>231.789344</v>
      </c>
      <c r="G7" s="979">
        <v>92.675056215923007</v>
      </c>
      <c r="H7" s="981">
        <v>5.4978562431672122</v>
      </c>
      <c r="I7" s="982">
        <v>239.80286000000001</v>
      </c>
      <c r="J7" s="983">
        <v>228.34708499999999</v>
      </c>
      <c r="K7" s="984">
        <v>95.222836374845571</v>
      </c>
      <c r="L7" s="981">
        <v>5.6582100724621061</v>
      </c>
      <c r="M7" s="985">
        <v>95.87905616247447</v>
      </c>
      <c r="N7" s="985">
        <v>98.514919219064694</v>
      </c>
      <c r="O7" s="986">
        <v>4.1209438375255294</v>
      </c>
      <c r="P7" s="985">
        <v>1.4850807809352962</v>
      </c>
      <c r="Q7" s="986">
        <v>3.1050239975734826</v>
      </c>
      <c r="R7" s="987">
        <v>2.9451572032772084</v>
      </c>
      <c r="S7" s="299"/>
    </row>
    <row r="8" spans="1:19" s="181" customFormat="1" ht="28.35" customHeight="1">
      <c r="A8" s="976" t="s">
        <v>624</v>
      </c>
      <c r="B8" s="977">
        <v>2.7996050000000001</v>
      </c>
      <c r="C8" s="978">
        <v>2.3029860000000002</v>
      </c>
      <c r="D8" s="979">
        <v>-0.49661899999999992</v>
      </c>
      <c r="E8" s="980">
        <v>135.061195</v>
      </c>
      <c r="F8" s="980">
        <v>140.07123000000001</v>
      </c>
      <c r="G8" s="979">
        <v>103.7094555545729</v>
      </c>
      <c r="H8" s="981">
        <v>3.3223765728575105</v>
      </c>
      <c r="I8" s="982">
        <v>132.26159000000001</v>
      </c>
      <c r="J8" s="983">
        <v>137.76824400000001</v>
      </c>
      <c r="K8" s="984">
        <v>104.16345667702922</v>
      </c>
      <c r="L8" s="981">
        <v>3.4137579022137161</v>
      </c>
      <c r="M8" s="985">
        <v>97.92715813006096</v>
      </c>
      <c r="N8" s="985">
        <v>98.355846521801794</v>
      </c>
      <c r="O8" s="986">
        <v>2.0728418699390301</v>
      </c>
      <c r="P8" s="985">
        <v>1.6441534781981997</v>
      </c>
      <c r="Q8" s="986">
        <v>1.6162773775500914</v>
      </c>
      <c r="R8" s="987">
        <v>1.5822576111237598</v>
      </c>
      <c r="S8" s="299"/>
    </row>
    <row r="9" spans="1:19" s="181" customFormat="1" ht="17.45" customHeight="1">
      <c r="A9" s="976" t="s">
        <v>625</v>
      </c>
      <c r="B9" s="977">
        <v>12.467311677264542</v>
      </c>
      <c r="C9" s="978">
        <v>5.2225652777341036</v>
      </c>
      <c r="D9" s="979">
        <v>-7.2447463995304382</v>
      </c>
      <c r="E9" s="980">
        <v>662.27449052333941</v>
      </c>
      <c r="F9" s="980">
        <v>691.68913686302278</v>
      </c>
      <c r="G9" s="979">
        <v>104.44145845273904</v>
      </c>
      <c r="H9" s="981">
        <v>16.40630830480848</v>
      </c>
      <c r="I9" s="982">
        <v>649.89765861265062</v>
      </c>
      <c r="J9" s="983">
        <v>686.46657158528888</v>
      </c>
      <c r="K9" s="984">
        <v>105.62687255262662</v>
      </c>
      <c r="L9" s="981">
        <v>17.009948122405028</v>
      </c>
      <c r="M9" s="985">
        <v>98.131162820281901</v>
      </c>
      <c r="N9" s="985">
        <v>99.24495485046657</v>
      </c>
      <c r="O9" s="986">
        <v>1.868837179718118</v>
      </c>
      <c r="P9" s="985">
        <v>0.75504514953345914</v>
      </c>
      <c r="Q9" s="986">
        <v>1.6567888524254146</v>
      </c>
      <c r="R9" s="987">
        <v>1.7212972309214427</v>
      </c>
      <c r="S9" s="299"/>
    </row>
    <row r="10" spans="1:19" ht="30.6" customHeight="1">
      <c r="A10" s="976" t="s">
        <v>639</v>
      </c>
      <c r="B10" s="977">
        <v>16.184180999999999</v>
      </c>
      <c r="C10" s="978">
        <v>7.2884024288071592</v>
      </c>
      <c r="D10" s="979">
        <v>-8.8957785711928388</v>
      </c>
      <c r="E10" s="980">
        <v>275.86555499999997</v>
      </c>
      <c r="F10" s="980">
        <v>275.96489528823338</v>
      </c>
      <c r="G10" s="979">
        <v>100.03601039942569</v>
      </c>
      <c r="H10" s="981">
        <v>6.5456646810105292</v>
      </c>
      <c r="I10" s="982">
        <v>259.69254999999998</v>
      </c>
      <c r="J10" s="983">
        <v>268.67649285942628</v>
      </c>
      <c r="K10" s="984">
        <v>103.45945344193596</v>
      </c>
      <c r="L10" s="981">
        <v>6.6575320553402246</v>
      </c>
      <c r="M10" s="985">
        <v>94.137359772951726</v>
      </c>
      <c r="N10" s="985">
        <v>97.35893856311155</v>
      </c>
      <c r="O10" s="986">
        <v>5.8626402270482814</v>
      </c>
      <c r="P10" s="985">
        <v>2.6410614368884628</v>
      </c>
      <c r="Q10" s="986">
        <v>1.0543371275252444</v>
      </c>
      <c r="R10" s="987">
        <v>1.0496915816343515</v>
      </c>
      <c r="S10" s="299"/>
    </row>
    <row r="11" spans="1:19" s="181" customFormat="1" ht="21.6" customHeight="1">
      <c r="A11" s="976" t="s">
        <v>626</v>
      </c>
      <c r="B11" s="977">
        <v>22.909582761331031</v>
      </c>
      <c r="C11" s="978">
        <v>21.441969499999999</v>
      </c>
      <c r="D11" s="979">
        <v>-1.4676132613310315</v>
      </c>
      <c r="E11" s="980">
        <v>534.64150939668878</v>
      </c>
      <c r="F11" s="980">
        <v>538.88758050000001</v>
      </c>
      <c r="G11" s="979">
        <v>100.79419031793897</v>
      </c>
      <c r="H11" s="981">
        <v>12.781978660836103</v>
      </c>
      <c r="I11" s="982">
        <v>510.41355763005112</v>
      </c>
      <c r="J11" s="983">
        <v>517.44561099999987</v>
      </c>
      <c r="K11" s="984">
        <v>101.37771680724939</v>
      </c>
      <c r="L11" s="981">
        <v>12.821779477112694</v>
      </c>
      <c r="M11" s="985">
        <v>95.468374351632832</v>
      </c>
      <c r="N11" s="985">
        <v>96.021068164141866</v>
      </c>
      <c r="O11" s="986">
        <v>4.5316256483671609</v>
      </c>
      <c r="P11" s="985">
        <v>3.9789318358581101</v>
      </c>
      <c r="Q11" s="986">
        <v>1.3002421882333262</v>
      </c>
      <c r="R11" s="987">
        <v>1.2894463571496082</v>
      </c>
      <c r="S11" s="299"/>
    </row>
    <row r="12" spans="1:19" s="181" customFormat="1" ht="36" customHeight="1">
      <c r="A12" s="976" t="s">
        <v>887</v>
      </c>
      <c r="B12" s="977">
        <v>33.821007999999999</v>
      </c>
      <c r="C12" s="978">
        <v>40.271614</v>
      </c>
      <c r="D12" s="979">
        <v>6.4506060000000005</v>
      </c>
      <c r="E12" s="980">
        <v>675.31246299999998</v>
      </c>
      <c r="F12" s="980">
        <v>674.77216199999998</v>
      </c>
      <c r="G12" s="979">
        <v>99.919992443557192</v>
      </c>
      <c r="H12" s="981">
        <v>16.00505130886059</v>
      </c>
      <c r="I12" s="982">
        <v>641.49145499999997</v>
      </c>
      <c r="J12" s="983">
        <v>634.50054799999998</v>
      </c>
      <c r="K12" s="984">
        <v>98.91021042517238</v>
      </c>
      <c r="L12" s="981">
        <v>15.722282558046782</v>
      </c>
      <c r="M12" s="985">
        <v>94.99179863351641</v>
      </c>
      <c r="N12" s="985">
        <v>94.03182047690936</v>
      </c>
      <c r="O12" s="986">
        <v>5.0082013664835916</v>
      </c>
      <c r="P12" s="985">
        <v>5.9681795230906403</v>
      </c>
      <c r="Q12" s="986">
        <v>1.1903909960705359</v>
      </c>
      <c r="R12" s="987">
        <v>1.3151217999591491</v>
      </c>
      <c r="S12" s="299"/>
    </row>
    <row r="13" spans="1:19" ht="24" customHeight="1">
      <c r="A13" s="988" t="s">
        <v>627</v>
      </c>
      <c r="B13" s="977">
        <v>2.0817899999999998</v>
      </c>
      <c r="C13" s="978">
        <v>0.89648399999999995</v>
      </c>
      <c r="D13" s="979">
        <v>-1.1853059999999997</v>
      </c>
      <c r="E13" s="980">
        <v>88.400912000000005</v>
      </c>
      <c r="F13" s="980">
        <v>136.168181</v>
      </c>
      <c r="G13" s="979">
        <v>154.03481470869892</v>
      </c>
      <c r="H13" s="981">
        <v>3.2297993993700285</v>
      </c>
      <c r="I13" s="982">
        <v>86.319121999999993</v>
      </c>
      <c r="J13" s="983">
        <v>135.27169699999999</v>
      </c>
      <c r="K13" s="984">
        <v>156.71115955048757</v>
      </c>
      <c r="L13" s="981">
        <v>3.3518959897580567</v>
      </c>
      <c r="M13" s="985">
        <v>97.645058231978425</v>
      </c>
      <c r="N13" s="985">
        <v>99.341634739175959</v>
      </c>
      <c r="O13" s="986">
        <v>2.354941768021579</v>
      </c>
      <c r="P13" s="985">
        <v>0.65836526082403923</v>
      </c>
      <c r="Q13" s="986">
        <v>1.2655062208866783</v>
      </c>
      <c r="R13" s="987">
        <v>1.2467995317164602</v>
      </c>
      <c r="S13" s="299"/>
    </row>
    <row r="14" spans="1:19" s="181" customFormat="1" ht="21" customHeight="1">
      <c r="A14" s="487" t="s">
        <v>888</v>
      </c>
      <c r="B14" s="764">
        <v>48.778678944358845</v>
      </c>
      <c r="C14" s="765">
        <v>74.823084698511153</v>
      </c>
      <c r="D14" s="766">
        <v>26.044405754152308</v>
      </c>
      <c r="E14" s="767">
        <v>640.18074977552226</v>
      </c>
      <c r="F14" s="767">
        <v>725.32969746951528</v>
      </c>
      <c r="G14" s="766">
        <v>113.30076665439412</v>
      </c>
      <c r="H14" s="974">
        <v>17.204235262805522</v>
      </c>
      <c r="I14" s="783">
        <v>591.35201553149477</v>
      </c>
      <c r="J14" s="768">
        <v>650.50661277100426</v>
      </c>
      <c r="K14" s="975">
        <v>110.00327988843372</v>
      </c>
      <c r="L14" s="974">
        <v>16.118896672511074</v>
      </c>
      <c r="M14" s="786">
        <v>92.372664398117379</v>
      </c>
      <c r="N14" s="786">
        <v>89.684265657459079</v>
      </c>
      <c r="O14" s="769">
        <v>7.6273356018826259</v>
      </c>
      <c r="P14" s="786">
        <v>10.315734342540948</v>
      </c>
      <c r="Q14" s="769">
        <v>1.031569753433996</v>
      </c>
      <c r="R14" s="770">
        <v>0.96443020503675481</v>
      </c>
      <c r="S14" s="299"/>
    </row>
    <row r="15" spans="1:19" ht="22.9" customHeight="1" thickBot="1">
      <c r="A15" s="489" t="s">
        <v>628</v>
      </c>
      <c r="B15" s="989">
        <v>152.51210424545442</v>
      </c>
      <c r="C15" s="771">
        <v>180.31795011870423</v>
      </c>
      <c r="D15" s="771">
        <v>27.805845873249808</v>
      </c>
      <c r="E15" s="772">
        <v>4057.8</v>
      </c>
      <c r="F15" s="772">
        <v>4215.9949941956011</v>
      </c>
      <c r="G15" s="771">
        <v>103.89854093833112</v>
      </c>
      <c r="H15" s="990">
        <v>100</v>
      </c>
      <c r="I15" s="784">
        <v>3904.0360000000001</v>
      </c>
      <c r="J15" s="772">
        <v>4035.6770440768973</v>
      </c>
      <c r="K15" s="991">
        <v>103.37192187973925</v>
      </c>
      <c r="L15" s="990">
        <v>100</v>
      </c>
      <c r="M15" s="787">
        <v>96.2108253774053</v>
      </c>
      <c r="N15" s="787">
        <v>95.723003695048078</v>
      </c>
      <c r="O15" s="773">
        <v>3.7891746225947078</v>
      </c>
      <c r="P15" s="787">
        <v>4.2769963049519308</v>
      </c>
      <c r="Q15" s="773">
        <v>1.4047978469585722</v>
      </c>
      <c r="R15" s="774">
        <v>1.388972482431287</v>
      </c>
      <c r="S15" s="488"/>
    </row>
    <row r="16" spans="1:19">
      <c r="A16" s="171" t="s">
        <v>850</v>
      </c>
      <c r="H16" s="174"/>
      <c r="L16" s="174"/>
    </row>
    <row r="17" spans="1:18" ht="39.6" customHeight="1">
      <c r="A17" s="2072" t="s">
        <v>913</v>
      </c>
      <c r="B17" s="2072"/>
      <c r="C17" s="2072"/>
      <c r="D17" s="2072"/>
      <c r="E17" s="2072"/>
      <c r="F17" s="2072"/>
      <c r="G17" s="2072"/>
      <c r="H17" s="2072"/>
      <c r="I17" s="2072"/>
      <c r="J17" s="2072"/>
      <c r="K17" s="2072"/>
      <c r="L17" s="2072"/>
      <c r="M17" s="2072"/>
      <c r="N17" s="2072"/>
      <c r="O17" s="2072"/>
      <c r="P17" s="2072"/>
      <c r="Q17" s="2072"/>
      <c r="R17" s="2072"/>
    </row>
    <row r="18" spans="1:18">
      <c r="A18" s="856" t="s">
        <v>934</v>
      </c>
      <c r="H18" s="174"/>
      <c r="L18" s="174"/>
    </row>
    <row r="19" spans="1:18">
      <c r="A19" s="172" t="s">
        <v>707</v>
      </c>
      <c r="H19" s="174"/>
      <c r="L19" s="174"/>
    </row>
    <row r="20" spans="1:18">
      <c r="H20" s="174"/>
      <c r="L20" s="174"/>
    </row>
    <row r="21" spans="1:18">
      <c r="A21" s="175"/>
      <c r="H21" s="174"/>
      <c r="L21" s="174"/>
    </row>
    <row r="22" spans="1:18">
      <c r="H22" s="174"/>
      <c r="L22" s="174"/>
    </row>
    <row r="23" spans="1:18">
      <c r="H23" s="174"/>
      <c r="L23" s="174"/>
    </row>
    <row r="24" spans="1:18">
      <c r="H24" s="174"/>
      <c r="L24" s="174"/>
    </row>
    <row r="25" spans="1:18">
      <c r="H25" s="174"/>
      <c r="L25" s="174"/>
    </row>
    <row r="26" spans="1:18">
      <c r="H26" s="174"/>
      <c r="L26" s="174"/>
    </row>
    <row r="27" spans="1:18">
      <c r="H27" s="174"/>
      <c r="L27" s="174"/>
    </row>
    <row r="28" spans="1:18">
      <c r="H28" s="174"/>
      <c r="L28" s="174"/>
    </row>
    <row r="29" spans="1:18">
      <c r="H29" s="174"/>
      <c r="L29" s="174"/>
    </row>
    <row r="30" spans="1:18">
      <c r="H30" s="174"/>
      <c r="L30" s="174"/>
    </row>
    <row r="31" spans="1:18">
      <c r="H31" s="174"/>
      <c r="L31" s="174"/>
    </row>
    <row r="32" spans="1:18" s="179" customFormat="1">
      <c r="D32" s="174"/>
      <c r="E32" s="174"/>
      <c r="F32" s="174"/>
      <c r="G32" s="178"/>
      <c r="H32" s="174"/>
      <c r="I32" s="174"/>
      <c r="J32" s="174"/>
      <c r="K32" s="174"/>
      <c r="L32" s="174"/>
      <c r="O32" s="175"/>
      <c r="P32" s="175"/>
      <c r="Q32" s="175"/>
      <c r="R32" s="175"/>
    </row>
    <row r="33" spans="4:18" s="179" customFormat="1">
      <c r="D33" s="174"/>
      <c r="E33" s="174"/>
      <c r="F33" s="174"/>
      <c r="G33" s="178"/>
      <c r="H33" s="174"/>
      <c r="I33" s="174"/>
      <c r="J33" s="174"/>
      <c r="K33" s="174"/>
      <c r="L33" s="174"/>
      <c r="O33" s="175"/>
      <c r="P33" s="175"/>
      <c r="Q33" s="175"/>
      <c r="R33" s="175"/>
    </row>
    <row r="34" spans="4:18" s="179" customFormat="1">
      <c r="D34" s="174"/>
      <c r="E34" s="174"/>
      <c r="F34" s="174"/>
      <c r="G34" s="178"/>
      <c r="H34" s="174"/>
      <c r="I34" s="174"/>
      <c r="J34" s="174"/>
      <c r="K34" s="174"/>
      <c r="L34" s="174"/>
      <c r="O34" s="175"/>
      <c r="P34" s="175"/>
      <c r="Q34" s="175"/>
      <c r="R34" s="175"/>
    </row>
    <row r="35" spans="4:18" s="179" customFormat="1">
      <c r="D35" s="174"/>
      <c r="E35" s="174"/>
      <c r="F35" s="174"/>
      <c r="G35" s="178"/>
      <c r="H35" s="174"/>
      <c r="I35" s="174"/>
      <c r="J35" s="174"/>
      <c r="K35" s="174"/>
      <c r="L35" s="174"/>
      <c r="O35" s="175"/>
      <c r="P35" s="175"/>
      <c r="Q35" s="175"/>
      <c r="R35" s="175"/>
    </row>
    <row r="36" spans="4:18" s="179" customFormat="1">
      <c r="D36" s="174"/>
      <c r="E36" s="174"/>
      <c r="F36" s="174"/>
      <c r="G36" s="178"/>
      <c r="H36" s="174"/>
      <c r="I36" s="174"/>
      <c r="J36" s="174"/>
      <c r="K36" s="174"/>
      <c r="L36" s="174"/>
      <c r="O36" s="175"/>
      <c r="P36" s="175"/>
      <c r="Q36" s="175"/>
      <c r="R36" s="175"/>
    </row>
    <row r="37" spans="4:18" s="179" customFormat="1">
      <c r="D37" s="174"/>
      <c r="E37" s="174"/>
      <c r="F37" s="174"/>
      <c r="G37" s="178"/>
      <c r="H37" s="174"/>
      <c r="I37" s="174"/>
      <c r="J37" s="174"/>
      <c r="K37" s="174"/>
      <c r="L37" s="174"/>
      <c r="O37" s="175"/>
      <c r="P37" s="175"/>
      <c r="Q37" s="175"/>
      <c r="R37" s="175"/>
    </row>
    <row r="38" spans="4:18" s="179" customFormat="1">
      <c r="D38" s="174"/>
      <c r="E38" s="174"/>
      <c r="F38" s="174"/>
      <c r="G38" s="178"/>
      <c r="H38" s="174"/>
      <c r="I38" s="174"/>
      <c r="J38" s="174"/>
      <c r="K38" s="174"/>
      <c r="L38" s="174"/>
      <c r="O38" s="175"/>
      <c r="P38" s="175"/>
      <c r="Q38" s="175"/>
      <c r="R38" s="175"/>
    </row>
    <row r="39" spans="4:18" s="179" customFormat="1">
      <c r="D39" s="174"/>
      <c r="E39" s="174"/>
      <c r="F39" s="174"/>
      <c r="G39" s="178"/>
      <c r="H39" s="174"/>
      <c r="I39" s="174"/>
      <c r="J39" s="174"/>
      <c r="K39" s="174"/>
      <c r="L39" s="174"/>
      <c r="O39" s="175"/>
      <c r="P39" s="175"/>
      <c r="Q39" s="175"/>
      <c r="R39" s="175"/>
    </row>
    <row r="40" spans="4:18" s="179" customFormat="1">
      <c r="D40" s="174"/>
      <c r="E40" s="174"/>
      <c r="F40" s="174"/>
      <c r="G40" s="178"/>
      <c r="H40" s="174"/>
      <c r="I40" s="174"/>
      <c r="J40" s="174"/>
      <c r="K40" s="174"/>
      <c r="L40" s="174"/>
      <c r="O40" s="175"/>
      <c r="P40" s="175"/>
      <c r="Q40" s="175"/>
      <c r="R40" s="175"/>
    </row>
    <row r="41" spans="4:18" s="179" customFormat="1">
      <c r="D41" s="174"/>
      <c r="E41" s="174"/>
      <c r="F41" s="174"/>
      <c r="G41" s="178"/>
      <c r="H41" s="174"/>
      <c r="I41" s="174"/>
      <c r="J41" s="174"/>
      <c r="K41" s="174"/>
      <c r="L41" s="174"/>
      <c r="O41" s="175"/>
      <c r="P41" s="175"/>
      <c r="Q41" s="175"/>
      <c r="R41" s="175"/>
    </row>
    <row r="42" spans="4:18" s="179" customFormat="1">
      <c r="D42" s="174"/>
      <c r="E42" s="174"/>
      <c r="F42" s="174"/>
      <c r="G42" s="178"/>
      <c r="H42" s="174"/>
      <c r="I42" s="174"/>
      <c r="J42" s="174"/>
      <c r="K42" s="174"/>
      <c r="L42" s="174"/>
      <c r="O42" s="175"/>
      <c r="P42" s="175"/>
      <c r="Q42" s="175"/>
      <c r="R42" s="175"/>
    </row>
    <row r="43" spans="4:18" s="179" customFormat="1">
      <c r="D43" s="174"/>
      <c r="E43" s="174"/>
      <c r="F43" s="174"/>
      <c r="G43" s="178"/>
      <c r="H43" s="174"/>
      <c r="I43" s="174"/>
      <c r="J43" s="174"/>
      <c r="K43" s="174"/>
      <c r="L43" s="174"/>
      <c r="O43" s="175"/>
      <c r="P43" s="175"/>
      <c r="Q43" s="175"/>
      <c r="R43" s="175"/>
    </row>
    <row r="44" spans="4:18" s="179" customFormat="1">
      <c r="D44" s="174"/>
      <c r="E44" s="174"/>
      <c r="F44" s="174"/>
      <c r="G44" s="178"/>
      <c r="H44" s="174"/>
      <c r="I44" s="174"/>
      <c r="J44" s="174"/>
      <c r="K44" s="174"/>
      <c r="L44" s="174"/>
      <c r="O44" s="175"/>
      <c r="P44" s="175"/>
      <c r="Q44" s="175"/>
      <c r="R44" s="175"/>
    </row>
    <row r="45" spans="4:18" s="179" customFormat="1">
      <c r="D45" s="174"/>
      <c r="E45" s="174"/>
      <c r="F45" s="174"/>
      <c r="G45" s="178"/>
      <c r="H45" s="174"/>
      <c r="I45" s="174"/>
      <c r="J45" s="174"/>
      <c r="K45" s="174"/>
      <c r="L45" s="174"/>
      <c r="O45" s="175"/>
      <c r="P45" s="175"/>
      <c r="Q45" s="175"/>
      <c r="R45" s="175"/>
    </row>
    <row r="46" spans="4:18" s="179" customFormat="1">
      <c r="D46" s="174"/>
      <c r="E46" s="174"/>
      <c r="F46" s="174"/>
      <c r="G46" s="178"/>
      <c r="H46" s="174"/>
      <c r="I46" s="174"/>
      <c r="J46" s="174"/>
      <c r="K46" s="174"/>
      <c r="L46" s="174"/>
      <c r="O46" s="175"/>
      <c r="P46" s="175"/>
      <c r="Q46" s="175"/>
      <c r="R46" s="175"/>
    </row>
    <row r="47" spans="4:18" s="179" customFormat="1">
      <c r="D47" s="174"/>
      <c r="E47" s="174"/>
      <c r="F47" s="174"/>
      <c r="G47" s="178"/>
      <c r="H47" s="174"/>
      <c r="I47" s="174"/>
      <c r="J47" s="174"/>
      <c r="K47" s="174"/>
      <c r="L47" s="174"/>
      <c r="O47" s="175"/>
      <c r="P47" s="175"/>
      <c r="Q47" s="175"/>
      <c r="R47" s="175"/>
    </row>
    <row r="48" spans="4:18" s="179" customFormat="1">
      <c r="D48" s="174"/>
      <c r="E48" s="174"/>
      <c r="F48" s="174"/>
      <c r="G48" s="178"/>
      <c r="H48" s="174"/>
      <c r="I48" s="174"/>
      <c r="J48" s="174"/>
      <c r="K48" s="174"/>
      <c r="L48" s="174"/>
      <c r="O48" s="175"/>
      <c r="P48" s="175"/>
      <c r="Q48" s="175"/>
      <c r="R48" s="175"/>
    </row>
    <row r="49" spans="4:18" s="179" customFormat="1">
      <c r="D49" s="174"/>
      <c r="E49" s="174"/>
      <c r="F49" s="174"/>
      <c r="G49" s="178"/>
      <c r="H49" s="174"/>
      <c r="I49" s="174"/>
      <c r="J49" s="174"/>
      <c r="K49" s="174"/>
      <c r="L49" s="174"/>
      <c r="O49" s="175"/>
      <c r="P49" s="175"/>
      <c r="Q49" s="175"/>
      <c r="R49" s="175"/>
    </row>
    <row r="50" spans="4:18" s="179" customFormat="1">
      <c r="D50" s="174"/>
      <c r="E50" s="174"/>
      <c r="F50" s="174"/>
      <c r="G50" s="178"/>
      <c r="H50" s="174"/>
      <c r="I50" s="174"/>
      <c r="J50" s="174"/>
      <c r="K50" s="174"/>
      <c r="L50" s="174"/>
      <c r="O50" s="175"/>
      <c r="P50" s="175"/>
      <c r="Q50" s="175"/>
      <c r="R50" s="175"/>
    </row>
    <row r="51" spans="4:18" s="179" customFormat="1">
      <c r="D51" s="174"/>
      <c r="E51" s="174"/>
      <c r="F51" s="174"/>
      <c r="G51" s="178"/>
      <c r="H51" s="174"/>
      <c r="I51" s="174"/>
      <c r="J51" s="174"/>
      <c r="K51" s="174"/>
      <c r="L51" s="174"/>
      <c r="O51" s="175"/>
      <c r="P51" s="175"/>
      <c r="Q51" s="175"/>
      <c r="R51" s="175"/>
    </row>
    <row r="52" spans="4:18" s="179" customFormat="1">
      <c r="D52" s="174"/>
      <c r="E52" s="174"/>
      <c r="F52" s="174"/>
      <c r="G52" s="178"/>
      <c r="H52" s="174"/>
      <c r="I52" s="174"/>
      <c r="J52" s="174"/>
      <c r="K52" s="174"/>
      <c r="L52" s="174"/>
      <c r="O52" s="175"/>
      <c r="P52" s="175"/>
      <c r="Q52" s="175"/>
      <c r="R52" s="175"/>
    </row>
    <row r="53" spans="4:18" s="179" customFormat="1">
      <c r="D53" s="174"/>
      <c r="E53" s="174"/>
      <c r="F53" s="174"/>
      <c r="G53" s="178"/>
      <c r="H53" s="174"/>
      <c r="I53" s="174"/>
      <c r="J53" s="174"/>
      <c r="K53" s="174"/>
      <c r="L53" s="174"/>
      <c r="O53" s="175"/>
      <c r="P53" s="175"/>
      <c r="Q53" s="175"/>
      <c r="R53" s="175"/>
    </row>
    <row r="54" spans="4:18" s="179" customFormat="1">
      <c r="D54" s="174"/>
      <c r="E54" s="174"/>
      <c r="F54" s="174"/>
      <c r="G54" s="178"/>
      <c r="H54" s="174"/>
      <c r="I54" s="174"/>
      <c r="J54" s="174"/>
      <c r="K54" s="174"/>
      <c r="L54" s="174"/>
      <c r="O54" s="175"/>
      <c r="P54" s="175"/>
      <c r="Q54" s="175"/>
      <c r="R54" s="175"/>
    </row>
    <row r="55" spans="4:18" s="179" customFormat="1">
      <c r="D55" s="174"/>
      <c r="E55" s="174"/>
      <c r="F55" s="174"/>
      <c r="G55" s="178"/>
      <c r="H55" s="174"/>
      <c r="I55" s="174"/>
      <c r="J55" s="174"/>
      <c r="K55" s="174"/>
      <c r="L55" s="174"/>
      <c r="O55" s="175"/>
      <c r="P55" s="175"/>
      <c r="Q55" s="175"/>
      <c r="R55" s="175"/>
    </row>
    <row r="56" spans="4:18" s="179" customFormat="1">
      <c r="D56" s="174"/>
      <c r="E56" s="174"/>
      <c r="F56" s="174"/>
      <c r="G56" s="178"/>
      <c r="H56" s="174"/>
      <c r="I56" s="174"/>
      <c r="J56" s="174"/>
      <c r="K56" s="174"/>
      <c r="L56" s="174"/>
      <c r="O56" s="175"/>
      <c r="P56" s="175"/>
      <c r="Q56" s="175"/>
      <c r="R56" s="175"/>
    </row>
    <row r="57" spans="4:18" s="179" customFormat="1">
      <c r="D57" s="174"/>
      <c r="E57" s="174"/>
      <c r="F57" s="174"/>
      <c r="G57" s="178"/>
      <c r="H57" s="174"/>
      <c r="I57" s="174"/>
      <c r="J57" s="174"/>
      <c r="K57" s="174"/>
      <c r="L57" s="174"/>
      <c r="O57" s="175"/>
      <c r="P57" s="175"/>
      <c r="Q57" s="175"/>
      <c r="R57" s="175"/>
    </row>
    <row r="58" spans="4:18" s="179" customFormat="1">
      <c r="D58" s="174"/>
      <c r="E58" s="174"/>
      <c r="F58" s="174"/>
      <c r="G58" s="178"/>
      <c r="H58" s="174"/>
      <c r="I58" s="174"/>
      <c r="J58" s="174"/>
      <c r="K58" s="174"/>
      <c r="L58" s="174"/>
      <c r="O58" s="175"/>
      <c r="P58" s="175"/>
      <c r="Q58" s="175"/>
      <c r="R58" s="175"/>
    </row>
    <row r="59" spans="4:18" s="179" customFormat="1">
      <c r="D59" s="174"/>
      <c r="E59" s="174"/>
      <c r="F59" s="174"/>
      <c r="G59" s="178"/>
      <c r="H59" s="174"/>
      <c r="I59" s="174"/>
      <c r="J59" s="174"/>
      <c r="K59" s="174"/>
      <c r="L59" s="174"/>
      <c r="O59" s="175"/>
      <c r="P59" s="175"/>
      <c r="Q59" s="175"/>
      <c r="R59" s="175"/>
    </row>
    <row r="60" spans="4:18" s="179" customFormat="1">
      <c r="D60" s="174"/>
      <c r="E60" s="174"/>
      <c r="F60" s="174"/>
      <c r="G60" s="178"/>
      <c r="H60" s="174"/>
      <c r="I60" s="174"/>
      <c r="J60" s="174"/>
      <c r="K60" s="174"/>
      <c r="L60" s="174"/>
      <c r="O60" s="175"/>
      <c r="P60" s="175"/>
      <c r="Q60" s="175"/>
      <c r="R60" s="175"/>
    </row>
    <row r="61" spans="4:18" s="179" customFormat="1">
      <c r="D61" s="174"/>
      <c r="E61" s="174"/>
      <c r="F61" s="174"/>
      <c r="G61" s="178"/>
      <c r="H61" s="174"/>
      <c r="I61" s="174"/>
      <c r="J61" s="174"/>
      <c r="K61" s="174"/>
      <c r="L61" s="174"/>
      <c r="O61" s="175"/>
      <c r="P61" s="175"/>
      <c r="Q61" s="175"/>
      <c r="R61" s="175"/>
    </row>
    <row r="62" spans="4:18" s="179" customFormat="1">
      <c r="D62" s="174"/>
      <c r="E62" s="174"/>
      <c r="F62" s="174"/>
      <c r="G62" s="178"/>
      <c r="H62" s="174"/>
      <c r="I62" s="174"/>
      <c r="J62" s="174"/>
      <c r="K62" s="174"/>
      <c r="L62" s="174"/>
      <c r="O62" s="175"/>
      <c r="P62" s="175"/>
      <c r="Q62" s="175"/>
      <c r="R62" s="175"/>
    </row>
    <row r="63" spans="4:18" s="179" customFormat="1">
      <c r="D63" s="174"/>
      <c r="E63" s="174"/>
      <c r="F63" s="174"/>
      <c r="G63" s="178"/>
      <c r="H63" s="174"/>
      <c r="I63" s="174"/>
      <c r="J63" s="174"/>
      <c r="K63" s="174"/>
      <c r="L63" s="174"/>
      <c r="O63" s="175"/>
      <c r="P63" s="175"/>
      <c r="Q63" s="175"/>
      <c r="R63" s="175"/>
    </row>
    <row r="64" spans="4:18" s="179" customFormat="1">
      <c r="D64" s="174"/>
      <c r="E64" s="174"/>
      <c r="F64" s="174"/>
      <c r="G64" s="178"/>
      <c r="H64" s="174"/>
      <c r="I64" s="174"/>
      <c r="J64" s="174"/>
      <c r="K64" s="174"/>
      <c r="L64" s="174"/>
      <c r="O64" s="175"/>
      <c r="P64" s="175"/>
      <c r="Q64" s="175"/>
      <c r="R64" s="175"/>
    </row>
    <row r="65" spans="4:18" s="179" customFormat="1">
      <c r="D65" s="174"/>
      <c r="E65" s="174"/>
      <c r="F65" s="174"/>
      <c r="G65" s="178"/>
      <c r="H65" s="174"/>
      <c r="I65" s="174"/>
      <c r="J65" s="174"/>
      <c r="K65" s="174"/>
      <c r="L65" s="174"/>
      <c r="O65" s="175"/>
      <c r="P65" s="175"/>
      <c r="Q65" s="175"/>
      <c r="R65" s="175"/>
    </row>
    <row r="66" spans="4:18" s="179" customFormat="1">
      <c r="D66" s="174"/>
      <c r="E66" s="174"/>
      <c r="F66" s="174"/>
      <c r="G66" s="178"/>
      <c r="H66" s="174"/>
      <c r="I66" s="174"/>
      <c r="J66" s="174"/>
      <c r="K66" s="174"/>
      <c r="L66" s="174"/>
      <c r="O66" s="175"/>
      <c r="P66" s="175"/>
      <c r="Q66" s="175"/>
      <c r="R66" s="175"/>
    </row>
    <row r="67" spans="4:18" s="179" customFormat="1">
      <c r="D67" s="174"/>
      <c r="E67" s="174"/>
      <c r="F67" s="174"/>
      <c r="G67" s="178"/>
      <c r="H67" s="174"/>
      <c r="I67" s="174"/>
      <c r="J67" s="174"/>
      <c r="K67" s="174"/>
      <c r="L67" s="174"/>
      <c r="O67" s="175"/>
      <c r="P67" s="175"/>
      <c r="Q67" s="175"/>
      <c r="R67" s="175"/>
    </row>
    <row r="68" spans="4:18" s="179" customFormat="1">
      <c r="D68" s="174"/>
      <c r="E68" s="174"/>
      <c r="F68" s="174"/>
      <c r="G68" s="178"/>
      <c r="H68" s="174"/>
      <c r="I68" s="174"/>
      <c r="J68" s="174"/>
      <c r="K68" s="174"/>
      <c r="L68" s="174"/>
      <c r="O68" s="175"/>
      <c r="P68" s="175"/>
      <c r="Q68" s="175"/>
      <c r="R68" s="175"/>
    </row>
    <row r="69" spans="4:18" s="179" customFormat="1">
      <c r="D69" s="174"/>
      <c r="E69" s="174"/>
      <c r="F69" s="174"/>
      <c r="G69" s="178"/>
      <c r="H69" s="174"/>
      <c r="I69" s="174"/>
      <c r="J69" s="174"/>
      <c r="K69" s="174"/>
      <c r="L69" s="174"/>
      <c r="O69" s="175"/>
      <c r="P69" s="175"/>
      <c r="Q69" s="175"/>
      <c r="R69" s="175"/>
    </row>
    <row r="70" spans="4:18" s="179" customFormat="1">
      <c r="D70" s="174"/>
      <c r="E70" s="174"/>
      <c r="F70" s="174"/>
      <c r="G70" s="178"/>
      <c r="H70" s="174"/>
      <c r="I70" s="174"/>
      <c r="J70" s="174"/>
      <c r="K70" s="174"/>
      <c r="L70" s="174"/>
      <c r="O70" s="175"/>
      <c r="P70" s="175"/>
      <c r="Q70" s="175"/>
      <c r="R70" s="175"/>
    </row>
    <row r="71" spans="4:18" s="179" customFormat="1">
      <c r="D71" s="174"/>
      <c r="E71" s="174"/>
      <c r="F71" s="174"/>
      <c r="G71" s="178"/>
      <c r="H71" s="174"/>
      <c r="I71" s="174"/>
      <c r="J71" s="174"/>
      <c r="K71" s="174"/>
      <c r="L71" s="174"/>
      <c r="O71" s="175"/>
      <c r="P71" s="175"/>
      <c r="Q71" s="175"/>
      <c r="R71" s="175"/>
    </row>
    <row r="72" spans="4:18" s="179" customFormat="1">
      <c r="D72" s="174"/>
      <c r="E72" s="174"/>
      <c r="F72" s="174"/>
      <c r="G72" s="178"/>
      <c r="H72" s="174"/>
      <c r="I72" s="174"/>
      <c r="J72" s="174"/>
      <c r="K72" s="174"/>
      <c r="L72" s="174"/>
      <c r="O72" s="175"/>
      <c r="P72" s="175"/>
      <c r="Q72" s="175"/>
      <c r="R72" s="175"/>
    </row>
    <row r="73" spans="4:18" s="179" customFormat="1">
      <c r="D73" s="174"/>
      <c r="E73" s="174"/>
      <c r="F73" s="174"/>
      <c r="G73" s="178"/>
      <c r="H73" s="174"/>
      <c r="I73" s="174"/>
      <c r="J73" s="174"/>
      <c r="K73" s="174"/>
      <c r="L73" s="174"/>
      <c r="O73" s="175"/>
      <c r="P73" s="175"/>
      <c r="Q73" s="175"/>
      <c r="R73" s="175"/>
    </row>
    <row r="74" spans="4:18" s="179" customFormat="1">
      <c r="D74" s="174"/>
      <c r="E74" s="174"/>
      <c r="F74" s="174"/>
      <c r="G74" s="178"/>
      <c r="H74" s="174"/>
      <c r="I74" s="174"/>
      <c r="J74" s="174"/>
      <c r="K74" s="174"/>
      <c r="L74" s="174"/>
      <c r="O74" s="175"/>
      <c r="P74" s="175"/>
      <c r="Q74" s="175"/>
      <c r="R74" s="175"/>
    </row>
    <row r="75" spans="4:18" s="179" customFormat="1">
      <c r="D75" s="174"/>
      <c r="E75" s="174"/>
      <c r="F75" s="174"/>
      <c r="G75" s="178"/>
      <c r="H75" s="174"/>
      <c r="I75" s="174"/>
      <c r="J75" s="174"/>
      <c r="K75" s="174"/>
      <c r="L75" s="174"/>
      <c r="O75" s="175"/>
      <c r="P75" s="175"/>
      <c r="Q75" s="175"/>
      <c r="R75" s="175"/>
    </row>
    <row r="76" spans="4:18" s="179" customFormat="1">
      <c r="D76" s="174"/>
      <c r="E76" s="174"/>
      <c r="F76" s="174"/>
      <c r="G76" s="178"/>
      <c r="H76" s="174"/>
      <c r="I76" s="174"/>
      <c r="J76" s="174"/>
      <c r="K76" s="174"/>
      <c r="L76" s="174"/>
      <c r="O76" s="175"/>
      <c r="P76" s="175"/>
      <c r="Q76" s="175"/>
      <c r="R76" s="175"/>
    </row>
    <row r="77" spans="4:18" s="179" customFormat="1">
      <c r="D77" s="174"/>
      <c r="E77" s="174"/>
      <c r="F77" s="174"/>
      <c r="G77" s="178"/>
      <c r="H77" s="174"/>
      <c r="I77" s="174"/>
      <c r="J77" s="174"/>
      <c r="K77" s="174"/>
      <c r="L77" s="174"/>
      <c r="O77" s="175"/>
      <c r="P77" s="175"/>
      <c r="Q77" s="175"/>
      <c r="R77" s="175"/>
    </row>
    <row r="78" spans="4:18" s="179" customFormat="1">
      <c r="D78" s="174"/>
      <c r="E78" s="174"/>
      <c r="F78" s="174"/>
      <c r="G78" s="178"/>
      <c r="H78" s="174"/>
      <c r="I78" s="174"/>
      <c r="J78" s="174"/>
      <c r="K78" s="174"/>
      <c r="L78" s="174"/>
      <c r="O78" s="175"/>
      <c r="P78" s="175"/>
      <c r="Q78" s="175"/>
      <c r="R78" s="175"/>
    </row>
    <row r="79" spans="4:18" s="179" customFormat="1">
      <c r="D79" s="174"/>
      <c r="E79" s="174"/>
      <c r="F79" s="174"/>
      <c r="G79" s="178"/>
      <c r="H79" s="174"/>
      <c r="I79" s="174"/>
      <c r="J79" s="174"/>
      <c r="K79" s="174"/>
      <c r="L79" s="174"/>
      <c r="O79" s="175"/>
      <c r="P79" s="175"/>
      <c r="Q79" s="175"/>
      <c r="R79" s="175"/>
    </row>
    <row r="80" spans="4:18" s="179" customFormat="1">
      <c r="D80" s="174"/>
      <c r="E80" s="174"/>
      <c r="F80" s="174"/>
      <c r="G80" s="178"/>
      <c r="H80" s="174"/>
      <c r="I80" s="174"/>
      <c r="J80" s="174"/>
      <c r="K80" s="174"/>
      <c r="L80" s="174"/>
      <c r="O80" s="175"/>
      <c r="P80" s="175"/>
      <c r="Q80" s="175"/>
      <c r="R80" s="175"/>
    </row>
    <row r="81" spans="4:18" s="179" customFormat="1">
      <c r="D81" s="174"/>
      <c r="E81" s="174"/>
      <c r="F81" s="174"/>
      <c r="G81" s="178"/>
      <c r="H81" s="174"/>
      <c r="I81" s="174"/>
      <c r="J81" s="174"/>
      <c r="K81" s="174"/>
      <c r="L81" s="174"/>
      <c r="O81" s="175"/>
      <c r="P81" s="175"/>
      <c r="Q81" s="175"/>
      <c r="R81" s="175"/>
    </row>
    <row r="82" spans="4:18" s="179" customFormat="1">
      <c r="D82" s="174"/>
      <c r="E82" s="174"/>
      <c r="F82" s="174"/>
      <c r="G82" s="178"/>
      <c r="H82" s="174"/>
      <c r="I82" s="174"/>
      <c r="J82" s="174"/>
      <c r="K82" s="174"/>
      <c r="L82" s="174"/>
      <c r="O82" s="175"/>
      <c r="P82" s="175"/>
      <c r="Q82" s="175"/>
      <c r="R82" s="175"/>
    </row>
    <row r="83" spans="4:18" s="179" customFormat="1">
      <c r="D83" s="174"/>
      <c r="E83" s="174"/>
      <c r="F83" s="174"/>
      <c r="G83" s="178"/>
      <c r="H83" s="174"/>
      <c r="I83" s="174"/>
      <c r="J83" s="174"/>
      <c r="K83" s="174"/>
      <c r="L83" s="174"/>
      <c r="O83" s="175"/>
      <c r="P83" s="175"/>
      <c r="Q83" s="175"/>
      <c r="R83" s="175"/>
    </row>
    <row r="84" spans="4:18" s="179" customFormat="1">
      <c r="D84" s="174"/>
      <c r="E84" s="174"/>
      <c r="F84" s="174"/>
      <c r="G84" s="178"/>
      <c r="H84" s="174"/>
      <c r="I84" s="174"/>
      <c r="J84" s="174"/>
      <c r="K84" s="174"/>
      <c r="L84" s="174"/>
      <c r="O84" s="175"/>
      <c r="P84" s="175"/>
      <c r="Q84" s="175"/>
      <c r="R84" s="175"/>
    </row>
    <row r="85" spans="4:18" s="179" customFormat="1">
      <c r="D85" s="174"/>
      <c r="E85" s="174"/>
      <c r="F85" s="174"/>
      <c r="G85" s="178"/>
      <c r="H85" s="174"/>
      <c r="I85" s="174"/>
      <c r="J85" s="174"/>
      <c r="K85" s="174"/>
      <c r="L85" s="174"/>
      <c r="O85" s="175"/>
      <c r="P85" s="175"/>
      <c r="Q85" s="175"/>
      <c r="R85" s="175"/>
    </row>
    <row r="86" spans="4:18" s="179" customFormat="1">
      <c r="D86" s="174"/>
      <c r="E86" s="174"/>
      <c r="F86" s="174"/>
      <c r="G86" s="178"/>
      <c r="H86" s="174"/>
      <c r="I86" s="174"/>
      <c r="J86" s="174"/>
      <c r="K86" s="174"/>
      <c r="L86" s="174"/>
      <c r="O86" s="175"/>
      <c r="P86" s="175"/>
      <c r="Q86" s="175"/>
      <c r="R86" s="175"/>
    </row>
    <row r="87" spans="4:18" s="179" customFormat="1">
      <c r="D87" s="174"/>
      <c r="E87" s="174"/>
      <c r="F87" s="174"/>
      <c r="G87" s="178"/>
      <c r="H87" s="174"/>
      <c r="I87" s="174"/>
      <c r="J87" s="174"/>
      <c r="K87" s="174"/>
      <c r="L87" s="174"/>
      <c r="O87" s="175"/>
      <c r="P87" s="175"/>
      <c r="Q87" s="175"/>
      <c r="R87" s="175"/>
    </row>
    <row r="88" spans="4:18" s="179" customFormat="1">
      <c r="D88" s="174"/>
      <c r="E88" s="174"/>
      <c r="F88" s="174"/>
      <c r="G88" s="178"/>
      <c r="H88" s="174"/>
      <c r="I88" s="174"/>
      <c r="J88" s="174"/>
      <c r="K88" s="174"/>
      <c r="L88" s="174"/>
      <c r="O88" s="175"/>
      <c r="P88" s="175"/>
      <c r="Q88" s="175"/>
      <c r="R88" s="175"/>
    </row>
    <row r="89" spans="4:18" s="179" customFormat="1">
      <c r="D89" s="174"/>
      <c r="E89" s="174"/>
      <c r="F89" s="174"/>
      <c r="G89" s="178"/>
      <c r="H89" s="174"/>
      <c r="I89" s="174"/>
      <c r="J89" s="174"/>
      <c r="K89" s="174"/>
      <c r="L89" s="174"/>
      <c r="O89" s="175"/>
      <c r="P89" s="175"/>
      <c r="Q89" s="175"/>
      <c r="R89" s="175"/>
    </row>
    <row r="90" spans="4:18" s="179" customFormat="1">
      <c r="D90" s="174"/>
      <c r="E90" s="174"/>
      <c r="F90" s="174"/>
      <c r="G90" s="178"/>
      <c r="H90" s="174"/>
      <c r="I90" s="174"/>
      <c r="J90" s="174"/>
      <c r="K90" s="174"/>
      <c r="L90" s="174"/>
      <c r="O90" s="175"/>
      <c r="P90" s="175"/>
      <c r="Q90" s="175"/>
      <c r="R90" s="175"/>
    </row>
    <row r="91" spans="4:18" s="179" customFormat="1">
      <c r="D91" s="174"/>
      <c r="E91" s="174"/>
      <c r="F91" s="174"/>
      <c r="G91" s="178"/>
      <c r="H91" s="174"/>
      <c r="I91" s="174"/>
      <c r="J91" s="174"/>
      <c r="K91" s="174"/>
      <c r="L91" s="174"/>
      <c r="O91" s="175"/>
      <c r="P91" s="175"/>
      <c r="Q91" s="175"/>
      <c r="R91" s="175"/>
    </row>
    <row r="92" spans="4:18" s="179" customFormat="1">
      <c r="D92" s="174"/>
      <c r="E92" s="174"/>
      <c r="F92" s="174"/>
      <c r="G92" s="178"/>
      <c r="H92" s="174"/>
      <c r="I92" s="174"/>
      <c r="J92" s="174"/>
      <c r="K92" s="174"/>
      <c r="L92" s="174"/>
      <c r="O92" s="175"/>
      <c r="P92" s="175"/>
      <c r="Q92" s="175"/>
      <c r="R92" s="175"/>
    </row>
    <row r="93" spans="4:18" s="179" customFormat="1">
      <c r="D93" s="174"/>
      <c r="E93" s="174"/>
      <c r="F93" s="174"/>
      <c r="G93" s="178"/>
      <c r="H93" s="174"/>
      <c r="I93" s="174"/>
      <c r="J93" s="174"/>
      <c r="K93" s="174"/>
      <c r="L93" s="174"/>
      <c r="O93" s="175"/>
      <c r="P93" s="175"/>
      <c r="Q93" s="175"/>
      <c r="R93" s="175"/>
    </row>
    <row r="94" spans="4:18" s="179" customFormat="1">
      <c r="D94" s="174"/>
      <c r="E94" s="174"/>
      <c r="F94" s="174"/>
      <c r="G94" s="178"/>
      <c r="H94" s="174"/>
      <c r="I94" s="174"/>
      <c r="J94" s="174"/>
      <c r="K94" s="174"/>
      <c r="L94" s="174"/>
      <c r="O94" s="175"/>
      <c r="P94" s="175"/>
      <c r="Q94" s="175"/>
      <c r="R94" s="175"/>
    </row>
    <row r="95" spans="4:18" s="179" customFormat="1">
      <c r="D95" s="174"/>
      <c r="E95" s="174"/>
      <c r="F95" s="174"/>
      <c r="G95" s="178"/>
      <c r="H95" s="174"/>
      <c r="I95" s="174"/>
      <c r="J95" s="174"/>
      <c r="K95" s="174"/>
      <c r="L95" s="174"/>
      <c r="O95" s="175"/>
      <c r="P95" s="175"/>
      <c r="Q95" s="175"/>
      <c r="R95" s="175"/>
    </row>
    <row r="96" spans="4:18" s="179" customFormat="1">
      <c r="D96" s="174"/>
      <c r="E96" s="174"/>
      <c r="F96" s="174"/>
      <c r="G96" s="178"/>
      <c r="H96" s="174"/>
      <c r="I96" s="174"/>
      <c r="J96" s="174"/>
      <c r="K96" s="174"/>
      <c r="L96" s="174"/>
      <c r="O96" s="175"/>
      <c r="P96" s="175"/>
      <c r="Q96" s="175"/>
      <c r="R96" s="175"/>
    </row>
    <row r="97" spans="4:18" s="179" customFormat="1">
      <c r="D97" s="174"/>
      <c r="E97" s="174"/>
      <c r="F97" s="174"/>
      <c r="G97" s="178"/>
      <c r="H97" s="174"/>
      <c r="I97" s="174"/>
      <c r="J97" s="174"/>
      <c r="K97" s="174"/>
      <c r="L97" s="174"/>
      <c r="O97" s="175"/>
      <c r="P97" s="175"/>
      <c r="Q97" s="175"/>
      <c r="R97" s="175"/>
    </row>
    <row r="98" spans="4:18" s="179" customFormat="1">
      <c r="D98" s="174"/>
      <c r="E98" s="174"/>
      <c r="F98" s="174"/>
      <c r="G98" s="178"/>
      <c r="H98" s="174"/>
      <c r="I98" s="174"/>
      <c r="J98" s="174"/>
      <c r="K98" s="174"/>
      <c r="L98" s="174"/>
      <c r="O98" s="175"/>
      <c r="P98" s="175"/>
      <c r="Q98" s="175"/>
      <c r="R98" s="175"/>
    </row>
    <row r="99" spans="4:18" s="179" customFormat="1">
      <c r="D99" s="174"/>
      <c r="E99" s="174"/>
      <c r="F99" s="174"/>
      <c r="G99" s="178"/>
      <c r="H99" s="174"/>
      <c r="I99" s="174"/>
      <c r="J99" s="174"/>
      <c r="K99" s="174"/>
      <c r="L99" s="174"/>
      <c r="O99" s="175"/>
      <c r="P99" s="175"/>
      <c r="Q99" s="175"/>
      <c r="R99" s="175"/>
    </row>
    <row r="100" spans="4:18" s="179" customFormat="1">
      <c r="D100" s="174"/>
      <c r="E100" s="174"/>
      <c r="F100" s="174"/>
      <c r="G100" s="178"/>
      <c r="H100" s="174"/>
      <c r="I100" s="174"/>
      <c r="J100" s="174"/>
      <c r="K100" s="174"/>
      <c r="L100" s="174"/>
      <c r="O100" s="175"/>
      <c r="P100" s="175"/>
      <c r="Q100" s="175"/>
      <c r="R100" s="175"/>
    </row>
    <row r="101" spans="4:18" s="179" customFormat="1">
      <c r="D101" s="174"/>
      <c r="E101" s="174"/>
      <c r="F101" s="174"/>
      <c r="G101" s="178"/>
      <c r="H101" s="174"/>
      <c r="I101" s="174"/>
      <c r="J101" s="174"/>
      <c r="K101" s="174"/>
      <c r="L101" s="174"/>
      <c r="O101" s="175"/>
      <c r="P101" s="175"/>
      <c r="Q101" s="175"/>
      <c r="R101" s="175"/>
    </row>
    <row r="102" spans="4:18" s="179" customFormat="1">
      <c r="D102" s="174"/>
      <c r="E102" s="174"/>
      <c r="F102" s="174"/>
      <c r="G102" s="178"/>
      <c r="H102" s="174"/>
      <c r="I102" s="174"/>
      <c r="J102" s="174"/>
      <c r="K102" s="174"/>
      <c r="L102" s="174"/>
      <c r="O102" s="175"/>
      <c r="P102" s="175"/>
      <c r="Q102" s="175"/>
      <c r="R102" s="175"/>
    </row>
    <row r="103" spans="4:18" s="179" customFormat="1">
      <c r="D103" s="174"/>
      <c r="E103" s="174"/>
      <c r="F103" s="174"/>
      <c r="G103" s="178"/>
      <c r="H103" s="174"/>
      <c r="I103" s="174"/>
      <c r="J103" s="174"/>
      <c r="K103" s="174"/>
      <c r="L103" s="174"/>
      <c r="O103" s="175"/>
      <c r="P103" s="175"/>
      <c r="Q103" s="175"/>
      <c r="R103" s="175"/>
    </row>
    <row r="104" spans="4:18" s="179" customFormat="1">
      <c r="D104" s="174"/>
      <c r="E104" s="174"/>
      <c r="F104" s="174"/>
      <c r="G104" s="178"/>
      <c r="H104" s="174"/>
      <c r="I104" s="174"/>
      <c r="J104" s="174"/>
      <c r="K104" s="174"/>
      <c r="L104" s="174"/>
      <c r="O104" s="175"/>
      <c r="P104" s="175"/>
      <c r="Q104" s="175"/>
      <c r="R104" s="175"/>
    </row>
    <row r="105" spans="4:18" s="179" customFormat="1">
      <c r="D105" s="174"/>
      <c r="E105" s="174"/>
      <c r="F105" s="174"/>
      <c r="G105" s="178"/>
      <c r="H105" s="174"/>
      <c r="I105" s="174"/>
      <c r="J105" s="174"/>
      <c r="K105" s="174"/>
      <c r="L105" s="174"/>
      <c r="O105" s="175"/>
      <c r="P105" s="175"/>
      <c r="Q105" s="175"/>
      <c r="R105" s="175"/>
    </row>
    <row r="106" spans="4:18" s="179" customFormat="1">
      <c r="D106" s="174"/>
      <c r="E106" s="174"/>
      <c r="F106" s="174"/>
      <c r="G106" s="178"/>
      <c r="H106" s="174"/>
      <c r="I106" s="174"/>
      <c r="J106" s="174"/>
      <c r="K106" s="174"/>
      <c r="L106" s="174"/>
      <c r="O106" s="175"/>
      <c r="P106" s="175"/>
      <c r="Q106" s="175"/>
      <c r="R106" s="175"/>
    </row>
    <row r="107" spans="4:18" s="179" customFormat="1">
      <c r="D107" s="174"/>
      <c r="E107" s="174"/>
      <c r="F107" s="174"/>
      <c r="G107" s="178"/>
      <c r="H107" s="174"/>
      <c r="I107" s="174"/>
      <c r="J107" s="174"/>
      <c r="K107" s="174"/>
      <c r="L107" s="174"/>
      <c r="O107" s="175"/>
      <c r="P107" s="175"/>
      <c r="Q107" s="175"/>
      <c r="R107" s="175"/>
    </row>
    <row r="108" spans="4:18" s="179" customFormat="1">
      <c r="D108" s="174"/>
      <c r="E108" s="174"/>
      <c r="F108" s="174"/>
      <c r="G108" s="178"/>
      <c r="H108" s="174"/>
      <c r="I108" s="174"/>
      <c r="J108" s="174"/>
      <c r="K108" s="174"/>
      <c r="L108" s="174"/>
      <c r="O108" s="175"/>
      <c r="P108" s="175"/>
      <c r="Q108" s="175"/>
      <c r="R108" s="175"/>
    </row>
    <row r="109" spans="4:18" s="179" customFormat="1">
      <c r="D109" s="174"/>
      <c r="E109" s="174"/>
      <c r="F109" s="174"/>
      <c r="G109" s="178"/>
      <c r="H109" s="174"/>
      <c r="I109" s="174"/>
      <c r="J109" s="174"/>
      <c r="K109" s="174"/>
      <c r="L109" s="174"/>
      <c r="O109" s="175"/>
      <c r="P109" s="175"/>
      <c r="Q109" s="175"/>
      <c r="R109" s="175"/>
    </row>
    <row r="110" spans="4:18" s="179" customFormat="1">
      <c r="D110" s="174"/>
      <c r="E110" s="174"/>
      <c r="F110" s="174"/>
      <c r="G110" s="178"/>
      <c r="H110" s="174"/>
      <c r="I110" s="174"/>
      <c r="J110" s="174"/>
      <c r="K110" s="174"/>
      <c r="L110" s="174"/>
      <c r="O110" s="175"/>
      <c r="P110" s="175"/>
      <c r="Q110" s="175"/>
      <c r="R110" s="175"/>
    </row>
    <row r="111" spans="4:18" s="179" customFormat="1">
      <c r="D111" s="174"/>
      <c r="E111" s="174"/>
      <c r="F111" s="174"/>
      <c r="G111" s="178"/>
      <c r="H111" s="174"/>
      <c r="I111" s="174"/>
      <c r="J111" s="174"/>
      <c r="K111" s="174"/>
      <c r="L111" s="174"/>
      <c r="O111" s="175"/>
      <c r="P111" s="175"/>
      <c r="Q111" s="175"/>
      <c r="R111" s="175"/>
    </row>
    <row r="112" spans="4:18" s="179" customFormat="1">
      <c r="D112" s="174"/>
      <c r="E112" s="174"/>
      <c r="F112" s="174"/>
      <c r="G112" s="178"/>
      <c r="H112" s="174"/>
      <c r="I112" s="174"/>
      <c r="J112" s="174"/>
      <c r="K112" s="174"/>
      <c r="L112" s="174"/>
      <c r="O112" s="175"/>
      <c r="P112" s="175"/>
      <c r="Q112" s="175"/>
      <c r="R112" s="175"/>
    </row>
    <row r="113" spans="4:18" s="179" customFormat="1">
      <c r="D113" s="174"/>
      <c r="E113" s="174"/>
      <c r="F113" s="174"/>
      <c r="G113" s="178"/>
      <c r="H113" s="174"/>
      <c r="I113" s="174"/>
      <c r="J113" s="174"/>
      <c r="K113" s="174"/>
      <c r="L113" s="174"/>
      <c r="O113" s="175"/>
      <c r="P113" s="175"/>
      <c r="Q113" s="175"/>
      <c r="R113" s="175"/>
    </row>
    <row r="114" spans="4:18" s="179" customFormat="1">
      <c r="D114" s="174"/>
      <c r="E114" s="174"/>
      <c r="F114" s="174"/>
      <c r="G114" s="178"/>
      <c r="H114" s="174"/>
      <c r="I114" s="174"/>
      <c r="J114" s="174"/>
      <c r="K114" s="174"/>
      <c r="L114" s="174"/>
      <c r="O114" s="175"/>
      <c r="P114" s="175"/>
      <c r="Q114" s="175"/>
      <c r="R114" s="175"/>
    </row>
    <row r="115" spans="4:18" s="179" customFormat="1">
      <c r="D115" s="174"/>
      <c r="E115" s="174"/>
      <c r="F115" s="174"/>
      <c r="G115" s="178"/>
      <c r="H115" s="174"/>
      <c r="I115" s="174"/>
      <c r="J115" s="174"/>
      <c r="K115" s="174"/>
      <c r="L115" s="174"/>
      <c r="O115" s="175"/>
      <c r="P115" s="175"/>
      <c r="Q115" s="175"/>
      <c r="R115" s="175"/>
    </row>
    <row r="116" spans="4:18" s="179" customFormat="1">
      <c r="D116" s="174"/>
      <c r="E116" s="174"/>
      <c r="F116" s="174"/>
      <c r="G116" s="178"/>
      <c r="H116" s="174"/>
      <c r="I116" s="174"/>
      <c r="J116" s="174"/>
      <c r="K116" s="174"/>
      <c r="L116" s="174"/>
      <c r="O116" s="175"/>
      <c r="P116" s="175"/>
      <c r="Q116" s="175"/>
      <c r="R116" s="175"/>
    </row>
    <row r="117" spans="4:18" s="179" customFormat="1">
      <c r="D117" s="174"/>
      <c r="E117" s="174"/>
      <c r="F117" s="174"/>
      <c r="G117" s="178"/>
      <c r="H117" s="174"/>
      <c r="I117" s="174"/>
      <c r="J117" s="174"/>
      <c r="K117" s="174"/>
      <c r="L117" s="174"/>
      <c r="O117" s="175"/>
      <c r="P117" s="175"/>
      <c r="Q117" s="175"/>
      <c r="R117" s="175"/>
    </row>
    <row r="118" spans="4:18" s="179" customFormat="1">
      <c r="D118" s="174"/>
      <c r="E118" s="174"/>
      <c r="F118" s="174"/>
      <c r="G118" s="178"/>
      <c r="H118" s="174"/>
      <c r="I118" s="174"/>
      <c r="J118" s="174"/>
      <c r="K118" s="174"/>
      <c r="L118" s="174"/>
      <c r="O118" s="175"/>
      <c r="P118" s="175"/>
      <c r="Q118" s="175"/>
      <c r="R118" s="175"/>
    </row>
    <row r="119" spans="4:18" s="179" customFormat="1">
      <c r="D119" s="174"/>
      <c r="E119" s="174"/>
      <c r="F119" s="174"/>
      <c r="G119" s="178"/>
      <c r="H119" s="174"/>
      <c r="I119" s="174"/>
      <c r="J119" s="174"/>
      <c r="K119" s="174"/>
      <c r="L119" s="174"/>
      <c r="O119" s="175"/>
      <c r="P119" s="175"/>
      <c r="Q119" s="175"/>
      <c r="R119" s="175"/>
    </row>
    <row r="120" spans="4:18" s="179" customFormat="1">
      <c r="D120" s="174"/>
      <c r="E120" s="174"/>
      <c r="F120" s="174"/>
      <c r="G120" s="178"/>
      <c r="H120" s="174"/>
      <c r="I120" s="174"/>
      <c r="J120" s="174"/>
      <c r="K120" s="174"/>
      <c r="L120" s="174"/>
      <c r="O120" s="175"/>
      <c r="P120" s="175"/>
      <c r="Q120" s="175"/>
      <c r="R120" s="175"/>
    </row>
    <row r="121" spans="4:18" s="179" customFormat="1">
      <c r="D121" s="174"/>
      <c r="E121" s="174"/>
      <c r="F121" s="174"/>
      <c r="G121" s="178"/>
      <c r="H121" s="174"/>
      <c r="I121" s="174"/>
      <c r="J121" s="174"/>
      <c r="K121" s="174"/>
      <c r="L121" s="174"/>
      <c r="O121" s="175"/>
      <c r="P121" s="175"/>
      <c r="Q121" s="175"/>
      <c r="R121" s="175"/>
    </row>
    <row r="122" spans="4:18" s="179" customFormat="1">
      <c r="D122" s="174"/>
      <c r="E122" s="174"/>
      <c r="F122" s="174"/>
      <c r="G122" s="178"/>
      <c r="H122" s="174"/>
      <c r="I122" s="174"/>
      <c r="J122" s="174"/>
      <c r="K122" s="174"/>
      <c r="L122" s="174"/>
      <c r="O122" s="175"/>
      <c r="P122" s="175"/>
      <c r="Q122" s="175"/>
      <c r="R122" s="175"/>
    </row>
    <row r="123" spans="4:18" s="179" customFormat="1">
      <c r="D123" s="174"/>
      <c r="E123" s="174"/>
      <c r="F123" s="174"/>
      <c r="G123" s="178"/>
      <c r="H123" s="174"/>
      <c r="I123" s="174"/>
      <c r="J123" s="174"/>
      <c r="K123" s="174"/>
      <c r="L123" s="174"/>
      <c r="O123" s="175"/>
      <c r="P123" s="175"/>
      <c r="Q123" s="175"/>
      <c r="R123" s="175"/>
    </row>
    <row r="124" spans="4:18" s="179" customFormat="1">
      <c r="D124" s="174"/>
      <c r="E124" s="174"/>
      <c r="F124" s="174"/>
      <c r="G124" s="178"/>
      <c r="H124" s="174"/>
      <c r="I124" s="174"/>
      <c r="J124" s="174"/>
      <c r="K124" s="174"/>
      <c r="L124" s="174"/>
      <c r="O124" s="175"/>
      <c r="P124" s="175"/>
      <c r="Q124" s="175"/>
      <c r="R124" s="175"/>
    </row>
    <row r="125" spans="4:18" s="179" customFormat="1">
      <c r="D125" s="174"/>
      <c r="E125" s="174"/>
      <c r="F125" s="174"/>
      <c r="G125" s="178"/>
      <c r="H125" s="174"/>
      <c r="I125" s="174"/>
      <c r="J125" s="174"/>
      <c r="K125" s="174"/>
      <c r="L125" s="174"/>
      <c r="O125" s="175"/>
      <c r="P125" s="175"/>
      <c r="Q125" s="175"/>
      <c r="R125" s="175"/>
    </row>
    <row r="126" spans="4:18" s="179" customFormat="1">
      <c r="D126" s="174"/>
      <c r="E126" s="174"/>
      <c r="F126" s="174"/>
      <c r="G126" s="178"/>
      <c r="H126" s="174"/>
      <c r="I126" s="174"/>
      <c r="J126" s="174"/>
      <c r="K126" s="174"/>
      <c r="L126" s="174"/>
      <c r="O126" s="175"/>
      <c r="P126" s="175"/>
      <c r="Q126" s="175"/>
      <c r="R126" s="175"/>
    </row>
    <row r="127" spans="4:18" s="179" customFormat="1">
      <c r="D127" s="174"/>
      <c r="E127" s="174"/>
      <c r="F127" s="174"/>
      <c r="G127" s="178"/>
      <c r="H127" s="174"/>
      <c r="I127" s="174"/>
      <c r="J127" s="174"/>
      <c r="K127" s="174"/>
      <c r="L127" s="174"/>
      <c r="O127" s="175"/>
      <c r="P127" s="175"/>
      <c r="Q127" s="175"/>
      <c r="R127" s="175"/>
    </row>
    <row r="128" spans="4:18" s="179" customFormat="1">
      <c r="D128" s="174"/>
      <c r="E128" s="174"/>
      <c r="F128" s="174"/>
      <c r="G128" s="178"/>
      <c r="H128" s="174"/>
      <c r="I128" s="174"/>
      <c r="J128" s="174"/>
      <c r="K128" s="174"/>
      <c r="L128" s="174"/>
      <c r="O128" s="175"/>
      <c r="P128" s="175"/>
      <c r="Q128" s="175"/>
      <c r="R128" s="175"/>
    </row>
    <row r="129" spans="4:18" s="179" customFormat="1">
      <c r="D129" s="174"/>
      <c r="E129" s="174"/>
      <c r="F129" s="174"/>
      <c r="G129" s="178"/>
      <c r="H129" s="174"/>
      <c r="I129" s="174"/>
      <c r="J129" s="174"/>
      <c r="K129" s="174"/>
      <c r="L129" s="174"/>
      <c r="O129" s="175"/>
      <c r="P129" s="175"/>
      <c r="Q129" s="175"/>
      <c r="R129" s="175"/>
    </row>
    <row r="130" spans="4:18" s="179" customFormat="1">
      <c r="D130" s="174"/>
      <c r="E130" s="174"/>
      <c r="F130" s="174"/>
      <c r="G130" s="178"/>
      <c r="H130" s="174"/>
      <c r="I130" s="174"/>
      <c r="J130" s="174"/>
      <c r="K130" s="174"/>
      <c r="L130" s="174"/>
      <c r="O130" s="175"/>
      <c r="P130" s="175"/>
      <c r="Q130" s="175"/>
      <c r="R130" s="175"/>
    </row>
    <row r="131" spans="4:18" s="179" customFormat="1">
      <c r="D131" s="174"/>
      <c r="E131" s="174"/>
      <c r="F131" s="174"/>
      <c r="G131" s="178"/>
      <c r="H131" s="174"/>
      <c r="I131" s="174"/>
      <c r="J131" s="174"/>
      <c r="K131" s="174"/>
      <c r="L131" s="174"/>
      <c r="O131" s="175"/>
      <c r="P131" s="175"/>
      <c r="Q131" s="175"/>
      <c r="R131" s="175"/>
    </row>
    <row r="132" spans="4:18" s="179" customFormat="1">
      <c r="D132" s="174"/>
      <c r="E132" s="174"/>
      <c r="F132" s="174"/>
      <c r="G132" s="178"/>
      <c r="H132" s="174"/>
      <c r="I132" s="174"/>
      <c r="J132" s="174"/>
      <c r="K132" s="174"/>
      <c r="L132" s="174"/>
      <c r="O132" s="175"/>
      <c r="P132" s="175"/>
      <c r="Q132" s="175"/>
      <c r="R132" s="175"/>
    </row>
    <row r="133" spans="4:18" s="179" customFormat="1">
      <c r="D133" s="174"/>
      <c r="E133" s="174"/>
      <c r="F133" s="174"/>
      <c r="G133" s="178"/>
      <c r="H133" s="174"/>
      <c r="I133" s="174"/>
      <c r="J133" s="174"/>
      <c r="K133" s="174"/>
      <c r="L133" s="174"/>
      <c r="O133" s="175"/>
      <c r="P133" s="175"/>
      <c r="Q133" s="175"/>
      <c r="R133" s="175"/>
    </row>
    <row r="134" spans="4:18" s="179" customFormat="1">
      <c r="D134" s="174"/>
      <c r="E134" s="174"/>
      <c r="F134" s="174"/>
      <c r="G134" s="178"/>
      <c r="H134" s="174"/>
      <c r="I134" s="174"/>
      <c r="J134" s="174"/>
      <c r="K134" s="174"/>
      <c r="L134" s="174"/>
      <c r="O134" s="175"/>
      <c r="P134" s="175"/>
      <c r="Q134" s="175"/>
      <c r="R134" s="175"/>
    </row>
    <row r="135" spans="4:18" s="179" customFormat="1">
      <c r="D135" s="174"/>
      <c r="E135" s="174"/>
      <c r="F135" s="174"/>
      <c r="G135" s="178"/>
      <c r="H135" s="174"/>
      <c r="I135" s="174"/>
      <c r="J135" s="174"/>
      <c r="K135" s="174"/>
      <c r="L135" s="174"/>
      <c r="O135" s="175"/>
      <c r="P135" s="175"/>
      <c r="Q135" s="175"/>
      <c r="R135" s="175"/>
    </row>
    <row r="136" spans="4:18" s="179" customFormat="1">
      <c r="D136" s="174"/>
      <c r="E136" s="174"/>
      <c r="F136" s="174"/>
      <c r="G136" s="178"/>
      <c r="H136" s="174"/>
      <c r="I136" s="174"/>
      <c r="J136" s="174"/>
      <c r="K136" s="174"/>
      <c r="L136" s="174"/>
      <c r="O136" s="175"/>
      <c r="P136" s="175"/>
      <c r="Q136" s="175"/>
      <c r="R136" s="175"/>
    </row>
    <row r="137" spans="4:18" s="179" customFormat="1">
      <c r="D137" s="174"/>
      <c r="E137" s="174"/>
      <c r="F137" s="174"/>
      <c r="G137" s="178"/>
      <c r="H137" s="174"/>
      <c r="I137" s="174"/>
      <c r="J137" s="174"/>
      <c r="K137" s="174"/>
      <c r="L137" s="174"/>
      <c r="O137" s="175"/>
      <c r="P137" s="175"/>
      <c r="Q137" s="175"/>
      <c r="R137" s="175"/>
    </row>
    <row r="138" spans="4:18" s="179" customFormat="1">
      <c r="D138" s="174"/>
      <c r="E138" s="174"/>
      <c r="F138" s="174"/>
      <c r="G138" s="178"/>
      <c r="H138" s="174"/>
      <c r="I138" s="174"/>
      <c r="J138" s="174"/>
      <c r="K138" s="174"/>
      <c r="L138" s="174"/>
      <c r="O138" s="175"/>
      <c r="P138" s="175"/>
      <c r="Q138" s="175"/>
      <c r="R138" s="175"/>
    </row>
    <row r="139" spans="4:18" s="179" customFormat="1">
      <c r="D139" s="174"/>
      <c r="E139" s="174"/>
      <c r="F139" s="174"/>
      <c r="G139" s="178"/>
      <c r="H139" s="174"/>
      <c r="I139" s="174"/>
      <c r="J139" s="174"/>
      <c r="K139" s="174"/>
      <c r="L139" s="174"/>
      <c r="O139" s="175"/>
      <c r="P139" s="175"/>
      <c r="Q139" s="175"/>
      <c r="R139" s="175"/>
    </row>
    <row r="140" spans="4:18" s="179" customFormat="1">
      <c r="D140" s="174"/>
      <c r="E140" s="174"/>
      <c r="F140" s="174"/>
      <c r="G140" s="178"/>
      <c r="H140" s="174"/>
      <c r="I140" s="174"/>
      <c r="J140" s="174"/>
      <c r="K140" s="174"/>
      <c r="L140" s="174"/>
      <c r="O140" s="175"/>
      <c r="P140" s="175"/>
      <c r="Q140" s="175"/>
      <c r="R140" s="175"/>
    </row>
    <row r="141" spans="4:18" s="179" customFormat="1">
      <c r="D141" s="174"/>
      <c r="E141" s="174"/>
      <c r="F141" s="174"/>
      <c r="G141" s="178"/>
      <c r="H141" s="174"/>
      <c r="I141" s="174"/>
      <c r="J141" s="174"/>
      <c r="K141" s="174"/>
      <c r="L141" s="174"/>
      <c r="O141" s="175"/>
      <c r="P141" s="175"/>
      <c r="Q141" s="175"/>
      <c r="R141" s="175"/>
    </row>
    <row r="142" spans="4:18" s="179" customFormat="1">
      <c r="D142" s="174"/>
      <c r="E142" s="174"/>
      <c r="F142" s="174"/>
      <c r="G142" s="178"/>
      <c r="H142" s="174"/>
      <c r="I142" s="174"/>
      <c r="J142" s="174"/>
      <c r="K142" s="174"/>
      <c r="L142" s="174"/>
      <c r="O142" s="175"/>
      <c r="P142" s="175"/>
      <c r="Q142" s="175"/>
      <c r="R142" s="175"/>
    </row>
    <row r="143" spans="4:18" s="179" customFormat="1">
      <c r="D143" s="174"/>
      <c r="E143" s="174"/>
      <c r="F143" s="174"/>
      <c r="G143" s="178"/>
      <c r="H143" s="174"/>
      <c r="I143" s="174"/>
      <c r="J143" s="174"/>
      <c r="K143" s="174"/>
      <c r="L143" s="174"/>
      <c r="O143" s="175"/>
      <c r="P143" s="175"/>
      <c r="Q143" s="175"/>
      <c r="R143" s="175"/>
    </row>
    <row r="144" spans="4:18" s="179" customFormat="1">
      <c r="D144" s="174"/>
      <c r="E144" s="174"/>
      <c r="F144" s="174"/>
      <c r="G144" s="178"/>
      <c r="H144" s="174"/>
      <c r="I144" s="174"/>
      <c r="J144" s="174"/>
      <c r="K144" s="174"/>
      <c r="L144" s="174"/>
      <c r="O144" s="175"/>
      <c r="P144" s="175"/>
      <c r="Q144" s="175"/>
      <c r="R144" s="175"/>
    </row>
    <row r="145" spans="4:18" s="179" customFormat="1">
      <c r="D145" s="174"/>
      <c r="E145" s="174"/>
      <c r="F145" s="174"/>
      <c r="G145" s="178"/>
      <c r="H145" s="174"/>
      <c r="I145" s="174"/>
      <c r="J145" s="174"/>
      <c r="K145" s="174"/>
      <c r="L145" s="174"/>
      <c r="O145" s="175"/>
      <c r="P145" s="175"/>
      <c r="Q145" s="175"/>
      <c r="R145" s="175"/>
    </row>
    <row r="146" spans="4:18" s="179" customFormat="1">
      <c r="D146" s="174"/>
      <c r="E146" s="174"/>
      <c r="F146" s="174"/>
      <c r="G146" s="178"/>
      <c r="H146" s="174"/>
      <c r="I146" s="174"/>
      <c r="J146" s="174"/>
      <c r="K146" s="174"/>
      <c r="L146" s="174"/>
      <c r="O146" s="175"/>
      <c r="P146" s="175"/>
      <c r="Q146" s="175"/>
      <c r="R146" s="175"/>
    </row>
    <row r="147" spans="4:18" s="179" customFormat="1">
      <c r="D147" s="174"/>
      <c r="E147" s="174"/>
      <c r="F147" s="174"/>
      <c r="G147" s="178"/>
      <c r="H147" s="174"/>
      <c r="I147" s="174"/>
      <c r="J147" s="174"/>
      <c r="K147" s="174"/>
      <c r="L147" s="174"/>
      <c r="O147" s="175"/>
      <c r="P147" s="175"/>
      <c r="Q147" s="175"/>
      <c r="R147" s="175"/>
    </row>
    <row r="148" spans="4:18" s="179" customFormat="1">
      <c r="D148" s="174"/>
      <c r="E148" s="174"/>
      <c r="F148" s="174"/>
      <c r="G148" s="178"/>
      <c r="H148" s="174"/>
      <c r="I148" s="174"/>
      <c r="J148" s="174"/>
      <c r="K148" s="174"/>
      <c r="L148" s="174"/>
      <c r="O148" s="175"/>
      <c r="P148" s="175"/>
      <c r="Q148" s="175"/>
      <c r="R148" s="175"/>
    </row>
    <row r="149" spans="4:18" s="179" customFormat="1">
      <c r="D149" s="174"/>
      <c r="E149" s="174"/>
      <c r="F149" s="174"/>
      <c r="G149" s="178"/>
      <c r="H149" s="174"/>
      <c r="I149" s="174"/>
      <c r="J149" s="174"/>
      <c r="K149" s="174"/>
      <c r="L149" s="174"/>
      <c r="O149" s="175"/>
      <c r="P149" s="175"/>
      <c r="Q149" s="175"/>
      <c r="R149" s="175"/>
    </row>
    <row r="150" spans="4:18" s="179" customFormat="1">
      <c r="D150" s="174"/>
      <c r="E150" s="174"/>
      <c r="F150" s="174"/>
      <c r="G150" s="178"/>
      <c r="H150" s="174"/>
      <c r="I150" s="174"/>
      <c r="J150" s="174"/>
      <c r="K150" s="174"/>
      <c r="L150" s="174"/>
      <c r="O150" s="175"/>
      <c r="P150" s="175"/>
      <c r="Q150" s="175"/>
      <c r="R150" s="175"/>
    </row>
    <row r="151" spans="4:18" s="179" customFormat="1">
      <c r="D151" s="174"/>
      <c r="E151" s="174"/>
      <c r="F151" s="174"/>
      <c r="G151" s="178"/>
      <c r="H151" s="174"/>
      <c r="I151" s="174"/>
      <c r="J151" s="174"/>
      <c r="K151" s="174"/>
      <c r="L151" s="174"/>
      <c r="O151" s="175"/>
      <c r="P151" s="175"/>
      <c r="Q151" s="175"/>
      <c r="R151" s="175"/>
    </row>
    <row r="152" spans="4:18" s="179" customFormat="1">
      <c r="D152" s="174"/>
      <c r="E152" s="174"/>
      <c r="F152" s="174"/>
      <c r="G152" s="178"/>
      <c r="H152" s="174"/>
      <c r="I152" s="174"/>
      <c r="J152" s="174"/>
      <c r="K152" s="174"/>
      <c r="L152" s="174"/>
      <c r="O152" s="175"/>
      <c r="P152" s="175"/>
      <c r="Q152" s="175"/>
      <c r="R152" s="175"/>
    </row>
    <row r="153" spans="4:18" s="179" customFormat="1">
      <c r="D153" s="174"/>
      <c r="E153" s="174"/>
      <c r="F153" s="174"/>
      <c r="G153" s="178"/>
      <c r="H153" s="174"/>
      <c r="I153" s="174"/>
      <c r="J153" s="174"/>
      <c r="K153" s="174"/>
      <c r="L153" s="174"/>
      <c r="O153" s="175"/>
      <c r="P153" s="175"/>
      <c r="Q153" s="175"/>
      <c r="R153" s="175"/>
    </row>
    <row r="154" spans="4:18" s="179" customFormat="1">
      <c r="D154" s="174"/>
      <c r="E154" s="174"/>
      <c r="F154" s="174"/>
      <c r="G154" s="178"/>
      <c r="H154" s="174"/>
      <c r="I154" s="174"/>
      <c r="J154" s="174"/>
      <c r="K154" s="174"/>
      <c r="L154" s="174"/>
      <c r="O154" s="175"/>
      <c r="P154" s="175"/>
      <c r="Q154" s="175"/>
      <c r="R154" s="175"/>
    </row>
    <row r="155" spans="4:18" s="179" customFormat="1">
      <c r="D155" s="174"/>
      <c r="E155" s="174"/>
      <c r="F155" s="174"/>
      <c r="G155" s="178"/>
      <c r="H155" s="174"/>
      <c r="I155" s="174"/>
      <c r="J155" s="174"/>
      <c r="K155" s="174"/>
      <c r="L155" s="174"/>
      <c r="O155" s="175"/>
      <c r="P155" s="175"/>
      <c r="Q155" s="175"/>
      <c r="R155" s="175"/>
    </row>
    <row r="156" spans="4:18" s="179" customFormat="1">
      <c r="D156" s="174"/>
      <c r="E156" s="174"/>
      <c r="F156" s="174"/>
      <c r="G156" s="178"/>
      <c r="H156" s="174"/>
      <c r="I156" s="174"/>
      <c r="J156" s="174"/>
      <c r="K156" s="174"/>
      <c r="L156" s="174"/>
      <c r="O156" s="175"/>
      <c r="P156" s="175"/>
      <c r="Q156" s="175"/>
      <c r="R156" s="175"/>
    </row>
    <row r="157" spans="4:18" s="179" customFormat="1">
      <c r="D157" s="174"/>
      <c r="E157" s="174"/>
      <c r="F157" s="174"/>
      <c r="G157" s="178"/>
      <c r="H157" s="174"/>
      <c r="I157" s="174"/>
      <c r="J157" s="174"/>
      <c r="K157" s="174"/>
      <c r="L157" s="174"/>
      <c r="O157" s="175"/>
      <c r="P157" s="175"/>
      <c r="Q157" s="175"/>
      <c r="R157" s="175"/>
    </row>
    <row r="158" spans="4:18" s="179" customFormat="1">
      <c r="D158" s="174"/>
      <c r="E158" s="174"/>
      <c r="F158" s="174"/>
      <c r="G158" s="178"/>
      <c r="H158" s="174"/>
      <c r="I158" s="174"/>
      <c r="J158" s="174"/>
      <c r="K158" s="174"/>
      <c r="L158" s="174"/>
      <c r="O158" s="175"/>
      <c r="P158" s="175"/>
      <c r="Q158" s="175"/>
      <c r="R158" s="175"/>
    </row>
    <row r="159" spans="4:18" s="179" customFormat="1">
      <c r="D159" s="174"/>
      <c r="E159" s="174"/>
      <c r="F159" s="174"/>
      <c r="G159" s="178"/>
      <c r="H159" s="174"/>
      <c r="I159" s="174"/>
      <c r="J159" s="174"/>
      <c r="K159" s="174"/>
      <c r="L159" s="174"/>
      <c r="O159" s="175"/>
      <c r="P159" s="175"/>
      <c r="Q159" s="175"/>
      <c r="R159" s="175"/>
    </row>
    <row r="160" spans="4:18" s="179" customFormat="1">
      <c r="D160" s="174"/>
      <c r="E160" s="174"/>
      <c r="F160" s="174"/>
      <c r="G160" s="178"/>
      <c r="H160" s="174"/>
      <c r="I160" s="174"/>
      <c r="J160" s="174"/>
      <c r="K160" s="174"/>
      <c r="L160" s="174"/>
      <c r="O160" s="175"/>
      <c r="P160" s="175"/>
      <c r="Q160" s="175"/>
      <c r="R160" s="175"/>
    </row>
    <row r="161" spans="4:18" s="179" customFormat="1">
      <c r="D161" s="174"/>
      <c r="E161" s="174"/>
      <c r="F161" s="174"/>
      <c r="G161" s="178"/>
      <c r="H161" s="174"/>
      <c r="I161" s="174"/>
      <c r="J161" s="174"/>
      <c r="K161" s="174"/>
      <c r="L161" s="174"/>
      <c r="O161" s="175"/>
      <c r="P161" s="175"/>
      <c r="Q161" s="175"/>
      <c r="R161" s="175"/>
    </row>
    <row r="162" spans="4:18" s="179" customFormat="1">
      <c r="D162" s="174"/>
      <c r="E162" s="174"/>
      <c r="F162" s="174"/>
      <c r="G162" s="178"/>
      <c r="H162" s="174"/>
      <c r="I162" s="174"/>
      <c r="J162" s="174"/>
      <c r="K162" s="174"/>
      <c r="L162" s="174"/>
      <c r="O162" s="175"/>
      <c r="P162" s="175"/>
      <c r="Q162" s="175"/>
      <c r="R162" s="175"/>
    </row>
    <row r="163" spans="4:18" s="179" customFormat="1">
      <c r="D163" s="174"/>
      <c r="E163" s="174"/>
      <c r="F163" s="174"/>
      <c r="G163" s="178"/>
      <c r="H163" s="174"/>
      <c r="I163" s="174"/>
      <c r="J163" s="174"/>
      <c r="K163" s="174"/>
      <c r="L163" s="174"/>
      <c r="O163" s="175"/>
      <c r="P163" s="175"/>
      <c r="Q163" s="175"/>
      <c r="R163" s="175"/>
    </row>
    <row r="164" spans="4:18" s="179" customFormat="1">
      <c r="D164" s="174"/>
      <c r="E164" s="174"/>
      <c r="F164" s="174"/>
      <c r="G164" s="178"/>
      <c r="H164" s="174"/>
      <c r="I164" s="174"/>
      <c r="J164" s="174"/>
      <c r="K164" s="174"/>
      <c r="L164" s="174"/>
      <c r="O164" s="175"/>
      <c r="P164" s="175"/>
      <c r="Q164" s="175"/>
      <c r="R164" s="175"/>
    </row>
    <row r="165" spans="4:18" s="179" customFormat="1">
      <c r="D165" s="174"/>
      <c r="E165" s="174"/>
      <c r="F165" s="174"/>
      <c r="G165" s="178"/>
      <c r="H165" s="174"/>
      <c r="I165" s="174"/>
      <c r="J165" s="174"/>
      <c r="K165" s="174"/>
      <c r="L165" s="174"/>
      <c r="O165" s="175"/>
      <c r="P165" s="175"/>
      <c r="Q165" s="175"/>
      <c r="R165" s="175"/>
    </row>
    <row r="166" spans="4:18" s="179" customFormat="1">
      <c r="D166" s="174"/>
      <c r="E166" s="174"/>
      <c r="F166" s="174"/>
      <c r="G166" s="178"/>
      <c r="H166" s="174"/>
      <c r="I166" s="174"/>
      <c r="J166" s="174"/>
      <c r="K166" s="174"/>
      <c r="L166" s="174"/>
      <c r="O166" s="175"/>
      <c r="P166" s="175"/>
      <c r="Q166" s="175"/>
      <c r="R166" s="175"/>
    </row>
    <row r="167" spans="4:18" s="179" customFormat="1">
      <c r="D167" s="174"/>
      <c r="E167" s="174"/>
      <c r="F167" s="174"/>
      <c r="G167" s="178"/>
      <c r="H167" s="174"/>
      <c r="I167" s="174"/>
      <c r="J167" s="174"/>
      <c r="K167" s="174"/>
      <c r="L167" s="174"/>
      <c r="O167" s="175"/>
      <c r="P167" s="175"/>
      <c r="Q167" s="175"/>
      <c r="R167" s="175"/>
    </row>
    <row r="168" spans="4:18" s="179" customFormat="1">
      <c r="D168" s="174"/>
      <c r="E168" s="174"/>
      <c r="F168" s="174"/>
      <c r="G168" s="178"/>
      <c r="H168" s="174"/>
      <c r="I168" s="174"/>
      <c r="J168" s="174"/>
      <c r="K168" s="174"/>
      <c r="L168" s="174"/>
      <c r="O168" s="175"/>
      <c r="P168" s="175"/>
      <c r="Q168" s="175"/>
      <c r="R168" s="175"/>
    </row>
    <row r="169" spans="4:18" s="179" customFormat="1">
      <c r="D169" s="174"/>
      <c r="E169" s="174"/>
      <c r="F169" s="174"/>
      <c r="G169" s="178"/>
      <c r="H169" s="174"/>
      <c r="I169" s="174"/>
      <c r="J169" s="174"/>
      <c r="K169" s="174"/>
      <c r="L169" s="174"/>
      <c r="O169" s="175"/>
      <c r="P169" s="175"/>
      <c r="Q169" s="175"/>
      <c r="R169" s="175"/>
    </row>
    <row r="170" spans="4:18" s="179" customFormat="1">
      <c r="D170" s="174"/>
      <c r="E170" s="174"/>
      <c r="F170" s="174"/>
      <c r="G170" s="178"/>
      <c r="H170" s="174"/>
      <c r="I170" s="174"/>
      <c r="J170" s="174"/>
      <c r="K170" s="174"/>
      <c r="L170" s="174"/>
      <c r="O170" s="175"/>
      <c r="P170" s="175"/>
      <c r="Q170" s="175"/>
      <c r="R170" s="175"/>
    </row>
    <row r="171" spans="4:18" s="179" customFormat="1">
      <c r="D171" s="174"/>
      <c r="E171" s="174"/>
      <c r="F171" s="174"/>
      <c r="G171" s="178"/>
      <c r="H171" s="174"/>
      <c r="I171" s="174"/>
      <c r="J171" s="174"/>
      <c r="K171" s="174"/>
      <c r="L171" s="174"/>
      <c r="O171" s="175"/>
      <c r="P171" s="175"/>
      <c r="Q171" s="175"/>
      <c r="R171" s="175"/>
    </row>
    <row r="172" spans="4:18" s="179" customFormat="1">
      <c r="D172" s="174"/>
      <c r="E172" s="174"/>
      <c r="F172" s="174"/>
      <c r="G172" s="178"/>
      <c r="H172" s="174"/>
      <c r="I172" s="174"/>
      <c r="J172" s="174"/>
      <c r="K172" s="174"/>
      <c r="L172" s="174"/>
      <c r="O172" s="175"/>
      <c r="P172" s="175"/>
      <c r="Q172" s="175"/>
      <c r="R172" s="175"/>
    </row>
    <row r="173" spans="4:18" s="179" customFormat="1">
      <c r="D173" s="174"/>
      <c r="E173" s="174"/>
      <c r="F173" s="174"/>
      <c r="G173" s="178"/>
      <c r="H173" s="174"/>
      <c r="I173" s="174"/>
      <c r="J173" s="174"/>
      <c r="K173" s="174"/>
      <c r="L173" s="174"/>
      <c r="O173" s="175"/>
      <c r="P173" s="175"/>
      <c r="Q173" s="175"/>
      <c r="R173" s="175"/>
    </row>
    <row r="174" spans="4:18" s="179" customFormat="1">
      <c r="D174" s="174"/>
      <c r="E174" s="174"/>
      <c r="F174" s="174"/>
      <c r="G174" s="178"/>
      <c r="H174" s="174"/>
      <c r="I174" s="174"/>
      <c r="J174" s="174"/>
      <c r="K174" s="174"/>
      <c r="L174" s="174"/>
      <c r="O174" s="175"/>
      <c r="P174" s="175"/>
      <c r="Q174" s="175"/>
      <c r="R174" s="175"/>
    </row>
    <row r="175" spans="4:18" s="179" customFormat="1">
      <c r="D175" s="174"/>
      <c r="E175" s="174"/>
      <c r="F175" s="174"/>
      <c r="G175" s="178"/>
      <c r="H175" s="174"/>
      <c r="I175" s="174"/>
      <c r="J175" s="174"/>
      <c r="K175" s="174"/>
      <c r="L175" s="174"/>
      <c r="O175" s="175"/>
      <c r="P175" s="175"/>
      <c r="Q175" s="175"/>
      <c r="R175" s="175"/>
    </row>
    <row r="176" spans="4:18" s="179" customFormat="1">
      <c r="D176" s="174"/>
      <c r="E176" s="174"/>
      <c r="F176" s="174"/>
      <c r="G176" s="178"/>
      <c r="H176" s="174"/>
      <c r="I176" s="174"/>
      <c r="J176" s="174"/>
      <c r="K176" s="174"/>
      <c r="L176" s="174"/>
      <c r="O176" s="175"/>
      <c r="P176" s="175"/>
      <c r="Q176" s="175"/>
      <c r="R176" s="175"/>
    </row>
    <row r="177" spans="4:18" s="179" customFormat="1">
      <c r="D177" s="174"/>
      <c r="E177" s="174"/>
      <c r="F177" s="174"/>
      <c r="G177" s="178"/>
      <c r="H177" s="174"/>
      <c r="I177" s="174"/>
      <c r="J177" s="174"/>
      <c r="K177" s="174"/>
      <c r="L177" s="174"/>
      <c r="O177" s="175"/>
      <c r="P177" s="175"/>
      <c r="Q177" s="175"/>
      <c r="R177" s="175"/>
    </row>
    <row r="178" spans="4:18" s="179" customFormat="1">
      <c r="D178" s="174"/>
      <c r="E178" s="174"/>
      <c r="F178" s="174"/>
      <c r="G178" s="178"/>
      <c r="H178" s="174"/>
      <c r="I178" s="174"/>
      <c r="J178" s="174"/>
      <c r="K178" s="174"/>
      <c r="L178" s="174"/>
      <c r="O178" s="175"/>
      <c r="P178" s="175"/>
      <c r="Q178" s="175"/>
      <c r="R178" s="175"/>
    </row>
    <row r="179" spans="4:18" s="179" customFormat="1">
      <c r="D179" s="174"/>
      <c r="E179" s="174"/>
      <c r="F179" s="174"/>
      <c r="G179" s="178"/>
      <c r="H179" s="174"/>
      <c r="I179" s="174"/>
      <c r="J179" s="174"/>
      <c r="K179" s="174"/>
      <c r="L179" s="174"/>
      <c r="O179" s="175"/>
      <c r="P179" s="175"/>
      <c r="Q179" s="175"/>
      <c r="R179" s="175"/>
    </row>
    <row r="180" spans="4:18" s="179" customFormat="1">
      <c r="D180" s="174"/>
      <c r="E180" s="174"/>
      <c r="F180" s="174"/>
      <c r="G180" s="178"/>
      <c r="H180" s="174"/>
      <c r="I180" s="174"/>
      <c r="J180" s="174"/>
      <c r="K180" s="174"/>
      <c r="L180" s="174"/>
      <c r="O180" s="175"/>
      <c r="P180" s="175"/>
      <c r="Q180" s="175"/>
      <c r="R180" s="175"/>
    </row>
    <row r="181" spans="4:18" s="179" customFormat="1">
      <c r="D181" s="174"/>
      <c r="E181" s="174"/>
      <c r="F181" s="174"/>
      <c r="G181" s="178"/>
      <c r="H181" s="174"/>
      <c r="I181" s="174"/>
      <c r="J181" s="174"/>
      <c r="K181" s="174"/>
      <c r="L181" s="174"/>
      <c r="O181" s="175"/>
      <c r="P181" s="175"/>
      <c r="Q181" s="175"/>
      <c r="R181" s="175"/>
    </row>
    <row r="182" spans="4:18" s="179" customFormat="1">
      <c r="D182" s="174"/>
      <c r="E182" s="174"/>
      <c r="F182" s="174"/>
      <c r="G182" s="178"/>
      <c r="H182" s="174"/>
      <c r="I182" s="174"/>
      <c r="J182" s="174"/>
      <c r="K182" s="174"/>
      <c r="L182" s="174"/>
      <c r="O182" s="175"/>
      <c r="P182" s="175"/>
      <c r="Q182" s="175"/>
      <c r="R182" s="175"/>
    </row>
    <row r="183" spans="4:18" s="179" customFormat="1">
      <c r="D183" s="174"/>
      <c r="E183" s="174"/>
      <c r="F183" s="174"/>
      <c r="G183" s="178"/>
      <c r="H183" s="174"/>
      <c r="I183" s="174"/>
      <c r="J183" s="174"/>
      <c r="K183" s="174"/>
      <c r="L183" s="174"/>
      <c r="O183" s="175"/>
      <c r="P183" s="175"/>
      <c r="Q183" s="175"/>
      <c r="R183" s="175"/>
    </row>
    <row r="184" spans="4:18" s="179" customFormat="1">
      <c r="D184" s="174"/>
      <c r="E184" s="174"/>
      <c r="F184" s="174"/>
      <c r="G184" s="178"/>
      <c r="H184" s="174"/>
      <c r="I184" s="174"/>
      <c r="J184" s="174"/>
      <c r="K184" s="174"/>
      <c r="L184" s="174"/>
      <c r="O184" s="175"/>
      <c r="P184" s="175"/>
      <c r="Q184" s="175"/>
      <c r="R184" s="175"/>
    </row>
    <row r="185" spans="4:18" s="179" customFormat="1">
      <c r="D185" s="174"/>
      <c r="E185" s="174"/>
      <c r="F185" s="174"/>
      <c r="G185" s="178"/>
      <c r="H185" s="174"/>
      <c r="I185" s="174"/>
      <c r="J185" s="174"/>
      <c r="K185" s="174"/>
      <c r="L185" s="174"/>
      <c r="O185" s="175"/>
      <c r="P185" s="175"/>
      <c r="Q185" s="175"/>
      <c r="R185" s="175"/>
    </row>
    <row r="186" spans="4:18" s="179" customFormat="1">
      <c r="D186" s="174"/>
      <c r="E186" s="174"/>
      <c r="F186" s="174"/>
      <c r="G186" s="178"/>
      <c r="H186" s="174"/>
      <c r="I186" s="174"/>
      <c r="J186" s="174"/>
      <c r="K186" s="174"/>
      <c r="L186" s="174"/>
      <c r="O186" s="175"/>
      <c r="P186" s="175"/>
      <c r="Q186" s="175"/>
      <c r="R186" s="175"/>
    </row>
    <row r="187" spans="4:18" s="179" customFormat="1">
      <c r="D187" s="174"/>
      <c r="E187" s="174"/>
      <c r="F187" s="174"/>
      <c r="G187" s="178"/>
      <c r="H187" s="174"/>
      <c r="I187" s="174"/>
      <c r="J187" s="174"/>
      <c r="K187" s="174"/>
      <c r="L187" s="174"/>
      <c r="O187" s="175"/>
      <c r="P187" s="175"/>
      <c r="Q187" s="175"/>
      <c r="R187" s="175"/>
    </row>
    <row r="188" spans="4:18" s="179" customFormat="1">
      <c r="D188" s="174"/>
      <c r="E188" s="174"/>
      <c r="F188" s="174"/>
      <c r="G188" s="178"/>
      <c r="H188" s="174"/>
      <c r="I188" s="174"/>
      <c r="J188" s="174"/>
      <c r="K188" s="174"/>
      <c r="L188" s="174"/>
      <c r="O188" s="175"/>
      <c r="P188" s="175"/>
      <c r="Q188" s="175"/>
      <c r="R188" s="175"/>
    </row>
    <row r="189" spans="4:18" s="179" customFormat="1">
      <c r="D189" s="174"/>
      <c r="E189" s="174"/>
      <c r="F189" s="174"/>
      <c r="G189" s="178"/>
      <c r="H189" s="174"/>
      <c r="I189" s="174"/>
      <c r="J189" s="174"/>
      <c r="K189" s="174"/>
      <c r="L189" s="174"/>
      <c r="O189" s="175"/>
      <c r="P189" s="175"/>
      <c r="Q189" s="175"/>
      <c r="R189" s="175"/>
    </row>
    <row r="190" spans="4:18" s="179" customFormat="1">
      <c r="D190" s="174"/>
      <c r="E190" s="174"/>
      <c r="F190" s="174"/>
      <c r="G190" s="178"/>
      <c r="H190" s="174"/>
      <c r="I190" s="174"/>
      <c r="J190" s="174"/>
      <c r="K190" s="174"/>
      <c r="L190" s="174"/>
      <c r="O190" s="175"/>
      <c r="P190" s="175"/>
      <c r="Q190" s="175"/>
      <c r="R190" s="175"/>
    </row>
    <row r="191" spans="4:18" s="179" customFormat="1">
      <c r="D191" s="174"/>
      <c r="E191" s="174"/>
      <c r="F191" s="174"/>
      <c r="G191" s="178"/>
      <c r="H191" s="174"/>
      <c r="I191" s="174"/>
      <c r="J191" s="174"/>
      <c r="K191" s="174"/>
      <c r="L191" s="174"/>
      <c r="O191" s="175"/>
      <c r="P191" s="175"/>
      <c r="Q191" s="175"/>
      <c r="R191" s="175"/>
    </row>
    <row r="192" spans="4:18" s="179" customFormat="1">
      <c r="D192" s="174"/>
      <c r="E192" s="174"/>
      <c r="F192" s="174"/>
      <c r="G192" s="178"/>
      <c r="H192" s="174"/>
      <c r="I192" s="174"/>
      <c r="J192" s="174"/>
      <c r="K192" s="174"/>
      <c r="L192" s="174"/>
      <c r="O192" s="175"/>
      <c r="P192" s="175"/>
      <c r="Q192" s="175"/>
      <c r="R192" s="175"/>
    </row>
    <row r="193" spans="4:18" s="179" customFormat="1">
      <c r="D193" s="174"/>
      <c r="E193" s="174"/>
      <c r="F193" s="174"/>
      <c r="G193" s="178"/>
      <c r="H193" s="174"/>
      <c r="I193" s="174"/>
      <c r="J193" s="174"/>
      <c r="K193" s="174"/>
      <c r="L193" s="174"/>
      <c r="O193" s="175"/>
      <c r="P193" s="175"/>
      <c r="Q193" s="175"/>
      <c r="R193" s="175"/>
    </row>
    <row r="194" spans="4:18" s="179" customFormat="1">
      <c r="D194" s="174"/>
      <c r="E194" s="174"/>
      <c r="F194" s="174"/>
      <c r="G194" s="178"/>
      <c r="H194" s="174"/>
      <c r="I194" s="174"/>
      <c r="J194" s="174"/>
      <c r="K194" s="174"/>
      <c r="L194" s="174"/>
      <c r="O194" s="175"/>
      <c r="P194" s="175"/>
      <c r="Q194" s="175"/>
      <c r="R194" s="175"/>
    </row>
    <row r="195" spans="4:18" s="179" customFormat="1">
      <c r="D195" s="174"/>
      <c r="E195" s="174"/>
      <c r="F195" s="174"/>
      <c r="G195" s="178"/>
      <c r="H195" s="174"/>
      <c r="I195" s="174"/>
      <c r="J195" s="174"/>
      <c r="K195" s="174"/>
      <c r="L195" s="174"/>
      <c r="O195" s="175"/>
      <c r="P195" s="175"/>
      <c r="Q195" s="175"/>
      <c r="R195" s="175"/>
    </row>
    <row r="196" spans="4:18" s="179" customFormat="1">
      <c r="D196" s="174"/>
      <c r="E196" s="174"/>
      <c r="F196" s="174"/>
      <c r="G196" s="178"/>
      <c r="H196" s="174"/>
      <c r="I196" s="174"/>
      <c r="J196" s="174"/>
      <c r="K196" s="174"/>
      <c r="L196" s="174"/>
      <c r="O196" s="175"/>
      <c r="P196" s="175"/>
      <c r="Q196" s="175"/>
      <c r="R196" s="175"/>
    </row>
    <row r="197" spans="4:18" s="179" customFormat="1">
      <c r="D197" s="174"/>
      <c r="E197" s="174"/>
      <c r="F197" s="174"/>
      <c r="G197" s="178"/>
      <c r="H197" s="174"/>
      <c r="I197" s="174"/>
      <c r="J197" s="174"/>
      <c r="K197" s="174"/>
      <c r="L197" s="174"/>
      <c r="O197" s="175"/>
      <c r="P197" s="175"/>
      <c r="Q197" s="175"/>
      <c r="R197" s="175"/>
    </row>
    <row r="198" spans="4:18" s="179" customFormat="1">
      <c r="D198" s="174"/>
      <c r="E198" s="174"/>
      <c r="F198" s="174"/>
      <c r="G198" s="178"/>
      <c r="H198" s="174"/>
      <c r="I198" s="174"/>
      <c r="J198" s="174"/>
      <c r="K198" s="174"/>
      <c r="L198" s="174"/>
      <c r="O198" s="175"/>
      <c r="P198" s="175"/>
      <c r="Q198" s="175"/>
      <c r="R198" s="175"/>
    </row>
    <row r="199" spans="4:18" s="179" customFormat="1">
      <c r="D199" s="174"/>
      <c r="E199" s="174"/>
      <c r="F199" s="174"/>
      <c r="G199" s="178"/>
      <c r="H199" s="174"/>
      <c r="I199" s="174"/>
      <c r="J199" s="174"/>
      <c r="K199" s="174"/>
      <c r="L199" s="174"/>
      <c r="O199" s="175"/>
      <c r="P199" s="175"/>
      <c r="Q199" s="175"/>
      <c r="R199" s="175"/>
    </row>
    <row r="200" spans="4:18" s="179" customFormat="1">
      <c r="D200" s="174"/>
      <c r="E200" s="174"/>
      <c r="F200" s="174"/>
      <c r="G200" s="178"/>
      <c r="H200" s="174"/>
      <c r="I200" s="174"/>
      <c r="J200" s="174"/>
      <c r="K200" s="174"/>
      <c r="L200" s="174"/>
      <c r="O200" s="175"/>
      <c r="P200" s="175"/>
      <c r="Q200" s="175"/>
      <c r="R200" s="175"/>
    </row>
    <row r="201" spans="4:18" s="179" customFormat="1">
      <c r="D201" s="174"/>
      <c r="E201" s="174"/>
      <c r="F201" s="174"/>
      <c r="G201" s="178"/>
      <c r="H201" s="174"/>
      <c r="I201" s="174"/>
      <c r="J201" s="174"/>
      <c r="K201" s="174"/>
      <c r="L201" s="174"/>
      <c r="O201" s="175"/>
      <c r="P201" s="175"/>
      <c r="Q201" s="175"/>
      <c r="R201" s="175"/>
    </row>
    <row r="202" spans="4:18" s="179" customFormat="1">
      <c r="D202" s="174"/>
      <c r="E202" s="174"/>
      <c r="F202" s="174"/>
      <c r="G202" s="178"/>
      <c r="H202" s="174"/>
      <c r="I202" s="174"/>
      <c r="J202" s="174"/>
      <c r="K202" s="174"/>
      <c r="L202" s="174"/>
      <c r="O202" s="175"/>
      <c r="P202" s="175"/>
      <c r="Q202" s="175"/>
      <c r="R202" s="175"/>
    </row>
    <row r="203" spans="4:18" s="179" customFormat="1">
      <c r="D203" s="174"/>
      <c r="E203" s="174"/>
      <c r="F203" s="174"/>
      <c r="G203" s="178"/>
      <c r="H203" s="174"/>
      <c r="I203" s="174"/>
      <c r="J203" s="174"/>
      <c r="K203" s="174"/>
      <c r="L203" s="174"/>
      <c r="O203" s="175"/>
      <c r="P203" s="175"/>
      <c r="Q203" s="175"/>
      <c r="R203" s="175"/>
    </row>
    <row r="204" spans="4:18" s="179" customFormat="1">
      <c r="D204" s="174"/>
      <c r="E204" s="174"/>
      <c r="F204" s="174"/>
      <c r="G204" s="178"/>
      <c r="H204" s="174"/>
      <c r="I204" s="174"/>
      <c r="J204" s="174"/>
      <c r="K204" s="174"/>
      <c r="L204" s="174"/>
      <c r="O204" s="175"/>
      <c r="P204" s="175"/>
      <c r="Q204" s="175"/>
      <c r="R204" s="175"/>
    </row>
    <row r="205" spans="4:18" s="179" customFormat="1">
      <c r="D205" s="174"/>
      <c r="E205" s="174"/>
      <c r="F205" s="174"/>
      <c r="G205" s="178"/>
      <c r="H205" s="174"/>
      <c r="I205" s="174"/>
      <c r="J205" s="174"/>
      <c r="K205" s="174"/>
      <c r="L205" s="174"/>
      <c r="O205" s="175"/>
      <c r="P205" s="175"/>
      <c r="Q205" s="175"/>
      <c r="R205" s="175"/>
    </row>
    <row r="206" spans="4:18" s="179" customFormat="1">
      <c r="D206" s="174"/>
      <c r="E206" s="174"/>
      <c r="F206" s="174"/>
      <c r="G206" s="178"/>
      <c r="H206" s="174"/>
      <c r="I206" s="174"/>
      <c r="J206" s="174"/>
      <c r="K206" s="174"/>
      <c r="L206" s="174"/>
      <c r="O206" s="175"/>
      <c r="P206" s="175"/>
      <c r="Q206" s="175"/>
      <c r="R206" s="175"/>
    </row>
    <row r="207" spans="4:18" s="179" customFormat="1">
      <c r="D207" s="174"/>
      <c r="E207" s="174"/>
      <c r="F207" s="174"/>
      <c r="G207" s="178"/>
      <c r="H207" s="174"/>
      <c r="I207" s="174"/>
      <c r="J207" s="174"/>
      <c r="K207" s="174"/>
      <c r="L207" s="174"/>
      <c r="O207" s="175"/>
      <c r="P207" s="175"/>
      <c r="Q207" s="175"/>
      <c r="R207" s="175"/>
    </row>
    <row r="208" spans="4:18" s="179" customFormat="1">
      <c r="D208" s="174"/>
      <c r="E208" s="174"/>
      <c r="F208" s="174"/>
      <c r="G208" s="178"/>
      <c r="H208" s="174"/>
      <c r="I208" s="174"/>
      <c r="J208" s="174"/>
      <c r="K208" s="174"/>
      <c r="L208" s="174"/>
      <c r="O208" s="175"/>
      <c r="P208" s="175"/>
      <c r="Q208" s="175"/>
      <c r="R208" s="175"/>
    </row>
    <row r="209" spans="4:18" s="179" customFormat="1">
      <c r="D209" s="174"/>
      <c r="E209" s="174"/>
      <c r="F209" s="174"/>
      <c r="G209" s="178"/>
      <c r="H209" s="174"/>
      <c r="I209" s="174"/>
      <c r="J209" s="174"/>
      <c r="K209" s="174"/>
      <c r="L209" s="174"/>
      <c r="O209" s="175"/>
      <c r="P209" s="175"/>
      <c r="Q209" s="175"/>
      <c r="R209" s="175"/>
    </row>
    <row r="210" spans="4:18" s="179" customFormat="1">
      <c r="D210" s="174"/>
      <c r="E210" s="174"/>
      <c r="F210" s="174"/>
      <c r="G210" s="178"/>
      <c r="H210" s="174"/>
      <c r="I210" s="174"/>
      <c r="J210" s="174"/>
      <c r="K210" s="174"/>
      <c r="L210" s="174"/>
      <c r="O210" s="175"/>
      <c r="P210" s="175"/>
      <c r="Q210" s="175"/>
      <c r="R210" s="175"/>
    </row>
    <row r="211" spans="4:18" s="179" customFormat="1">
      <c r="D211" s="174"/>
      <c r="E211" s="174"/>
      <c r="F211" s="174"/>
      <c r="G211" s="178"/>
      <c r="H211" s="174"/>
      <c r="I211" s="174"/>
      <c r="J211" s="174"/>
      <c r="K211" s="174"/>
      <c r="L211" s="174"/>
      <c r="O211" s="175"/>
      <c r="P211" s="175"/>
      <c r="Q211" s="175"/>
      <c r="R211" s="175"/>
    </row>
    <row r="212" spans="4:18" s="179" customFormat="1">
      <c r="D212" s="174"/>
      <c r="E212" s="174"/>
      <c r="F212" s="174"/>
      <c r="G212" s="178"/>
      <c r="H212" s="174"/>
      <c r="I212" s="174"/>
      <c r="J212" s="174"/>
      <c r="K212" s="174"/>
      <c r="L212" s="174"/>
      <c r="O212" s="175"/>
      <c r="P212" s="175"/>
      <c r="Q212" s="175"/>
      <c r="R212" s="175"/>
    </row>
    <row r="213" spans="4:18" s="179" customFormat="1">
      <c r="D213" s="174"/>
      <c r="E213" s="174"/>
      <c r="F213" s="174"/>
      <c r="G213" s="178"/>
      <c r="H213" s="174"/>
      <c r="I213" s="174"/>
      <c r="J213" s="174"/>
      <c r="K213" s="174"/>
      <c r="L213" s="174"/>
      <c r="O213" s="175"/>
      <c r="P213" s="175"/>
      <c r="Q213" s="175"/>
      <c r="R213" s="175"/>
    </row>
    <row r="214" spans="4:18" s="179" customFormat="1">
      <c r="D214" s="174"/>
      <c r="E214" s="174"/>
      <c r="F214" s="174"/>
      <c r="G214" s="178"/>
      <c r="H214" s="174"/>
      <c r="I214" s="174"/>
      <c r="J214" s="174"/>
      <c r="K214" s="174"/>
      <c r="L214" s="174"/>
      <c r="O214" s="175"/>
      <c r="P214" s="175"/>
      <c r="Q214" s="175"/>
      <c r="R214" s="175"/>
    </row>
    <row r="215" spans="4:18" s="179" customFormat="1">
      <c r="D215" s="174"/>
      <c r="E215" s="174"/>
      <c r="F215" s="174"/>
      <c r="G215" s="178"/>
      <c r="H215" s="174"/>
      <c r="I215" s="174"/>
      <c r="J215" s="174"/>
      <c r="K215" s="174"/>
      <c r="L215" s="174"/>
      <c r="O215" s="175"/>
      <c r="P215" s="175"/>
      <c r="Q215" s="175"/>
      <c r="R215" s="175"/>
    </row>
    <row r="216" spans="4:18" s="179" customFormat="1">
      <c r="D216" s="174"/>
      <c r="E216" s="174"/>
      <c r="F216" s="174"/>
      <c r="G216" s="178"/>
      <c r="H216" s="174"/>
      <c r="I216" s="174"/>
      <c r="J216" s="174"/>
      <c r="K216" s="174"/>
      <c r="L216" s="174"/>
      <c r="O216" s="175"/>
      <c r="P216" s="175"/>
      <c r="Q216" s="175"/>
      <c r="R216" s="175"/>
    </row>
    <row r="217" spans="4:18" s="179" customFormat="1">
      <c r="D217" s="174"/>
      <c r="E217" s="174"/>
      <c r="F217" s="174"/>
      <c r="G217" s="178"/>
      <c r="H217" s="174"/>
      <c r="I217" s="174"/>
      <c r="J217" s="174"/>
      <c r="K217" s="174"/>
      <c r="L217" s="174"/>
      <c r="O217" s="175"/>
      <c r="P217" s="175"/>
      <c r="Q217" s="175"/>
      <c r="R217" s="175"/>
    </row>
    <row r="218" spans="4:18" s="179" customFormat="1">
      <c r="D218" s="174"/>
      <c r="E218" s="174"/>
      <c r="F218" s="174"/>
      <c r="G218" s="178"/>
      <c r="H218" s="174"/>
      <c r="I218" s="174"/>
      <c r="J218" s="174"/>
      <c r="K218" s="174"/>
      <c r="L218" s="174"/>
      <c r="O218" s="175"/>
      <c r="P218" s="175"/>
      <c r="Q218" s="175"/>
      <c r="R218" s="175"/>
    </row>
    <row r="219" spans="4:18" s="179" customFormat="1">
      <c r="D219" s="174"/>
      <c r="E219" s="174"/>
      <c r="F219" s="174"/>
      <c r="G219" s="178"/>
      <c r="H219" s="174"/>
      <c r="I219" s="174"/>
      <c r="J219" s="174"/>
      <c r="K219" s="174"/>
      <c r="L219" s="174"/>
      <c r="O219" s="175"/>
      <c r="P219" s="175"/>
      <c r="Q219" s="175"/>
      <c r="R219" s="175"/>
    </row>
    <row r="220" spans="4:18" s="179" customFormat="1">
      <c r="D220" s="174"/>
      <c r="E220" s="174"/>
      <c r="F220" s="174"/>
      <c r="G220" s="178"/>
      <c r="H220" s="174"/>
      <c r="I220" s="174"/>
      <c r="J220" s="174"/>
      <c r="K220" s="174"/>
      <c r="L220" s="174"/>
      <c r="O220" s="175"/>
      <c r="P220" s="175"/>
      <c r="Q220" s="175"/>
      <c r="R220" s="175"/>
    </row>
    <row r="221" spans="4:18" s="179" customFormat="1">
      <c r="D221" s="174"/>
      <c r="E221" s="174"/>
      <c r="F221" s="174"/>
      <c r="G221" s="178"/>
      <c r="H221" s="174"/>
      <c r="I221" s="174"/>
      <c r="J221" s="174"/>
      <c r="K221" s="174"/>
      <c r="L221" s="174"/>
      <c r="O221" s="175"/>
      <c r="P221" s="175"/>
      <c r="Q221" s="175"/>
      <c r="R221" s="175"/>
    </row>
    <row r="222" spans="4:18" s="179" customFormat="1">
      <c r="D222" s="174"/>
      <c r="E222" s="174"/>
      <c r="F222" s="174"/>
      <c r="G222" s="178"/>
      <c r="H222" s="174"/>
      <c r="I222" s="174"/>
      <c r="J222" s="174"/>
      <c r="K222" s="174"/>
      <c r="L222" s="174"/>
      <c r="O222" s="175"/>
      <c r="P222" s="175"/>
      <c r="Q222" s="175"/>
      <c r="R222" s="175"/>
    </row>
    <row r="223" spans="4:18" s="179" customFormat="1">
      <c r="D223" s="174"/>
      <c r="E223" s="174"/>
      <c r="F223" s="174"/>
      <c r="G223" s="178"/>
      <c r="H223" s="174"/>
      <c r="I223" s="174"/>
      <c r="J223" s="174"/>
      <c r="K223" s="174"/>
      <c r="L223" s="174"/>
      <c r="O223" s="175"/>
      <c r="P223" s="175"/>
      <c r="Q223" s="175"/>
      <c r="R223" s="175"/>
    </row>
    <row r="224" spans="4:18" s="179" customFormat="1">
      <c r="D224" s="174"/>
      <c r="E224" s="174"/>
      <c r="F224" s="174"/>
      <c r="G224" s="178"/>
      <c r="H224" s="174"/>
      <c r="I224" s="174"/>
      <c r="J224" s="174"/>
      <c r="K224" s="174"/>
      <c r="L224" s="174"/>
      <c r="O224" s="175"/>
      <c r="P224" s="175"/>
      <c r="Q224" s="175"/>
      <c r="R224" s="175"/>
    </row>
    <row r="225" spans="4:18" s="179" customFormat="1">
      <c r="D225" s="174"/>
      <c r="E225" s="174"/>
      <c r="F225" s="174"/>
      <c r="G225" s="178"/>
      <c r="H225" s="174"/>
      <c r="I225" s="174"/>
      <c r="J225" s="174"/>
      <c r="K225" s="174"/>
      <c r="L225" s="174"/>
      <c r="O225" s="175"/>
      <c r="P225" s="175"/>
      <c r="Q225" s="175"/>
      <c r="R225" s="175"/>
    </row>
    <row r="226" spans="4:18" s="179" customFormat="1">
      <c r="D226" s="174"/>
      <c r="E226" s="174"/>
      <c r="F226" s="174"/>
      <c r="G226" s="178"/>
      <c r="H226" s="174"/>
      <c r="I226" s="174"/>
      <c r="J226" s="174"/>
      <c r="K226" s="174"/>
      <c r="L226" s="174"/>
      <c r="O226" s="175"/>
      <c r="P226" s="175"/>
      <c r="Q226" s="175"/>
      <c r="R226" s="175"/>
    </row>
    <row r="227" spans="4:18" s="179" customFormat="1">
      <c r="D227" s="174"/>
      <c r="E227" s="174"/>
      <c r="F227" s="174"/>
      <c r="G227" s="178"/>
      <c r="H227" s="174"/>
      <c r="I227" s="174"/>
      <c r="J227" s="174"/>
      <c r="K227" s="174"/>
      <c r="L227" s="174"/>
      <c r="O227" s="175"/>
      <c r="P227" s="175"/>
      <c r="Q227" s="175"/>
      <c r="R227" s="175"/>
    </row>
    <row r="228" spans="4:18" s="179" customFormat="1">
      <c r="D228" s="174"/>
      <c r="E228" s="174"/>
      <c r="F228" s="174"/>
      <c r="G228" s="178"/>
      <c r="H228" s="174"/>
      <c r="I228" s="174"/>
      <c r="J228" s="174"/>
      <c r="K228" s="174"/>
      <c r="L228" s="174"/>
      <c r="O228" s="175"/>
      <c r="P228" s="175"/>
      <c r="Q228" s="175"/>
      <c r="R228" s="175"/>
    </row>
    <row r="229" spans="4:18" s="179" customFormat="1">
      <c r="D229" s="174"/>
      <c r="E229" s="174"/>
      <c r="F229" s="174"/>
      <c r="G229" s="178"/>
      <c r="H229" s="174"/>
      <c r="I229" s="174"/>
      <c r="J229" s="174"/>
      <c r="K229" s="174"/>
      <c r="L229" s="174"/>
      <c r="O229" s="175"/>
      <c r="P229" s="175"/>
      <c r="Q229" s="175"/>
      <c r="R229" s="175"/>
    </row>
    <row r="230" spans="4:18" s="179" customFormat="1">
      <c r="D230" s="174"/>
      <c r="E230" s="174"/>
      <c r="F230" s="174"/>
      <c r="G230" s="178"/>
      <c r="H230" s="174"/>
      <c r="I230" s="174"/>
      <c r="J230" s="174"/>
      <c r="K230" s="174"/>
      <c r="L230" s="174"/>
      <c r="O230" s="175"/>
      <c r="P230" s="175"/>
      <c r="Q230" s="175"/>
      <c r="R230" s="175"/>
    </row>
    <row r="231" spans="4:18" s="179" customFormat="1">
      <c r="D231" s="174"/>
      <c r="E231" s="174"/>
      <c r="F231" s="174"/>
      <c r="G231" s="178"/>
      <c r="H231" s="174"/>
      <c r="I231" s="174"/>
      <c r="J231" s="174"/>
      <c r="K231" s="174"/>
      <c r="L231" s="174"/>
      <c r="O231" s="175"/>
      <c r="P231" s="175"/>
      <c r="Q231" s="175"/>
      <c r="R231" s="175"/>
    </row>
    <row r="232" spans="4:18" s="179" customFormat="1">
      <c r="D232" s="174"/>
      <c r="E232" s="174"/>
      <c r="F232" s="174"/>
      <c r="G232" s="178"/>
      <c r="H232" s="174"/>
      <c r="I232" s="174"/>
      <c r="J232" s="174"/>
      <c r="K232" s="174"/>
      <c r="L232" s="174"/>
      <c r="O232" s="175"/>
      <c r="P232" s="175"/>
      <c r="Q232" s="175"/>
      <c r="R232" s="175"/>
    </row>
  </sheetData>
  <mergeCells count="8">
    <mergeCell ref="Q4:R4"/>
    <mergeCell ref="A17:R17"/>
    <mergeCell ref="A4:A5"/>
    <mergeCell ref="B4:D4"/>
    <mergeCell ref="E4:G4"/>
    <mergeCell ref="I4:K4"/>
    <mergeCell ref="M4:N4"/>
    <mergeCell ref="O4:P4"/>
  </mergeCells>
  <pageMargins left="0.7" right="0.7" top="0.75" bottom="0.75" header="0.3" footer="0.3"/>
  <pageSetup paperSize="9" scale="7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232"/>
  <sheetViews>
    <sheetView workbookViewId="0">
      <selection activeCell="L26" sqref="L26"/>
    </sheetView>
  </sheetViews>
  <sheetFormatPr defaultColWidth="11.85546875" defaultRowHeight="15.75"/>
  <cols>
    <col min="1" max="1" width="26.85546875" style="762" customWidth="1"/>
    <col min="2" max="3" width="7.28515625" style="992" customWidth="1"/>
    <col min="4" max="4" width="9.42578125" style="174" customWidth="1"/>
    <col min="5" max="5" width="8.140625" style="992" customWidth="1"/>
    <col min="6" max="7" width="6.140625" style="993" customWidth="1"/>
    <col min="8" max="8" width="9" style="993" customWidth="1"/>
    <col min="9" max="9" width="8.140625" style="992" customWidth="1"/>
    <col min="10" max="11" width="6.7109375" style="175" customWidth="1"/>
    <col min="12" max="13" width="6.7109375" style="993" customWidth="1"/>
    <col min="14" max="14" width="7.28515625" style="993" customWidth="1"/>
    <col min="15" max="15" width="7" style="993" customWidth="1"/>
    <col min="16" max="16" width="9" style="993" customWidth="1"/>
    <col min="17" max="20" width="11.85546875" style="175"/>
    <col min="21" max="16384" width="11.85546875" style="996"/>
  </cols>
  <sheetData>
    <row r="1" spans="1:25">
      <c r="A1" s="173" t="s">
        <v>935</v>
      </c>
      <c r="B1" s="178"/>
      <c r="C1" s="178"/>
      <c r="D1" s="175"/>
      <c r="E1" s="174"/>
      <c r="I1" s="174"/>
      <c r="L1" s="994"/>
      <c r="M1" s="994"/>
      <c r="N1" s="994"/>
      <c r="O1" s="994"/>
      <c r="P1" s="994"/>
      <c r="Q1" s="995"/>
      <c r="R1" s="995"/>
      <c r="S1" s="995"/>
      <c r="T1" s="995"/>
      <c r="U1" s="995"/>
      <c r="V1" s="995"/>
      <c r="W1" s="995"/>
      <c r="X1" s="995"/>
      <c r="Y1" s="995"/>
    </row>
    <row r="2" spans="1:25">
      <c r="A2" s="168" t="s">
        <v>637</v>
      </c>
      <c r="B2" s="178"/>
      <c r="C2" s="178"/>
      <c r="E2" s="174"/>
      <c r="I2" s="174"/>
      <c r="Q2" s="995"/>
      <c r="R2" s="995"/>
      <c r="S2" s="995"/>
      <c r="T2" s="995"/>
      <c r="U2" s="995"/>
      <c r="V2" s="995"/>
      <c r="W2" s="995"/>
      <c r="X2" s="995"/>
      <c r="Y2" s="995"/>
    </row>
    <row r="3" spans="1:25" ht="16.5" thickBot="1">
      <c r="A3" s="174" t="s">
        <v>621</v>
      </c>
      <c r="B3" s="174"/>
      <c r="C3" s="174"/>
      <c r="E3" s="174"/>
      <c r="I3" s="174"/>
      <c r="J3" s="490"/>
      <c r="K3" s="490"/>
      <c r="P3" s="778" t="s">
        <v>804</v>
      </c>
      <c r="Q3" s="995"/>
      <c r="R3" s="995"/>
      <c r="S3" s="995"/>
      <c r="T3" s="995"/>
      <c r="U3" s="995"/>
      <c r="V3" s="995"/>
      <c r="W3" s="995"/>
      <c r="X3" s="995"/>
      <c r="Y3" s="995"/>
    </row>
    <row r="4" spans="1:25" s="997" customFormat="1" ht="46.9" customHeight="1">
      <c r="A4" s="2080" t="s">
        <v>638</v>
      </c>
      <c r="B4" s="2082" t="s">
        <v>936</v>
      </c>
      <c r="C4" s="2082"/>
      <c r="D4" s="2082"/>
      <c r="E4" s="785" t="s">
        <v>951</v>
      </c>
      <c r="F4" s="2082" t="s">
        <v>937</v>
      </c>
      <c r="G4" s="2082"/>
      <c r="H4" s="2082"/>
      <c r="I4" s="785" t="s">
        <v>938</v>
      </c>
      <c r="J4" s="2083" t="s">
        <v>1003</v>
      </c>
      <c r="K4" s="2083"/>
      <c r="L4" s="2084" t="s">
        <v>1004</v>
      </c>
      <c r="M4" s="2084"/>
      <c r="N4" s="2082" t="s">
        <v>939</v>
      </c>
      <c r="O4" s="2082"/>
      <c r="P4" s="2085"/>
      <c r="Q4" s="995"/>
      <c r="R4" s="995"/>
      <c r="S4" s="995"/>
      <c r="T4" s="995"/>
      <c r="U4" s="995"/>
      <c r="V4" s="995"/>
      <c r="W4" s="995"/>
      <c r="X4" s="995"/>
      <c r="Y4" s="995"/>
    </row>
    <row r="5" spans="1:25" s="998" customFormat="1" ht="31.15" customHeight="1" thickBot="1">
      <c r="A5" s="2081"/>
      <c r="B5" s="483">
        <v>2017</v>
      </c>
      <c r="C5" s="483">
        <v>2018</v>
      </c>
      <c r="D5" s="484" t="s">
        <v>1002</v>
      </c>
      <c r="E5" s="484">
        <v>2018</v>
      </c>
      <c r="F5" s="483">
        <v>2017</v>
      </c>
      <c r="G5" s="483">
        <v>2018</v>
      </c>
      <c r="H5" s="484" t="s">
        <v>1002</v>
      </c>
      <c r="I5" s="484">
        <v>2018</v>
      </c>
      <c r="J5" s="483">
        <v>2017</v>
      </c>
      <c r="K5" s="483">
        <v>2018</v>
      </c>
      <c r="L5" s="483">
        <v>2017</v>
      </c>
      <c r="M5" s="483">
        <v>2018</v>
      </c>
      <c r="N5" s="483">
        <v>2017</v>
      </c>
      <c r="O5" s="483">
        <v>2018</v>
      </c>
      <c r="P5" s="1451" t="s">
        <v>1002</v>
      </c>
      <c r="Q5" s="995"/>
      <c r="R5" s="995"/>
      <c r="S5" s="995"/>
      <c r="T5" s="995"/>
      <c r="U5" s="995"/>
      <c r="V5" s="995"/>
      <c r="W5" s="995"/>
      <c r="X5" s="995"/>
      <c r="Y5" s="995"/>
    </row>
    <row r="6" spans="1:25" ht="30.6" customHeight="1" thickTop="1">
      <c r="A6" s="1446" t="s">
        <v>623</v>
      </c>
      <c r="B6" s="834">
        <v>409</v>
      </c>
      <c r="C6" s="834">
        <v>418</v>
      </c>
      <c r="D6" s="1447">
        <v>102.19</v>
      </c>
      <c r="E6" s="1942">
        <v>12.7</v>
      </c>
      <c r="F6" s="1448">
        <v>92.986677</v>
      </c>
      <c r="G6" s="1448">
        <v>107.68722844444001</v>
      </c>
      <c r="H6" s="1449">
        <v>115.80930937497638</v>
      </c>
      <c r="I6" s="1447">
        <v>8.7494411788497644</v>
      </c>
      <c r="J6" s="1450">
        <v>3.3711363295625678</v>
      </c>
      <c r="K6" s="1449">
        <v>22.870479228981782</v>
      </c>
      <c r="L6" s="1000">
        <v>23.59457455505472</v>
      </c>
      <c r="M6" s="1000">
        <v>26.197521577564004</v>
      </c>
      <c r="N6" s="1000">
        <v>22.101372399999999</v>
      </c>
      <c r="O6" s="1000">
        <v>22.537640802493609</v>
      </c>
      <c r="P6" s="999">
        <v>101.97394258871277</v>
      </c>
      <c r="Q6" s="995"/>
      <c r="R6" s="1001"/>
      <c r="S6" s="995"/>
      <c r="T6" s="995"/>
      <c r="U6" s="995"/>
      <c r="V6" s="995"/>
      <c r="W6" s="995"/>
      <c r="X6" s="995"/>
      <c r="Y6" s="995"/>
    </row>
    <row r="7" spans="1:25" ht="57.6" customHeight="1">
      <c r="A7" s="1438" t="s">
        <v>919</v>
      </c>
      <c r="B7" s="1432">
        <v>62</v>
      </c>
      <c r="C7" s="1432">
        <v>73</v>
      </c>
      <c r="D7" s="1433">
        <v>118.65</v>
      </c>
      <c r="E7" s="1433">
        <v>2.2000000000000002</v>
      </c>
      <c r="F7" s="1434">
        <v>20.176348999999998</v>
      </c>
      <c r="G7" s="1434">
        <v>20.797832</v>
      </c>
      <c r="H7" s="1435">
        <v>103.08025500550175</v>
      </c>
      <c r="I7" s="1433">
        <v>1.6897956272083312</v>
      </c>
      <c r="J7" s="1436">
        <v>51.083979564389971</v>
      </c>
      <c r="K7" s="1435">
        <v>16.551047243770409</v>
      </c>
      <c r="L7" s="1437">
        <v>25.04822376267844</v>
      </c>
      <c r="M7" s="1437">
        <v>26.42610038507604</v>
      </c>
      <c r="N7" s="1437">
        <v>4.2909220000000001</v>
      </c>
      <c r="O7" s="1437">
        <v>3.2561770000000001</v>
      </c>
      <c r="P7" s="1439">
        <v>75.885252633350134</v>
      </c>
      <c r="Q7" s="995"/>
      <c r="R7" s="1001"/>
      <c r="S7" s="995"/>
      <c r="T7" s="995"/>
      <c r="U7" s="995"/>
      <c r="V7" s="995"/>
      <c r="W7" s="995"/>
      <c r="X7" s="995"/>
      <c r="Y7" s="995"/>
    </row>
    <row r="8" spans="1:25" ht="31.15" customHeight="1">
      <c r="A8" s="1438" t="s">
        <v>624</v>
      </c>
      <c r="B8" s="1432">
        <v>82</v>
      </c>
      <c r="C8" s="1432">
        <v>86</v>
      </c>
      <c r="D8" s="1433">
        <v>104.12</v>
      </c>
      <c r="E8" s="1433">
        <v>2.6</v>
      </c>
      <c r="F8" s="1434">
        <v>21.496051000000001</v>
      </c>
      <c r="G8" s="1434">
        <v>20.297184000000001</v>
      </c>
      <c r="H8" s="1435">
        <v>94.422850038828059</v>
      </c>
      <c r="I8" s="1433">
        <v>1.6491186565908846</v>
      </c>
      <c r="J8" s="1436">
        <v>13.023810745517864</v>
      </c>
      <c r="K8" s="1435">
        <v>11.346332575001536</v>
      </c>
      <c r="L8" s="1437">
        <v>25.724325138662529</v>
      </c>
      <c r="M8" s="1437">
        <v>22.927887381569647</v>
      </c>
      <c r="N8" s="1437">
        <v>4.3191980000000001</v>
      </c>
      <c r="O8" s="1437">
        <v>5.010726</v>
      </c>
      <c r="P8" s="1439">
        <v>116.0105649243216</v>
      </c>
      <c r="Q8" s="995"/>
      <c r="R8" s="1001"/>
      <c r="S8" s="995"/>
      <c r="T8" s="995"/>
      <c r="U8" s="995"/>
      <c r="V8" s="995"/>
      <c r="W8" s="995"/>
      <c r="X8" s="995"/>
      <c r="Y8" s="995"/>
    </row>
    <row r="9" spans="1:25" ht="16.7" customHeight="1">
      <c r="A9" s="1438" t="s">
        <v>625</v>
      </c>
      <c r="B9" s="1432">
        <v>472</v>
      </c>
      <c r="C9" s="1432">
        <v>480</v>
      </c>
      <c r="D9" s="1433">
        <v>101.83</v>
      </c>
      <c r="E9" s="1433">
        <v>14.6</v>
      </c>
      <c r="F9" s="1434">
        <v>164.71698219999999</v>
      </c>
      <c r="G9" s="1434">
        <v>158.78404177719557</v>
      </c>
      <c r="H9" s="1435">
        <v>96.39810033940482</v>
      </c>
      <c r="I9" s="1433">
        <v>12.900987923432119</v>
      </c>
      <c r="J9" s="1436">
        <v>7.5139987057684881</v>
      </c>
      <c r="K9" s="1435">
        <v>3.2890995967103311</v>
      </c>
      <c r="L9" s="1437">
        <v>41.206669412627491</v>
      </c>
      <c r="M9" s="1437">
        <v>39.514070246230673</v>
      </c>
      <c r="N9" s="1437">
        <v>27.686100288234691</v>
      </c>
      <c r="O9" s="1437">
        <v>28.135625377493852</v>
      </c>
      <c r="P9" s="1439">
        <v>101.62364899563046</v>
      </c>
      <c r="Q9" s="995"/>
      <c r="R9" s="1001"/>
      <c r="S9" s="995"/>
      <c r="T9" s="995"/>
      <c r="U9" s="995"/>
      <c r="V9" s="995"/>
      <c r="W9" s="995"/>
      <c r="X9" s="995"/>
      <c r="Y9" s="995"/>
    </row>
    <row r="10" spans="1:25" ht="28.9" customHeight="1">
      <c r="A10" s="1438" t="s">
        <v>639</v>
      </c>
      <c r="B10" s="1432">
        <v>279</v>
      </c>
      <c r="C10" s="1432">
        <v>307</v>
      </c>
      <c r="D10" s="1433">
        <v>109.76</v>
      </c>
      <c r="E10" s="1433">
        <v>9.4</v>
      </c>
      <c r="F10" s="1434">
        <v>137.07797400000001</v>
      </c>
      <c r="G10" s="1434">
        <v>120.73234828936538</v>
      </c>
      <c r="H10" s="1435">
        <v>88.075673112418016</v>
      </c>
      <c r="I10" s="1433">
        <v>9.8093394639384943</v>
      </c>
      <c r="J10" s="1436">
        <v>11.798398041686841</v>
      </c>
      <c r="K10" s="1435">
        <v>6.0368265275008763</v>
      </c>
      <c r="L10" s="1437">
        <v>52.390156993010663</v>
      </c>
      <c r="M10" s="1437">
        <v>45.923134352986281</v>
      </c>
      <c r="N10" s="1437">
        <v>13.361412</v>
      </c>
      <c r="O10" s="1437">
        <v>14.278759714438173</v>
      </c>
      <c r="P10" s="1439">
        <v>106.86564948703156</v>
      </c>
      <c r="Q10" s="995"/>
      <c r="R10" s="1001"/>
      <c r="S10" s="995"/>
      <c r="T10" s="995"/>
      <c r="U10" s="995"/>
      <c r="V10" s="995"/>
      <c r="W10" s="995"/>
      <c r="X10" s="995"/>
      <c r="Y10" s="995"/>
    </row>
    <row r="11" spans="1:25" ht="27.75" customHeight="1">
      <c r="A11" s="1438" t="s">
        <v>626</v>
      </c>
      <c r="B11" s="1432">
        <v>532</v>
      </c>
      <c r="C11" s="1432">
        <v>538</v>
      </c>
      <c r="D11" s="1433">
        <v>101.13</v>
      </c>
      <c r="E11" s="1433">
        <v>16.399999999999999</v>
      </c>
      <c r="F11" s="1434">
        <v>155.20773530000002</v>
      </c>
      <c r="G11" s="1434">
        <v>166.39188290000001</v>
      </c>
      <c r="H11" s="1435">
        <v>107.20592152084573</v>
      </c>
      <c r="I11" s="1433">
        <v>13.519114690770689</v>
      </c>
      <c r="J11" s="1436">
        <v>15.610015647614228</v>
      </c>
      <c r="K11" s="1435">
        <v>12.886427586666848</v>
      </c>
      <c r="L11" s="1437">
        <v>37.746348128662675</v>
      </c>
      <c r="M11" s="1437">
        <v>39.814131004021014</v>
      </c>
      <c r="N11" s="1437">
        <v>28.923099393730023</v>
      </c>
      <c r="O11" s="1437">
        <v>27.368718000000001</v>
      </c>
      <c r="P11" s="1439">
        <v>94.625813186304015</v>
      </c>
      <c r="Q11" s="995"/>
      <c r="R11" s="1001"/>
      <c r="S11" s="995"/>
      <c r="T11" s="995"/>
      <c r="U11" s="995"/>
      <c r="V11" s="995"/>
      <c r="W11" s="995"/>
      <c r="X11" s="995"/>
      <c r="Y11" s="995"/>
    </row>
    <row r="12" spans="1:25" ht="27.6" customHeight="1">
      <c r="A12" s="1438" t="s">
        <v>887</v>
      </c>
      <c r="B12" s="1432">
        <v>458</v>
      </c>
      <c r="C12" s="1432">
        <v>482</v>
      </c>
      <c r="D12" s="1433">
        <v>105.1</v>
      </c>
      <c r="E12" s="1433">
        <v>14.7</v>
      </c>
      <c r="F12" s="1434">
        <v>315.80234200000001</v>
      </c>
      <c r="G12" s="1434">
        <v>233.71036000000001</v>
      </c>
      <c r="H12" s="1435">
        <v>74.005264976787288</v>
      </c>
      <c r="I12" s="1433">
        <v>18.988649603539685</v>
      </c>
      <c r="J12" s="1436">
        <v>10.70954945609618</v>
      </c>
      <c r="K12" s="1435">
        <v>17.231420121897891</v>
      </c>
      <c r="L12" s="1437">
        <v>55.667307365359264</v>
      </c>
      <c r="M12" s="1437">
        <v>45.549832465124837</v>
      </c>
      <c r="N12" s="1437">
        <v>23.790469000000002</v>
      </c>
      <c r="O12" s="1437">
        <v>24.468442</v>
      </c>
      <c r="P12" s="1439">
        <v>102.84976727444928</v>
      </c>
      <c r="Q12" s="995"/>
      <c r="R12" s="1001"/>
      <c r="S12" s="995"/>
      <c r="T12" s="995"/>
      <c r="U12" s="995"/>
      <c r="V12" s="995"/>
      <c r="W12" s="995"/>
      <c r="X12" s="995"/>
      <c r="Y12" s="995"/>
    </row>
    <row r="13" spans="1:25" ht="27.75" customHeight="1">
      <c r="A13" s="1438" t="s">
        <v>627</v>
      </c>
      <c r="B13" s="1432">
        <v>63</v>
      </c>
      <c r="C13" s="1432">
        <v>82</v>
      </c>
      <c r="D13" s="1433">
        <v>129.16999999999999</v>
      </c>
      <c r="E13" s="1433">
        <v>2.5</v>
      </c>
      <c r="F13" s="1434">
        <v>29.732198</v>
      </c>
      <c r="G13" s="1434">
        <v>32.456066</v>
      </c>
      <c r="H13" s="1435">
        <v>109.16134084671438</v>
      </c>
      <c r="I13" s="1433">
        <v>2.6370113194098788</v>
      </c>
      <c r="J13" s="1436">
        <v>7.0018032302892639</v>
      </c>
      <c r="K13" s="1435">
        <v>2.7621462194463122</v>
      </c>
      <c r="L13" s="1437">
        <v>42.563227774883657</v>
      </c>
      <c r="M13" s="1437">
        <v>29.717814832349511</v>
      </c>
      <c r="N13" s="1437">
        <v>1.884099</v>
      </c>
      <c r="O13" s="1437">
        <v>2.862905</v>
      </c>
      <c r="P13" s="1439">
        <v>151.95087943892545</v>
      </c>
      <c r="Q13" s="995"/>
      <c r="R13" s="1001"/>
      <c r="S13" s="995"/>
      <c r="T13" s="995"/>
      <c r="U13" s="995"/>
      <c r="V13" s="995"/>
      <c r="W13" s="995"/>
      <c r="X13" s="995"/>
      <c r="Y13" s="995"/>
    </row>
    <row r="14" spans="1:25" ht="12" customHeight="1">
      <c r="A14" s="1440" t="s">
        <v>888</v>
      </c>
      <c r="B14" s="1432">
        <v>689</v>
      </c>
      <c r="C14" s="1432">
        <v>815</v>
      </c>
      <c r="D14" s="1433">
        <v>118.64</v>
      </c>
      <c r="E14" s="1433">
        <v>24.8</v>
      </c>
      <c r="F14" s="1434">
        <v>277.73583188350187</v>
      </c>
      <c r="G14" s="1434">
        <v>369.93284353853517</v>
      </c>
      <c r="H14" s="1435">
        <v>133.19593695555491</v>
      </c>
      <c r="I14" s="1433">
        <v>30.056541536260152</v>
      </c>
      <c r="J14" s="1436">
        <v>17.580999150483784</v>
      </c>
      <c r="K14" s="1435">
        <v>20.226126445763114</v>
      </c>
      <c r="L14" s="1437">
        <v>44.753592437184594</v>
      </c>
      <c r="M14" s="1437">
        <v>49.187894744747304</v>
      </c>
      <c r="N14" s="1437">
        <v>32.862826099842074</v>
      </c>
      <c r="O14" s="1437">
        <v>38.699113777182703</v>
      </c>
      <c r="P14" s="1439">
        <v>117.75954283301482</v>
      </c>
      <c r="Q14" s="995"/>
      <c r="R14" s="1001"/>
      <c r="S14" s="995"/>
      <c r="T14" s="995"/>
      <c r="U14" s="995"/>
      <c r="V14" s="995"/>
      <c r="W14" s="995"/>
      <c r="X14" s="995"/>
      <c r="Y14" s="995"/>
    </row>
    <row r="15" spans="1:25" ht="31.9" customHeight="1" thickBot="1">
      <c r="A15" s="1441" t="s">
        <v>628</v>
      </c>
      <c r="B15" s="1002">
        <v>3045</v>
      </c>
      <c r="C15" s="1002">
        <v>3280</v>
      </c>
      <c r="D15" s="1442">
        <v>107.74</v>
      </c>
      <c r="E15" s="1943">
        <v>100</v>
      </c>
      <c r="F15" s="1443">
        <v>1214.932140383502</v>
      </c>
      <c r="G15" s="1443">
        <v>1230.7897869495362</v>
      </c>
      <c r="H15" s="1444">
        <v>101.30522899501437</v>
      </c>
      <c r="I15" s="1442">
        <v>100</v>
      </c>
      <c r="J15" s="991">
        <v>12.655850881635624</v>
      </c>
      <c r="K15" s="1444">
        <v>14.650588754527705</v>
      </c>
      <c r="L15" s="1004">
        <v>42.060576051345883</v>
      </c>
      <c r="M15" s="1004">
        <v>40.548747047470009</v>
      </c>
      <c r="N15" s="1004">
        <v>159.21949818180678</v>
      </c>
      <c r="O15" s="1004">
        <v>166.61810767160833</v>
      </c>
      <c r="P15" s="1445">
        <v>104.64679864858849</v>
      </c>
      <c r="Q15" s="995"/>
      <c r="R15" s="995"/>
      <c r="S15" s="995"/>
      <c r="T15" s="995"/>
      <c r="U15" s="995"/>
      <c r="V15" s="995"/>
      <c r="W15" s="995"/>
      <c r="X15" s="995"/>
      <c r="Y15" s="995"/>
    </row>
    <row r="16" spans="1:25" s="175" customFormat="1">
      <c r="A16" s="171" t="s">
        <v>850</v>
      </c>
      <c r="B16" s="174"/>
      <c r="C16" s="174"/>
      <c r="D16" s="174"/>
      <c r="E16" s="174"/>
      <c r="I16" s="174"/>
      <c r="Q16" s="995"/>
      <c r="R16" s="995"/>
      <c r="S16" s="995"/>
      <c r="T16" s="995"/>
      <c r="U16" s="995"/>
      <c r="V16" s="995"/>
      <c r="W16" s="995"/>
      <c r="X16" s="995"/>
      <c r="Y16" s="995"/>
    </row>
    <row r="17" spans="1:25" s="176" customFormat="1" ht="53.45" customHeight="1">
      <c r="A17" s="2072" t="s">
        <v>913</v>
      </c>
      <c r="B17" s="2072"/>
      <c r="C17" s="2072"/>
      <c r="D17" s="2072"/>
      <c r="E17" s="2072"/>
      <c r="F17" s="2072"/>
      <c r="G17" s="2072"/>
      <c r="H17" s="2072"/>
      <c r="I17" s="2072"/>
      <c r="J17" s="2072"/>
      <c r="K17" s="2072"/>
      <c r="L17" s="2072"/>
      <c r="M17" s="2072"/>
      <c r="N17" s="2072"/>
      <c r="O17" s="2072"/>
      <c r="P17" s="2072"/>
      <c r="Q17" s="995"/>
      <c r="R17" s="995"/>
      <c r="S17" s="995"/>
      <c r="T17" s="995"/>
      <c r="U17" s="995"/>
      <c r="V17" s="995"/>
      <c r="W17" s="995"/>
      <c r="X17" s="995"/>
      <c r="Y17" s="995"/>
    </row>
    <row r="18" spans="1:25" s="175" customFormat="1" ht="13.9" customHeight="1">
      <c r="A18" s="856" t="s">
        <v>934</v>
      </c>
      <c r="B18" s="174"/>
      <c r="C18" s="174"/>
      <c r="D18" s="174"/>
      <c r="E18" s="174"/>
      <c r="I18" s="174"/>
      <c r="Q18" s="995"/>
      <c r="R18" s="995"/>
      <c r="S18" s="995"/>
      <c r="T18" s="995"/>
      <c r="U18" s="995"/>
      <c r="V18" s="995"/>
      <c r="W18" s="995"/>
      <c r="X18" s="995"/>
      <c r="Y18" s="995"/>
    </row>
    <row r="19" spans="1:25" s="175" customFormat="1">
      <c r="A19" s="172" t="s">
        <v>707</v>
      </c>
      <c r="B19" s="178"/>
      <c r="C19" s="178"/>
      <c r="D19" s="174"/>
      <c r="E19" s="174"/>
      <c r="I19" s="174"/>
      <c r="Q19" s="995"/>
      <c r="R19" s="995"/>
      <c r="S19" s="995"/>
      <c r="T19" s="995"/>
      <c r="U19" s="995"/>
      <c r="V19" s="995"/>
      <c r="W19" s="995"/>
      <c r="X19" s="995"/>
      <c r="Y19" s="995"/>
    </row>
    <row r="20" spans="1:25" s="175" customFormat="1">
      <c r="A20" s="179"/>
      <c r="B20" s="174"/>
      <c r="C20" s="174"/>
      <c r="D20" s="174"/>
      <c r="E20" s="174"/>
      <c r="I20" s="174"/>
      <c r="Q20" s="995"/>
      <c r="R20" s="995"/>
      <c r="S20" s="995"/>
      <c r="T20" s="995"/>
      <c r="U20" s="995"/>
      <c r="V20" s="995"/>
      <c r="W20" s="995"/>
      <c r="X20" s="995"/>
      <c r="Y20" s="995"/>
    </row>
    <row r="21" spans="1:25" s="175" customFormat="1">
      <c r="A21" s="179"/>
      <c r="B21" s="174"/>
      <c r="C21" s="174"/>
      <c r="D21" s="174"/>
      <c r="E21" s="174"/>
      <c r="I21" s="174"/>
      <c r="Q21" s="995"/>
      <c r="R21" s="995"/>
      <c r="S21" s="995"/>
      <c r="T21" s="995"/>
      <c r="U21" s="995"/>
      <c r="V21" s="995"/>
      <c r="W21" s="995"/>
      <c r="X21" s="995"/>
      <c r="Y21" s="995"/>
    </row>
    <row r="22" spans="1:25" s="175" customFormat="1">
      <c r="A22" s="179"/>
      <c r="B22" s="174"/>
      <c r="C22" s="174"/>
      <c r="D22" s="174"/>
      <c r="E22" s="174"/>
      <c r="I22" s="174"/>
      <c r="Q22" s="995"/>
      <c r="R22" s="995"/>
      <c r="S22" s="995"/>
      <c r="T22" s="995"/>
      <c r="U22" s="995"/>
      <c r="V22" s="995"/>
      <c r="W22" s="995"/>
      <c r="X22" s="995"/>
      <c r="Y22" s="995"/>
    </row>
    <row r="23" spans="1:25" s="175" customFormat="1">
      <c r="A23" s="179"/>
      <c r="B23" s="174"/>
      <c r="C23" s="174"/>
      <c r="D23" s="174"/>
      <c r="E23" s="174"/>
      <c r="I23" s="174"/>
      <c r="Q23" s="995"/>
      <c r="R23" s="995"/>
      <c r="S23" s="995"/>
      <c r="T23" s="995"/>
      <c r="U23" s="995"/>
      <c r="V23" s="995"/>
      <c r="W23" s="995"/>
      <c r="X23" s="995"/>
      <c r="Y23" s="995"/>
    </row>
    <row r="24" spans="1:25" s="175" customFormat="1">
      <c r="A24" s="179"/>
      <c r="B24" s="174"/>
      <c r="C24" s="174"/>
      <c r="D24" s="174"/>
      <c r="E24" s="174"/>
      <c r="I24" s="174"/>
      <c r="Q24" s="995"/>
      <c r="R24" s="995"/>
      <c r="S24" s="995"/>
      <c r="T24" s="995"/>
      <c r="U24" s="995"/>
      <c r="V24" s="995"/>
      <c r="W24" s="995"/>
      <c r="X24" s="995"/>
      <c r="Y24" s="995"/>
    </row>
    <row r="25" spans="1:25" s="175" customFormat="1">
      <c r="A25" s="179"/>
      <c r="B25" s="174"/>
      <c r="C25" s="174"/>
      <c r="D25" s="174"/>
      <c r="E25" s="174"/>
      <c r="I25" s="174"/>
      <c r="Q25" s="995"/>
      <c r="R25" s="995"/>
      <c r="S25" s="995"/>
      <c r="T25" s="995"/>
      <c r="U25" s="995"/>
      <c r="V25" s="995"/>
      <c r="W25" s="995"/>
      <c r="X25" s="995"/>
      <c r="Y25" s="995"/>
    </row>
    <row r="26" spans="1:25" s="175" customFormat="1">
      <c r="A26" s="179"/>
      <c r="B26" s="174"/>
      <c r="C26" s="174"/>
      <c r="D26" s="174"/>
      <c r="E26" s="174"/>
      <c r="I26" s="174"/>
      <c r="Q26" s="995"/>
      <c r="R26" s="995"/>
      <c r="S26" s="995"/>
      <c r="T26" s="995"/>
      <c r="U26" s="995"/>
      <c r="V26" s="995"/>
      <c r="W26" s="995"/>
      <c r="X26" s="995"/>
      <c r="Y26" s="995"/>
    </row>
    <row r="27" spans="1:25" s="175" customFormat="1">
      <c r="A27" s="179"/>
      <c r="B27" s="174"/>
      <c r="C27" s="174"/>
      <c r="D27" s="174"/>
      <c r="E27" s="174"/>
      <c r="I27" s="174"/>
      <c r="Q27" s="995"/>
      <c r="R27" s="995"/>
      <c r="S27" s="995"/>
      <c r="T27" s="995"/>
      <c r="U27" s="995"/>
      <c r="V27" s="995"/>
      <c r="W27" s="995"/>
      <c r="X27" s="995"/>
      <c r="Y27" s="995"/>
    </row>
    <row r="28" spans="1:25" s="175" customFormat="1">
      <c r="A28" s="179"/>
      <c r="B28" s="174"/>
      <c r="C28" s="174"/>
      <c r="D28" s="174"/>
      <c r="E28" s="174"/>
      <c r="I28" s="174"/>
    </row>
    <row r="29" spans="1:25" s="175" customFormat="1">
      <c r="A29" s="179"/>
      <c r="B29" s="174"/>
      <c r="C29" s="174"/>
      <c r="D29" s="174"/>
      <c r="E29" s="174"/>
      <c r="I29" s="174"/>
    </row>
    <row r="30" spans="1:25" s="175" customFormat="1">
      <c r="A30" s="179"/>
      <c r="B30" s="174"/>
      <c r="C30" s="174"/>
      <c r="D30" s="174"/>
      <c r="E30" s="174"/>
      <c r="I30" s="174"/>
    </row>
    <row r="31" spans="1:25" s="175" customFormat="1">
      <c r="A31" s="179"/>
      <c r="B31" s="174"/>
      <c r="C31" s="174"/>
      <c r="D31" s="174"/>
      <c r="E31" s="174"/>
      <c r="I31" s="174"/>
    </row>
    <row r="32" spans="1:25" s="175" customFormat="1">
      <c r="A32" s="179"/>
      <c r="B32" s="174"/>
      <c r="C32" s="174"/>
      <c r="D32" s="174"/>
      <c r="E32" s="174"/>
      <c r="I32" s="174"/>
    </row>
    <row r="33" spans="1:9" s="175" customFormat="1">
      <c r="A33" s="179"/>
      <c r="B33" s="174"/>
      <c r="C33" s="174"/>
      <c r="D33" s="174"/>
      <c r="E33" s="174"/>
      <c r="I33" s="174"/>
    </row>
    <row r="34" spans="1:9" s="175" customFormat="1">
      <c r="A34" s="179"/>
      <c r="B34" s="174"/>
      <c r="C34" s="174"/>
      <c r="D34" s="174"/>
      <c r="E34" s="174"/>
      <c r="I34" s="174"/>
    </row>
    <row r="35" spans="1:9" s="175" customFormat="1">
      <c r="A35" s="179"/>
      <c r="B35" s="174"/>
      <c r="C35" s="174"/>
      <c r="D35" s="174"/>
      <c r="E35" s="174"/>
      <c r="I35" s="174"/>
    </row>
    <row r="36" spans="1:9" s="175" customFormat="1">
      <c r="A36" s="179"/>
      <c r="B36" s="174"/>
      <c r="C36" s="174"/>
      <c r="D36" s="174"/>
      <c r="E36" s="174"/>
      <c r="I36" s="174"/>
    </row>
    <row r="37" spans="1:9" s="175" customFormat="1">
      <c r="A37" s="179"/>
      <c r="B37" s="174"/>
      <c r="C37" s="174"/>
      <c r="D37" s="174"/>
      <c r="E37" s="174"/>
      <c r="I37" s="174"/>
    </row>
    <row r="38" spans="1:9" s="175" customFormat="1">
      <c r="A38" s="179"/>
      <c r="B38" s="174"/>
      <c r="C38" s="174"/>
      <c r="D38" s="174"/>
      <c r="E38" s="174"/>
      <c r="I38" s="174"/>
    </row>
    <row r="39" spans="1:9" s="175" customFormat="1">
      <c r="A39" s="179"/>
      <c r="B39" s="174"/>
      <c r="C39" s="174"/>
      <c r="D39" s="174"/>
      <c r="E39" s="174"/>
      <c r="I39" s="174"/>
    </row>
    <row r="40" spans="1:9" s="175" customFormat="1">
      <c r="A40" s="179"/>
      <c r="B40" s="174"/>
      <c r="C40" s="174"/>
      <c r="D40" s="174"/>
      <c r="E40" s="174"/>
      <c r="I40" s="174"/>
    </row>
    <row r="41" spans="1:9" s="175" customFormat="1">
      <c r="A41" s="179"/>
      <c r="B41" s="174"/>
      <c r="C41" s="174"/>
      <c r="D41" s="174"/>
      <c r="E41" s="174"/>
      <c r="I41" s="174"/>
    </row>
    <row r="42" spans="1:9" s="175" customFormat="1">
      <c r="A42" s="179"/>
      <c r="B42" s="174"/>
      <c r="C42" s="174"/>
      <c r="D42" s="174"/>
      <c r="E42" s="174"/>
      <c r="I42" s="174"/>
    </row>
    <row r="43" spans="1:9" s="175" customFormat="1">
      <c r="A43" s="179"/>
      <c r="B43" s="174"/>
      <c r="C43" s="174"/>
      <c r="D43" s="174"/>
      <c r="E43" s="174"/>
      <c r="I43" s="174"/>
    </row>
    <row r="44" spans="1:9" s="175" customFormat="1">
      <c r="A44" s="179"/>
      <c r="B44" s="174"/>
      <c r="C44" s="174"/>
      <c r="D44" s="174"/>
      <c r="E44" s="174"/>
      <c r="I44" s="174"/>
    </row>
    <row r="45" spans="1:9" s="175" customFormat="1">
      <c r="A45" s="179"/>
      <c r="B45" s="174"/>
      <c r="C45" s="174"/>
      <c r="D45" s="174"/>
      <c r="E45" s="174"/>
      <c r="I45" s="174"/>
    </row>
    <row r="46" spans="1:9" s="175" customFormat="1">
      <c r="A46" s="179"/>
      <c r="B46" s="174"/>
      <c r="C46" s="174"/>
      <c r="D46" s="174"/>
      <c r="E46" s="174"/>
      <c r="I46" s="174"/>
    </row>
    <row r="47" spans="1:9" s="175" customFormat="1">
      <c r="A47" s="179"/>
      <c r="B47" s="174"/>
      <c r="C47" s="174"/>
      <c r="D47" s="174"/>
      <c r="E47" s="174"/>
      <c r="I47" s="174"/>
    </row>
    <row r="48" spans="1:9" s="175" customFormat="1">
      <c r="A48" s="179"/>
      <c r="B48" s="174"/>
      <c r="C48" s="174"/>
      <c r="D48" s="174"/>
      <c r="E48" s="174"/>
      <c r="I48" s="174"/>
    </row>
    <row r="49" spans="1:9" s="175" customFormat="1">
      <c r="A49" s="179"/>
      <c r="B49" s="174"/>
      <c r="C49" s="174"/>
      <c r="D49" s="174"/>
      <c r="E49" s="174"/>
      <c r="I49" s="174"/>
    </row>
    <row r="50" spans="1:9" s="175" customFormat="1">
      <c r="A50" s="179"/>
      <c r="B50" s="174"/>
      <c r="C50" s="174"/>
      <c r="D50" s="174"/>
      <c r="E50" s="174"/>
      <c r="I50" s="174"/>
    </row>
    <row r="51" spans="1:9" s="175" customFormat="1">
      <c r="A51" s="179"/>
      <c r="B51" s="174"/>
      <c r="C51" s="174"/>
      <c r="D51" s="174"/>
      <c r="E51" s="174"/>
      <c r="I51" s="174"/>
    </row>
    <row r="52" spans="1:9" s="175" customFormat="1">
      <c r="A52" s="179"/>
      <c r="B52" s="174"/>
      <c r="C52" s="174"/>
      <c r="D52" s="174"/>
      <c r="E52" s="174"/>
      <c r="I52" s="174"/>
    </row>
    <row r="53" spans="1:9" s="175" customFormat="1">
      <c r="A53" s="179"/>
      <c r="B53" s="174"/>
      <c r="C53" s="174"/>
      <c r="D53" s="174"/>
      <c r="E53" s="174"/>
      <c r="I53" s="174"/>
    </row>
    <row r="54" spans="1:9" s="175" customFormat="1">
      <c r="A54" s="179"/>
      <c r="B54" s="174"/>
      <c r="C54" s="174"/>
      <c r="D54" s="174"/>
      <c r="E54" s="174"/>
      <c r="I54" s="174"/>
    </row>
    <row r="55" spans="1:9" s="175" customFormat="1">
      <c r="A55" s="179"/>
      <c r="B55" s="174"/>
      <c r="C55" s="174"/>
      <c r="D55" s="174"/>
      <c r="E55" s="174"/>
      <c r="I55" s="174"/>
    </row>
    <row r="56" spans="1:9" s="175" customFormat="1">
      <c r="A56" s="179"/>
      <c r="B56" s="174"/>
      <c r="C56" s="174"/>
      <c r="D56" s="174"/>
      <c r="E56" s="174"/>
      <c r="I56" s="174"/>
    </row>
    <row r="57" spans="1:9" s="175" customFormat="1">
      <c r="A57" s="179"/>
      <c r="B57" s="174"/>
      <c r="C57" s="174"/>
      <c r="D57" s="174"/>
      <c r="E57" s="174"/>
      <c r="I57" s="174"/>
    </row>
    <row r="58" spans="1:9" s="175" customFormat="1">
      <c r="A58" s="179"/>
      <c r="B58" s="174"/>
      <c r="C58" s="174"/>
      <c r="D58" s="174"/>
      <c r="E58" s="174"/>
      <c r="I58" s="174"/>
    </row>
    <row r="59" spans="1:9" s="175" customFormat="1">
      <c r="A59" s="179"/>
      <c r="B59" s="174"/>
      <c r="C59" s="174"/>
      <c r="D59" s="174"/>
      <c r="E59" s="174"/>
      <c r="I59" s="174"/>
    </row>
    <row r="60" spans="1:9" s="175" customFormat="1">
      <c r="A60" s="179"/>
      <c r="B60" s="174"/>
      <c r="C60" s="174"/>
      <c r="D60" s="174"/>
      <c r="E60" s="174"/>
      <c r="I60" s="174"/>
    </row>
    <row r="61" spans="1:9" s="175" customFormat="1">
      <c r="A61" s="179"/>
      <c r="B61" s="174"/>
      <c r="C61" s="174"/>
      <c r="D61" s="174"/>
      <c r="E61" s="174"/>
      <c r="I61" s="174"/>
    </row>
    <row r="62" spans="1:9" s="175" customFormat="1">
      <c r="A62" s="179"/>
      <c r="B62" s="174"/>
      <c r="C62" s="174"/>
      <c r="D62" s="174"/>
      <c r="E62" s="174"/>
      <c r="I62" s="174"/>
    </row>
    <row r="63" spans="1:9" s="175" customFormat="1">
      <c r="A63" s="179"/>
      <c r="B63" s="174"/>
      <c r="C63" s="174"/>
      <c r="D63" s="174"/>
      <c r="E63" s="174"/>
      <c r="I63" s="174"/>
    </row>
    <row r="64" spans="1:9" s="175" customFormat="1">
      <c r="A64" s="179"/>
      <c r="B64" s="174"/>
      <c r="C64" s="174"/>
      <c r="D64" s="174"/>
      <c r="E64" s="174"/>
      <c r="I64" s="174"/>
    </row>
    <row r="65" spans="1:9" s="175" customFormat="1">
      <c r="A65" s="179"/>
      <c r="B65" s="174"/>
      <c r="C65" s="174"/>
      <c r="D65" s="174"/>
      <c r="E65" s="174"/>
      <c r="I65" s="174"/>
    </row>
    <row r="66" spans="1:9" s="175" customFormat="1">
      <c r="A66" s="179"/>
      <c r="B66" s="174"/>
      <c r="C66" s="174"/>
      <c r="D66" s="174"/>
      <c r="E66" s="174"/>
      <c r="I66" s="174"/>
    </row>
    <row r="67" spans="1:9" s="175" customFormat="1">
      <c r="A67" s="179"/>
      <c r="B67" s="174"/>
      <c r="C67" s="174"/>
      <c r="D67" s="174"/>
      <c r="E67" s="174"/>
      <c r="I67" s="174"/>
    </row>
    <row r="68" spans="1:9" s="175" customFormat="1">
      <c r="A68" s="179"/>
      <c r="B68" s="174"/>
      <c r="C68" s="174"/>
      <c r="D68" s="174"/>
      <c r="E68" s="174"/>
      <c r="I68" s="174"/>
    </row>
    <row r="69" spans="1:9" s="175" customFormat="1">
      <c r="A69" s="179"/>
      <c r="B69" s="174"/>
      <c r="C69" s="174"/>
      <c r="D69" s="174"/>
      <c r="E69" s="174"/>
      <c r="I69" s="174"/>
    </row>
    <row r="70" spans="1:9" s="175" customFormat="1">
      <c r="A70" s="179"/>
      <c r="B70" s="174"/>
      <c r="C70" s="174"/>
      <c r="D70" s="174"/>
      <c r="E70" s="174"/>
      <c r="I70" s="174"/>
    </row>
    <row r="71" spans="1:9" s="175" customFormat="1">
      <c r="A71" s="179"/>
      <c r="B71" s="174"/>
      <c r="C71" s="174"/>
      <c r="D71" s="174"/>
      <c r="E71" s="174"/>
      <c r="I71" s="174"/>
    </row>
    <row r="72" spans="1:9" s="175" customFormat="1">
      <c r="A72" s="179"/>
      <c r="B72" s="174"/>
      <c r="C72" s="174"/>
      <c r="D72" s="174"/>
      <c r="E72" s="174"/>
      <c r="I72" s="174"/>
    </row>
    <row r="73" spans="1:9" s="175" customFormat="1">
      <c r="A73" s="179"/>
      <c r="B73" s="174"/>
      <c r="C73" s="174"/>
      <c r="D73" s="174"/>
      <c r="E73" s="174"/>
      <c r="I73" s="174"/>
    </row>
    <row r="74" spans="1:9" s="175" customFormat="1">
      <c r="A74" s="179"/>
      <c r="B74" s="174"/>
      <c r="C74" s="174"/>
      <c r="D74" s="174"/>
      <c r="E74" s="174"/>
      <c r="I74" s="174"/>
    </row>
    <row r="75" spans="1:9" s="175" customFormat="1">
      <c r="A75" s="179"/>
      <c r="B75" s="174"/>
      <c r="C75" s="174"/>
      <c r="D75" s="174"/>
      <c r="E75" s="174"/>
      <c r="I75" s="174"/>
    </row>
    <row r="76" spans="1:9" s="175" customFormat="1">
      <c r="A76" s="179"/>
      <c r="B76" s="174"/>
      <c r="C76" s="174"/>
      <c r="D76" s="174"/>
      <c r="E76" s="174"/>
      <c r="I76" s="174"/>
    </row>
    <row r="77" spans="1:9" s="175" customFormat="1">
      <c r="A77" s="179"/>
      <c r="B77" s="174"/>
      <c r="C77" s="174"/>
      <c r="D77" s="174"/>
      <c r="E77" s="174"/>
      <c r="I77" s="174"/>
    </row>
    <row r="78" spans="1:9" s="175" customFormat="1">
      <c r="A78" s="179"/>
      <c r="B78" s="174"/>
      <c r="C78" s="174"/>
      <c r="D78" s="174"/>
      <c r="E78" s="174"/>
      <c r="I78" s="174"/>
    </row>
    <row r="79" spans="1:9" s="175" customFormat="1">
      <c r="A79" s="179"/>
      <c r="B79" s="174"/>
      <c r="C79" s="174"/>
      <c r="D79" s="174"/>
      <c r="E79" s="174"/>
      <c r="I79" s="174"/>
    </row>
    <row r="80" spans="1:9" s="175" customFormat="1">
      <c r="A80" s="179"/>
      <c r="B80" s="174"/>
      <c r="C80" s="174"/>
      <c r="D80" s="174"/>
      <c r="E80" s="174"/>
      <c r="I80" s="174"/>
    </row>
    <row r="81" spans="1:9" s="175" customFormat="1">
      <c r="A81" s="179"/>
      <c r="B81" s="174"/>
      <c r="C81" s="174"/>
      <c r="D81" s="174"/>
      <c r="E81" s="174"/>
      <c r="I81" s="174"/>
    </row>
    <row r="82" spans="1:9" s="175" customFormat="1">
      <c r="A82" s="179"/>
      <c r="B82" s="174"/>
      <c r="C82" s="174"/>
      <c r="D82" s="174"/>
      <c r="E82" s="174"/>
      <c r="I82" s="174"/>
    </row>
    <row r="83" spans="1:9" s="175" customFormat="1">
      <c r="A83" s="179"/>
      <c r="B83" s="174"/>
      <c r="C83" s="174"/>
      <c r="D83" s="174"/>
      <c r="E83" s="174"/>
      <c r="I83" s="174"/>
    </row>
    <row r="84" spans="1:9" s="175" customFormat="1">
      <c r="A84" s="179"/>
      <c r="B84" s="174"/>
      <c r="C84" s="174"/>
      <c r="D84" s="174"/>
      <c r="E84" s="174"/>
      <c r="I84" s="174"/>
    </row>
    <row r="85" spans="1:9" s="175" customFormat="1">
      <c r="A85" s="179"/>
      <c r="B85" s="174"/>
      <c r="C85" s="174"/>
      <c r="D85" s="174"/>
      <c r="E85" s="174"/>
      <c r="I85" s="174"/>
    </row>
    <row r="86" spans="1:9" s="175" customFormat="1">
      <c r="A86" s="179"/>
      <c r="B86" s="174"/>
      <c r="C86" s="174"/>
      <c r="D86" s="174"/>
      <c r="E86" s="174"/>
      <c r="I86" s="174"/>
    </row>
    <row r="87" spans="1:9" s="175" customFormat="1">
      <c r="A87" s="179"/>
      <c r="B87" s="174"/>
      <c r="C87" s="174"/>
      <c r="D87" s="174"/>
      <c r="E87" s="174"/>
      <c r="I87" s="174"/>
    </row>
    <row r="88" spans="1:9" s="175" customFormat="1">
      <c r="A88" s="179"/>
      <c r="B88" s="174"/>
      <c r="C88" s="174"/>
      <c r="D88" s="174"/>
      <c r="E88" s="174"/>
      <c r="I88" s="174"/>
    </row>
    <row r="89" spans="1:9" s="175" customFormat="1">
      <c r="A89" s="179"/>
      <c r="B89" s="174"/>
      <c r="C89" s="174"/>
      <c r="D89" s="174"/>
      <c r="E89" s="174"/>
      <c r="I89" s="174"/>
    </row>
    <row r="90" spans="1:9" s="175" customFormat="1">
      <c r="A90" s="179"/>
      <c r="B90" s="174"/>
      <c r="C90" s="174"/>
      <c r="D90" s="174"/>
      <c r="E90" s="174"/>
      <c r="I90" s="174"/>
    </row>
    <row r="91" spans="1:9" s="175" customFormat="1">
      <c r="A91" s="179"/>
      <c r="B91" s="174"/>
      <c r="C91" s="174"/>
      <c r="D91" s="174"/>
      <c r="E91" s="174"/>
      <c r="I91" s="174"/>
    </row>
    <row r="92" spans="1:9" s="175" customFormat="1">
      <c r="A92" s="179"/>
      <c r="B92" s="174"/>
      <c r="C92" s="174"/>
      <c r="D92" s="174"/>
      <c r="E92" s="174"/>
      <c r="I92" s="174"/>
    </row>
    <row r="93" spans="1:9" s="175" customFormat="1">
      <c r="A93" s="179"/>
      <c r="B93" s="174"/>
      <c r="C93" s="174"/>
      <c r="D93" s="174"/>
      <c r="E93" s="174"/>
      <c r="I93" s="174"/>
    </row>
    <row r="94" spans="1:9" s="175" customFormat="1">
      <c r="A94" s="179"/>
      <c r="B94" s="174"/>
      <c r="C94" s="174"/>
      <c r="D94" s="174"/>
      <c r="E94" s="174"/>
      <c r="I94" s="174"/>
    </row>
    <row r="95" spans="1:9" s="175" customFormat="1">
      <c r="A95" s="179"/>
      <c r="B95" s="174"/>
      <c r="C95" s="174"/>
      <c r="D95" s="174"/>
      <c r="E95" s="174"/>
      <c r="I95" s="174"/>
    </row>
    <row r="96" spans="1:9" s="175" customFormat="1">
      <c r="A96" s="179"/>
      <c r="B96" s="174"/>
      <c r="C96" s="174"/>
      <c r="D96" s="174"/>
      <c r="E96" s="174"/>
      <c r="I96" s="174"/>
    </row>
    <row r="97" spans="1:9" s="175" customFormat="1">
      <c r="A97" s="179"/>
      <c r="B97" s="174"/>
      <c r="C97" s="174"/>
      <c r="D97" s="174"/>
      <c r="E97" s="174"/>
      <c r="I97" s="174"/>
    </row>
    <row r="98" spans="1:9" s="175" customFormat="1">
      <c r="A98" s="179"/>
      <c r="B98" s="174"/>
      <c r="C98" s="174"/>
      <c r="D98" s="174"/>
      <c r="E98" s="174"/>
      <c r="I98" s="174"/>
    </row>
    <row r="99" spans="1:9" s="175" customFormat="1">
      <c r="A99" s="179"/>
      <c r="B99" s="174"/>
      <c r="C99" s="174"/>
      <c r="D99" s="174"/>
      <c r="E99" s="174"/>
      <c r="I99" s="174"/>
    </row>
    <row r="100" spans="1:9" s="175" customFormat="1">
      <c r="A100" s="179"/>
      <c r="B100" s="174"/>
      <c r="C100" s="174"/>
      <c r="D100" s="174"/>
      <c r="E100" s="174"/>
      <c r="I100" s="174"/>
    </row>
    <row r="101" spans="1:9" s="175" customFormat="1">
      <c r="A101" s="179"/>
      <c r="B101" s="174"/>
      <c r="C101" s="174"/>
      <c r="D101" s="174"/>
      <c r="E101" s="174"/>
      <c r="I101" s="174"/>
    </row>
    <row r="102" spans="1:9" s="175" customFormat="1">
      <c r="A102" s="179"/>
      <c r="B102" s="174"/>
      <c r="C102" s="174"/>
      <c r="D102" s="174"/>
      <c r="E102" s="174"/>
      <c r="I102" s="174"/>
    </row>
    <row r="103" spans="1:9" s="175" customFormat="1">
      <c r="A103" s="179"/>
      <c r="B103" s="174"/>
      <c r="C103" s="174"/>
      <c r="D103" s="174"/>
      <c r="E103" s="174"/>
      <c r="I103" s="174"/>
    </row>
    <row r="104" spans="1:9" s="175" customFormat="1">
      <c r="A104" s="179"/>
      <c r="B104" s="174"/>
      <c r="C104" s="174"/>
      <c r="D104" s="174"/>
      <c r="E104" s="174"/>
      <c r="I104" s="174"/>
    </row>
    <row r="105" spans="1:9" s="175" customFormat="1">
      <c r="A105" s="179"/>
      <c r="B105" s="174"/>
      <c r="C105" s="174"/>
      <c r="D105" s="174"/>
      <c r="E105" s="174"/>
      <c r="I105" s="174"/>
    </row>
    <row r="106" spans="1:9" s="175" customFormat="1">
      <c r="A106" s="179"/>
      <c r="B106" s="174"/>
      <c r="C106" s="174"/>
      <c r="D106" s="174"/>
      <c r="E106" s="174"/>
      <c r="I106" s="174"/>
    </row>
    <row r="107" spans="1:9" s="175" customFormat="1">
      <c r="A107" s="179"/>
      <c r="B107" s="174"/>
      <c r="C107" s="174"/>
      <c r="D107" s="174"/>
      <c r="E107" s="174"/>
      <c r="I107" s="174"/>
    </row>
    <row r="108" spans="1:9" s="175" customFormat="1">
      <c r="A108" s="179"/>
      <c r="B108" s="174"/>
      <c r="C108" s="174"/>
      <c r="D108" s="174"/>
      <c r="E108" s="174"/>
      <c r="I108" s="174"/>
    </row>
    <row r="109" spans="1:9" s="175" customFormat="1">
      <c r="A109" s="179"/>
      <c r="B109" s="174"/>
      <c r="C109" s="174"/>
      <c r="D109" s="174"/>
      <c r="E109" s="174"/>
      <c r="I109" s="174"/>
    </row>
    <row r="110" spans="1:9" s="175" customFormat="1">
      <c r="A110" s="179"/>
      <c r="B110" s="174"/>
      <c r="C110" s="174"/>
      <c r="D110" s="174"/>
      <c r="E110" s="174"/>
      <c r="I110" s="174"/>
    </row>
    <row r="111" spans="1:9" s="175" customFormat="1">
      <c r="A111" s="179"/>
      <c r="B111" s="174"/>
      <c r="C111" s="174"/>
      <c r="D111" s="174"/>
      <c r="E111" s="174"/>
      <c r="I111" s="174"/>
    </row>
    <row r="112" spans="1:9" s="175" customFormat="1">
      <c r="A112" s="179"/>
      <c r="B112" s="174"/>
      <c r="C112" s="174"/>
      <c r="D112" s="174"/>
      <c r="E112" s="174"/>
      <c r="I112" s="174"/>
    </row>
    <row r="113" spans="1:9" s="175" customFormat="1">
      <c r="A113" s="179"/>
      <c r="B113" s="174"/>
      <c r="C113" s="174"/>
      <c r="D113" s="174"/>
      <c r="E113" s="174"/>
      <c r="I113" s="174"/>
    </row>
    <row r="114" spans="1:9" s="175" customFormat="1">
      <c r="A114" s="179"/>
      <c r="B114" s="174"/>
      <c r="C114" s="174"/>
      <c r="D114" s="174"/>
      <c r="E114" s="174"/>
      <c r="I114" s="174"/>
    </row>
    <row r="115" spans="1:9" s="175" customFormat="1">
      <c r="A115" s="179"/>
      <c r="B115" s="174"/>
      <c r="C115" s="174"/>
      <c r="D115" s="174"/>
      <c r="E115" s="174"/>
      <c r="I115" s="174"/>
    </row>
    <row r="116" spans="1:9" s="175" customFormat="1">
      <c r="A116" s="179"/>
      <c r="B116" s="174"/>
      <c r="C116" s="174"/>
      <c r="D116" s="174"/>
      <c r="E116" s="174"/>
      <c r="I116" s="174"/>
    </row>
    <row r="117" spans="1:9" s="175" customFormat="1">
      <c r="A117" s="179"/>
      <c r="B117" s="174"/>
      <c r="C117" s="174"/>
      <c r="D117" s="174"/>
      <c r="E117" s="174"/>
      <c r="I117" s="174"/>
    </row>
    <row r="118" spans="1:9" s="175" customFormat="1">
      <c r="A118" s="179"/>
      <c r="B118" s="174"/>
      <c r="C118" s="174"/>
      <c r="D118" s="174"/>
      <c r="E118" s="174"/>
      <c r="I118" s="174"/>
    </row>
    <row r="119" spans="1:9" s="175" customFormat="1">
      <c r="A119" s="179"/>
      <c r="B119" s="174"/>
      <c r="C119" s="174"/>
      <c r="D119" s="174"/>
      <c r="E119" s="174"/>
      <c r="I119" s="174"/>
    </row>
    <row r="120" spans="1:9" s="175" customFormat="1">
      <c r="A120" s="179"/>
      <c r="B120" s="174"/>
      <c r="C120" s="174"/>
      <c r="D120" s="174"/>
      <c r="E120" s="174"/>
      <c r="I120" s="174"/>
    </row>
    <row r="121" spans="1:9" s="175" customFormat="1">
      <c r="A121" s="179"/>
      <c r="B121" s="174"/>
      <c r="C121" s="174"/>
      <c r="D121" s="174"/>
      <c r="E121" s="174"/>
      <c r="I121" s="174"/>
    </row>
    <row r="122" spans="1:9" s="175" customFormat="1">
      <c r="A122" s="179"/>
      <c r="B122" s="174"/>
      <c r="C122" s="174"/>
      <c r="D122" s="174"/>
      <c r="E122" s="174"/>
      <c r="I122" s="174"/>
    </row>
    <row r="123" spans="1:9" s="175" customFormat="1">
      <c r="A123" s="179"/>
      <c r="B123" s="174"/>
      <c r="C123" s="174"/>
      <c r="D123" s="174"/>
      <c r="E123" s="174"/>
      <c r="I123" s="174"/>
    </row>
    <row r="124" spans="1:9" s="175" customFormat="1">
      <c r="A124" s="179"/>
      <c r="B124" s="174"/>
      <c r="C124" s="174"/>
      <c r="D124" s="174"/>
      <c r="E124" s="174"/>
      <c r="I124" s="174"/>
    </row>
    <row r="125" spans="1:9" s="175" customFormat="1">
      <c r="A125" s="179"/>
      <c r="B125" s="174"/>
      <c r="C125" s="174"/>
      <c r="D125" s="174"/>
      <c r="E125" s="174"/>
      <c r="I125" s="174"/>
    </row>
    <row r="126" spans="1:9" s="175" customFormat="1">
      <c r="A126" s="179"/>
      <c r="B126" s="174"/>
      <c r="C126" s="174"/>
      <c r="D126" s="174"/>
      <c r="E126" s="174"/>
      <c r="I126" s="174"/>
    </row>
    <row r="127" spans="1:9" s="175" customFormat="1">
      <c r="A127" s="179"/>
      <c r="B127" s="174"/>
      <c r="C127" s="174"/>
      <c r="D127" s="174"/>
      <c r="E127" s="174"/>
      <c r="I127" s="174"/>
    </row>
    <row r="128" spans="1:9" s="175" customFormat="1">
      <c r="A128" s="179"/>
      <c r="B128" s="174"/>
      <c r="C128" s="174"/>
      <c r="D128" s="174"/>
      <c r="E128" s="174"/>
      <c r="I128" s="174"/>
    </row>
    <row r="129" spans="1:9" s="175" customFormat="1">
      <c r="A129" s="179"/>
      <c r="B129" s="174"/>
      <c r="C129" s="174"/>
      <c r="D129" s="174"/>
      <c r="E129" s="174"/>
      <c r="I129" s="174"/>
    </row>
    <row r="130" spans="1:9" s="175" customFormat="1">
      <c r="A130" s="179"/>
      <c r="B130" s="174"/>
      <c r="C130" s="174"/>
      <c r="D130" s="174"/>
      <c r="E130" s="174"/>
      <c r="I130" s="174"/>
    </row>
    <row r="131" spans="1:9" s="175" customFormat="1">
      <c r="A131" s="179"/>
      <c r="B131" s="174"/>
      <c r="C131" s="174"/>
      <c r="D131" s="174"/>
      <c r="E131" s="174"/>
      <c r="I131" s="174"/>
    </row>
    <row r="132" spans="1:9" s="175" customFormat="1">
      <c r="A132" s="179"/>
      <c r="B132" s="174"/>
      <c r="C132" s="174"/>
      <c r="D132" s="174"/>
      <c r="E132" s="174"/>
      <c r="I132" s="174"/>
    </row>
    <row r="133" spans="1:9" s="175" customFormat="1">
      <c r="A133" s="179"/>
      <c r="B133" s="174"/>
      <c r="C133" s="174"/>
      <c r="D133" s="174"/>
      <c r="E133" s="174"/>
      <c r="I133" s="174"/>
    </row>
    <row r="134" spans="1:9" s="175" customFormat="1">
      <c r="A134" s="179"/>
      <c r="B134" s="174"/>
      <c r="C134" s="174"/>
      <c r="D134" s="174"/>
      <c r="E134" s="174"/>
      <c r="I134" s="174"/>
    </row>
    <row r="135" spans="1:9" s="175" customFormat="1">
      <c r="A135" s="179"/>
      <c r="B135" s="174"/>
      <c r="C135" s="174"/>
      <c r="D135" s="174"/>
      <c r="E135" s="174"/>
      <c r="I135" s="174"/>
    </row>
    <row r="136" spans="1:9" s="175" customFormat="1">
      <c r="A136" s="179"/>
      <c r="B136" s="174"/>
      <c r="C136" s="174"/>
      <c r="D136" s="174"/>
      <c r="E136" s="174"/>
      <c r="I136" s="174"/>
    </row>
    <row r="137" spans="1:9" s="175" customFormat="1">
      <c r="A137" s="179"/>
      <c r="B137" s="174"/>
      <c r="C137" s="174"/>
      <c r="D137" s="174"/>
      <c r="E137" s="174"/>
      <c r="I137" s="174"/>
    </row>
    <row r="138" spans="1:9" s="175" customFormat="1">
      <c r="A138" s="179"/>
      <c r="B138" s="174"/>
      <c r="C138" s="174"/>
      <c r="D138" s="174"/>
      <c r="E138" s="174"/>
      <c r="I138" s="174"/>
    </row>
    <row r="139" spans="1:9" s="175" customFormat="1">
      <c r="A139" s="179"/>
      <c r="B139" s="174"/>
      <c r="C139" s="174"/>
      <c r="D139" s="174"/>
      <c r="E139" s="174"/>
      <c r="I139" s="174"/>
    </row>
    <row r="140" spans="1:9" s="175" customFormat="1">
      <c r="A140" s="179"/>
      <c r="B140" s="174"/>
      <c r="C140" s="174"/>
      <c r="D140" s="174"/>
      <c r="E140" s="174"/>
      <c r="I140" s="174"/>
    </row>
    <row r="141" spans="1:9" s="175" customFormat="1">
      <c r="A141" s="179"/>
      <c r="B141" s="174"/>
      <c r="C141" s="174"/>
      <c r="D141" s="174"/>
      <c r="E141" s="174"/>
      <c r="I141" s="174"/>
    </row>
    <row r="142" spans="1:9" s="175" customFormat="1">
      <c r="A142" s="179"/>
      <c r="B142" s="174"/>
      <c r="C142" s="174"/>
      <c r="D142" s="174"/>
      <c r="E142" s="174"/>
      <c r="I142" s="174"/>
    </row>
    <row r="143" spans="1:9" s="175" customFormat="1">
      <c r="A143" s="179"/>
      <c r="B143" s="174"/>
      <c r="C143" s="174"/>
      <c r="D143" s="174"/>
      <c r="E143" s="174"/>
      <c r="I143" s="174"/>
    </row>
    <row r="144" spans="1:9" s="175" customFormat="1">
      <c r="A144" s="179"/>
      <c r="B144" s="174"/>
      <c r="C144" s="174"/>
      <c r="D144" s="174"/>
      <c r="E144" s="174"/>
      <c r="I144" s="174"/>
    </row>
    <row r="145" spans="1:9" s="175" customFormat="1">
      <c r="A145" s="179"/>
      <c r="B145" s="174"/>
      <c r="C145" s="174"/>
      <c r="D145" s="174"/>
      <c r="E145" s="174"/>
      <c r="I145" s="174"/>
    </row>
    <row r="146" spans="1:9" s="175" customFormat="1">
      <c r="A146" s="179"/>
      <c r="B146" s="174"/>
      <c r="C146" s="174"/>
      <c r="D146" s="174"/>
      <c r="E146" s="174"/>
      <c r="I146" s="174"/>
    </row>
    <row r="147" spans="1:9" s="175" customFormat="1">
      <c r="A147" s="179"/>
      <c r="B147" s="174"/>
      <c r="C147" s="174"/>
      <c r="D147" s="174"/>
      <c r="E147" s="174"/>
      <c r="I147" s="174"/>
    </row>
    <row r="148" spans="1:9" s="175" customFormat="1">
      <c r="A148" s="179"/>
      <c r="B148" s="174"/>
      <c r="C148" s="174"/>
      <c r="D148" s="174"/>
      <c r="E148" s="174"/>
      <c r="I148" s="174"/>
    </row>
    <row r="149" spans="1:9" s="175" customFormat="1">
      <c r="A149" s="179"/>
      <c r="B149" s="174"/>
      <c r="C149" s="174"/>
      <c r="D149" s="174"/>
      <c r="E149" s="174"/>
      <c r="I149" s="174"/>
    </row>
    <row r="150" spans="1:9" s="175" customFormat="1">
      <c r="A150" s="179"/>
      <c r="B150" s="174"/>
      <c r="C150" s="174"/>
      <c r="D150" s="174"/>
      <c r="E150" s="174"/>
      <c r="I150" s="174"/>
    </row>
    <row r="151" spans="1:9" s="175" customFormat="1">
      <c r="A151" s="179"/>
      <c r="B151" s="174"/>
      <c r="C151" s="174"/>
      <c r="D151" s="174"/>
      <c r="E151" s="174"/>
      <c r="I151" s="174"/>
    </row>
    <row r="152" spans="1:9" s="175" customFormat="1">
      <c r="A152" s="179"/>
      <c r="B152" s="174"/>
      <c r="C152" s="174"/>
      <c r="D152" s="174"/>
      <c r="E152" s="174"/>
      <c r="I152" s="174"/>
    </row>
    <row r="153" spans="1:9" s="175" customFormat="1">
      <c r="A153" s="179"/>
      <c r="B153" s="174"/>
      <c r="C153" s="174"/>
      <c r="D153" s="174"/>
      <c r="E153" s="174"/>
      <c r="I153" s="174"/>
    </row>
    <row r="154" spans="1:9" s="175" customFormat="1">
      <c r="A154" s="179"/>
      <c r="B154" s="174"/>
      <c r="C154" s="174"/>
      <c r="D154" s="174"/>
      <c r="E154" s="174"/>
      <c r="I154" s="174"/>
    </row>
    <row r="155" spans="1:9" s="175" customFormat="1">
      <c r="A155" s="179"/>
      <c r="B155" s="174"/>
      <c r="C155" s="174"/>
      <c r="D155" s="174"/>
      <c r="E155" s="174"/>
      <c r="I155" s="174"/>
    </row>
    <row r="156" spans="1:9" s="175" customFormat="1">
      <c r="A156" s="179"/>
      <c r="B156" s="174"/>
      <c r="C156" s="174"/>
      <c r="D156" s="174"/>
      <c r="E156" s="174"/>
      <c r="I156" s="174"/>
    </row>
    <row r="157" spans="1:9" s="175" customFormat="1">
      <c r="A157" s="179"/>
      <c r="B157" s="174"/>
      <c r="C157" s="174"/>
      <c r="D157" s="174"/>
      <c r="E157" s="174"/>
      <c r="I157" s="174"/>
    </row>
    <row r="158" spans="1:9" s="175" customFormat="1">
      <c r="A158" s="179"/>
      <c r="B158" s="174"/>
      <c r="C158" s="174"/>
      <c r="D158" s="174"/>
      <c r="E158" s="174"/>
      <c r="I158" s="174"/>
    </row>
    <row r="159" spans="1:9" s="175" customFormat="1">
      <c r="A159" s="179"/>
      <c r="B159" s="174"/>
      <c r="C159" s="174"/>
      <c r="D159" s="174"/>
      <c r="E159" s="174"/>
      <c r="I159" s="174"/>
    </row>
    <row r="160" spans="1:9" s="175" customFormat="1">
      <c r="A160" s="179"/>
      <c r="B160" s="174"/>
      <c r="C160" s="174"/>
      <c r="D160" s="174"/>
      <c r="E160" s="174"/>
      <c r="I160" s="174"/>
    </row>
    <row r="161" spans="1:9" s="175" customFormat="1">
      <c r="A161" s="179"/>
      <c r="B161" s="174"/>
      <c r="C161" s="174"/>
      <c r="D161" s="174"/>
      <c r="E161" s="174"/>
      <c r="I161" s="174"/>
    </row>
    <row r="162" spans="1:9" s="175" customFormat="1">
      <c r="A162" s="179"/>
      <c r="B162" s="174"/>
      <c r="C162" s="174"/>
      <c r="D162" s="174"/>
      <c r="E162" s="174"/>
      <c r="I162" s="174"/>
    </row>
    <row r="163" spans="1:9" s="175" customFormat="1">
      <c r="A163" s="179"/>
      <c r="B163" s="174"/>
      <c r="C163" s="174"/>
      <c r="D163" s="174"/>
      <c r="E163" s="174"/>
      <c r="I163" s="174"/>
    </row>
    <row r="164" spans="1:9" s="175" customFormat="1">
      <c r="A164" s="179"/>
      <c r="B164" s="174"/>
      <c r="C164" s="174"/>
      <c r="D164" s="174"/>
      <c r="E164" s="174"/>
      <c r="I164" s="174"/>
    </row>
    <row r="165" spans="1:9" s="175" customFormat="1">
      <c r="A165" s="179"/>
      <c r="B165" s="174"/>
      <c r="C165" s="174"/>
      <c r="D165" s="174"/>
      <c r="E165" s="174"/>
      <c r="I165" s="174"/>
    </row>
    <row r="166" spans="1:9" s="175" customFormat="1">
      <c r="A166" s="179"/>
      <c r="B166" s="174"/>
      <c r="C166" s="174"/>
      <c r="D166" s="174"/>
      <c r="E166" s="174"/>
      <c r="I166" s="174"/>
    </row>
    <row r="167" spans="1:9" s="175" customFormat="1">
      <c r="A167" s="179"/>
      <c r="B167" s="174"/>
      <c r="C167" s="174"/>
      <c r="D167" s="174"/>
      <c r="E167" s="174"/>
      <c r="I167" s="174"/>
    </row>
    <row r="168" spans="1:9" s="175" customFormat="1">
      <c r="A168" s="179"/>
      <c r="B168" s="174"/>
      <c r="C168" s="174"/>
      <c r="D168" s="174"/>
      <c r="E168" s="174"/>
      <c r="I168" s="174"/>
    </row>
    <row r="169" spans="1:9" s="175" customFormat="1">
      <c r="A169" s="179"/>
      <c r="B169" s="174"/>
      <c r="C169" s="174"/>
      <c r="D169" s="174"/>
      <c r="E169" s="174"/>
      <c r="I169" s="174"/>
    </row>
    <row r="170" spans="1:9" s="175" customFormat="1">
      <c r="A170" s="179"/>
      <c r="B170" s="174"/>
      <c r="C170" s="174"/>
      <c r="D170" s="174"/>
      <c r="E170" s="174"/>
      <c r="I170" s="174"/>
    </row>
    <row r="171" spans="1:9" s="175" customFormat="1">
      <c r="A171" s="179"/>
      <c r="B171" s="174"/>
      <c r="C171" s="174"/>
      <c r="D171" s="174"/>
      <c r="E171" s="174"/>
      <c r="I171" s="174"/>
    </row>
    <row r="172" spans="1:9" s="175" customFormat="1">
      <c r="A172" s="179"/>
      <c r="B172" s="174"/>
      <c r="C172" s="174"/>
      <c r="D172" s="174"/>
      <c r="E172" s="174"/>
      <c r="I172" s="174"/>
    </row>
    <row r="173" spans="1:9" s="175" customFormat="1">
      <c r="A173" s="179"/>
      <c r="B173" s="174"/>
      <c r="C173" s="174"/>
      <c r="D173" s="174"/>
      <c r="E173" s="174"/>
      <c r="I173" s="174"/>
    </row>
    <row r="174" spans="1:9" s="175" customFormat="1">
      <c r="A174" s="179"/>
      <c r="B174" s="174"/>
      <c r="C174" s="174"/>
      <c r="D174" s="174"/>
      <c r="E174" s="174"/>
      <c r="I174" s="174"/>
    </row>
    <row r="175" spans="1:9" s="175" customFormat="1">
      <c r="A175" s="179"/>
      <c r="B175" s="174"/>
      <c r="C175" s="174"/>
      <c r="D175" s="174"/>
      <c r="E175" s="174"/>
      <c r="I175" s="174"/>
    </row>
    <row r="176" spans="1:9" s="175" customFormat="1">
      <c r="A176" s="179"/>
      <c r="B176" s="174"/>
      <c r="C176" s="174"/>
      <c r="D176" s="174"/>
      <c r="E176" s="174"/>
      <c r="I176" s="174"/>
    </row>
    <row r="177" spans="1:9" s="175" customFormat="1">
      <c r="A177" s="179"/>
      <c r="B177" s="174"/>
      <c r="C177" s="174"/>
      <c r="D177" s="174"/>
      <c r="E177" s="174"/>
      <c r="I177" s="174"/>
    </row>
    <row r="178" spans="1:9" s="175" customFormat="1">
      <c r="A178" s="179"/>
      <c r="B178" s="174"/>
      <c r="C178" s="174"/>
      <c r="D178" s="174"/>
      <c r="E178" s="174"/>
      <c r="I178" s="174"/>
    </row>
    <row r="179" spans="1:9" s="175" customFormat="1">
      <c r="A179" s="179"/>
      <c r="B179" s="174"/>
      <c r="C179" s="174"/>
      <c r="D179" s="174"/>
      <c r="E179" s="174"/>
      <c r="I179" s="174"/>
    </row>
    <row r="180" spans="1:9" s="175" customFormat="1">
      <c r="A180" s="179"/>
      <c r="B180" s="174"/>
      <c r="C180" s="174"/>
      <c r="D180" s="174"/>
      <c r="E180" s="174"/>
      <c r="I180" s="174"/>
    </row>
    <row r="181" spans="1:9" s="175" customFormat="1">
      <c r="A181" s="179"/>
      <c r="B181" s="174"/>
      <c r="C181" s="174"/>
      <c r="D181" s="174"/>
      <c r="E181" s="174"/>
      <c r="I181" s="174"/>
    </row>
    <row r="182" spans="1:9" s="175" customFormat="1">
      <c r="A182" s="179"/>
      <c r="B182" s="174"/>
      <c r="C182" s="174"/>
      <c r="D182" s="174"/>
      <c r="E182" s="174"/>
      <c r="I182" s="174"/>
    </row>
    <row r="183" spans="1:9" s="175" customFormat="1">
      <c r="A183" s="179"/>
      <c r="B183" s="174"/>
      <c r="C183" s="174"/>
      <c r="D183" s="174"/>
      <c r="E183" s="174"/>
      <c r="I183" s="174"/>
    </row>
    <row r="184" spans="1:9" s="175" customFormat="1">
      <c r="A184" s="179"/>
      <c r="B184" s="174"/>
      <c r="C184" s="174"/>
      <c r="D184" s="174"/>
      <c r="E184" s="174"/>
      <c r="I184" s="174"/>
    </row>
    <row r="185" spans="1:9" s="175" customFormat="1">
      <c r="A185" s="179"/>
      <c r="B185" s="174"/>
      <c r="C185" s="174"/>
      <c r="D185" s="174"/>
      <c r="E185" s="174"/>
      <c r="I185" s="174"/>
    </row>
    <row r="186" spans="1:9" s="175" customFormat="1">
      <c r="A186" s="179"/>
      <c r="B186" s="174"/>
      <c r="C186" s="174"/>
      <c r="D186" s="174"/>
      <c r="E186" s="174"/>
      <c r="I186" s="174"/>
    </row>
    <row r="187" spans="1:9" s="175" customFormat="1">
      <c r="A187" s="179"/>
      <c r="B187" s="174"/>
      <c r="C187" s="174"/>
      <c r="D187" s="174"/>
      <c r="E187" s="174"/>
      <c r="I187" s="174"/>
    </row>
    <row r="188" spans="1:9" s="175" customFormat="1">
      <c r="A188" s="179"/>
      <c r="B188" s="174"/>
      <c r="C188" s="174"/>
      <c r="D188" s="174"/>
      <c r="E188" s="174"/>
      <c r="I188" s="174"/>
    </row>
    <row r="189" spans="1:9" s="175" customFormat="1">
      <c r="A189" s="179"/>
      <c r="B189" s="174"/>
      <c r="C189" s="174"/>
      <c r="D189" s="174"/>
      <c r="E189" s="174"/>
      <c r="I189" s="174"/>
    </row>
    <row r="190" spans="1:9" s="175" customFormat="1">
      <c r="A190" s="179"/>
      <c r="B190" s="174"/>
      <c r="C190" s="174"/>
      <c r="D190" s="174"/>
      <c r="E190" s="174"/>
      <c r="I190" s="174"/>
    </row>
    <row r="191" spans="1:9" s="175" customFormat="1">
      <c r="A191" s="179"/>
      <c r="B191" s="174"/>
      <c r="C191" s="174"/>
      <c r="D191" s="174"/>
      <c r="E191" s="174"/>
      <c r="I191" s="174"/>
    </row>
    <row r="192" spans="1:9" s="175" customFormat="1">
      <c r="A192" s="179"/>
      <c r="B192" s="174"/>
      <c r="C192" s="174"/>
      <c r="D192" s="174"/>
      <c r="E192" s="174"/>
      <c r="I192" s="174"/>
    </row>
    <row r="193" spans="1:9" s="175" customFormat="1">
      <c r="A193" s="179"/>
      <c r="B193" s="174"/>
      <c r="C193" s="174"/>
      <c r="D193" s="174"/>
      <c r="E193" s="174"/>
      <c r="I193" s="174"/>
    </row>
    <row r="194" spans="1:9" s="175" customFormat="1">
      <c r="A194" s="179"/>
      <c r="B194" s="174"/>
      <c r="C194" s="174"/>
      <c r="D194" s="174"/>
      <c r="E194" s="174"/>
      <c r="I194" s="174"/>
    </row>
    <row r="195" spans="1:9" s="175" customFormat="1">
      <c r="A195" s="179"/>
      <c r="B195" s="174"/>
      <c r="C195" s="174"/>
      <c r="D195" s="174"/>
      <c r="E195" s="174"/>
      <c r="I195" s="174"/>
    </row>
    <row r="196" spans="1:9" s="175" customFormat="1">
      <c r="A196" s="179"/>
      <c r="B196" s="174"/>
      <c r="C196" s="174"/>
      <c r="D196" s="174"/>
      <c r="E196" s="174"/>
      <c r="I196" s="174"/>
    </row>
    <row r="197" spans="1:9" s="175" customFormat="1">
      <c r="A197" s="179"/>
      <c r="B197" s="174"/>
      <c r="C197" s="174"/>
      <c r="D197" s="174"/>
      <c r="E197" s="174"/>
      <c r="I197" s="174"/>
    </row>
    <row r="198" spans="1:9" s="175" customFormat="1">
      <c r="A198" s="179"/>
      <c r="B198" s="174"/>
      <c r="C198" s="174"/>
      <c r="D198" s="174"/>
      <c r="E198" s="174"/>
      <c r="I198" s="174"/>
    </row>
    <row r="199" spans="1:9" s="175" customFormat="1">
      <c r="A199" s="179"/>
      <c r="B199" s="174"/>
      <c r="C199" s="174"/>
      <c r="D199" s="174"/>
      <c r="E199" s="174"/>
      <c r="I199" s="174"/>
    </row>
    <row r="200" spans="1:9" s="175" customFormat="1">
      <c r="A200" s="179"/>
      <c r="B200" s="174"/>
      <c r="C200" s="174"/>
      <c r="D200" s="174"/>
      <c r="E200" s="174"/>
      <c r="I200" s="174"/>
    </row>
    <row r="201" spans="1:9" s="175" customFormat="1">
      <c r="A201" s="179"/>
      <c r="B201" s="174"/>
      <c r="C201" s="174"/>
      <c r="D201" s="174"/>
      <c r="E201" s="174"/>
      <c r="I201" s="174"/>
    </row>
    <row r="202" spans="1:9" s="175" customFormat="1">
      <c r="A202" s="179"/>
      <c r="B202" s="174"/>
      <c r="C202" s="174"/>
      <c r="D202" s="174"/>
      <c r="E202" s="174"/>
      <c r="I202" s="174"/>
    </row>
    <row r="203" spans="1:9" s="175" customFormat="1">
      <c r="A203" s="179"/>
      <c r="B203" s="174"/>
      <c r="C203" s="174"/>
      <c r="D203" s="174"/>
      <c r="E203" s="174"/>
      <c r="I203" s="174"/>
    </row>
    <row r="204" spans="1:9" s="175" customFormat="1">
      <c r="A204" s="179"/>
      <c r="B204" s="174"/>
      <c r="C204" s="174"/>
      <c r="D204" s="174"/>
      <c r="E204" s="174"/>
      <c r="I204" s="174"/>
    </row>
    <row r="205" spans="1:9" s="175" customFormat="1">
      <c r="A205" s="179"/>
      <c r="B205" s="174"/>
      <c r="C205" s="174"/>
      <c r="D205" s="174"/>
      <c r="E205" s="174"/>
      <c r="I205" s="174"/>
    </row>
    <row r="206" spans="1:9" s="175" customFormat="1">
      <c r="A206" s="179"/>
      <c r="B206" s="174"/>
      <c r="C206" s="174"/>
      <c r="D206" s="174"/>
      <c r="E206" s="174"/>
      <c r="I206" s="174"/>
    </row>
    <row r="207" spans="1:9" s="175" customFormat="1">
      <c r="A207" s="179"/>
      <c r="B207" s="174"/>
      <c r="C207" s="174"/>
      <c r="D207" s="174"/>
      <c r="E207" s="174"/>
      <c r="I207" s="174"/>
    </row>
    <row r="208" spans="1:9" s="175" customFormat="1">
      <c r="A208" s="179"/>
      <c r="B208" s="174"/>
      <c r="C208" s="174"/>
      <c r="D208" s="174"/>
      <c r="E208" s="174"/>
      <c r="I208" s="174"/>
    </row>
    <row r="209" spans="1:9" s="175" customFormat="1">
      <c r="A209" s="179"/>
      <c r="B209" s="174"/>
      <c r="C209" s="174"/>
      <c r="D209" s="174"/>
      <c r="E209" s="174"/>
      <c r="I209" s="174"/>
    </row>
    <row r="210" spans="1:9" s="175" customFormat="1">
      <c r="A210" s="179"/>
      <c r="B210" s="174"/>
      <c r="C210" s="174"/>
      <c r="D210" s="174"/>
      <c r="E210" s="174"/>
      <c r="I210" s="174"/>
    </row>
    <row r="211" spans="1:9" s="175" customFormat="1">
      <c r="A211" s="179"/>
      <c r="B211" s="174"/>
      <c r="C211" s="174"/>
      <c r="D211" s="174"/>
      <c r="E211" s="174"/>
      <c r="I211" s="174"/>
    </row>
    <row r="212" spans="1:9" s="175" customFormat="1">
      <c r="A212" s="179"/>
      <c r="B212" s="174"/>
      <c r="C212" s="174"/>
      <c r="D212" s="174"/>
      <c r="E212" s="174"/>
      <c r="I212" s="174"/>
    </row>
    <row r="213" spans="1:9" s="175" customFormat="1">
      <c r="A213" s="179"/>
      <c r="B213" s="174"/>
      <c r="C213" s="174"/>
      <c r="D213" s="174"/>
      <c r="E213" s="174"/>
      <c r="I213" s="174"/>
    </row>
    <row r="214" spans="1:9" s="175" customFormat="1">
      <c r="A214" s="179"/>
      <c r="B214" s="174"/>
      <c r="C214" s="174"/>
      <c r="D214" s="174"/>
      <c r="E214" s="174"/>
      <c r="I214" s="174"/>
    </row>
    <row r="215" spans="1:9" s="175" customFormat="1">
      <c r="A215" s="179"/>
      <c r="B215" s="174"/>
      <c r="C215" s="174"/>
      <c r="D215" s="174"/>
      <c r="E215" s="174"/>
      <c r="I215" s="174"/>
    </row>
    <row r="216" spans="1:9" s="175" customFormat="1">
      <c r="A216" s="179"/>
      <c r="B216" s="174"/>
      <c r="C216" s="174"/>
      <c r="D216" s="174"/>
      <c r="E216" s="174"/>
      <c r="I216" s="174"/>
    </row>
    <row r="217" spans="1:9" s="175" customFormat="1">
      <c r="A217" s="179"/>
      <c r="B217" s="174"/>
      <c r="C217" s="174"/>
      <c r="D217" s="174"/>
      <c r="E217" s="174"/>
      <c r="I217" s="174"/>
    </row>
    <row r="218" spans="1:9" s="175" customFormat="1">
      <c r="A218" s="179"/>
      <c r="B218" s="174"/>
      <c r="C218" s="174"/>
      <c r="D218" s="174"/>
      <c r="E218" s="174"/>
      <c r="I218" s="174"/>
    </row>
    <row r="219" spans="1:9" s="175" customFormat="1">
      <c r="A219" s="179"/>
      <c r="B219" s="174"/>
      <c r="C219" s="174"/>
      <c r="D219" s="174"/>
      <c r="E219" s="174"/>
      <c r="I219" s="174"/>
    </row>
    <row r="220" spans="1:9" s="175" customFormat="1">
      <c r="A220" s="179"/>
      <c r="B220" s="174"/>
      <c r="C220" s="174"/>
      <c r="D220" s="174"/>
      <c r="E220" s="174"/>
      <c r="I220" s="174"/>
    </row>
    <row r="221" spans="1:9" s="175" customFormat="1">
      <c r="A221" s="179"/>
      <c r="B221" s="174"/>
      <c r="C221" s="174"/>
      <c r="D221" s="174"/>
      <c r="E221" s="174"/>
      <c r="I221" s="174"/>
    </row>
    <row r="222" spans="1:9" s="175" customFormat="1">
      <c r="A222" s="179"/>
      <c r="B222" s="174"/>
      <c r="C222" s="174"/>
      <c r="D222" s="174"/>
      <c r="E222" s="174"/>
      <c r="I222" s="174"/>
    </row>
    <row r="223" spans="1:9" s="175" customFormat="1">
      <c r="A223" s="179"/>
      <c r="B223" s="174"/>
      <c r="C223" s="174"/>
      <c r="D223" s="174"/>
      <c r="E223" s="174"/>
      <c r="I223" s="174"/>
    </row>
    <row r="224" spans="1:9" s="175" customFormat="1">
      <c r="A224" s="179"/>
      <c r="B224" s="174"/>
      <c r="C224" s="174"/>
      <c r="D224" s="174"/>
      <c r="E224" s="174"/>
      <c r="I224" s="174"/>
    </row>
    <row r="225" spans="1:9" s="175" customFormat="1">
      <c r="A225" s="179"/>
      <c r="B225" s="174"/>
      <c r="C225" s="174"/>
      <c r="D225" s="174"/>
      <c r="E225" s="174"/>
      <c r="I225" s="174"/>
    </row>
    <row r="226" spans="1:9" s="175" customFormat="1">
      <c r="A226" s="179"/>
      <c r="B226" s="174"/>
      <c r="C226" s="174"/>
      <c r="D226" s="174"/>
      <c r="E226" s="174"/>
      <c r="I226" s="174"/>
    </row>
    <row r="227" spans="1:9" s="175" customFormat="1">
      <c r="A227" s="179"/>
      <c r="B227" s="174"/>
      <c r="C227" s="174"/>
      <c r="D227" s="174"/>
      <c r="E227" s="174"/>
      <c r="I227" s="174"/>
    </row>
    <row r="228" spans="1:9" s="175" customFormat="1">
      <c r="A228" s="179"/>
      <c r="B228" s="174"/>
      <c r="C228" s="174"/>
      <c r="D228" s="174"/>
      <c r="E228" s="174"/>
      <c r="I228" s="174"/>
    </row>
    <row r="229" spans="1:9" s="175" customFormat="1">
      <c r="A229" s="179"/>
      <c r="B229" s="174"/>
      <c r="C229" s="174"/>
      <c r="D229" s="174"/>
      <c r="E229" s="174"/>
      <c r="I229" s="174"/>
    </row>
    <row r="230" spans="1:9" s="175" customFormat="1">
      <c r="A230" s="179"/>
      <c r="B230" s="174"/>
      <c r="C230" s="174"/>
      <c r="D230" s="174"/>
      <c r="E230" s="174"/>
      <c r="I230" s="174"/>
    </row>
    <row r="231" spans="1:9" s="175" customFormat="1">
      <c r="A231" s="179"/>
      <c r="B231" s="174"/>
      <c r="C231" s="174"/>
      <c r="D231" s="174"/>
      <c r="E231" s="174"/>
      <c r="I231" s="174"/>
    </row>
    <row r="232" spans="1:9" s="175" customFormat="1">
      <c r="A232" s="179"/>
      <c r="B232" s="174"/>
      <c r="C232" s="174"/>
      <c r="D232" s="174"/>
      <c r="E232" s="174"/>
      <c r="I232" s="174"/>
    </row>
  </sheetData>
  <mergeCells count="7">
    <mergeCell ref="A17:P17"/>
    <mergeCell ref="A4:A5"/>
    <mergeCell ref="B4:D4"/>
    <mergeCell ref="F4:H4"/>
    <mergeCell ref="J4:K4"/>
    <mergeCell ref="L4:M4"/>
    <mergeCell ref="N4:P4"/>
  </mergeCells>
  <pageMargins left="0.7" right="0.7" top="0.75" bottom="0.75" header="0.3" footer="0.3"/>
  <pageSetup paperSize="9" scale="9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32"/>
  <sheetViews>
    <sheetView workbookViewId="0">
      <selection activeCell="L26" sqref="L26"/>
    </sheetView>
  </sheetViews>
  <sheetFormatPr defaultColWidth="11.85546875" defaultRowHeight="15.75"/>
  <cols>
    <col min="1" max="1" width="41.140625" style="762" customWidth="1"/>
    <col min="2" max="2" width="8.42578125" style="174" customWidth="1"/>
    <col min="3" max="3" width="10.85546875" style="174" customWidth="1"/>
    <col min="4" max="4" width="9" style="174" customWidth="1"/>
    <col min="5" max="5" width="9.7109375" style="992" customWidth="1"/>
    <col min="6" max="7" width="6.28515625" style="174" customWidth="1"/>
    <col min="8" max="8" width="9.7109375" style="992" customWidth="1"/>
    <col min="9" max="10" width="7.42578125" style="992" customWidth="1"/>
    <col min="11" max="11" width="10.42578125" style="992" customWidth="1"/>
    <col min="12" max="12" width="14.7109375" style="1010" customWidth="1"/>
    <col min="13" max="16384" width="11.85546875" style="300"/>
  </cols>
  <sheetData>
    <row r="1" spans="1:12">
      <c r="A1" s="173" t="s">
        <v>914</v>
      </c>
      <c r="E1" s="174"/>
      <c r="I1" s="178"/>
      <c r="J1" s="178"/>
      <c r="L1" s="1005"/>
    </row>
    <row r="2" spans="1:12" ht="14.45" customHeight="1">
      <c r="A2" s="168" t="s">
        <v>637</v>
      </c>
      <c r="E2" s="174"/>
      <c r="I2" s="178"/>
      <c r="J2" s="178"/>
      <c r="L2" s="1005"/>
    </row>
    <row r="3" spans="1:12" ht="13.15" customHeight="1" thickBot="1">
      <c r="A3" s="174" t="s">
        <v>621</v>
      </c>
      <c r="E3" s="174"/>
      <c r="I3" s="174"/>
      <c r="J3" s="174"/>
      <c r="K3" s="1334"/>
      <c r="L3" s="1463" t="s">
        <v>756</v>
      </c>
    </row>
    <row r="4" spans="1:12" s="301" customFormat="1" ht="43.15" customHeight="1">
      <c r="A4" s="2086" t="s">
        <v>638</v>
      </c>
      <c r="B4" s="2088" t="s">
        <v>915</v>
      </c>
      <c r="C4" s="2084"/>
      <c r="D4" s="2084"/>
      <c r="E4" s="785" t="s">
        <v>916</v>
      </c>
      <c r="F4" s="2084" t="s">
        <v>917</v>
      </c>
      <c r="G4" s="2084"/>
      <c r="H4" s="2084"/>
      <c r="I4" s="2082" t="s">
        <v>443</v>
      </c>
      <c r="J4" s="2082"/>
      <c r="K4" s="2082"/>
      <c r="L4" s="1452" t="s">
        <v>918</v>
      </c>
    </row>
    <row r="5" spans="1:12" s="302" customFormat="1" ht="31.7" customHeight="1" thickBot="1">
      <c r="A5" s="2087"/>
      <c r="B5" s="482">
        <v>2017</v>
      </c>
      <c r="C5" s="483">
        <v>2018</v>
      </c>
      <c r="D5" s="484" t="s">
        <v>1002</v>
      </c>
      <c r="E5" s="484">
        <v>2018</v>
      </c>
      <c r="F5" s="483">
        <v>2017</v>
      </c>
      <c r="G5" s="483">
        <v>2018</v>
      </c>
      <c r="H5" s="484" t="s">
        <v>1002</v>
      </c>
      <c r="I5" s="483">
        <v>2017</v>
      </c>
      <c r="J5" s="483">
        <v>2018</v>
      </c>
      <c r="K5" s="484" t="s">
        <v>1002</v>
      </c>
      <c r="L5" s="1451">
        <v>2018</v>
      </c>
    </row>
    <row r="6" spans="1:12" ht="45.4" customHeight="1" thickTop="1">
      <c r="A6" s="1460" t="s">
        <v>623</v>
      </c>
      <c r="B6" s="1457">
        <v>609.17605291250004</v>
      </c>
      <c r="C6" s="834">
        <v>636.63518699171277</v>
      </c>
      <c r="D6" s="1447">
        <v>104.50758593479328</v>
      </c>
      <c r="E6" s="1447">
        <v>19.97859178817999</v>
      </c>
      <c r="F6" s="834">
        <v>119.57023785</v>
      </c>
      <c r="G6" s="834">
        <v>107.97254339840275</v>
      </c>
      <c r="H6" s="1447">
        <v>90.300517369425592</v>
      </c>
      <c r="I6" s="834">
        <v>110.11625775625001</v>
      </c>
      <c r="J6" s="834">
        <v>145.48540011475191</v>
      </c>
      <c r="K6" s="1447">
        <v>132.11981870723756</v>
      </c>
      <c r="L6" s="835">
        <v>16.777768252363817</v>
      </c>
    </row>
    <row r="7" spans="1:12" ht="45.75" customHeight="1">
      <c r="A7" s="1461" t="s">
        <v>919</v>
      </c>
      <c r="B7" s="1458">
        <v>195.53652500000001</v>
      </c>
      <c r="C7" s="1432">
        <v>183.11414400000001</v>
      </c>
      <c r="D7" s="1433">
        <v>93.647027837893717</v>
      </c>
      <c r="E7" s="1433">
        <v>5.7464036050298146</v>
      </c>
      <c r="F7" s="1432">
        <v>25.032477</v>
      </c>
      <c r="G7" s="1432">
        <v>23.613448000000002</v>
      </c>
      <c r="H7" s="1433">
        <v>94.331248162137541</v>
      </c>
      <c r="I7" s="1432">
        <v>21.816300999999999</v>
      </c>
      <c r="J7" s="1432">
        <v>16.537742000000001</v>
      </c>
      <c r="K7" s="1433">
        <v>75.804518832042163</v>
      </c>
      <c r="L7" s="1453">
        <v>1.9071769571003796</v>
      </c>
    </row>
    <row r="8" spans="1:12" ht="23.25" customHeight="1">
      <c r="A8" s="1461" t="s">
        <v>624</v>
      </c>
      <c r="B8" s="1458">
        <v>97.943890999999994</v>
      </c>
      <c r="C8" s="1432">
        <v>102.028837</v>
      </c>
      <c r="D8" s="1433">
        <v>104.17070014096133</v>
      </c>
      <c r="E8" s="1433">
        <v>3.2018219016101739</v>
      </c>
      <c r="F8" s="1432">
        <v>24.796923</v>
      </c>
      <c r="G8" s="1432">
        <v>24.541329000000001</v>
      </c>
      <c r="H8" s="1433">
        <v>98.969251144587574</v>
      </c>
      <c r="I8" s="1432">
        <v>18.690857999999999</v>
      </c>
      <c r="J8" s="1432">
        <v>21.546073</v>
      </c>
      <c r="K8" s="1433">
        <v>115.2759974956741</v>
      </c>
      <c r="L8" s="1453">
        <v>2.4847511795505479</v>
      </c>
    </row>
    <row r="9" spans="1:12" ht="27.75" customHeight="1">
      <c r="A9" s="1461" t="s">
        <v>625</v>
      </c>
      <c r="B9" s="1458">
        <v>550.59686481858523</v>
      </c>
      <c r="C9" s="1432">
        <v>583.1693518636522</v>
      </c>
      <c r="D9" s="1433">
        <v>105.9158504391047</v>
      </c>
      <c r="E9" s="1433">
        <v>18.30075161147678</v>
      </c>
      <c r="F9" s="1432">
        <v>64.046988377527555</v>
      </c>
      <c r="G9" s="1432">
        <v>66.147067177694979</v>
      </c>
      <c r="H9" s="1433">
        <v>103.27896573026732</v>
      </c>
      <c r="I9" s="1432">
        <v>86.519822187094675</v>
      </c>
      <c r="J9" s="1432">
        <v>92.00292331043353</v>
      </c>
      <c r="K9" s="1433">
        <v>106.33739296352451</v>
      </c>
      <c r="L9" s="1453">
        <v>10.61002495525279</v>
      </c>
    </row>
    <row r="10" spans="1:12" ht="42.2" customHeight="1">
      <c r="A10" s="1461" t="s">
        <v>639</v>
      </c>
      <c r="B10" s="1458">
        <v>219.08164300000001</v>
      </c>
      <c r="C10" s="1432">
        <v>219.15460671635972</v>
      </c>
      <c r="D10" s="1433">
        <v>100.03330434962993</v>
      </c>
      <c r="E10" s="1433">
        <v>6.8774087822171754</v>
      </c>
      <c r="F10" s="1432">
        <v>32.855347999999999</v>
      </c>
      <c r="G10" s="1432">
        <v>34.587870428805218</v>
      </c>
      <c r="H10" s="1433">
        <v>105.27318240185804</v>
      </c>
      <c r="I10" s="1432">
        <v>67.210432999999995</v>
      </c>
      <c r="J10" s="1432">
        <v>56.311613429219591</v>
      </c>
      <c r="K10" s="1433">
        <v>83.784036072524032</v>
      </c>
      <c r="L10" s="1453">
        <v>6.4940069538726553</v>
      </c>
    </row>
    <row r="11" spans="1:12" ht="27.75" customHeight="1">
      <c r="A11" s="1461" t="s">
        <v>626</v>
      </c>
      <c r="B11" s="1458">
        <v>415.73559176162729</v>
      </c>
      <c r="C11" s="1432">
        <v>414.54299789999999</v>
      </c>
      <c r="D11" s="1433">
        <v>99.713136453731607</v>
      </c>
      <c r="E11" s="1433">
        <v>13.008997150828646</v>
      </c>
      <c r="F11" s="1432">
        <v>66.83981837381468</v>
      </c>
      <c r="G11" s="1432">
        <v>71.4480918</v>
      </c>
      <c r="H11" s="1433">
        <v>106.89450321425569</v>
      </c>
      <c r="I11" s="1432">
        <v>177.27264524663244</v>
      </c>
      <c r="J11" s="1432">
        <v>182.82510180000006</v>
      </c>
      <c r="K11" s="1433">
        <v>103.13215642810694</v>
      </c>
      <c r="L11" s="1453">
        <v>21.083883237052024</v>
      </c>
    </row>
    <row r="12" spans="1:12" ht="27.75" customHeight="1">
      <c r="A12" s="1461" t="s">
        <v>887</v>
      </c>
      <c r="B12" s="1458">
        <v>429.45141799999999</v>
      </c>
      <c r="C12" s="1432">
        <v>420.36537199999998</v>
      </c>
      <c r="D12" s="1433">
        <v>97.884266853206654</v>
      </c>
      <c r="E12" s="1433">
        <v>13.191712209246376</v>
      </c>
      <c r="F12" s="1432">
        <v>174.40745899999999</v>
      </c>
      <c r="G12" s="1432">
        <v>114.117026</v>
      </c>
      <c r="H12" s="1433">
        <v>65.431276078622304</v>
      </c>
      <c r="I12" s="1432">
        <v>131.85072</v>
      </c>
      <c r="J12" s="1432">
        <v>151.560025</v>
      </c>
      <c r="K12" s="1433">
        <v>114.948196718228</v>
      </c>
      <c r="L12" s="1453">
        <v>17.478310358062025</v>
      </c>
    </row>
    <row r="13" spans="1:12" ht="27.75" customHeight="1">
      <c r="A13" s="1461" t="s">
        <v>627</v>
      </c>
      <c r="B13" s="1458">
        <v>51.474207999999997</v>
      </c>
      <c r="C13" s="1432">
        <v>72.295405000000002</v>
      </c>
      <c r="D13" s="1433">
        <v>140.44976660932792</v>
      </c>
      <c r="E13" s="1433">
        <v>2.2687410532257433</v>
      </c>
      <c r="F13" s="1432">
        <v>24.320391999999998</v>
      </c>
      <c r="G13" s="1432">
        <v>39.179209999999998</v>
      </c>
      <c r="H13" s="1433">
        <v>161.09612871371482</v>
      </c>
      <c r="I13" s="1432">
        <v>8.9102870000000003</v>
      </c>
      <c r="J13" s="1432">
        <v>12.392595</v>
      </c>
      <c r="K13" s="1433">
        <v>139.08188366996484</v>
      </c>
      <c r="L13" s="1453">
        <v>1.4291474387904572</v>
      </c>
    </row>
    <row r="14" spans="1:12" ht="18" customHeight="1">
      <c r="A14" s="1461" t="s">
        <v>888</v>
      </c>
      <c r="B14" s="1458">
        <v>486.73964692622002</v>
      </c>
      <c r="C14" s="1432">
        <v>555.28098984444705</v>
      </c>
      <c r="D14" s="1433">
        <v>114.08172589824319</v>
      </c>
      <c r="E14" s="1433">
        <v>17.425571898185289</v>
      </c>
      <c r="F14" s="1432">
        <v>66.466741194390124</v>
      </c>
      <c r="G14" s="1432">
        <v>80.579041383127006</v>
      </c>
      <c r="H14" s="1433">
        <v>121.23212291612693</v>
      </c>
      <c r="I14" s="1432">
        <v>164.26687049397361</v>
      </c>
      <c r="J14" s="1432">
        <v>188.47054251380297</v>
      </c>
      <c r="K14" s="1433">
        <v>114.73435997596198</v>
      </c>
      <c r="L14" s="1453">
        <v>21.7349306679553</v>
      </c>
    </row>
    <row r="15" spans="1:12" s="1011" customFormat="1" ht="28.15" customHeight="1" thickBot="1">
      <c r="A15" s="1462" t="s">
        <v>628</v>
      </c>
      <c r="B15" s="1459">
        <v>3055.7358414189325</v>
      </c>
      <c r="C15" s="1454">
        <v>3186.5868913161721</v>
      </c>
      <c r="D15" s="1455">
        <v>104.28214533873054</v>
      </c>
      <c r="E15" s="1455">
        <v>100</v>
      </c>
      <c r="F15" s="1454">
        <v>598.33638479573233</v>
      </c>
      <c r="G15" s="1454">
        <v>562.18562718803003</v>
      </c>
      <c r="H15" s="1455">
        <v>93.95812146372414</v>
      </c>
      <c r="I15" s="1454">
        <v>786.65419468395078</v>
      </c>
      <c r="J15" s="1454">
        <v>867.13201616820811</v>
      </c>
      <c r="K15" s="1455">
        <v>110.2303937394741</v>
      </c>
      <c r="L15" s="1456">
        <v>100</v>
      </c>
    </row>
    <row r="16" spans="1:12" s="304" customFormat="1" ht="12.6" customHeight="1">
      <c r="A16" s="171" t="s">
        <v>850</v>
      </c>
      <c r="B16" s="174"/>
      <c r="C16" s="174"/>
      <c r="D16" s="178"/>
      <c r="E16" s="174"/>
      <c r="F16" s="174"/>
      <c r="G16" s="174"/>
      <c r="H16" s="1007"/>
      <c r="I16" s="174"/>
      <c r="J16" s="174"/>
      <c r="K16" s="992"/>
      <c r="L16" s="1005"/>
    </row>
    <row r="17" spans="1:12" s="1009" customFormat="1" ht="51.6" customHeight="1">
      <c r="A17" s="2072" t="s">
        <v>920</v>
      </c>
      <c r="B17" s="2072"/>
      <c r="C17" s="2072"/>
      <c r="D17" s="2072"/>
      <c r="E17" s="2072"/>
      <c r="F17" s="2072"/>
      <c r="G17" s="2072"/>
      <c r="H17" s="2072"/>
      <c r="I17" s="2072"/>
      <c r="J17" s="2072"/>
      <c r="K17" s="2072"/>
      <c r="L17" s="1008"/>
    </row>
    <row r="18" spans="1:12" s="304" customFormat="1" ht="13.35" customHeight="1">
      <c r="A18" s="172" t="s">
        <v>707</v>
      </c>
      <c r="B18" s="174"/>
      <c r="C18" s="174"/>
      <c r="D18" s="178"/>
      <c r="E18" s="174"/>
      <c r="F18" s="174"/>
      <c r="G18" s="174"/>
      <c r="H18" s="1007"/>
      <c r="I18" s="174"/>
      <c r="J18" s="174"/>
      <c r="K18" s="992"/>
      <c r="L18" s="1005"/>
    </row>
    <row r="19" spans="1:12" s="304" customFormat="1">
      <c r="A19" s="175"/>
      <c r="B19" s="174"/>
      <c r="C19" s="174"/>
      <c r="D19" s="178"/>
      <c r="E19" s="174"/>
      <c r="F19" s="174"/>
      <c r="G19" s="174"/>
      <c r="H19" s="1007"/>
      <c r="I19" s="178"/>
      <c r="J19" s="178"/>
      <c r="K19" s="992"/>
      <c r="L19" s="1005"/>
    </row>
    <row r="20" spans="1:12" s="304" customFormat="1">
      <c r="A20" s="174"/>
      <c r="B20" s="174"/>
      <c r="C20" s="174"/>
      <c r="D20" s="174"/>
      <c r="E20" s="174"/>
      <c r="F20" s="174"/>
      <c r="G20" s="174"/>
      <c r="H20" s="992"/>
      <c r="I20" s="174"/>
      <c r="J20" s="174"/>
      <c r="K20" s="992"/>
      <c r="L20" s="1005"/>
    </row>
    <row r="21" spans="1:12" s="304" customFormat="1">
      <c r="A21" s="179"/>
      <c r="B21" s="174"/>
      <c r="C21" s="174"/>
      <c r="D21" s="174"/>
      <c r="E21" s="174"/>
      <c r="F21" s="174"/>
      <c r="G21" s="174"/>
      <c r="H21" s="992"/>
      <c r="I21" s="174"/>
      <c r="J21" s="174"/>
      <c r="K21" s="992"/>
      <c r="L21" s="1005"/>
    </row>
    <row r="22" spans="1:12" s="304" customFormat="1">
      <c r="A22" s="179"/>
      <c r="B22" s="174"/>
      <c r="C22" s="174"/>
      <c r="D22" s="174"/>
      <c r="E22" s="174"/>
      <c r="F22" s="174"/>
      <c r="G22" s="174"/>
      <c r="H22" s="992"/>
      <c r="I22" s="174"/>
      <c r="J22" s="174"/>
      <c r="K22" s="992"/>
      <c r="L22" s="1005"/>
    </row>
    <row r="23" spans="1:12" s="304" customFormat="1">
      <c r="A23" s="179"/>
      <c r="B23" s="174"/>
      <c r="C23" s="174"/>
      <c r="D23" s="174"/>
      <c r="E23" s="174"/>
      <c r="F23" s="174"/>
      <c r="G23" s="174"/>
      <c r="H23" s="992"/>
      <c r="I23" s="174"/>
      <c r="J23" s="174"/>
      <c r="K23" s="992"/>
      <c r="L23" s="1005"/>
    </row>
    <row r="24" spans="1:12" s="304" customFormat="1">
      <c r="A24" s="179"/>
      <c r="B24" s="174"/>
      <c r="C24" s="174"/>
      <c r="D24" s="174"/>
      <c r="E24" s="174"/>
      <c r="F24" s="174"/>
      <c r="G24" s="174"/>
      <c r="H24" s="992"/>
      <c r="I24" s="174"/>
      <c r="J24" s="174"/>
      <c r="K24" s="992"/>
      <c r="L24" s="1005"/>
    </row>
    <row r="25" spans="1:12" s="304" customFormat="1">
      <c r="A25" s="179"/>
      <c r="B25" s="174"/>
      <c r="C25" s="174"/>
      <c r="D25" s="174"/>
      <c r="E25" s="174"/>
      <c r="F25" s="174"/>
      <c r="G25" s="174"/>
      <c r="H25" s="992"/>
      <c r="I25" s="174"/>
      <c r="J25" s="174"/>
      <c r="K25" s="992"/>
      <c r="L25" s="1005"/>
    </row>
    <row r="26" spans="1:12" s="304" customFormat="1">
      <c r="A26" s="179"/>
      <c r="B26" s="174"/>
      <c r="C26" s="174"/>
      <c r="D26" s="174"/>
      <c r="E26" s="174"/>
      <c r="F26" s="174"/>
      <c r="G26" s="174"/>
      <c r="H26" s="992"/>
      <c r="I26" s="174"/>
      <c r="J26" s="174"/>
      <c r="K26" s="992"/>
      <c r="L26" s="1005"/>
    </row>
    <row r="27" spans="1:12" s="304" customFormat="1">
      <c r="A27" s="179"/>
      <c r="B27" s="174"/>
      <c r="C27" s="174"/>
      <c r="D27" s="174"/>
      <c r="E27" s="174"/>
      <c r="F27" s="174"/>
      <c r="G27" s="174"/>
      <c r="H27" s="992"/>
      <c r="I27" s="174"/>
      <c r="J27" s="174"/>
      <c r="K27" s="992"/>
      <c r="L27" s="1005"/>
    </row>
    <row r="28" spans="1:12" s="304" customFormat="1">
      <c r="A28" s="179"/>
      <c r="B28" s="174"/>
      <c r="C28" s="174"/>
      <c r="D28" s="174"/>
      <c r="E28" s="174"/>
      <c r="F28" s="174"/>
      <c r="G28" s="174"/>
      <c r="H28" s="992"/>
      <c r="I28" s="174"/>
      <c r="J28" s="174"/>
      <c r="K28" s="992"/>
      <c r="L28" s="1005"/>
    </row>
    <row r="29" spans="1:12" s="304" customFormat="1">
      <c r="A29" s="179"/>
      <c r="B29" s="174"/>
      <c r="C29" s="174"/>
      <c r="D29" s="174"/>
      <c r="E29" s="174"/>
      <c r="F29" s="174"/>
      <c r="G29" s="174"/>
      <c r="H29" s="992"/>
      <c r="I29" s="174"/>
      <c r="J29" s="174"/>
      <c r="K29" s="992"/>
      <c r="L29" s="1005"/>
    </row>
    <row r="30" spans="1:12" s="304" customFormat="1">
      <c r="A30" s="179"/>
      <c r="B30" s="174"/>
      <c r="C30" s="174"/>
      <c r="D30" s="174"/>
      <c r="E30" s="174"/>
      <c r="F30" s="174"/>
      <c r="G30" s="174"/>
      <c r="H30" s="992"/>
      <c r="I30" s="174"/>
      <c r="J30" s="174"/>
      <c r="K30" s="992"/>
      <c r="L30" s="1005"/>
    </row>
    <row r="31" spans="1:12" s="304" customFormat="1">
      <c r="A31" s="179"/>
      <c r="B31" s="174"/>
      <c r="C31" s="174"/>
      <c r="D31" s="174"/>
      <c r="E31" s="174"/>
      <c r="F31" s="174"/>
      <c r="G31" s="174"/>
      <c r="H31" s="992"/>
      <c r="I31" s="174"/>
      <c r="J31" s="174"/>
      <c r="K31" s="992"/>
      <c r="L31" s="1005"/>
    </row>
    <row r="32" spans="1:12" s="304" customFormat="1">
      <c r="A32" s="179"/>
      <c r="B32" s="174"/>
      <c r="C32" s="174"/>
      <c r="D32" s="174"/>
      <c r="E32" s="174"/>
      <c r="F32" s="174"/>
      <c r="G32" s="174"/>
      <c r="H32" s="992"/>
      <c r="I32" s="174"/>
      <c r="J32" s="174"/>
      <c r="K32" s="992"/>
      <c r="L32" s="1005"/>
    </row>
    <row r="33" spans="1:12" s="304" customFormat="1">
      <c r="A33" s="179"/>
      <c r="B33" s="174"/>
      <c r="C33" s="174"/>
      <c r="D33" s="174"/>
      <c r="E33" s="174"/>
      <c r="F33" s="174"/>
      <c r="G33" s="174"/>
      <c r="H33" s="992"/>
      <c r="I33" s="174"/>
      <c r="J33" s="174"/>
      <c r="K33" s="992"/>
      <c r="L33" s="1005"/>
    </row>
    <row r="34" spans="1:12" s="304" customFormat="1">
      <c r="A34" s="179"/>
      <c r="B34" s="174"/>
      <c r="C34" s="174"/>
      <c r="D34" s="174"/>
      <c r="E34" s="174"/>
      <c r="F34" s="174"/>
      <c r="G34" s="174"/>
      <c r="H34" s="992"/>
      <c r="I34" s="174"/>
      <c r="J34" s="174"/>
      <c r="K34" s="992"/>
      <c r="L34" s="1005"/>
    </row>
    <row r="35" spans="1:12" s="304" customFormat="1">
      <c r="A35" s="179"/>
      <c r="B35" s="174"/>
      <c r="C35" s="174"/>
      <c r="D35" s="174"/>
      <c r="E35" s="174"/>
      <c r="F35" s="174"/>
      <c r="G35" s="174"/>
      <c r="H35" s="992"/>
      <c r="I35" s="174"/>
      <c r="J35" s="174"/>
      <c r="K35" s="992"/>
      <c r="L35" s="1005"/>
    </row>
    <row r="36" spans="1:12" s="304" customFormat="1">
      <c r="A36" s="179"/>
      <c r="B36" s="174"/>
      <c r="C36" s="174"/>
      <c r="D36" s="174"/>
      <c r="E36" s="174"/>
      <c r="F36" s="174"/>
      <c r="G36" s="174"/>
      <c r="H36" s="992"/>
      <c r="I36" s="174"/>
      <c r="J36" s="174"/>
      <c r="K36" s="992"/>
      <c r="L36" s="1005"/>
    </row>
    <row r="37" spans="1:12" s="304" customFormat="1">
      <c r="A37" s="179"/>
      <c r="B37" s="174"/>
      <c r="C37" s="174"/>
      <c r="D37" s="174"/>
      <c r="E37" s="174"/>
      <c r="F37" s="174"/>
      <c r="G37" s="174"/>
      <c r="H37" s="992"/>
      <c r="I37" s="174"/>
      <c r="J37" s="174"/>
      <c r="K37" s="992"/>
      <c r="L37" s="1005"/>
    </row>
    <row r="38" spans="1:12" s="304" customFormat="1">
      <c r="A38" s="179"/>
      <c r="B38" s="174"/>
      <c r="C38" s="174"/>
      <c r="D38" s="174"/>
      <c r="E38" s="174"/>
      <c r="F38" s="174"/>
      <c r="G38" s="174"/>
      <c r="H38" s="992"/>
      <c r="I38" s="174"/>
      <c r="J38" s="174"/>
      <c r="K38" s="992"/>
      <c r="L38" s="1005"/>
    </row>
    <row r="39" spans="1:12" s="304" customFormat="1">
      <c r="A39" s="179"/>
      <c r="B39" s="174"/>
      <c r="C39" s="174"/>
      <c r="D39" s="174"/>
      <c r="E39" s="174"/>
      <c r="F39" s="174"/>
      <c r="G39" s="174"/>
      <c r="H39" s="992"/>
      <c r="I39" s="174"/>
      <c r="J39" s="174"/>
      <c r="K39" s="992"/>
      <c r="L39" s="1005"/>
    </row>
    <row r="40" spans="1:12" s="304" customFormat="1">
      <c r="A40" s="179"/>
      <c r="B40" s="174"/>
      <c r="C40" s="174"/>
      <c r="D40" s="174"/>
      <c r="E40" s="174"/>
      <c r="F40" s="174"/>
      <c r="G40" s="174"/>
      <c r="H40" s="992"/>
      <c r="I40" s="174"/>
      <c r="J40" s="174"/>
      <c r="K40" s="992"/>
      <c r="L40" s="1005"/>
    </row>
    <row r="41" spans="1:12" s="304" customFormat="1">
      <c r="A41" s="179"/>
      <c r="B41" s="174"/>
      <c r="C41" s="174"/>
      <c r="D41" s="174"/>
      <c r="E41" s="174"/>
      <c r="F41" s="174"/>
      <c r="G41" s="174"/>
      <c r="H41" s="992"/>
      <c r="I41" s="174"/>
      <c r="J41" s="174"/>
      <c r="K41" s="992"/>
      <c r="L41" s="1005"/>
    </row>
    <row r="42" spans="1:12" s="304" customFormat="1">
      <c r="A42" s="179"/>
      <c r="B42" s="174"/>
      <c r="C42" s="174"/>
      <c r="D42" s="174"/>
      <c r="E42" s="174"/>
      <c r="F42" s="174"/>
      <c r="G42" s="174"/>
      <c r="H42" s="992"/>
      <c r="I42" s="174"/>
      <c r="J42" s="174"/>
      <c r="K42" s="992"/>
      <c r="L42" s="1005"/>
    </row>
    <row r="43" spans="1:12" s="304" customFormat="1">
      <c r="A43" s="179"/>
      <c r="B43" s="174"/>
      <c r="C43" s="174"/>
      <c r="D43" s="174"/>
      <c r="E43" s="174"/>
      <c r="F43" s="174"/>
      <c r="G43" s="174"/>
      <c r="H43" s="992"/>
      <c r="I43" s="174"/>
      <c r="J43" s="174"/>
      <c r="K43" s="992"/>
      <c r="L43" s="1005"/>
    </row>
    <row r="44" spans="1:12" s="304" customFormat="1">
      <c r="A44" s="179"/>
      <c r="B44" s="174"/>
      <c r="C44" s="174"/>
      <c r="D44" s="174"/>
      <c r="E44" s="174"/>
      <c r="F44" s="174"/>
      <c r="G44" s="174"/>
      <c r="H44" s="992"/>
      <c r="I44" s="174"/>
      <c r="J44" s="174"/>
      <c r="K44" s="992"/>
      <c r="L44" s="1005"/>
    </row>
    <row r="45" spans="1:12" s="304" customFormat="1">
      <c r="A45" s="179"/>
      <c r="B45" s="174"/>
      <c r="C45" s="174"/>
      <c r="D45" s="174"/>
      <c r="E45" s="174"/>
      <c r="F45" s="174"/>
      <c r="G45" s="174"/>
      <c r="H45" s="992"/>
      <c r="I45" s="174"/>
      <c r="J45" s="174"/>
      <c r="K45" s="992"/>
      <c r="L45" s="1005"/>
    </row>
    <row r="46" spans="1:12" s="304" customFormat="1">
      <c r="A46" s="179"/>
      <c r="B46" s="174"/>
      <c r="C46" s="174"/>
      <c r="D46" s="174"/>
      <c r="E46" s="174"/>
      <c r="F46" s="174"/>
      <c r="G46" s="174"/>
      <c r="H46" s="992"/>
      <c r="I46" s="174"/>
      <c r="J46" s="174"/>
      <c r="K46" s="992"/>
      <c r="L46" s="1005"/>
    </row>
    <row r="47" spans="1:12" s="304" customFormat="1">
      <c r="A47" s="179"/>
      <c r="B47" s="174"/>
      <c r="C47" s="174"/>
      <c r="D47" s="174"/>
      <c r="E47" s="174"/>
      <c r="F47" s="174"/>
      <c r="G47" s="174"/>
      <c r="H47" s="992"/>
      <c r="I47" s="174"/>
      <c r="J47" s="174"/>
      <c r="K47" s="992"/>
      <c r="L47" s="1005"/>
    </row>
    <row r="48" spans="1:12" s="304" customFormat="1">
      <c r="A48" s="179"/>
      <c r="B48" s="174"/>
      <c r="C48" s="174"/>
      <c r="D48" s="174"/>
      <c r="E48" s="174"/>
      <c r="F48" s="174"/>
      <c r="G48" s="174"/>
      <c r="H48" s="992"/>
      <c r="I48" s="174"/>
      <c r="J48" s="174"/>
      <c r="K48" s="992"/>
      <c r="L48" s="1005"/>
    </row>
    <row r="49" spans="1:12" s="304" customFormat="1">
      <c r="A49" s="179"/>
      <c r="B49" s="174"/>
      <c r="C49" s="174"/>
      <c r="D49" s="174"/>
      <c r="E49" s="174"/>
      <c r="F49" s="174"/>
      <c r="G49" s="174"/>
      <c r="H49" s="992"/>
      <c r="I49" s="174"/>
      <c r="J49" s="174"/>
      <c r="K49" s="992"/>
      <c r="L49" s="1005"/>
    </row>
    <row r="50" spans="1:12" s="304" customFormat="1">
      <c r="A50" s="179"/>
      <c r="B50" s="174"/>
      <c r="C50" s="174"/>
      <c r="D50" s="174"/>
      <c r="E50" s="174"/>
      <c r="F50" s="174"/>
      <c r="G50" s="174"/>
      <c r="H50" s="992"/>
      <c r="I50" s="174"/>
      <c r="J50" s="174"/>
      <c r="K50" s="992"/>
      <c r="L50" s="1005"/>
    </row>
    <row r="51" spans="1:12" s="304" customFormat="1">
      <c r="A51" s="179"/>
      <c r="B51" s="174"/>
      <c r="C51" s="174"/>
      <c r="D51" s="174"/>
      <c r="E51" s="174"/>
      <c r="F51" s="174"/>
      <c r="G51" s="174"/>
      <c r="H51" s="992"/>
      <c r="I51" s="174"/>
      <c r="J51" s="174"/>
      <c r="K51" s="992"/>
      <c r="L51" s="1005"/>
    </row>
    <row r="52" spans="1:12" s="304" customFormat="1">
      <c r="A52" s="179"/>
      <c r="B52" s="174"/>
      <c r="C52" s="174"/>
      <c r="D52" s="174"/>
      <c r="E52" s="174"/>
      <c r="F52" s="174"/>
      <c r="G52" s="174"/>
      <c r="H52" s="992"/>
      <c r="I52" s="174"/>
      <c r="J52" s="174"/>
      <c r="K52" s="992"/>
      <c r="L52" s="1005"/>
    </row>
    <row r="53" spans="1:12" s="304" customFormat="1">
      <c r="A53" s="179"/>
      <c r="B53" s="174"/>
      <c r="C53" s="174"/>
      <c r="D53" s="174"/>
      <c r="E53" s="174"/>
      <c r="F53" s="174"/>
      <c r="G53" s="174"/>
      <c r="H53" s="992"/>
      <c r="I53" s="174"/>
      <c r="J53" s="174"/>
      <c r="K53" s="992"/>
      <c r="L53" s="1005"/>
    </row>
    <row r="54" spans="1:12" s="304" customFormat="1">
      <c r="A54" s="179"/>
      <c r="B54" s="174"/>
      <c r="C54" s="174"/>
      <c r="D54" s="174"/>
      <c r="E54" s="174"/>
      <c r="F54" s="174"/>
      <c r="G54" s="174"/>
      <c r="H54" s="992"/>
      <c r="I54" s="174"/>
      <c r="J54" s="174"/>
      <c r="K54" s="992"/>
      <c r="L54" s="1005"/>
    </row>
    <row r="55" spans="1:12" s="304" customFormat="1">
      <c r="A55" s="179"/>
      <c r="B55" s="174"/>
      <c r="C55" s="174"/>
      <c r="D55" s="174"/>
      <c r="E55" s="174"/>
      <c r="F55" s="174"/>
      <c r="G55" s="174"/>
      <c r="H55" s="992"/>
      <c r="I55" s="174"/>
      <c r="J55" s="174"/>
      <c r="K55" s="992"/>
      <c r="L55" s="1005"/>
    </row>
    <row r="56" spans="1:12" s="304" customFormat="1">
      <c r="A56" s="179"/>
      <c r="B56" s="174"/>
      <c r="C56" s="174"/>
      <c r="D56" s="174"/>
      <c r="E56" s="174"/>
      <c r="F56" s="174"/>
      <c r="G56" s="174"/>
      <c r="H56" s="992"/>
      <c r="I56" s="174"/>
      <c r="J56" s="174"/>
      <c r="K56" s="992"/>
      <c r="L56" s="1005"/>
    </row>
    <row r="57" spans="1:12" s="304" customFormat="1">
      <c r="A57" s="179"/>
      <c r="B57" s="174"/>
      <c r="C57" s="174"/>
      <c r="D57" s="174"/>
      <c r="E57" s="174"/>
      <c r="F57" s="174"/>
      <c r="G57" s="174"/>
      <c r="H57" s="992"/>
      <c r="I57" s="174"/>
      <c r="J57" s="174"/>
      <c r="K57" s="992"/>
      <c r="L57" s="1005"/>
    </row>
    <row r="58" spans="1:12" s="304" customFormat="1">
      <c r="A58" s="179"/>
      <c r="B58" s="174"/>
      <c r="C58" s="174"/>
      <c r="D58" s="174"/>
      <c r="E58" s="174"/>
      <c r="F58" s="174"/>
      <c r="G58" s="174"/>
      <c r="H58" s="992"/>
      <c r="I58" s="174"/>
      <c r="J58" s="174"/>
      <c r="K58" s="992"/>
      <c r="L58" s="1005"/>
    </row>
    <row r="59" spans="1:12" s="304" customFormat="1">
      <c r="A59" s="179"/>
      <c r="B59" s="174"/>
      <c r="C59" s="174"/>
      <c r="D59" s="174"/>
      <c r="E59" s="174"/>
      <c r="F59" s="174"/>
      <c r="G59" s="174"/>
      <c r="H59" s="992"/>
      <c r="I59" s="174"/>
      <c r="J59" s="174"/>
      <c r="K59" s="992"/>
      <c r="L59" s="1005"/>
    </row>
    <row r="60" spans="1:12" s="304" customFormat="1">
      <c r="A60" s="179"/>
      <c r="B60" s="174"/>
      <c r="C60" s="174"/>
      <c r="D60" s="174"/>
      <c r="E60" s="174"/>
      <c r="F60" s="174"/>
      <c r="G60" s="174"/>
      <c r="H60" s="992"/>
      <c r="I60" s="174"/>
      <c r="J60" s="174"/>
      <c r="K60" s="992"/>
      <c r="L60" s="1005"/>
    </row>
    <row r="61" spans="1:12" s="304" customFormat="1">
      <c r="A61" s="179"/>
      <c r="B61" s="174"/>
      <c r="C61" s="174"/>
      <c r="D61" s="174"/>
      <c r="E61" s="174"/>
      <c r="F61" s="174"/>
      <c r="G61" s="174"/>
      <c r="H61" s="992"/>
      <c r="I61" s="174"/>
      <c r="J61" s="174"/>
      <c r="K61" s="992"/>
      <c r="L61" s="1005"/>
    </row>
    <row r="62" spans="1:12" s="304" customFormat="1">
      <c r="A62" s="179"/>
      <c r="B62" s="174"/>
      <c r="C62" s="174"/>
      <c r="D62" s="174"/>
      <c r="E62" s="174"/>
      <c r="F62" s="174"/>
      <c r="G62" s="174"/>
      <c r="H62" s="992"/>
      <c r="I62" s="174"/>
      <c r="J62" s="174"/>
      <c r="K62" s="992"/>
      <c r="L62" s="1005"/>
    </row>
    <row r="63" spans="1:12" s="304" customFormat="1">
      <c r="A63" s="179"/>
      <c r="B63" s="174"/>
      <c r="C63" s="174"/>
      <c r="D63" s="174"/>
      <c r="E63" s="174"/>
      <c r="F63" s="174"/>
      <c r="G63" s="174"/>
      <c r="H63" s="992"/>
      <c r="I63" s="174"/>
      <c r="J63" s="174"/>
      <c r="K63" s="992"/>
      <c r="L63" s="1005"/>
    </row>
    <row r="64" spans="1:12" s="304" customFormat="1">
      <c r="A64" s="179"/>
      <c r="B64" s="174"/>
      <c r="C64" s="174"/>
      <c r="D64" s="174"/>
      <c r="E64" s="174"/>
      <c r="F64" s="174"/>
      <c r="G64" s="174"/>
      <c r="H64" s="992"/>
      <c r="I64" s="174"/>
      <c r="J64" s="174"/>
      <c r="K64" s="992"/>
      <c r="L64" s="1005"/>
    </row>
    <row r="65" spans="1:12" s="304" customFormat="1">
      <c r="A65" s="179"/>
      <c r="B65" s="174"/>
      <c r="C65" s="174"/>
      <c r="D65" s="174"/>
      <c r="E65" s="174"/>
      <c r="F65" s="174"/>
      <c r="G65" s="174"/>
      <c r="H65" s="992"/>
      <c r="I65" s="174"/>
      <c r="J65" s="174"/>
      <c r="K65" s="992"/>
      <c r="L65" s="1005"/>
    </row>
    <row r="66" spans="1:12" s="304" customFormat="1">
      <c r="A66" s="179"/>
      <c r="B66" s="174"/>
      <c r="C66" s="174"/>
      <c r="D66" s="174"/>
      <c r="E66" s="174"/>
      <c r="F66" s="174"/>
      <c r="G66" s="174"/>
      <c r="H66" s="992"/>
      <c r="I66" s="174"/>
      <c r="J66" s="174"/>
      <c r="K66" s="992"/>
      <c r="L66" s="1005"/>
    </row>
    <row r="67" spans="1:12" s="304" customFormat="1">
      <c r="A67" s="179"/>
      <c r="B67" s="174"/>
      <c r="C67" s="174"/>
      <c r="D67" s="174"/>
      <c r="E67" s="174"/>
      <c r="F67" s="174"/>
      <c r="G67" s="174"/>
      <c r="H67" s="992"/>
      <c r="I67" s="174"/>
      <c r="J67" s="174"/>
      <c r="K67" s="992"/>
      <c r="L67" s="1005"/>
    </row>
    <row r="68" spans="1:12" s="304" customFormat="1">
      <c r="A68" s="179"/>
      <c r="B68" s="174"/>
      <c r="C68" s="174"/>
      <c r="D68" s="174"/>
      <c r="E68" s="174"/>
      <c r="F68" s="174"/>
      <c r="G68" s="174"/>
      <c r="H68" s="992"/>
      <c r="I68" s="174"/>
      <c r="J68" s="174"/>
      <c r="K68" s="992"/>
      <c r="L68" s="1005"/>
    </row>
    <row r="69" spans="1:12" s="304" customFormat="1">
      <c r="A69" s="179"/>
      <c r="B69" s="174"/>
      <c r="C69" s="174"/>
      <c r="D69" s="174"/>
      <c r="E69" s="174"/>
      <c r="F69" s="174"/>
      <c r="G69" s="174"/>
      <c r="H69" s="992"/>
      <c r="I69" s="174"/>
      <c r="J69" s="174"/>
      <c r="K69" s="992"/>
      <c r="L69" s="1005"/>
    </row>
    <row r="70" spans="1:12" s="304" customFormat="1">
      <c r="A70" s="179"/>
      <c r="B70" s="174"/>
      <c r="C70" s="174"/>
      <c r="D70" s="174"/>
      <c r="E70" s="174"/>
      <c r="F70" s="174"/>
      <c r="G70" s="174"/>
      <c r="H70" s="992"/>
      <c r="I70" s="174"/>
      <c r="J70" s="174"/>
      <c r="K70" s="992"/>
      <c r="L70" s="1005"/>
    </row>
    <row r="71" spans="1:12" s="304" customFormat="1">
      <c r="A71" s="179"/>
      <c r="B71" s="174"/>
      <c r="C71" s="174"/>
      <c r="D71" s="174"/>
      <c r="E71" s="174"/>
      <c r="F71" s="174"/>
      <c r="G71" s="174"/>
      <c r="H71" s="992"/>
      <c r="I71" s="174"/>
      <c r="J71" s="174"/>
      <c r="K71" s="992"/>
      <c r="L71" s="1005"/>
    </row>
    <row r="72" spans="1:12" s="304" customFormat="1">
      <c r="A72" s="179"/>
      <c r="B72" s="174"/>
      <c r="C72" s="174"/>
      <c r="D72" s="174"/>
      <c r="E72" s="174"/>
      <c r="F72" s="174"/>
      <c r="G72" s="174"/>
      <c r="H72" s="992"/>
      <c r="I72" s="174"/>
      <c r="J72" s="174"/>
      <c r="K72" s="992"/>
      <c r="L72" s="1005"/>
    </row>
    <row r="73" spans="1:12" s="304" customFormat="1">
      <c r="A73" s="179"/>
      <c r="B73" s="174"/>
      <c r="C73" s="174"/>
      <c r="D73" s="174"/>
      <c r="E73" s="174"/>
      <c r="F73" s="174"/>
      <c r="G73" s="174"/>
      <c r="H73" s="992"/>
      <c r="I73" s="174"/>
      <c r="J73" s="174"/>
      <c r="K73" s="992"/>
      <c r="L73" s="1005"/>
    </row>
    <row r="74" spans="1:12" s="304" customFormat="1">
      <c r="A74" s="179"/>
      <c r="B74" s="174"/>
      <c r="C74" s="174"/>
      <c r="D74" s="174"/>
      <c r="E74" s="174"/>
      <c r="F74" s="174"/>
      <c r="G74" s="174"/>
      <c r="H74" s="992"/>
      <c r="I74" s="174"/>
      <c r="J74" s="174"/>
      <c r="K74" s="992"/>
      <c r="L74" s="1005"/>
    </row>
    <row r="75" spans="1:12" s="304" customFormat="1">
      <c r="A75" s="179"/>
      <c r="B75" s="174"/>
      <c r="C75" s="174"/>
      <c r="D75" s="174"/>
      <c r="E75" s="174"/>
      <c r="F75" s="174"/>
      <c r="G75" s="174"/>
      <c r="H75" s="992"/>
      <c r="I75" s="174"/>
      <c r="J75" s="174"/>
      <c r="K75" s="992"/>
      <c r="L75" s="1005"/>
    </row>
    <row r="76" spans="1:12" s="304" customFormat="1">
      <c r="A76" s="179"/>
      <c r="B76" s="174"/>
      <c r="C76" s="174"/>
      <c r="D76" s="174"/>
      <c r="E76" s="174"/>
      <c r="F76" s="174"/>
      <c r="G76" s="174"/>
      <c r="H76" s="992"/>
      <c r="I76" s="174"/>
      <c r="J76" s="174"/>
      <c r="K76" s="992"/>
      <c r="L76" s="1005"/>
    </row>
    <row r="77" spans="1:12" s="304" customFormat="1">
      <c r="A77" s="179"/>
      <c r="B77" s="174"/>
      <c r="C77" s="174"/>
      <c r="D77" s="174"/>
      <c r="E77" s="174"/>
      <c r="F77" s="174"/>
      <c r="G77" s="174"/>
      <c r="H77" s="992"/>
      <c r="I77" s="174"/>
      <c r="J77" s="174"/>
      <c r="K77" s="992"/>
      <c r="L77" s="1005"/>
    </row>
    <row r="78" spans="1:12" s="304" customFormat="1">
      <c r="A78" s="179"/>
      <c r="B78" s="174"/>
      <c r="C78" s="174"/>
      <c r="D78" s="174"/>
      <c r="E78" s="174"/>
      <c r="F78" s="174"/>
      <c r="G78" s="174"/>
      <c r="H78" s="992"/>
      <c r="I78" s="174"/>
      <c r="J78" s="174"/>
      <c r="K78" s="992"/>
      <c r="L78" s="1005"/>
    </row>
    <row r="79" spans="1:12" s="304" customFormat="1">
      <c r="A79" s="179"/>
      <c r="B79" s="174"/>
      <c r="C79" s="174"/>
      <c r="D79" s="174"/>
      <c r="E79" s="174"/>
      <c r="F79" s="174"/>
      <c r="G79" s="174"/>
      <c r="H79" s="992"/>
      <c r="I79" s="174"/>
      <c r="J79" s="174"/>
      <c r="K79" s="992"/>
      <c r="L79" s="1005"/>
    </row>
    <row r="80" spans="1:12" s="304" customFormat="1">
      <c r="A80" s="179"/>
      <c r="B80" s="174"/>
      <c r="C80" s="174"/>
      <c r="D80" s="174"/>
      <c r="E80" s="174"/>
      <c r="F80" s="174"/>
      <c r="G80" s="174"/>
      <c r="H80" s="992"/>
      <c r="I80" s="174"/>
      <c r="J80" s="174"/>
      <c r="K80" s="992"/>
      <c r="L80" s="1005"/>
    </row>
    <row r="81" spans="1:12" s="304" customFormat="1">
      <c r="A81" s="179"/>
      <c r="B81" s="174"/>
      <c r="C81" s="174"/>
      <c r="D81" s="174"/>
      <c r="E81" s="174"/>
      <c r="F81" s="174"/>
      <c r="G81" s="174"/>
      <c r="H81" s="992"/>
      <c r="I81" s="174"/>
      <c r="J81" s="174"/>
      <c r="K81" s="992"/>
      <c r="L81" s="1005"/>
    </row>
    <row r="82" spans="1:12" s="304" customFormat="1">
      <c r="A82" s="179"/>
      <c r="B82" s="174"/>
      <c r="C82" s="174"/>
      <c r="D82" s="174"/>
      <c r="E82" s="174"/>
      <c r="F82" s="174"/>
      <c r="G82" s="174"/>
      <c r="H82" s="992"/>
      <c r="I82" s="174"/>
      <c r="J82" s="174"/>
      <c r="K82" s="992"/>
      <c r="L82" s="1005"/>
    </row>
    <row r="83" spans="1:12" s="304" customFormat="1">
      <c r="A83" s="179"/>
      <c r="B83" s="174"/>
      <c r="C83" s="174"/>
      <c r="D83" s="174"/>
      <c r="E83" s="174"/>
      <c r="F83" s="174"/>
      <c r="G83" s="174"/>
      <c r="H83" s="992"/>
      <c r="I83" s="174"/>
      <c r="J83" s="174"/>
      <c r="K83" s="992"/>
      <c r="L83" s="1005"/>
    </row>
    <row r="84" spans="1:12" s="304" customFormat="1">
      <c r="A84" s="179"/>
      <c r="B84" s="174"/>
      <c r="C84" s="174"/>
      <c r="D84" s="174"/>
      <c r="E84" s="174"/>
      <c r="F84" s="174"/>
      <c r="G84" s="174"/>
      <c r="H84" s="992"/>
      <c r="I84" s="174"/>
      <c r="J84" s="174"/>
      <c r="K84" s="992"/>
      <c r="L84" s="1005"/>
    </row>
    <row r="85" spans="1:12" s="304" customFormat="1">
      <c r="A85" s="179"/>
      <c r="B85" s="174"/>
      <c r="C85" s="174"/>
      <c r="D85" s="174"/>
      <c r="E85" s="174"/>
      <c r="F85" s="174"/>
      <c r="G85" s="174"/>
      <c r="H85" s="992"/>
      <c r="I85" s="174"/>
      <c r="J85" s="174"/>
      <c r="K85" s="992"/>
      <c r="L85" s="1005"/>
    </row>
    <row r="86" spans="1:12" s="304" customFormat="1">
      <c r="A86" s="179"/>
      <c r="B86" s="174"/>
      <c r="C86" s="174"/>
      <c r="D86" s="174"/>
      <c r="E86" s="174"/>
      <c r="F86" s="174"/>
      <c r="G86" s="174"/>
      <c r="H86" s="992"/>
      <c r="I86" s="174"/>
      <c r="J86" s="174"/>
      <c r="K86" s="992"/>
      <c r="L86" s="1005"/>
    </row>
    <row r="87" spans="1:12" s="304" customFormat="1">
      <c r="A87" s="179"/>
      <c r="B87" s="174"/>
      <c r="C87" s="174"/>
      <c r="D87" s="174"/>
      <c r="E87" s="174"/>
      <c r="F87" s="174"/>
      <c r="G87" s="174"/>
      <c r="H87" s="992"/>
      <c r="I87" s="174"/>
      <c r="J87" s="174"/>
      <c r="K87" s="992"/>
      <c r="L87" s="1005"/>
    </row>
    <row r="88" spans="1:12" s="304" customFormat="1">
      <c r="A88" s="179"/>
      <c r="B88" s="174"/>
      <c r="C88" s="174"/>
      <c r="D88" s="174"/>
      <c r="E88" s="174"/>
      <c r="F88" s="174"/>
      <c r="G88" s="174"/>
      <c r="H88" s="992"/>
      <c r="I88" s="174"/>
      <c r="J88" s="174"/>
      <c r="K88" s="992"/>
      <c r="L88" s="1005"/>
    </row>
    <row r="89" spans="1:12" s="304" customFormat="1">
      <c r="A89" s="179"/>
      <c r="B89" s="174"/>
      <c r="C89" s="174"/>
      <c r="D89" s="174"/>
      <c r="E89" s="174"/>
      <c r="F89" s="174"/>
      <c r="G89" s="174"/>
      <c r="H89" s="992"/>
      <c r="I89" s="174"/>
      <c r="J89" s="174"/>
      <c r="K89" s="992"/>
      <c r="L89" s="1005"/>
    </row>
    <row r="90" spans="1:12" s="304" customFormat="1">
      <c r="A90" s="179"/>
      <c r="B90" s="174"/>
      <c r="C90" s="174"/>
      <c r="D90" s="174"/>
      <c r="E90" s="174"/>
      <c r="F90" s="174"/>
      <c r="G90" s="174"/>
      <c r="H90" s="992"/>
      <c r="I90" s="174"/>
      <c r="J90" s="174"/>
      <c r="K90" s="992"/>
      <c r="L90" s="1005"/>
    </row>
    <row r="91" spans="1:12" s="304" customFormat="1">
      <c r="A91" s="179"/>
      <c r="B91" s="174"/>
      <c r="C91" s="174"/>
      <c r="D91" s="174"/>
      <c r="E91" s="174"/>
      <c r="F91" s="174"/>
      <c r="G91" s="174"/>
      <c r="H91" s="992"/>
      <c r="I91" s="174"/>
      <c r="J91" s="174"/>
      <c r="K91" s="992"/>
      <c r="L91" s="1005"/>
    </row>
    <row r="92" spans="1:12" s="304" customFormat="1">
      <c r="A92" s="179"/>
      <c r="B92" s="174"/>
      <c r="C92" s="174"/>
      <c r="D92" s="174"/>
      <c r="E92" s="174"/>
      <c r="F92" s="174"/>
      <c r="G92" s="174"/>
      <c r="H92" s="992"/>
      <c r="I92" s="174"/>
      <c r="J92" s="174"/>
      <c r="K92" s="992"/>
      <c r="L92" s="1005"/>
    </row>
    <row r="93" spans="1:12" s="304" customFormat="1">
      <c r="A93" s="179"/>
      <c r="B93" s="174"/>
      <c r="C93" s="174"/>
      <c r="D93" s="174"/>
      <c r="E93" s="174"/>
      <c r="F93" s="174"/>
      <c r="G93" s="174"/>
      <c r="H93" s="992"/>
      <c r="I93" s="174"/>
      <c r="J93" s="174"/>
      <c r="K93" s="992"/>
      <c r="L93" s="1005"/>
    </row>
    <row r="94" spans="1:12" s="304" customFormat="1">
      <c r="A94" s="179"/>
      <c r="B94" s="174"/>
      <c r="C94" s="174"/>
      <c r="D94" s="174"/>
      <c r="E94" s="174"/>
      <c r="F94" s="174"/>
      <c r="G94" s="174"/>
      <c r="H94" s="992"/>
      <c r="I94" s="174"/>
      <c r="J94" s="174"/>
      <c r="K94" s="992"/>
      <c r="L94" s="1005"/>
    </row>
    <row r="95" spans="1:12" s="304" customFormat="1">
      <c r="A95" s="179"/>
      <c r="B95" s="174"/>
      <c r="C95" s="174"/>
      <c r="D95" s="174"/>
      <c r="E95" s="174"/>
      <c r="F95" s="174"/>
      <c r="G95" s="174"/>
      <c r="H95" s="992"/>
      <c r="I95" s="174"/>
      <c r="J95" s="174"/>
      <c r="K95" s="992"/>
      <c r="L95" s="1005"/>
    </row>
    <row r="96" spans="1:12" s="304" customFormat="1">
      <c r="A96" s="179"/>
      <c r="B96" s="174"/>
      <c r="C96" s="174"/>
      <c r="D96" s="174"/>
      <c r="E96" s="174"/>
      <c r="F96" s="174"/>
      <c r="G96" s="174"/>
      <c r="H96" s="992"/>
      <c r="I96" s="174"/>
      <c r="J96" s="174"/>
      <c r="K96" s="992"/>
      <c r="L96" s="1005"/>
    </row>
    <row r="97" spans="1:12" s="304" customFormat="1">
      <c r="A97" s="179"/>
      <c r="B97" s="174"/>
      <c r="C97" s="174"/>
      <c r="D97" s="174"/>
      <c r="E97" s="174"/>
      <c r="F97" s="174"/>
      <c r="G97" s="174"/>
      <c r="H97" s="992"/>
      <c r="I97" s="174"/>
      <c r="J97" s="174"/>
      <c r="K97" s="992"/>
      <c r="L97" s="1005"/>
    </row>
    <row r="98" spans="1:12" s="304" customFormat="1">
      <c r="A98" s="179"/>
      <c r="B98" s="174"/>
      <c r="C98" s="174"/>
      <c r="D98" s="174"/>
      <c r="E98" s="174"/>
      <c r="F98" s="174"/>
      <c r="G98" s="174"/>
      <c r="H98" s="992"/>
      <c r="I98" s="174"/>
      <c r="J98" s="174"/>
      <c r="K98" s="992"/>
      <c r="L98" s="1005"/>
    </row>
    <row r="99" spans="1:12" s="304" customFormat="1">
      <c r="A99" s="179"/>
      <c r="B99" s="174"/>
      <c r="C99" s="174"/>
      <c r="D99" s="174"/>
      <c r="E99" s="174"/>
      <c r="F99" s="174"/>
      <c r="G99" s="174"/>
      <c r="H99" s="992"/>
      <c r="I99" s="174"/>
      <c r="J99" s="174"/>
      <c r="K99" s="992"/>
      <c r="L99" s="1005"/>
    </row>
    <row r="100" spans="1:12" s="304" customFormat="1">
      <c r="A100" s="179"/>
      <c r="B100" s="174"/>
      <c r="C100" s="174"/>
      <c r="D100" s="174"/>
      <c r="E100" s="174"/>
      <c r="F100" s="174"/>
      <c r="G100" s="174"/>
      <c r="H100" s="992"/>
      <c r="I100" s="174"/>
      <c r="J100" s="174"/>
      <c r="K100" s="992"/>
      <c r="L100" s="1005"/>
    </row>
    <row r="101" spans="1:12" s="304" customFormat="1">
      <c r="A101" s="179"/>
      <c r="B101" s="174"/>
      <c r="C101" s="174"/>
      <c r="D101" s="174"/>
      <c r="E101" s="174"/>
      <c r="F101" s="174"/>
      <c r="G101" s="174"/>
      <c r="H101" s="992"/>
      <c r="I101" s="174"/>
      <c r="J101" s="174"/>
      <c r="K101" s="992"/>
      <c r="L101" s="1005"/>
    </row>
    <row r="102" spans="1:12" s="304" customFormat="1">
      <c r="A102" s="179"/>
      <c r="B102" s="174"/>
      <c r="C102" s="174"/>
      <c r="D102" s="174"/>
      <c r="E102" s="174"/>
      <c r="F102" s="174"/>
      <c r="G102" s="174"/>
      <c r="H102" s="992"/>
      <c r="I102" s="174"/>
      <c r="J102" s="174"/>
      <c r="K102" s="992"/>
      <c r="L102" s="1005"/>
    </row>
    <row r="103" spans="1:12" s="304" customFormat="1">
      <c r="A103" s="179"/>
      <c r="B103" s="174"/>
      <c r="C103" s="174"/>
      <c r="D103" s="174"/>
      <c r="E103" s="174"/>
      <c r="F103" s="174"/>
      <c r="G103" s="174"/>
      <c r="H103" s="992"/>
      <c r="I103" s="174"/>
      <c r="J103" s="174"/>
      <c r="K103" s="992"/>
      <c r="L103" s="1005"/>
    </row>
    <row r="104" spans="1:12" s="304" customFormat="1">
      <c r="A104" s="179"/>
      <c r="B104" s="174"/>
      <c r="C104" s="174"/>
      <c r="D104" s="174"/>
      <c r="E104" s="174"/>
      <c r="F104" s="174"/>
      <c r="G104" s="174"/>
      <c r="H104" s="992"/>
      <c r="I104" s="174"/>
      <c r="J104" s="174"/>
      <c r="K104" s="992"/>
      <c r="L104" s="1005"/>
    </row>
    <row r="105" spans="1:12" s="304" customFormat="1">
      <c r="A105" s="179"/>
      <c r="B105" s="174"/>
      <c r="C105" s="174"/>
      <c r="D105" s="174"/>
      <c r="E105" s="174"/>
      <c r="F105" s="174"/>
      <c r="G105" s="174"/>
      <c r="H105" s="992"/>
      <c r="I105" s="174"/>
      <c r="J105" s="174"/>
      <c r="K105" s="992"/>
      <c r="L105" s="1005"/>
    </row>
    <row r="106" spans="1:12" s="304" customFormat="1">
      <c r="A106" s="179"/>
      <c r="B106" s="174"/>
      <c r="C106" s="174"/>
      <c r="D106" s="174"/>
      <c r="E106" s="174"/>
      <c r="F106" s="174"/>
      <c r="G106" s="174"/>
      <c r="H106" s="992"/>
      <c r="I106" s="174"/>
      <c r="J106" s="174"/>
      <c r="K106" s="992"/>
      <c r="L106" s="1005"/>
    </row>
    <row r="107" spans="1:12" s="304" customFormat="1">
      <c r="A107" s="179"/>
      <c r="B107" s="174"/>
      <c r="C107" s="174"/>
      <c r="D107" s="174"/>
      <c r="E107" s="174"/>
      <c r="F107" s="174"/>
      <c r="G107" s="174"/>
      <c r="H107" s="992"/>
      <c r="I107" s="174"/>
      <c r="J107" s="174"/>
      <c r="K107" s="992"/>
      <c r="L107" s="1005"/>
    </row>
    <row r="108" spans="1:12" s="304" customFormat="1">
      <c r="A108" s="179"/>
      <c r="B108" s="174"/>
      <c r="C108" s="174"/>
      <c r="D108" s="174"/>
      <c r="E108" s="174"/>
      <c r="F108" s="174"/>
      <c r="G108" s="174"/>
      <c r="H108" s="992"/>
      <c r="I108" s="174"/>
      <c r="J108" s="174"/>
      <c r="K108" s="992"/>
      <c r="L108" s="1005"/>
    </row>
    <row r="109" spans="1:12" s="304" customFormat="1">
      <c r="A109" s="179"/>
      <c r="B109" s="174"/>
      <c r="C109" s="174"/>
      <c r="D109" s="174"/>
      <c r="E109" s="174"/>
      <c r="F109" s="174"/>
      <c r="G109" s="174"/>
      <c r="H109" s="992"/>
      <c r="I109" s="174"/>
      <c r="J109" s="174"/>
      <c r="K109" s="992"/>
      <c r="L109" s="1005"/>
    </row>
    <row r="110" spans="1:12" s="304" customFormat="1">
      <c r="A110" s="179"/>
      <c r="B110" s="174"/>
      <c r="C110" s="174"/>
      <c r="D110" s="174"/>
      <c r="E110" s="174"/>
      <c r="F110" s="174"/>
      <c r="G110" s="174"/>
      <c r="H110" s="992"/>
      <c r="I110" s="174"/>
      <c r="J110" s="174"/>
      <c r="K110" s="992"/>
      <c r="L110" s="1005"/>
    </row>
    <row r="111" spans="1:12" s="304" customFormat="1">
      <c r="A111" s="179"/>
      <c r="B111" s="174"/>
      <c r="C111" s="174"/>
      <c r="D111" s="174"/>
      <c r="E111" s="174"/>
      <c r="F111" s="174"/>
      <c r="G111" s="174"/>
      <c r="H111" s="992"/>
      <c r="I111" s="174"/>
      <c r="J111" s="174"/>
      <c r="K111" s="992"/>
      <c r="L111" s="1005"/>
    </row>
    <row r="112" spans="1:12" s="304" customFormat="1">
      <c r="A112" s="179"/>
      <c r="B112" s="174"/>
      <c r="C112" s="174"/>
      <c r="D112" s="174"/>
      <c r="E112" s="174"/>
      <c r="F112" s="174"/>
      <c r="G112" s="174"/>
      <c r="H112" s="992"/>
      <c r="I112" s="174"/>
      <c r="J112" s="174"/>
      <c r="K112" s="992"/>
      <c r="L112" s="1005"/>
    </row>
    <row r="113" spans="1:12" s="304" customFormat="1">
      <c r="A113" s="179"/>
      <c r="B113" s="174"/>
      <c r="C113" s="174"/>
      <c r="D113" s="174"/>
      <c r="E113" s="174"/>
      <c r="F113" s="174"/>
      <c r="G113" s="174"/>
      <c r="H113" s="992"/>
      <c r="I113" s="174"/>
      <c r="J113" s="174"/>
      <c r="K113" s="992"/>
      <c r="L113" s="1005"/>
    </row>
    <row r="114" spans="1:12" s="304" customFormat="1">
      <c r="A114" s="179"/>
      <c r="B114" s="174"/>
      <c r="C114" s="174"/>
      <c r="D114" s="174"/>
      <c r="E114" s="174"/>
      <c r="F114" s="174"/>
      <c r="G114" s="174"/>
      <c r="H114" s="992"/>
      <c r="I114" s="174"/>
      <c r="J114" s="174"/>
      <c r="K114" s="992"/>
      <c r="L114" s="1005"/>
    </row>
    <row r="115" spans="1:12" s="304" customFormat="1">
      <c r="A115" s="179"/>
      <c r="B115" s="174"/>
      <c r="C115" s="174"/>
      <c r="D115" s="174"/>
      <c r="E115" s="174"/>
      <c r="F115" s="174"/>
      <c r="G115" s="174"/>
      <c r="H115" s="992"/>
      <c r="I115" s="174"/>
      <c r="J115" s="174"/>
      <c r="K115" s="992"/>
      <c r="L115" s="1005"/>
    </row>
    <row r="116" spans="1:12" s="304" customFormat="1">
      <c r="A116" s="179"/>
      <c r="B116" s="174"/>
      <c r="C116" s="174"/>
      <c r="D116" s="174"/>
      <c r="E116" s="174"/>
      <c r="F116" s="174"/>
      <c r="G116" s="174"/>
      <c r="H116" s="992"/>
      <c r="I116" s="174"/>
      <c r="J116" s="174"/>
      <c r="K116" s="992"/>
      <c r="L116" s="1005"/>
    </row>
    <row r="117" spans="1:12" s="304" customFormat="1">
      <c r="A117" s="179"/>
      <c r="B117" s="174"/>
      <c r="C117" s="174"/>
      <c r="D117" s="174"/>
      <c r="E117" s="174"/>
      <c r="F117" s="174"/>
      <c r="G117" s="174"/>
      <c r="H117" s="992"/>
      <c r="I117" s="174"/>
      <c r="J117" s="174"/>
      <c r="K117" s="992"/>
      <c r="L117" s="1005"/>
    </row>
    <row r="118" spans="1:12" s="304" customFormat="1">
      <c r="A118" s="179"/>
      <c r="B118" s="174"/>
      <c r="C118" s="174"/>
      <c r="D118" s="174"/>
      <c r="E118" s="174"/>
      <c r="F118" s="174"/>
      <c r="G118" s="174"/>
      <c r="H118" s="992"/>
      <c r="I118" s="174"/>
      <c r="J118" s="174"/>
      <c r="K118" s="992"/>
      <c r="L118" s="1005"/>
    </row>
    <row r="119" spans="1:12" s="304" customFormat="1">
      <c r="A119" s="179"/>
      <c r="B119" s="174"/>
      <c r="C119" s="174"/>
      <c r="D119" s="174"/>
      <c r="E119" s="174"/>
      <c r="F119" s="174"/>
      <c r="G119" s="174"/>
      <c r="H119" s="992"/>
      <c r="I119" s="174"/>
      <c r="J119" s="174"/>
      <c r="K119" s="992"/>
      <c r="L119" s="1005"/>
    </row>
    <row r="120" spans="1:12" s="304" customFormat="1">
      <c r="A120" s="179"/>
      <c r="B120" s="174"/>
      <c r="C120" s="174"/>
      <c r="D120" s="174"/>
      <c r="E120" s="174"/>
      <c r="F120" s="174"/>
      <c r="G120" s="174"/>
      <c r="H120" s="992"/>
      <c r="I120" s="174"/>
      <c r="J120" s="174"/>
      <c r="K120" s="992"/>
      <c r="L120" s="1005"/>
    </row>
    <row r="121" spans="1:12" s="304" customFormat="1">
      <c r="A121" s="179"/>
      <c r="B121" s="174"/>
      <c r="C121" s="174"/>
      <c r="D121" s="174"/>
      <c r="E121" s="174"/>
      <c r="F121" s="174"/>
      <c r="G121" s="174"/>
      <c r="H121" s="992"/>
      <c r="I121" s="174"/>
      <c r="J121" s="174"/>
      <c r="K121" s="992"/>
      <c r="L121" s="1005"/>
    </row>
    <row r="122" spans="1:12" s="304" customFormat="1">
      <c r="A122" s="179"/>
      <c r="B122" s="174"/>
      <c r="C122" s="174"/>
      <c r="D122" s="174"/>
      <c r="E122" s="174"/>
      <c r="F122" s="174"/>
      <c r="G122" s="174"/>
      <c r="H122" s="992"/>
      <c r="I122" s="174"/>
      <c r="J122" s="174"/>
      <c r="K122" s="992"/>
      <c r="L122" s="1005"/>
    </row>
    <row r="123" spans="1:12" s="304" customFormat="1">
      <c r="A123" s="179"/>
      <c r="B123" s="174"/>
      <c r="C123" s="174"/>
      <c r="D123" s="174"/>
      <c r="E123" s="174"/>
      <c r="F123" s="174"/>
      <c r="G123" s="174"/>
      <c r="H123" s="992"/>
      <c r="I123" s="174"/>
      <c r="J123" s="174"/>
      <c r="K123" s="992"/>
      <c r="L123" s="1005"/>
    </row>
    <row r="124" spans="1:12" s="304" customFormat="1">
      <c r="A124" s="179"/>
      <c r="B124" s="174"/>
      <c r="C124" s="174"/>
      <c r="D124" s="174"/>
      <c r="E124" s="174"/>
      <c r="F124" s="174"/>
      <c r="G124" s="174"/>
      <c r="H124" s="992"/>
      <c r="I124" s="174"/>
      <c r="J124" s="174"/>
      <c r="K124" s="992"/>
      <c r="L124" s="1005"/>
    </row>
    <row r="125" spans="1:12" s="304" customFormat="1">
      <c r="A125" s="179"/>
      <c r="B125" s="174"/>
      <c r="C125" s="174"/>
      <c r="D125" s="174"/>
      <c r="E125" s="174"/>
      <c r="F125" s="174"/>
      <c r="G125" s="174"/>
      <c r="H125" s="992"/>
      <c r="I125" s="174"/>
      <c r="J125" s="174"/>
      <c r="K125" s="992"/>
      <c r="L125" s="1005"/>
    </row>
    <row r="126" spans="1:12" s="304" customFormat="1">
      <c r="A126" s="179"/>
      <c r="B126" s="174"/>
      <c r="C126" s="174"/>
      <c r="D126" s="174"/>
      <c r="E126" s="174"/>
      <c r="F126" s="174"/>
      <c r="G126" s="174"/>
      <c r="H126" s="992"/>
      <c r="I126" s="174"/>
      <c r="J126" s="174"/>
      <c r="K126" s="992"/>
      <c r="L126" s="1005"/>
    </row>
    <row r="127" spans="1:12" s="304" customFormat="1">
      <c r="A127" s="179"/>
      <c r="B127" s="174"/>
      <c r="C127" s="174"/>
      <c r="D127" s="174"/>
      <c r="E127" s="174"/>
      <c r="F127" s="174"/>
      <c r="G127" s="174"/>
      <c r="H127" s="992"/>
      <c r="I127" s="174"/>
      <c r="J127" s="174"/>
      <c r="K127" s="992"/>
      <c r="L127" s="1005"/>
    </row>
    <row r="128" spans="1:12" s="304" customFormat="1">
      <c r="A128" s="179"/>
      <c r="B128" s="174"/>
      <c r="C128" s="174"/>
      <c r="D128" s="174"/>
      <c r="E128" s="174"/>
      <c r="F128" s="174"/>
      <c r="G128" s="174"/>
      <c r="H128" s="992"/>
      <c r="I128" s="174"/>
      <c r="J128" s="174"/>
      <c r="K128" s="992"/>
      <c r="L128" s="1005"/>
    </row>
    <row r="129" spans="1:12" s="304" customFormat="1">
      <c r="A129" s="179"/>
      <c r="B129" s="174"/>
      <c r="C129" s="174"/>
      <c r="D129" s="174"/>
      <c r="E129" s="174"/>
      <c r="F129" s="174"/>
      <c r="G129" s="174"/>
      <c r="H129" s="992"/>
      <c r="I129" s="174"/>
      <c r="J129" s="174"/>
      <c r="K129" s="992"/>
      <c r="L129" s="1005"/>
    </row>
    <row r="130" spans="1:12" s="304" customFormat="1">
      <c r="A130" s="179"/>
      <c r="B130" s="174"/>
      <c r="C130" s="174"/>
      <c r="D130" s="174"/>
      <c r="E130" s="174"/>
      <c r="F130" s="174"/>
      <c r="G130" s="174"/>
      <c r="H130" s="992"/>
      <c r="I130" s="174"/>
      <c r="J130" s="174"/>
      <c r="K130" s="992"/>
      <c r="L130" s="1005"/>
    </row>
    <row r="131" spans="1:12" s="304" customFormat="1">
      <c r="A131" s="179"/>
      <c r="B131" s="174"/>
      <c r="C131" s="174"/>
      <c r="D131" s="174"/>
      <c r="E131" s="174"/>
      <c r="F131" s="174"/>
      <c r="G131" s="174"/>
      <c r="H131" s="992"/>
      <c r="I131" s="174"/>
      <c r="J131" s="174"/>
      <c r="K131" s="992"/>
      <c r="L131" s="1005"/>
    </row>
    <row r="132" spans="1:12" s="304" customFormat="1">
      <c r="A132" s="179"/>
      <c r="B132" s="174"/>
      <c r="C132" s="174"/>
      <c r="D132" s="174"/>
      <c r="E132" s="174"/>
      <c r="F132" s="174"/>
      <c r="G132" s="174"/>
      <c r="H132" s="992"/>
      <c r="I132" s="174"/>
      <c r="J132" s="174"/>
      <c r="K132" s="992"/>
      <c r="L132" s="1005"/>
    </row>
    <row r="133" spans="1:12" s="304" customFormat="1">
      <c r="A133" s="179"/>
      <c r="B133" s="174"/>
      <c r="C133" s="174"/>
      <c r="D133" s="174"/>
      <c r="E133" s="174"/>
      <c r="F133" s="174"/>
      <c r="G133" s="174"/>
      <c r="H133" s="992"/>
      <c r="I133" s="174"/>
      <c r="J133" s="174"/>
      <c r="K133" s="992"/>
      <c r="L133" s="1005"/>
    </row>
    <row r="134" spans="1:12" s="304" customFormat="1">
      <c r="A134" s="179"/>
      <c r="B134" s="174"/>
      <c r="C134" s="174"/>
      <c r="D134" s="174"/>
      <c r="E134" s="174"/>
      <c r="F134" s="174"/>
      <c r="G134" s="174"/>
      <c r="H134" s="992"/>
      <c r="I134" s="174"/>
      <c r="J134" s="174"/>
      <c r="K134" s="992"/>
      <c r="L134" s="1005"/>
    </row>
    <row r="135" spans="1:12" s="304" customFormat="1">
      <c r="A135" s="179"/>
      <c r="B135" s="174"/>
      <c r="C135" s="174"/>
      <c r="D135" s="174"/>
      <c r="E135" s="174"/>
      <c r="F135" s="174"/>
      <c r="G135" s="174"/>
      <c r="H135" s="992"/>
      <c r="I135" s="174"/>
      <c r="J135" s="174"/>
      <c r="K135" s="992"/>
      <c r="L135" s="1005"/>
    </row>
    <row r="136" spans="1:12" s="304" customFormat="1">
      <c r="A136" s="179"/>
      <c r="B136" s="174"/>
      <c r="C136" s="174"/>
      <c r="D136" s="174"/>
      <c r="E136" s="174"/>
      <c r="F136" s="174"/>
      <c r="G136" s="174"/>
      <c r="H136" s="992"/>
      <c r="I136" s="174"/>
      <c r="J136" s="174"/>
      <c r="K136" s="992"/>
      <c r="L136" s="1005"/>
    </row>
    <row r="137" spans="1:12" s="304" customFormat="1">
      <c r="A137" s="179"/>
      <c r="B137" s="174"/>
      <c r="C137" s="174"/>
      <c r="D137" s="174"/>
      <c r="E137" s="174"/>
      <c r="F137" s="174"/>
      <c r="G137" s="174"/>
      <c r="H137" s="992"/>
      <c r="I137" s="174"/>
      <c r="J137" s="174"/>
      <c r="K137" s="992"/>
      <c r="L137" s="1005"/>
    </row>
    <row r="138" spans="1:12" s="304" customFormat="1">
      <c r="A138" s="179"/>
      <c r="B138" s="174"/>
      <c r="C138" s="174"/>
      <c r="D138" s="174"/>
      <c r="E138" s="174"/>
      <c r="F138" s="174"/>
      <c r="G138" s="174"/>
      <c r="H138" s="992"/>
      <c r="I138" s="174"/>
      <c r="J138" s="174"/>
      <c r="K138" s="992"/>
      <c r="L138" s="1005"/>
    </row>
    <row r="139" spans="1:12" s="304" customFormat="1">
      <c r="A139" s="179"/>
      <c r="B139" s="174"/>
      <c r="C139" s="174"/>
      <c r="D139" s="174"/>
      <c r="E139" s="174"/>
      <c r="F139" s="174"/>
      <c r="G139" s="174"/>
      <c r="H139" s="992"/>
      <c r="I139" s="174"/>
      <c r="J139" s="174"/>
      <c r="K139" s="992"/>
      <c r="L139" s="1005"/>
    </row>
    <row r="140" spans="1:12" s="304" customFormat="1">
      <c r="A140" s="179"/>
      <c r="B140" s="174"/>
      <c r="C140" s="174"/>
      <c r="D140" s="174"/>
      <c r="E140" s="174"/>
      <c r="F140" s="174"/>
      <c r="G140" s="174"/>
      <c r="H140" s="992"/>
      <c r="I140" s="174"/>
      <c r="J140" s="174"/>
      <c r="K140" s="992"/>
      <c r="L140" s="1005"/>
    </row>
    <row r="141" spans="1:12" s="304" customFormat="1">
      <c r="A141" s="179"/>
      <c r="B141" s="174"/>
      <c r="C141" s="174"/>
      <c r="D141" s="174"/>
      <c r="E141" s="174"/>
      <c r="F141" s="174"/>
      <c r="G141" s="174"/>
      <c r="H141" s="992"/>
      <c r="I141" s="174"/>
      <c r="J141" s="174"/>
      <c r="K141" s="992"/>
      <c r="L141" s="1005"/>
    </row>
    <row r="142" spans="1:12" s="304" customFormat="1">
      <c r="A142" s="179"/>
      <c r="B142" s="174"/>
      <c r="C142" s="174"/>
      <c r="D142" s="174"/>
      <c r="E142" s="174"/>
      <c r="F142" s="174"/>
      <c r="G142" s="174"/>
      <c r="H142" s="992"/>
      <c r="I142" s="174"/>
      <c r="J142" s="174"/>
      <c r="K142" s="992"/>
      <c r="L142" s="1005"/>
    </row>
    <row r="143" spans="1:12" s="304" customFormat="1">
      <c r="A143" s="179"/>
      <c r="B143" s="174"/>
      <c r="C143" s="174"/>
      <c r="D143" s="174"/>
      <c r="E143" s="174"/>
      <c r="F143" s="174"/>
      <c r="G143" s="174"/>
      <c r="H143" s="992"/>
      <c r="I143" s="174"/>
      <c r="J143" s="174"/>
      <c r="K143" s="992"/>
      <c r="L143" s="1005"/>
    </row>
    <row r="144" spans="1:12" s="304" customFormat="1">
      <c r="A144" s="179"/>
      <c r="B144" s="174"/>
      <c r="C144" s="174"/>
      <c r="D144" s="174"/>
      <c r="E144" s="174"/>
      <c r="F144" s="174"/>
      <c r="G144" s="174"/>
      <c r="H144" s="992"/>
      <c r="I144" s="174"/>
      <c r="J144" s="174"/>
      <c r="K144" s="992"/>
      <c r="L144" s="1005"/>
    </row>
    <row r="145" spans="1:12" s="304" customFormat="1">
      <c r="A145" s="179"/>
      <c r="B145" s="174"/>
      <c r="C145" s="174"/>
      <c r="D145" s="174"/>
      <c r="E145" s="174"/>
      <c r="F145" s="174"/>
      <c r="G145" s="174"/>
      <c r="H145" s="992"/>
      <c r="I145" s="174"/>
      <c r="J145" s="174"/>
      <c r="K145" s="992"/>
      <c r="L145" s="1005"/>
    </row>
    <row r="146" spans="1:12" s="304" customFormat="1">
      <c r="A146" s="179"/>
      <c r="B146" s="174"/>
      <c r="C146" s="174"/>
      <c r="D146" s="174"/>
      <c r="E146" s="174"/>
      <c r="F146" s="174"/>
      <c r="G146" s="174"/>
      <c r="H146" s="992"/>
      <c r="I146" s="174"/>
      <c r="J146" s="174"/>
      <c r="K146" s="992"/>
      <c r="L146" s="1005"/>
    </row>
    <row r="147" spans="1:12" s="304" customFormat="1">
      <c r="A147" s="179"/>
      <c r="B147" s="174"/>
      <c r="C147" s="174"/>
      <c r="D147" s="174"/>
      <c r="E147" s="174"/>
      <c r="F147" s="174"/>
      <c r="G147" s="174"/>
      <c r="H147" s="992"/>
      <c r="I147" s="174"/>
      <c r="J147" s="174"/>
      <c r="K147" s="992"/>
      <c r="L147" s="1005"/>
    </row>
    <row r="148" spans="1:12" s="304" customFormat="1">
      <c r="A148" s="179"/>
      <c r="B148" s="174"/>
      <c r="C148" s="174"/>
      <c r="D148" s="174"/>
      <c r="E148" s="174"/>
      <c r="F148" s="174"/>
      <c r="G148" s="174"/>
      <c r="H148" s="992"/>
      <c r="I148" s="174"/>
      <c r="J148" s="174"/>
      <c r="K148" s="992"/>
      <c r="L148" s="1005"/>
    </row>
    <row r="149" spans="1:12" s="304" customFormat="1">
      <c r="A149" s="179"/>
      <c r="B149" s="174"/>
      <c r="C149" s="174"/>
      <c r="D149" s="174"/>
      <c r="E149" s="174"/>
      <c r="F149" s="174"/>
      <c r="G149" s="174"/>
      <c r="H149" s="992"/>
      <c r="I149" s="174"/>
      <c r="J149" s="174"/>
      <c r="K149" s="992"/>
      <c r="L149" s="1005"/>
    </row>
    <row r="150" spans="1:12" s="304" customFormat="1">
      <c r="A150" s="179"/>
      <c r="B150" s="174"/>
      <c r="C150" s="174"/>
      <c r="D150" s="174"/>
      <c r="E150" s="174"/>
      <c r="F150" s="174"/>
      <c r="G150" s="174"/>
      <c r="H150" s="992"/>
      <c r="I150" s="174"/>
      <c r="J150" s="174"/>
      <c r="K150" s="992"/>
      <c r="L150" s="1005"/>
    </row>
    <row r="151" spans="1:12" s="304" customFormat="1">
      <c r="A151" s="179"/>
      <c r="B151" s="174"/>
      <c r="C151" s="174"/>
      <c r="D151" s="174"/>
      <c r="E151" s="174"/>
      <c r="F151" s="174"/>
      <c r="G151" s="174"/>
      <c r="H151" s="992"/>
      <c r="I151" s="174"/>
      <c r="J151" s="174"/>
      <c r="K151" s="992"/>
      <c r="L151" s="1005"/>
    </row>
    <row r="152" spans="1:12" s="304" customFormat="1">
      <c r="A152" s="179"/>
      <c r="B152" s="174"/>
      <c r="C152" s="174"/>
      <c r="D152" s="174"/>
      <c r="E152" s="174"/>
      <c r="F152" s="174"/>
      <c r="G152" s="174"/>
      <c r="H152" s="992"/>
      <c r="I152" s="174"/>
      <c r="J152" s="174"/>
      <c r="K152" s="992"/>
      <c r="L152" s="1005"/>
    </row>
    <row r="153" spans="1:12" s="304" customFormat="1">
      <c r="A153" s="179"/>
      <c r="B153" s="174"/>
      <c r="C153" s="174"/>
      <c r="D153" s="174"/>
      <c r="E153" s="174"/>
      <c r="F153" s="174"/>
      <c r="G153" s="174"/>
      <c r="H153" s="992"/>
      <c r="I153" s="174"/>
      <c r="J153" s="174"/>
      <c r="K153" s="992"/>
      <c r="L153" s="1005"/>
    </row>
    <row r="154" spans="1:12" s="304" customFormat="1">
      <c r="A154" s="179"/>
      <c r="B154" s="174"/>
      <c r="C154" s="174"/>
      <c r="D154" s="174"/>
      <c r="E154" s="174"/>
      <c r="F154" s="174"/>
      <c r="G154" s="174"/>
      <c r="H154" s="992"/>
      <c r="I154" s="174"/>
      <c r="J154" s="174"/>
      <c r="K154" s="992"/>
      <c r="L154" s="1005"/>
    </row>
    <row r="155" spans="1:12" s="304" customFormat="1">
      <c r="A155" s="179"/>
      <c r="B155" s="174"/>
      <c r="C155" s="174"/>
      <c r="D155" s="174"/>
      <c r="E155" s="174"/>
      <c r="F155" s="174"/>
      <c r="G155" s="174"/>
      <c r="H155" s="992"/>
      <c r="I155" s="174"/>
      <c r="J155" s="174"/>
      <c r="K155" s="992"/>
      <c r="L155" s="1005"/>
    </row>
    <row r="156" spans="1:12" s="304" customFormat="1">
      <c r="A156" s="179"/>
      <c r="B156" s="174"/>
      <c r="C156" s="174"/>
      <c r="D156" s="174"/>
      <c r="E156" s="174"/>
      <c r="F156" s="174"/>
      <c r="G156" s="174"/>
      <c r="H156" s="992"/>
      <c r="I156" s="174"/>
      <c r="J156" s="174"/>
      <c r="K156" s="992"/>
      <c r="L156" s="1005"/>
    </row>
    <row r="157" spans="1:12" s="304" customFormat="1">
      <c r="A157" s="179"/>
      <c r="B157" s="174"/>
      <c r="C157" s="174"/>
      <c r="D157" s="174"/>
      <c r="E157" s="174"/>
      <c r="F157" s="174"/>
      <c r="G157" s="174"/>
      <c r="H157" s="992"/>
      <c r="I157" s="174"/>
      <c r="J157" s="174"/>
      <c r="K157" s="992"/>
      <c r="L157" s="1005"/>
    </row>
    <row r="158" spans="1:12" s="304" customFormat="1">
      <c r="A158" s="179"/>
      <c r="B158" s="174"/>
      <c r="C158" s="174"/>
      <c r="D158" s="174"/>
      <c r="E158" s="174"/>
      <c r="F158" s="174"/>
      <c r="G158" s="174"/>
      <c r="H158" s="992"/>
      <c r="I158" s="174"/>
      <c r="J158" s="174"/>
      <c r="K158" s="992"/>
      <c r="L158" s="1005"/>
    </row>
    <row r="159" spans="1:12" s="304" customFormat="1">
      <c r="A159" s="179"/>
      <c r="B159" s="174"/>
      <c r="C159" s="174"/>
      <c r="D159" s="174"/>
      <c r="E159" s="174"/>
      <c r="F159" s="174"/>
      <c r="G159" s="174"/>
      <c r="H159" s="992"/>
      <c r="I159" s="174"/>
      <c r="J159" s="174"/>
      <c r="K159" s="992"/>
      <c r="L159" s="1005"/>
    </row>
    <row r="160" spans="1:12" s="304" customFormat="1">
      <c r="A160" s="179"/>
      <c r="B160" s="174"/>
      <c r="C160" s="174"/>
      <c r="D160" s="174"/>
      <c r="E160" s="174"/>
      <c r="F160" s="174"/>
      <c r="G160" s="174"/>
      <c r="H160" s="992"/>
      <c r="I160" s="174"/>
      <c r="J160" s="174"/>
      <c r="K160" s="992"/>
      <c r="L160" s="1005"/>
    </row>
    <row r="161" spans="1:12" s="304" customFormat="1">
      <c r="A161" s="179"/>
      <c r="B161" s="174"/>
      <c r="C161" s="174"/>
      <c r="D161" s="174"/>
      <c r="E161" s="174"/>
      <c r="F161" s="174"/>
      <c r="G161" s="174"/>
      <c r="H161" s="992"/>
      <c r="I161" s="174"/>
      <c r="J161" s="174"/>
      <c r="K161" s="992"/>
      <c r="L161" s="1005"/>
    </row>
    <row r="162" spans="1:12" s="304" customFormat="1">
      <c r="A162" s="179"/>
      <c r="B162" s="174"/>
      <c r="C162" s="174"/>
      <c r="D162" s="174"/>
      <c r="E162" s="174"/>
      <c r="F162" s="174"/>
      <c r="G162" s="174"/>
      <c r="H162" s="992"/>
      <c r="I162" s="174"/>
      <c r="J162" s="174"/>
      <c r="K162" s="992"/>
      <c r="L162" s="1005"/>
    </row>
    <row r="163" spans="1:12" s="304" customFormat="1">
      <c r="A163" s="179"/>
      <c r="B163" s="174"/>
      <c r="C163" s="174"/>
      <c r="D163" s="174"/>
      <c r="E163" s="174"/>
      <c r="F163" s="174"/>
      <c r="G163" s="174"/>
      <c r="H163" s="992"/>
      <c r="I163" s="174"/>
      <c r="J163" s="174"/>
      <c r="K163" s="992"/>
      <c r="L163" s="1005"/>
    </row>
    <row r="164" spans="1:12" s="304" customFormat="1">
      <c r="A164" s="179"/>
      <c r="B164" s="174"/>
      <c r="C164" s="174"/>
      <c r="D164" s="174"/>
      <c r="E164" s="174"/>
      <c r="F164" s="174"/>
      <c r="G164" s="174"/>
      <c r="H164" s="992"/>
      <c r="I164" s="174"/>
      <c r="J164" s="174"/>
      <c r="K164" s="992"/>
      <c r="L164" s="1005"/>
    </row>
    <row r="165" spans="1:12" s="304" customFormat="1">
      <c r="A165" s="179"/>
      <c r="B165" s="174"/>
      <c r="C165" s="174"/>
      <c r="D165" s="174"/>
      <c r="E165" s="174"/>
      <c r="F165" s="174"/>
      <c r="G165" s="174"/>
      <c r="H165" s="992"/>
      <c r="I165" s="174"/>
      <c r="J165" s="174"/>
      <c r="K165" s="992"/>
      <c r="L165" s="1005"/>
    </row>
    <row r="166" spans="1:12" s="304" customFormat="1">
      <c r="A166" s="179"/>
      <c r="B166" s="174"/>
      <c r="C166" s="174"/>
      <c r="D166" s="174"/>
      <c r="E166" s="174"/>
      <c r="F166" s="174"/>
      <c r="G166" s="174"/>
      <c r="H166" s="992"/>
      <c r="I166" s="174"/>
      <c r="J166" s="174"/>
      <c r="K166" s="992"/>
      <c r="L166" s="1005"/>
    </row>
    <row r="167" spans="1:12" s="304" customFormat="1">
      <c r="A167" s="179"/>
      <c r="B167" s="174"/>
      <c r="C167" s="174"/>
      <c r="D167" s="174"/>
      <c r="E167" s="174"/>
      <c r="F167" s="174"/>
      <c r="G167" s="174"/>
      <c r="H167" s="992"/>
      <c r="I167" s="174"/>
      <c r="J167" s="174"/>
      <c r="K167" s="992"/>
      <c r="L167" s="1005"/>
    </row>
    <row r="168" spans="1:12" s="304" customFormat="1">
      <c r="A168" s="179"/>
      <c r="B168" s="174"/>
      <c r="C168" s="174"/>
      <c r="D168" s="174"/>
      <c r="E168" s="174"/>
      <c r="F168" s="174"/>
      <c r="G168" s="174"/>
      <c r="H168" s="992"/>
      <c r="I168" s="174"/>
      <c r="J168" s="174"/>
      <c r="K168" s="992"/>
      <c r="L168" s="1005"/>
    </row>
    <row r="169" spans="1:12" s="304" customFormat="1">
      <c r="A169" s="179"/>
      <c r="B169" s="174"/>
      <c r="C169" s="174"/>
      <c r="D169" s="174"/>
      <c r="E169" s="174"/>
      <c r="F169" s="174"/>
      <c r="G169" s="174"/>
      <c r="H169" s="992"/>
      <c r="I169" s="174"/>
      <c r="J169" s="174"/>
      <c r="K169" s="992"/>
      <c r="L169" s="1005"/>
    </row>
    <row r="170" spans="1:12" s="304" customFormat="1">
      <c r="A170" s="179"/>
      <c r="B170" s="174"/>
      <c r="C170" s="174"/>
      <c r="D170" s="174"/>
      <c r="E170" s="174"/>
      <c r="F170" s="174"/>
      <c r="G170" s="174"/>
      <c r="H170" s="992"/>
      <c r="I170" s="174"/>
      <c r="J170" s="174"/>
      <c r="K170" s="992"/>
      <c r="L170" s="1005"/>
    </row>
    <row r="171" spans="1:12" s="304" customFormat="1">
      <c r="A171" s="179"/>
      <c r="B171" s="174"/>
      <c r="C171" s="174"/>
      <c r="D171" s="174"/>
      <c r="E171" s="174"/>
      <c r="F171" s="174"/>
      <c r="G171" s="174"/>
      <c r="H171" s="992"/>
      <c r="I171" s="174"/>
      <c r="J171" s="174"/>
      <c r="K171" s="992"/>
      <c r="L171" s="1005"/>
    </row>
    <row r="172" spans="1:12" s="304" customFormat="1">
      <c r="A172" s="179"/>
      <c r="B172" s="174"/>
      <c r="C172" s="174"/>
      <c r="D172" s="174"/>
      <c r="E172" s="174"/>
      <c r="F172" s="174"/>
      <c r="G172" s="174"/>
      <c r="H172" s="992"/>
      <c r="I172" s="174"/>
      <c r="J172" s="174"/>
      <c r="K172" s="992"/>
      <c r="L172" s="1005"/>
    </row>
    <row r="173" spans="1:12" s="304" customFormat="1">
      <c r="A173" s="179"/>
      <c r="B173" s="174"/>
      <c r="C173" s="174"/>
      <c r="D173" s="174"/>
      <c r="E173" s="174"/>
      <c r="F173" s="174"/>
      <c r="G173" s="174"/>
      <c r="H173" s="992"/>
      <c r="I173" s="174"/>
      <c r="J173" s="174"/>
      <c r="K173" s="992"/>
      <c r="L173" s="1005"/>
    </row>
    <row r="174" spans="1:12" s="304" customFormat="1">
      <c r="A174" s="179"/>
      <c r="B174" s="174"/>
      <c r="C174" s="174"/>
      <c r="D174" s="174"/>
      <c r="E174" s="174"/>
      <c r="F174" s="174"/>
      <c r="G174" s="174"/>
      <c r="H174" s="992"/>
      <c r="I174" s="174"/>
      <c r="J174" s="174"/>
      <c r="K174" s="992"/>
      <c r="L174" s="1005"/>
    </row>
    <row r="175" spans="1:12" s="304" customFormat="1">
      <c r="A175" s="179"/>
      <c r="B175" s="174"/>
      <c r="C175" s="174"/>
      <c r="D175" s="174"/>
      <c r="E175" s="174"/>
      <c r="F175" s="174"/>
      <c r="G175" s="174"/>
      <c r="H175" s="992"/>
      <c r="I175" s="174"/>
      <c r="J175" s="174"/>
      <c r="K175" s="992"/>
      <c r="L175" s="1005"/>
    </row>
    <row r="176" spans="1:12" s="304" customFormat="1">
      <c r="A176" s="179"/>
      <c r="B176" s="174"/>
      <c r="C176" s="174"/>
      <c r="D176" s="174"/>
      <c r="E176" s="174"/>
      <c r="F176" s="174"/>
      <c r="G176" s="174"/>
      <c r="H176" s="992"/>
      <c r="I176" s="174"/>
      <c r="J176" s="174"/>
      <c r="K176" s="992"/>
      <c r="L176" s="1005"/>
    </row>
    <row r="177" spans="1:12" s="304" customFormat="1">
      <c r="A177" s="179"/>
      <c r="B177" s="174"/>
      <c r="C177" s="174"/>
      <c r="D177" s="174"/>
      <c r="E177" s="174"/>
      <c r="F177" s="174"/>
      <c r="G177" s="174"/>
      <c r="H177" s="992"/>
      <c r="I177" s="174"/>
      <c r="J177" s="174"/>
      <c r="K177" s="992"/>
      <c r="L177" s="1005"/>
    </row>
    <row r="178" spans="1:12" s="304" customFormat="1">
      <c r="A178" s="179"/>
      <c r="B178" s="174"/>
      <c r="C178" s="174"/>
      <c r="D178" s="174"/>
      <c r="E178" s="174"/>
      <c r="F178" s="174"/>
      <c r="G178" s="174"/>
      <c r="H178" s="992"/>
      <c r="I178" s="174"/>
      <c r="J178" s="174"/>
      <c r="K178" s="992"/>
      <c r="L178" s="1005"/>
    </row>
    <row r="179" spans="1:12" s="304" customFormat="1">
      <c r="A179" s="179"/>
      <c r="B179" s="174"/>
      <c r="C179" s="174"/>
      <c r="D179" s="174"/>
      <c r="E179" s="174"/>
      <c r="F179" s="174"/>
      <c r="G179" s="174"/>
      <c r="H179" s="992"/>
      <c r="I179" s="174"/>
      <c r="J179" s="174"/>
      <c r="K179" s="992"/>
      <c r="L179" s="1005"/>
    </row>
    <row r="180" spans="1:12" s="304" customFormat="1">
      <c r="A180" s="179"/>
      <c r="B180" s="174"/>
      <c r="C180" s="174"/>
      <c r="D180" s="174"/>
      <c r="E180" s="174"/>
      <c r="F180" s="174"/>
      <c r="G180" s="174"/>
      <c r="H180" s="992"/>
      <c r="I180" s="174"/>
      <c r="J180" s="174"/>
      <c r="K180" s="992"/>
      <c r="L180" s="1005"/>
    </row>
    <row r="181" spans="1:12" s="304" customFormat="1">
      <c r="A181" s="179"/>
      <c r="B181" s="174"/>
      <c r="C181" s="174"/>
      <c r="D181" s="174"/>
      <c r="E181" s="174"/>
      <c r="F181" s="174"/>
      <c r="G181" s="174"/>
      <c r="H181" s="992"/>
      <c r="I181" s="174"/>
      <c r="J181" s="174"/>
      <c r="K181" s="992"/>
      <c r="L181" s="1005"/>
    </row>
    <row r="182" spans="1:12" s="304" customFormat="1">
      <c r="A182" s="179"/>
      <c r="B182" s="174"/>
      <c r="C182" s="174"/>
      <c r="D182" s="174"/>
      <c r="E182" s="174"/>
      <c r="F182" s="174"/>
      <c r="G182" s="174"/>
      <c r="H182" s="992"/>
      <c r="I182" s="174"/>
      <c r="J182" s="174"/>
      <c r="K182" s="992"/>
      <c r="L182" s="1005"/>
    </row>
    <row r="183" spans="1:12" s="304" customFormat="1">
      <c r="A183" s="179"/>
      <c r="B183" s="174"/>
      <c r="C183" s="174"/>
      <c r="D183" s="174"/>
      <c r="E183" s="174"/>
      <c r="F183" s="174"/>
      <c r="G183" s="174"/>
      <c r="H183" s="992"/>
      <c r="I183" s="174"/>
      <c r="J183" s="174"/>
      <c r="K183" s="992"/>
      <c r="L183" s="1005"/>
    </row>
    <row r="184" spans="1:12" s="304" customFormat="1">
      <c r="A184" s="179"/>
      <c r="B184" s="174"/>
      <c r="C184" s="174"/>
      <c r="D184" s="174"/>
      <c r="E184" s="174"/>
      <c r="F184" s="174"/>
      <c r="G184" s="174"/>
      <c r="H184" s="992"/>
      <c r="I184" s="174"/>
      <c r="J184" s="174"/>
      <c r="K184" s="992"/>
      <c r="L184" s="1005"/>
    </row>
    <row r="185" spans="1:12" s="304" customFormat="1">
      <c r="A185" s="179"/>
      <c r="B185" s="174"/>
      <c r="C185" s="174"/>
      <c r="D185" s="174"/>
      <c r="E185" s="174"/>
      <c r="F185" s="174"/>
      <c r="G185" s="174"/>
      <c r="H185" s="992"/>
      <c r="I185" s="174"/>
      <c r="J185" s="174"/>
      <c r="K185" s="992"/>
      <c r="L185" s="1005"/>
    </row>
    <row r="186" spans="1:12" s="304" customFormat="1">
      <c r="A186" s="179"/>
      <c r="B186" s="174"/>
      <c r="C186" s="174"/>
      <c r="D186" s="174"/>
      <c r="E186" s="174"/>
      <c r="F186" s="174"/>
      <c r="G186" s="174"/>
      <c r="H186" s="992"/>
      <c r="I186" s="174"/>
      <c r="J186" s="174"/>
      <c r="K186" s="992"/>
      <c r="L186" s="1005"/>
    </row>
    <row r="187" spans="1:12" s="304" customFormat="1">
      <c r="A187" s="179"/>
      <c r="B187" s="174"/>
      <c r="C187" s="174"/>
      <c r="D187" s="174"/>
      <c r="E187" s="174"/>
      <c r="F187" s="174"/>
      <c r="G187" s="174"/>
      <c r="H187" s="992"/>
      <c r="I187" s="174"/>
      <c r="J187" s="174"/>
      <c r="K187" s="992"/>
      <c r="L187" s="1005"/>
    </row>
    <row r="188" spans="1:12" s="304" customFormat="1">
      <c r="A188" s="179"/>
      <c r="B188" s="174"/>
      <c r="C188" s="174"/>
      <c r="D188" s="174"/>
      <c r="E188" s="174"/>
      <c r="F188" s="174"/>
      <c r="G188" s="174"/>
      <c r="H188" s="992"/>
      <c r="I188" s="174"/>
      <c r="J188" s="174"/>
      <c r="K188" s="992"/>
      <c r="L188" s="1005"/>
    </row>
    <row r="189" spans="1:12" s="304" customFormat="1">
      <c r="A189" s="179"/>
      <c r="B189" s="174"/>
      <c r="C189" s="174"/>
      <c r="D189" s="174"/>
      <c r="E189" s="174"/>
      <c r="F189" s="174"/>
      <c r="G189" s="174"/>
      <c r="H189" s="992"/>
      <c r="I189" s="174"/>
      <c r="J189" s="174"/>
      <c r="K189" s="992"/>
      <c r="L189" s="1005"/>
    </row>
    <row r="190" spans="1:12" s="304" customFormat="1">
      <c r="A190" s="179"/>
      <c r="B190" s="174"/>
      <c r="C190" s="174"/>
      <c r="D190" s="174"/>
      <c r="E190" s="174"/>
      <c r="F190" s="174"/>
      <c r="G190" s="174"/>
      <c r="H190" s="992"/>
      <c r="I190" s="174"/>
      <c r="J190" s="174"/>
      <c r="K190" s="992"/>
      <c r="L190" s="1005"/>
    </row>
    <row r="191" spans="1:12" s="304" customFormat="1">
      <c r="A191" s="179"/>
      <c r="B191" s="174"/>
      <c r="C191" s="174"/>
      <c r="D191" s="174"/>
      <c r="E191" s="174"/>
      <c r="F191" s="174"/>
      <c r="G191" s="174"/>
      <c r="H191" s="992"/>
      <c r="I191" s="174"/>
      <c r="J191" s="174"/>
      <c r="K191" s="992"/>
      <c r="L191" s="1005"/>
    </row>
    <row r="192" spans="1:12" s="304" customFormat="1">
      <c r="A192" s="179"/>
      <c r="B192" s="174"/>
      <c r="C192" s="174"/>
      <c r="D192" s="174"/>
      <c r="E192" s="174"/>
      <c r="F192" s="174"/>
      <c r="G192" s="174"/>
      <c r="H192" s="992"/>
      <c r="I192" s="174"/>
      <c r="J192" s="174"/>
      <c r="K192" s="992"/>
      <c r="L192" s="1005"/>
    </row>
    <row r="193" spans="1:12" s="304" customFormat="1">
      <c r="A193" s="179"/>
      <c r="B193" s="174"/>
      <c r="C193" s="174"/>
      <c r="D193" s="174"/>
      <c r="E193" s="174"/>
      <c r="F193" s="174"/>
      <c r="G193" s="174"/>
      <c r="H193" s="992"/>
      <c r="I193" s="174"/>
      <c r="J193" s="174"/>
      <c r="K193" s="992"/>
      <c r="L193" s="1005"/>
    </row>
    <row r="194" spans="1:12" s="304" customFormat="1">
      <c r="A194" s="179"/>
      <c r="B194" s="174"/>
      <c r="C194" s="174"/>
      <c r="D194" s="174"/>
      <c r="E194" s="174"/>
      <c r="F194" s="174"/>
      <c r="G194" s="174"/>
      <c r="H194" s="992"/>
      <c r="I194" s="174"/>
      <c r="J194" s="174"/>
      <c r="K194" s="992"/>
      <c r="L194" s="1005"/>
    </row>
    <row r="195" spans="1:12" s="304" customFormat="1">
      <c r="A195" s="179"/>
      <c r="B195" s="174"/>
      <c r="C195" s="174"/>
      <c r="D195" s="174"/>
      <c r="E195" s="174"/>
      <c r="F195" s="174"/>
      <c r="G195" s="174"/>
      <c r="H195" s="992"/>
      <c r="I195" s="174"/>
      <c r="J195" s="174"/>
      <c r="K195" s="992"/>
      <c r="L195" s="1005"/>
    </row>
    <row r="196" spans="1:12" s="304" customFormat="1">
      <c r="A196" s="179"/>
      <c r="B196" s="174"/>
      <c r="C196" s="174"/>
      <c r="D196" s="174"/>
      <c r="E196" s="174"/>
      <c r="F196" s="174"/>
      <c r="G196" s="174"/>
      <c r="H196" s="992"/>
      <c r="I196" s="174"/>
      <c r="J196" s="174"/>
      <c r="K196" s="992"/>
      <c r="L196" s="1005"/>
    </row>
    <row r="197" spans="1:12" s="304" customFormat="1">
      <c r="A197" s="179"/>
      <c r="B197" s="174"/>
      <c r="C197" s="174"/>
      <c r="D197" s="174"/>
      <c r="E197" s="174"/>
      <c r="F197" s="174"/>
      <c r="G197" s="174"/>
      <c r="H197" s="992"/>
      <c r="I197" s="174"/>
      <c r="J197" s="174"/>
      <c r="K197" s="992"/>
      <c r="L197" s="1005"/>
    </row>
    <row r="198" spans="1:12" s="304" customFormat="1">
      <c r="A198" s="179"/>
      <c r="B198" s="174"/>
      <c r="C198" s="174"/>
      <c r="D198" s="174"/>
      <c r="E198" s="174"/>
      <c r="F198" s="174"/>
      <c r="G198" s="174"/>
      <c r="H198" s="992"/>
      <c r="I198" s="174"/>
      <c r="J198" s="174"/>
      <c r="K198" s="992"/>
      <c r="L198" s="1005"/>
    </row>
    <row r="199" spans="1:12" s="304" customFormat="1">
      <c r="A199" s="179"/>
      <c r="B199" s="174"/>
      <c r="C199" s="174"/>
      <c r="D199" s="174"/>
      <c r="E199" s="174"/>
      <c r="F199" s="174"/>
      <c r="G199" s="174"/>
      <c r="H199" s="992"/>
      <c r="I199" s="174"/>
      <c r="J199" s="174"/>
      <c r="K199" s="992"/>
      <c r="L199" s="1005"/>
    </row>
    <row r="200" spans="1:12" s="304" customFormat="1">
      <c r="A200" s="179"/>
      <c r="B200" s="174"/>
      <c r="C200" s="174"/>
      <c r="D200" s="174"/>
      <c r="E200" s="174"/>
      <c r="F200" s="174"/>
      <c r="G200" s="174"/>
      <c r="H200" s="992"/>
      <c r="I200" s="174"/>
      <c r="J200" s="174"/>
      <c r="K200" s="992"/>
      <c r="L200" s="1005"/>
    </row>
    <row r="201" spans="1:12" s="304" customFormat="1">
      <c r="A201" s="179"/>
      <c r="B201" s="174"/>
      <c r="C201" s="174"/>
      <c r="D201" s="174"/>
      <c r="E201" s="174"/>
      <c r="F201" s="174"/>
      <c r="G201" s="174"/>
      <c r="H201" s="992"/>
      <c r="I201" s="174"/>
      <c r="J201" s="174"/>
      <c r="K201" s="992"/>
      <c r="L201" s="1005"/>
    </row>
    <row r="202" spans="1:12" s="304" customFormat="1">
      <c r="A202" s="179"/>
      <c r="B202" s="174"/>
      <c r="C202" s="174"/>
      <c r="D202" s="174"/>
      <c r="E202" s="174"/>
      <c r="F202" s="174"/>
      <c r="G202" s="174"/>
      <c r="H202" s="992"/>
      <c r="I202" s="174"/>
      <c r="J202" s="174"/>
      <c r="K202" s="992"/>
      <c r="L202" s="1005"/>
    </row>
    <row r="203" spans="1:12" s="304" customFormat="1">
      <c r="A203" s="179"/>
      <c r="B203" s="174"/>
      <c r="C203" s="174"/>
      <c r="D203" s="174"/>
      <c r="E203" s="174"/>
      <c r="F203" s="174"/>
      <c r="G203" s="174"/>
      <c r="H203" s="992"/>
      <c r="I203" s="174"/>
      <c r="J203" s="174"/>
      <c r="K203" s="992"/>
      <c r="L203" s="1005"/>
    </row>
    <row r="204" spans="1:12" s="304" customFormat="1">
      <c r="A204" s="179"/>
      <c r="B204" s="174"/>
      <c r="C204" s="174"/>
      <c r="D204" s="174"/>
      <c r="E204" s="174"/>
      <c r="F204" s="174"/>
      <c r="G204" s="174"/>
      <c r="H204" s="992"/>
      <c r="I204" s="174"/>
      <c r="J204" s="174"/>
      <c r="K204" s="992"/>
      <c r="L204" s="1005"/>
    </row>
    <row r="205" spans="1:12" s="304" customFormat="1">
      <c r="A205" s="179"/>
      <c r="B205" s="174"/>
      <c r="C205" s="174"/>
      <c r="D205" s="174"/>
      <c r="E205" s="174"/>
      <c r="F205" s="174"/>
      <c r="G205" s="174"/>
      <c r="H205" s="992"/>
      <c r="I205" s="174"/>
      <c r="J205" s="174"/>
      <c r="K205" s="992"/>
      <c r="L205" s="1005"/>
    </row>
    <row r="206" spans="1:12" s="304" customFormat="1">
      <c r="A206" s="179"/>
      <c r="B206" s="174"/>
      <c r="C206" s="174"/>
      <c r="D206" s="174"/>
      <c r="E206" s="174"/>
      <c r="F206" s="174"/>
      <c r="G206" s="174"/>
      <c r="H206" s="992"/>
      <c r="I206" s="174"/>
      <c r="J206" s="174"/>
      <c r="K206" s="992"/>
      <c r="L206" s="1005"/>
    </row>
    <row r="207" spans="1:12" s="304" customFormat="1">
      <c r="A207" s="179"/>
      <c r="B207" s="174"/>
      <c r="C207" s="174"/>
      <c r="D207" s="174"/>
      <c r="E207" s="174"/>
      <c r="F207" s="174"/>
      <c r="G207" s="174"/>
      <c r="H207" s="992"/>
      <c r="I207" s="174"/>
      <c r="J207" s="174"/>
      <c r="K207" s="992"/>
      <c r="L207" s="1005"/>
    </row>
    <row r="208" spans="1:12" s="304" customFormat="1">
      <c r="A208" s="179"/>
      <c r="B208" s="174"/>
      <c r="C208" s="174"/>
      <c r="D208" s="174"/>
      <c r="E208" s="174"/>
      <c r="F208" s="174"/>
      <c r="G208" s="174"/>
      <c r="H208" s="992"/>
      <c r="I208" s="174"/>
      <c r="J208" s="174"/>
      <c r="K208" s="992"/>
      <c r="L208" s="1005"/>
    </row>
    <row r="209" spans="1:12" s="304" customFormat="1">
      <c r="A209" s="179"/>
      <c r="B209" s="174"/>
      <c r="C209" s="174"/>
      <c r="D209" s="174"/>
      <c r="E209" s="174"/>
      <c r="F209" s="174"/>
      <c r="G209" s="174"/>
      <c r="H209" s="992"/>
      <c r="I209" s="174"/>
      <c r="J209" s="174"/>
      <c r="K209" s="992"/>
      <c r="L209" s="1005"/>
    </row>
    <row r="210" spans="1:12" s="304" customFormat="1">
      <c r="A210" s="179"/>
      <c r="B210" s="174"/>
      <c r="C210" s="174"/>
      <c r="D210" s="174"/>
      <c r="E210" s="174"/>
      <c r="F210" s="174"/>
      <c r="G210" s="174"/>
      <c r="H210" s="992"/>
      <c r="I210" s="174"/>
      <c r="J210" s="174"/>
      <c r="K210" s="992"/>
      <c r="L210" s="1005"/>
    </row>
    <row r="211" spans="1:12" s="304" customFormat="1">
      <c r="A211" s="179"/>
      <c r="B211" s="174"/>
      <c r="C211" s="174"/>
      <c r="D211" s="174"/>
      <c r="E211" s="174"/>
      <c r="F211" s="174"/>
      <c r="G211" s="174"/>
      <c r="H211" s="992"/>
      <c r="I211" s="174"/>
      <c r="J211" s="174"/>
      <c r="K211" s="992"/>
      <c r="L211" s="1005"/>
    </row>
    <row r="212" spans="1:12" s="304" customFormat="1">
      <c r="A212" s="179"/>
      <c r="B212" s="174"/>
      <c r="C212" s="174"/>
      <c r="D212" s="174"/>
      <c r="E212" s="174"/>
      <c r="F212" s="174"/>
      <c r="G212" s="174"/>
      <c r="H212" s="992"/>
      <c r="I212" s="174"/>
      <c r="J212" s="174"/>
      <c r="K212" s="992"/>
      <c r="L212" s="1005"/>
    </row>
    <row r="213" spans="1:12" s="304" customFormat="1">
      <c r="A213" s="179"/>
      <c r="B213" s="174"/>
      <c r="C213" s="174"/>
      <c r="D213" s="174"/>
      <c r="E213" s="174"/>
      <c r="F213" s="174"/>
      <c r="G213" s="174"/>
      <c r="H213" s="992"/>
      <c r="I213" s="174"/>
      <c r="J213" s="174"/>
      <c r="K213" s="992"/>
      <c r="L213" s="1005"/>
    </row>
    <row r="214" spans="1:12" s="304" customFormat="1">
      <c r="A214" s="179"/>
      <c r="B214" s="174"/>
      <c r="C214" s="174"/>
      <c r="D214" s="174"/>
      <c r="E214" s="174"/>
      <c r="F214" s="174"/>
      <c r="G214" s="174"/>
      <c r="H214" s="992"/>
      <c r="I214" s="174"/>
      <c r="J214" s="174"/>
      <c r="K214" s="992"/>
      <c r="L214" s="1005"/>
    </row>
    <row r="215" spans="1:12" s="304" customFormat="1">
      <c r="A215" s="179"/>
      <c r="B215" s="174"/>
      <c r="C215" s="174"/>
      <c r="D215" s="174"/>
      <c r="E215" s="174"/>
      <c r="F215" s="174"/>
      <c r="G215" s="174"/>
      <c r="H215" s="992"/>
      <c r="I215" s="174"/>
      <c r="J215" s="174"/>
      <c r="K215" s="992"/>
      <c r="L215" s="1005"/>
    </row>
    <row r="216" spans="1:12" s="304" customFormat="1">
      <c r="A216" s="179"/>
      <c r="B216" s="174"/>
      <c r="C216" s="174"/>
      <c r="D216" s="174"/>
      <c r="E216" s="174"/>
      <c r="F216" s="174"/>
      <c r="G216" s="174"/>
      <c r="H216" s="992"/>
      <c r="I216" s="174"/>
      <c r="J216" s="174"/>
      <c r="K216" s="992"/>
      <c r="L216" s="1005"/>
    </row>
    <row r="217" spans="1:12" s="304" customFormat="1">
      <c r="A217" s="179"/>
      <c r="B217" s="174"/>
      <c r="C217" s="174"/>
      <c r="D217" s="174"/>
      <c r="E217" s="174"/>
      <c r="F217" s="174"/>
      <c r="G217" s="174"/>
      <c r="H217" s="992"/>
      <c r="I217" s="174"/>
      <c r="J217" s="174"/>
      <c r="K217" s="992"/>
      <c r="L217" s="1005"/>
    </row>
    <row r="218" spans="1:12" s="304" customFormat="1">
      <c r="A218" s="179"/>
      <c r="B218" s="174"/>
      <c r="C218" s="174"/>
      <c r="D218" s="174"/>
      <c r="E218" s="174"/>
      <c r="F218" s="174"/>
      <c r="G218" s="174"/>
      <c r="H218" s="992"/>
      <c r="I218" s="174"/>
      <c r="J218" s="174"/>
      <c r="K218" s="992"/>
      <c r="L218" s="1005"/>
    </row>
    <row r="219" spans="1:12" s="304" customFormat="1">
      <c r="A219" s="179"/>
      <c r="B219" s="174"/>
      <c r="C219" s="174"/>
      <c r="D219" s="174"/>
      <c r="E219" s="174"/>
      <c r="F219" s="174"/>
      <c r="G219" s="174"/>
      <c r="H219" s="992"/>
      <c r="I219" s="174"/>
      <c r="J219" s="174"/>
      <c r="K219" s="992"/>
      <c r="L219" s="1005"/>
    </row>
    <row r="220" spans="1:12" s="304" customFormat="1">
      <c r="A220" s="179"/>
      <c r="B220" s="174"/>
      <c r="C220" s="174"/>
      <c r="D220" s="174"/>
      <c r="E220" s="174"/>
      <c r="F220" s="174"/>
      <c r="G220" s="174"/>
      <c r="H220" s="992"/>
      <c r="I220" s="174"/>
      <c r="J220" s="174"/>
      <c r="K220" s="992"/>
      <c r="L220" s="1005"/>
    </row>
    <row r="221" spans="1:12" s="304" customFormat="1">
      <c r="A221" s="179"/>
      <c r="B221" s="174"/>
      <c r="C221" s="174"/>
      <c r="D221" s="174"/>
      <c r="E221" s="174"/>
      <c r="F221" s="174"/>
      <c r="G221" s="174"/>
      <c r="H221" s="992"/>
      <c r="I221" s="174"/>
      <c r="J221" s="174"/>
      <c r="K221" s="992"/>
      <c r="L221" s="1005"/>
    </row>
    <row r="222" spans="1:12" s="304" customFormat="1">
      <c r="A222" s="179"/>
      <c r="B222" s="174"/>
      <c r="C222" s="174"/>
      <c r="D222" s="174"/>
      <c r="E222" s="174"/>
      <c r="F222" s="174"/>
      <c r="G222" s="174"/>
      <c r="H222" s="992"/>
      <c r="I222" s="174"/>
      <c r="J222" s="174"/>
      <c r="K222" s="992"/>
      <c r="L222" s="1005"/>
    </row>
    <row r="223" spans="1:12" s="304" customFormat="1">
      <c r="A223" s="179"/>
      <c r="B223" s="174"/>
      <c r="C223" s="174"/>
      <c r="D223" s="174"/>
      <c r="E223" s="174"/>
      <c r="F223" s="174"/>
      <c r="G223" s="174"/>
      <c r="H223" s="992"/>
      <c r="I223" s="174"/>
      <c r="J223" s="174"/>
      <c r="K223" s="992"/>
      <c r="L223" s="1005"/>
    </row>
    <row r="224" spans="1:12" s="304" customFormat="1">
      <c r="A224" s="179"/>
      <c r="B224" s="174"/>
      <c r="C224" s="174"/>
      <c r="D224" s="174"/>
      <c r="E224" s="174"/>
      <c r="F224" s="174"/>
      <c r="G224" s="174"/>
      <c r="H224" s="992"/>
      <c r="I224" s="174"/>
      <c r="J224" s="174"/>
      <c r="K224" s="992"/>
      <c r="L224" s="1005"/>
    </row>
    <row r="225" spans="1:12" s="304" customFormat="1">
      <c r="A225" s="179"/>
      <c r="B225" s="174"/>
      <c r="C225" s="174"/>
      <c r="D225" s="174"/>
      <c r="E225" s="174"/>
      <c r="F225" s="174"/>
      <c r="G225" s="174"/>
      <c r="H225" s="992"/>
      <c r="I225" s="174"/>
      <c r="J225" s="174"/>
      <c r="K225" s="992"/>
      <c r="L225" s="1005"/>
    </row>
    <row r="226" spans="1:12" s="304" customFormat="1">
      <c r="A226" s="179"/>
      <c r="B226" s="174"/>
      <c r="C226" s="174"/>
      <c r="D226" s="174"/>
      <c r="E226" s="174"/>
      <c r="F226" s="174"/>
      <c r="G226" s="174"/>
      <c r="H226" s="992"/>
      <c r="I226" s="174"/>
      <c r="J226" s="174"/>
      <c r="K226" s="992"/>
      <c r="L226" s="1005"/>
    </row>
    <row r="227" spans="1:12" s="304" customFormat="1">
      <c r="A227" s="179"/>
      <c r="B227" s="174"/>
      <c r="C227" s="174"/>
      <c r="D227" s="174"/>
      <c r="E227" s="174"/>
      <c r="F227" s="174"/>
      <c r="G227" s="174"/>
      <c r="H227" s="992"/>
      <c r="I227" s="174"/>
      <c r="J227" s="174"/>
      <c r="K227" s="992"/>
      <c r="L227" s="1005"/>
    </row>
    <row r="228" spans="1:12" s="304" customFormat="1">
      <c r="A228" s="179"/>
      <c r="B228" s="174"/>
      <c r="C228" s="174"/>
      <c r="D228" s="174"/>
      <c r="E228" s="174"/>
      <c r="F228" s="174"/>
      <c r="G228" s="174"/>
      <c r="H228" s="992"/>
      <c r="I228" s="174"/>
      <c r="J228" s="174"/>
      <c r="K228" s="992"/>
      <c r="L228" s="1005"/>
    </row>
    <row r="229" spans="1:12" s="304" customFormat="1">
      <c r="A229" s="179"/>
      <c r="B229" s="174"/>
      <c r="C229" s="174"/>
      <c r="D229" s="174"/>
      <c r="E229" s="174"/>
      <c r="F229" s="174"/>
      <c r="G229" s="174"/>
      <c r="H229" s="992"/>
      <c r="I229" s="174"/>
      <c r="J229" s="174"/>
      <c r="K229" s="992"/>
      <c r="L229" s="1005"/>
    </row>
    <row r="230" spans="1:12" s="304" customFormat="1">
      <c r="A230" s="179"/>
      <c r="B230" s="174"/>
      <c r="C230" s="174"/>
      <c r="D230" s="174"/>
      <c r="E230" s="174"/>
      <c r="F230" s="174"/>
      <c r="G230" s="174"/>
      <c r="H230" s="992"/>
      <c r="I230" s="174"/>
      <c r="J230" s="174"/>
      <c r="K230" s="992"/>
      <c r="L230" s="1005"/>
    </row>
    <row r="231" spans="1:12" s="304" customFormat="1">
      <c r="A231" s="179"/>
      <c r="B231" s="174"/>
      <c r="C231" s="174"/>
      <c r="D231" s="174"/>
      <c r="E231" s="174"/>
      <c r="F231" s="174"/>
      <c r="G231" s="174"/>
      <c r="H231" s="992"/>
      <c r="I231" s="174"/>
      <c r="J231" s="174"/>
      <c r="K231" s="992"/>
      <c r="L231" s="1005"/>
    </row>
    <row r="232" spans="1:12" s="304" customFormat="1">
      <c r="A232" s="179"/>
      <c r="B232" s="174"/>
      <c r="C232" s="174"/>
      <c r="D232" s="174"/>
      <c r="E232" s="174"/>
      <c r="F232" s="174"/>
      <c r="G232" s="174"/>
      <c r="H232" s="992"/>
      <c r="I232" s="174"/>
      <c r="J232" s="174"/>
      <c r="K232" s="992"/>
      <c r="L232" s="1005"/>
    </row>
  </sheetData>
  <mergeCells count="5">
    <mergeCell ref="A4:A5"/>
    <mergeCell ref="B4:D4"/>
    <mergeCell ref="F4:H4"/>
    <mergeCell ref="I4:K4"/>
    <mergeCell ref="A17:K17"/>
  </mergeCells>
  <pageMargins left="0.7" right="0.7" top="0.75" bottom="0.75" header="0.3" footer="0.3"/>
  <pageSetup paperSize="9" scale="9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17"/>
  <sheetViews>
    <sheetView topLeftCell="G1" workbookViewId="0">
      <selection activeCell="L26" sqref="L26"/>
    </sheetView>
  </sheetViews>
  <sheetFormatPr defaultColWidth="11.85546875" defaultRowHeight="15.75"/>
  <cols>
    <col min="1" max="1" width="21.5703125" style="762" customWidth="1"/>
    <col min="2" max="3" width="7.28515625" style="992" customWidth="1"/>
    <col min="4" max="4" width="9" style="174" customWidth="1"/>
    <col min="5" max="5" width="8.42578125" style="992" customWidth="1"/>
    <col min="6" max="7" width="8" style="993" customWidth="1"/>
    <col min="8" max="8" width="8.7109375" style="1013" customWidth="1"/>
    <col min="9" max="10" width="8" style="993" customWidth="1"/>
    <col min="11" max="11" width="8.5703125" style="1013" customWidth="1"/>
    <col min="12" max="13" width="8" style="175" customWidth="1"/>
    <col min="14" max="17" width="8" style="1006" customWidth="1"/>
    <col min="18" max="18" width="8" style="992" customWidth="1"/>
    <col min="19" max="16384" width="11.85546875" style="300"/>
  </cols>
  <sheetData>
    <row r="1" spans="1:18">
      <c r="A1" s="173" t="s">
        <v>921</v>
      </c>
      <c r="B1" s="178"/>
      <c r="C1" s="178"/>
      <c r="D1" s="175"/>
      <c r="E1" s="174"/>
      <c r="F1" s="994"/>
      <c r="G1" s="994"/>
      <c r="H1" s="1012"/>
      <c r="K1" s="996"/>
      <c r="R1" s="174"/>
    </row>
    <row r="2" spans="1:18">
      <c r="A2" s="168" t="s">
        <v>637</v>
      </c>
      <c r="B2" s="178"/>
      <c r="C2" s="178"/>
      <c r="E2" s="174"/>
      <c r="N2" s="2090"/>
      <c r="O2" s="2090"/>
      <c r="P2" s="2091"/>
      <c r="Q2" s="2091"/>
      <c r="R2" s="996"/>
    </row>
    <row r="3" spans="1:18" ht="16.5" thickBot="1">
      <c r="A3" s="174" t="s">
        <v>621</v>
      </c>
      <c r="B3" s="174"/>
      <c r="C3" s="174"/>
      <c r="E3" s="174"/>
      <c r="N3" s="779"/>
      <c r="O3" s="779"/>
      <c r="P3" s="778"/>
      <c r="Q3" s="778"/>
      <c r="R3" s="779" t="s">
        <v>691</v>
      </c>
    </row>
    <row r="4" spans="1:18" s="301" customFormat="1" ht="63" customHeight="1">
      <c r="A4" s="2086" t="s">
        <v>638</v>
      </c>
      <c r="B4" s="2088" t="s">
        <v>922</v>
      </c>
      <c r="C4" s="2084"/>
      <c r="D4" s="2084"/>
      <c r="E4" s="785" t="s">
        <v>952</v>
      </c>
      <c r="F4" s="2084" t="s">
        <v>923</v>
      </c>
      <c r="G4" s="2084"/>
      <c r="H4" s="2084"/>
      <c r="I4" s="2084" t="s">
        <v>924</v>
      </c>
      <c r="J4" s="2084"/>
      <c r="K4" s="2084"/>
      <c r="L4" s="2083" t="s">
        <v>925</v>
      </c>
      <c r="M4" s="2083"/>
      <c r="N4" s="2092" t="s">
        <v>926</v>
      </c>
      <c r="O4" s="2092"/>
      <c r="P4" s="2092" t="s">
        <v>805</v>
      </c>
      <c r="Q4" s="2092"/>
      <c r="R4" s="1466" t="s">
        <v>927</v>
      </c>
    </row>
    <row r="5" spans="1:18" s="302" customFormat="1" ht="32.25" thickBot="1">
      <c r="A5" s="2087"/>
      <c r="B5" s="482">
        <v>2017</v>
      </c>
      <c r="C5" s="483">
        <v>2018</v>
      </c>
      <c r="D5" s="484" t="s">
        <v>1002</v>
      </c>
      <c r="E5" s="484">
        <v>2018</v>
      </c>
      <c r="F5" s="483">
        <v>2017</v>
      </c>
      <c r="G5" s="483">
        <v>2018</v>
      </c>
      <c r="H5" s="484" t="s">
        <v>1002</v>
      </c>
      <c r="I5" s="483">
        <v>2017</v>
      </c>
      <c r="J5" s="483">
        <v>2018</v>
      </c>
      <c r="K5" s="484" t="s">
        <v>1002</v>
      </c>
      <c r="L5" s="483">
        <v>2017</v>
      </c>
      <c r="M5" s="483">
        <v>2018</v>
      </c>
      <c r="N5" s="1471">
        <v>2017</v>
      </c>
      <c r="O5" s="1471">
        <v>2018</v>
      </c>
      <c r="P5" s="1471">
        <v>2017</v>
      </c>
      <c r="Q5" s="1471">
        <v>2018</v>
      </c>
      <c r="R5" s="1451">
        <v>2018</v>
      </c>
    </row>
    <row r="6" spans="1:18" ht="45.75" thickTop="1">
      <c r="A6" s="1460" t="s">
        <v>623</v>
      </c>
      <c r="B6" s="1457">
        <v>5937.3762499999993</v>
      </c>
      <c r="C6" s="834">
        <v>6430.7290970904996</v>
      </c>
      <c r="D6" s="1447">
        <v>108.30927376533532</v>
      </c>
      <c r="E6" s="1447">
        <v>21.592660562914581</v>
      </c>
      <c r="F6" s="1000">
        <v>18.54628258673181</v>
      </c>
      <c r="G6" s="1000">
        <v>22.623468959464475</v>
      </c>
      <c r="H6" s="1449">
        <v>121.98384691738453</v>
      </c>
      <c r="I6" s="1000">
        <v>134.07620483669027</v>
      </c>
      <c r="J6" s="1000">
        <v>124.60838498660719</v>
      </c>
      <c r="K6" s="1449">
        <v>92.938478634881392</v>
      </c>
      <c r="L6" s="1469">
        <v>849.7730956217124</v>
      </c>
      <c r="M6" s="1469">
        <v>911.52263763838846</v>
      </c>
      <c r="N6" s="1470">
        <v>20.914405549999998</v>
      </c>
      <c r="O6" s="1470">
        <v>24.292069807950277</v>
      </c>
      <c r="P6" s="1470">
        <v>43</v>
      </c>
      <c r="Q6" s="1470">
        <v>50</v>
      </c>
      <c r="R6" s="835">
        <v>16.3</v>
      </c>
    </row>
    <row r="7" spans="1:18" ht="105">
      <c r="A7" s="1461" t="s">
        <v>919</v>
      </c>
      <c r="B7" s="1458">
        <v>698.15</v>
      </c>
      <c r="C7" s="1432">
        <v>731.875</v>
      </c>
      <c r="D7" s="1433">
        <v>104.83062379144883</v>
      </c>
      <c r="E7" s="1433">
        <v>2.4574396170152824</v>
      </c>
      <c r="F7" s="1437">
        <v>31.248730215569722</v>
      </c>
      <c r="G7" s="1437">
        <v>22.596402391118705</v>
      </c>
      <c r="H7" s="1435">
        <v>72.311425889107056</v>
      </c>
      <c r="I7" s="1437">
        <v>358.24642555324789</v>
      </c>
      <c r="J7" s="1437">
        <v>316.70619163108455</v>
      </c>
      <c r="K7" s="1435">
        <v>88.40456430011497</v>
      </c>
      <c r="L7" s="1464">
        <v>890.77478574327381</v>
      </c>
      <c r="M7" s="1464">
        <v>921.36293766011966</v>
      </c>
      <c r="N7" s="1465">
        <v>2.5636730000000001</v>
      </c>
      <c r="O7" s="1465">
        <v>2.8120919999999998</v>
      </c>
      <c r="P7" s="1465">
        <v>6</v>
      </c>
      <c r="Q7" s="1465">
        <v>6</v>
      </c>
      <c r="R7" s="1453">
        <v>2</v>
      </c>
    </row>
    <row r="8" spans="1:18" ht="45">
      <c r="A8" s="1461" t="s">
        <v>624</v>
      </c>
      <c r="B8" s="1458">
        <v>937.82499999999993</v>
      </c>
      <c r="C8" s="1432">
        <v>996.3</v>
      </c>
      <c r="D8" s="1433">
        <v>106.23517180710687</v>
      </c>
      <c r="E8" s="1433">
        <v>3.3453077239041171</v>
      </c>
      <c r="F8" s="1437">
        <v>19.930006131207847</v>
      </c>
      <c r="G8" s="1437">
        <v>21.626089531265684</v>
      </c>
      <c r="H8" s="1435">
        <v>108.51020009171992</v>
      </c>
      <c r="I8" s="1437">
        <v>144.0153493455602</v>
      </c>
      <c r="J8" s="1437">
        <v>140.59141824751583</v>
      </c>
      <c r="K8" s="1435">
        <v>97.622523492389163</v>
      </c>
      <c r="L8" s="1464">
        <v>775.01950434960327</v>
      </c>
      <c r="M8" s="1464">
        <v>836.00363009802948</v>
      </c>
      <c r="N8" s="1465">
        <v>2.9936790000000002</v>
      </c>
      <c r="O8" s="1465">
        <v>3.3958409999999999</v>
      </c>
      <c r="P8" s="1465">
        <v>10</v>
      </c>
      <c r="Q8" s="1465">
        <v>12</v>
      </c>
      <c r="R8" s="1453">
        <v>3.9</v>
      </c>
    </row>
    <row r="9" spans="1:18">
      <c r="A9" s="1461" t="s">
        <v>928</v>
      </c>
      <c r="B9" s="1458">
        <v>2935.7099999287002</v>
      </c>
      <c r="C9" s="1432">
        <v>3136.6113888571749</v>
      </c>
      <c r="D9" s="1433">
        <v>106.8433663043473</v>
      </c>
      <c r="E9" s="1433">
        <v>10.531898329849973</v>
      </c>
      <c r="F9" s="1437">
        <v>29.471515302668177</v>
      </c>
      <c r="G9" s="1437">
        <v>29.33194836863575</v>
      </c>
      <c r="H9" s="1435">
        <v>99.52643448224805</v>
      </c>
      <c r="I9" s="1437">
        <v>225.597665974509</v>
      </c>
      <c r="J9" s="1437">
        <v>220.52114562876719</v>
      </c>
      <c r="K9" s="1435">
        <v>97.749746069484857</v>
      </c>
      <c r="L9" s="1464">
        <v>1017.6516848720894</v>
      </c>
      <c r="M9" s="1464">
        <v>1081.9471815610643</v>
      </c>
      <c r="N9" s="1465">
        <v>12.671223421997921</v>
      </c>
      <c r="O9" s="1465">
        <v>14.499034055449338</v>
      </c>
      <c r="P9" s="1465">
        <v>21</v>
      </c>
      <c r="Q9" s="1465">
        <v>22</v>
      </c>
      <c r="R9" s="1453">
        <v>7.2</v>
      </c>
    </row>
    <row r="10" spans="1:18" ht="45">
      <c r="A10" s="1461" t="s">
        <v>639</v>
      </c>
      <c r="B10" s="1458">
        <v>1129.4250000000002</v>
      </c>
      <c r="C10" s="1432">
        <v>1118.36071429665</v>
      </c>
      <c r="D10" s="1433">
        <v>99.020361183491588</v>
      </c>
      <c r="E10" s="1433">
        <v>3.7551548084387329</v>
      </c>
      <c r="F10" s="1437">
        <v>59.508540186378006</v>
      </c>
      <c r="G10" s="1437">
        <v>50.351923766058448</v>
      </c>
      <c r="H10" s="1435">
        <v>84.612937249609118</v>
      </c>
      <c r="I10" s="1437">
        <v>244.40561436128996</v>
      </c>
      <c r="J10" s="1437">
        <v>246.7583953552865</v>
      </c>
      <c r="K10" s="1435">
        <v>100.96265423367834</v>
      </c>
      <c r="L10" s="1464">
        <v>1179.5471146822497</v>
      </c>
      <c r="M10" s="1464">
        <v>1254.8536388812411</v>
      </c>
      <c r="N10" s="1465">
        <v>5.3937660000000003</v>
      </c>
      <c r="O10" s="1465">
        <v>5.7689370000527127</v>
      </c>
      <c r="P10" s="1465">
        <v>11</v>
      </c>
      <c r="Q10" s="1465">
        <v>13</v>
      </c>
      <c r="R10" s="1453">
        <v>4.2</v>
      </c>
    </row>
    <row r="11" spans="1:18" ht="30">
      <c r="A11" s="1461" t="s">
        <v>626</v>
      </c>
      <c r="B11" s="1458">
        <v>9480.2251388795739</v>
      </c>
      <c r="C11" s="1432">
        <v>8908.94</v>
      </c>
      <c r="D11" s="1433">
        <v>93.973928566984526</v>
      </c>
      <c r="E11" s="1433">
        <v>29.913826953526396</v>
      </c>
      <c r="F11" s="1437">
        <v>18.699202038948997</v>
      </c>
      <c r="G11" s="1437">
        <v>20.52153250555061</v>
      </c>
      <c r="H11" s="1435">
        <v>109.74549856622673</v>
      </c>
      <c r="I11" s="1437">
        <v>56.368959749052117</v>
      </c>
      <c r="J11" s="1437">
        <v>60.488406084225502</v>
      </c>
      <c r="K11" s="1435">
        <v>107.30800489047991</v>
      </c>
      <c r="L11" s="1464">
        <v>778.33805405175474</v>
      </c>
      <c r="M11" s="1464">
        <v>852.65377998579709</v>
      </c>
      <c r="N11" s="1465">
        <v>30.248698077755758</v>
      </c>
      <c r="O11" s="1465">
        <v>31.644391400000011</v>
      </c>
      <c r="P11" s="1465">
        <v>110</v>
      </c>
      <c r="Q11" s="1465">
        <v>116</v>
      </c>
      <c r="R11" s="1453">
        <v>37.9</v>
      </c>
    </row>
    <row r="12" spans="1:18" ht="45">
      <c r="A12" s="1461" t="s">
        <v>887</v>
      </c>
      <c r="B12" s="1458">
        <v>4214.1000000000004</v>
      </c>
      <c r="C12" s="1432">
        <v>4338.6499999999996</v>
      </c>
      <c r="D12" s="1433">
        <v>102.95555397356493</v>
      </c>
      <c r="E12" s="1433">
        <v>14.568021034142925</v>
      </c>
      <c r="F12" s="1437">
        <v>31.287990318217414</v>
      </c>
      <c r="G12" s="1437">
        <v>34.932530856372381</v>
      </c>
      <c r="H12" s="1435">
        <v>111.64836891435925</v>
      </c>
      <c r="I12" s="1437">
        <v>160.25069718326569</v>
      </c>
      <c r="J12" s="1437">
        <v>155.52583453378355</v>
      </c>
      <c r="K12" s="1435">
        <v>97.051580596820315</v>
      </c>
      <c r="L12" s="1464">
        <v>1096.1029638594243</v>
      </c>
      <c r="M12" s="1464">
        <v>1155.3818392049754</v>
      </c>
      <c r="N12" s="1465">
        <v>19.312183000000001</v>
      </c>
      <c r="O12" s="1465">
        <v>21.046689000000001</v>
      </c>
      <c r="P12" s="1465">
        <v>33</v>
      </c>
      <c r="Q12" s="1465">
        <v>36</v>
      </c>
      <c r="R12" s="1453">
        <v>11.8</v>
      </c>
    </row>
    <row r="13" spans="1:18" ht="30">
      <c r="A13" s="1461" t="s">
        <v>627</v>
      </c>
      <c r="B13" s="1458">
        <v>258.40000000000003</v>
      </c>
      <c r="C13" s="1432">
        <v>367.34999999999997</v>
      </c>
      <c r="D13" s="1433">
        <v>142.16331269349843</v>
      </c>
      <c r="E13" s="1433">
        <v>1.2334626040110181</v>
      </c>
      <c r="F13" s="1437">
        <v>34.482534829721359</v>
      </c>
      <c r="G13" s="1437">
        <v>33.73511637403022</v>
      </c>
      <c r="H13" s="1435">
        <v>97.832472411375861</v>
      </c>
      <c r="I13" s="1437">
        <v>342.10879256965944</v>
      </c>
      <c r="J13" s="1437">
        <v>370.67695930311697</v>
      </c>
      <c r="K13" s="1435">
        <v>108.35060874024177</v>
      </c>
      <c r="L13" s="1464">
        <v>1103.5326367389059</v>
      </c>
      <c r="M13" s="1464">
        <v>1185.9629780862938</v>
      </c>
      <c r="N13" s="1465">
        <v>1.181308</v>
      </c>
      <c r="O13" s="1465">
        <v>1.8034140000000001</v>
      </c>
      <c r="P13" s="1465">
        <v>9</v>
      </c>
      <c r="Q13" s="1465">
        <v>9</v>
      </c>
      <c r="R13" s="1453">
        <v>2.9</v>
      </c>
    </row>
    <row r="14" spans="1:18">
      <c r="A14" s="1473" t="s">
        <v>888</v>
      </c>
      <c r="B14" s="1458">
        <v>3588.1311110940501</v>
      </c>
      <c r="C14" s="1432">
        <v>3753.1973610455002</v>
      </c>
      <c r="D14" s="1433">
        <v>104.60034053496781</v>
      </c>
      <c r="E14" s="1433">
        <v>12.602228366196991</v>
      </c>
      <c r="F14" s="1437">
        <v>45.780620999628773</v>
      </c>
      <c r="G14" s="1437">
        <v>50.215995692084292</v>
      </c>
      <c r="H14" s="1435">
        <v>109.68832356488019</v>
      </c>
      <c r="I14" s="1437">
        <v>178.46076319717332</v>
      </c>
      <c r="J14" s="1437">
        <v>193.25647646396769</v>
      </c>
      <c r="K14" s="1435">
        <v>108.29073741573505</v>
      </c>
      <c r="L14" s="1464">
        <v>1178.4630831248662</v>
      </c>
      <c r="M14" s="1464">
        <v>1222.3957232695891</v>
      </c>
      <c r="N14" s="1465">
        <v>17.443213244380217</v>
      </c>
      <c r="O14" s="1465">
        <v>18.969326133128479</v>
      </c>
      <c r="P14" s="1465">
        <v>36</v>
      </c>
      <c r="Q14" s="1465">
        <v>42</v>
      </c>
      <c r="R14" s="1453">
        <v>13.7</v>
      </c>
    </row>
    <row r="15" spans="1:18" ht="30.75" thickBot="1">
      <c r="A15" s="1474" t="s">
        <v>628</v>
      </c>
      <c r="B15" s="1472">
        <v>29179.34249990233</v>
      </c>
      <c r="C15" s="1002">
        <v>29782.013561289819</v>
      </c>
      <c r="D15" s="1442">
        <v>102.06540315769455</v>
      </c>
      <c r="E15" s="1442">
        <v>100</v>
      </c>
      <c r="F15" s="1004">
        <v>26.959284455658448</v>
      </c>
      <c r="G15" s="1004">
        <v>29.115963377818492</v>
      </c>
      <c r="H15" s="1444">
        <v>107.99976321963317</v>
      </c>
      <c r="I15" s="1004">
        <v>139.07110371201284</v>
      </c>
      <c r="J15" s="1004">
        <v>141.56178478393693</v>
      </c>
      <c r="K15" s="1444">
        <v>101.79094075292721</v>
      </c>
      <c r="L15" s="1467">
        <v>933.03782560277421</v>
      </c>
      <c r="M15" s="1467">
        <v>1000.5572508946029</v>
      </c>
      <c r="N15" s="1468">
        <v>112.72214929413389</v>
      </c>
      <c r="O15" s="1468">
        <v>124.23179439658081</v>
      </c>
      <c r="P15" s="1468">
        <v>279</v>
      </c>
      <c r="Q15" s="1468">
        <v>306</v>
      </c>
      <c r="R15" s="1003">
        <v>100</v>
      </c>
    </row>
    <row r="16" spans="1:18" s="304" customFormat="1">
      <c r="A16" s="171" t="s">
        <v>850</v>
      </c>
      <c r="B16" s="174"/>
      <c r="C16" s="174"/>
      <c r="D16" s="174"/>
      <c r="E16" s="174"/>
      <c r="F16" s="175"/>
      <c r="G16" s="175"/>
      <c r="H16" s="996"/>
      <c r="I16" s="175"/>
      <c r="J16" s="175"/>
      <c r="K16" s="996"/>
      <c r="L16" s="175"/>
      <c r="M16" s="175"/>
      <c r="N16" s="626"/>
      <c r="O16" s="626"/>
      <c r="P16" s="626"/>
      <c r="Q16" s="626"/>
      <c r="R16" s="174"/>
    </row>
    <row r="17" spans="1:18" s="1009" customFormat="1" ht="54.6" customHeight="1">
      <c r="A17" s="2072" t="s">
        <v>929</v>
      </c>
      <c r="B17" s="2089"/>
      <c r="C17" s="2089"/>
      <c r="D17" s="2089"/>
      <c r="E17" s="2089"/>
      <c r="F17" s="2089"/>
      <c r="G17" s="2089"/>
      <c r="H17" s="2089"/>
      <c r="I17" s="2089"/>
      <c r="J17" s="2089"/>
      <c r="K17" s="2089"/>
      <c r="L17" s="2089"/>
      <c r="M17" s="2089"/>
      <c r="N17" s="2089"/>
      <c r="O17" s="2089"/>
      <c r="P17" s="2089"/>
      <c r="Q17" s="1014"/>
      <c r="R17" s="176"/>
    </row>
  </sheetData>
  <mergeCells count="9">
    <mergeCell ref="A17:P17"/>
    <mergeCell ref="N2:Q2"/>
    <mergeCell ref="A4:A5"/>
    <mergeCell ref="B4:D4"/>
    <mergeCell ref="F4:H4"/>
    <mergeCell ref="I4:K4"/>
    <mergeCell ref="L4:M4"/>
    <mergeCell ref="N4:O4"/>
    <mergeCell ref="P4:Q4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0"/>
  <sheetViews>
    <sheetView zoomScale="145" zoomScaleNormal="145" workbookViewId="0">
      <selection activeCell="L26" sqref="L26"/>
    </sheetView>
  </sheetViews>
  <sheetFormatPr defaultColWidth="9.140625" defaultRowHeight="15"/>
  <cols>
    <col min="1" max="1" width="29.7109375" style="26" customWidth="1"/>
    <col min="2" max="2" width="12" style="26" bestFit="1" customWidth="1"/>
    <col min="3" max="3" width="9.28515625" style="26" customWidth="1"/>
    <col min="4" max="4" width="8.7109375" style="26" customWidth="1"/>
    <col min="5" max="5" width="10.7109375" style="26" bestFit="1" customWidth="1"/>
    <col min="6" max="6" width="15.42578125" style="26" customWidth="1"/>
    <col min="7" max="16384" width="9.140625" style="26"/>
  </cols>
  <sheetData>
    <row r="1" spans="1:6" ht="15.75">
      <c r="A1" s="25" t="s">
        <v>112</v>
      </c>
      <c r="B1" s="25"/>
    </row>
    <row r="2" spans="1:6" ht="16.5" thickBot="1">
      <c r="A2" s="31" t="s">
        <v>111</v>
      </c>
      <c r="B2" s="31"/>
      <c r="C2" s="27"/>
      <c r="D2" s="27"/>
      <c r="E2" s="27"/>
      <c r="F2" s="32" t="s">
        <v>1107</v>
      </c>
    </row>
    <row r="3" spans="1:6" ht="45.75" customHeight="1" thickBot="1">
      <c r="A3" s="498"/>
      <c r="B3" s="497" t="s">
        <v>953</v>
      </c>
      <c r="C3" s="495">
        <v>2017</v>
      </c>
      <c r="D3" s="495" t="s">
        <v>954</v>
      </c>
      <c r="E3" s="494" t="s">
        <v>955</v>
      </c>
      <c r="F3" s="496" t="s">
        <v>956</v>
      </c>
    </row>
    <row r="4" spans="1:6" ht="15.75" thickTop="1">
      <c r="A4" s="499" t="s">
        <v>92</v>
      </c>
      <c r="B4" s="516">
        <v>1280.24087911744</v>
      </c>
      <c r="C4" s="493">
        <v>1294.1567865130664</v>
      </c>
      <c r="D4" s="493">
        <v>1280.6791717358685</v>
      </c>
      <c r="E4" s="512">
        <v>98.958579445886812</v>
      </c>
      <c r="F4" s="513">
        <v>100.03423516820757</v>
      </c>
    </row>
    <row r="5" spans="1:6" s="367" customFormat="1">
      <c r="A5" s="334" t="s">
        <v>93</v>
      </c>
      <c r="B5" s="521">
        <v>593.62971435795168</v>
      </c>
      <c r="C5" s="492">
        <v>473.87257269999998</v>
      </c>
      <c r="D5" s="492">
        <v>584.33341985469679</v>
      </c>
      <c r="E5" s="522">
        <v>123.31024277799413</v>
      </c>
      <c r="F5" s="523">
        <v>98.433991042158425</v>
      </c>
    </row>
    <row r="6" spans="1:6" s="367" customFormat="1">
      <c r="A6" s="334" t="s">
        <v>94</v>
      </c>
      <c r="B6" s="521">
        <v>293.35978931917697</v>
      </c>
      <c r="C6" s="492">
        <v>320.38383135158966</v>
      </c>
      <c r="D6" s="492">
        <v>307.03176662606569</v>
      </c>
      <c r="E6" s="522">
        <v>95.832478602557387</v>
      </c>
      <c r="F6" s="523">
        <v>104.6604810218259</v>
      </c>
    </row>
    <row r="7" spans="1:6" s="367" customFormat="1">
      <c r="A7" s="334" t="s">
        <v>95</v>
      </c>
      <c r="B7" s="521">
        <v>106.25107823016351</v>
      </c>
      <c r="C7" s="492">
        <v>211.97742490000002</v>
      </c>
      <c r="D7" s="492">
        <v>165.721900952</v>
      </c>
      <c r="E7" s="522">
        <v>78.179032993810083</v>
      </c>
      <c r="F7" s="523">
        <v>155.97197102603459</v>
      </c>
    </row>
    <row r="8" spans="1:6" s="367" customFormat="1">
      <c r="A8" s="334" t="s">
        <v>96</v>
      </c>
      <c r="B8" s="521">
        <v>167.32272280348508</v>
      </c>
      <c r="C8" s="492">
        <v>183.23045729039302</v>
      </c>
      <c r="D8" s="492">
        <v>125.04492268127909</v>
      </c>
      <c r="E8" s="522">
        <v>68.244616386620422</v>
      </c>
      <c r="F8" s="523">
        <v>74.732780214280965</v>
      </c>
    </row>
    <row r="9" spans="1:6" s="367" customFormat="1">
      <c r="A9" s="334" t="s">
        <v>97</v>
      </c>
      <c r="B9" s="521">
        <v>28.849612776071627</v>
      </c>
      <c r="C9" s="492">
        <v>35.839305180000011</v>
      </c>
      <c r="D9" s="492">
        <v>42.064226000000005</v>
      </c>
      <c r="E9" s="522">
        <v>117.36897740828354</v>
      </c>
      <c r="F9" s="523">
        <v>145.80516669842035</v>
      </c>
    </row>
    <row r="10" spans="1:6" s="367" customFormat="1">
      <c r="A10" s="334" t="s">
        <v>98</v>
      </c>
      <c r="B10" s="521">
        <v>19.214962148684116</v>
      </c>
      <c r="C10" s="492">
        <v>19.207254220150002</v>
      </c>
      <c r="D10" s="492">
        <v>22.723883521372002</v>
      </c>
      <c r="E10" s="522">
        <v>118.30886008439856</v>
      </c>
      <c r="F10" s="523">
        <v>118.26140143048987</v>
      </c>
    </row>
    <row r="11" spans="1:6" s="367" customFormat="1">
      <c r="A11" s="334" t="s">
        <v>99</v>
      </c>
      <c r="B11" s="521">
        <v>21.002272459810001</v>
      </c>
      <c r="C11" s="492">
        <v>25.0730515834336</v>
      </c>
      <c r="D11" s="492">
        <v>26.748036424855002</v>
      </c>
      <c r="E11" s="522">
        <v>106.68041875895197</v>
      </c>
      <c r="F11" s="523">
        <v>127.35782033130039</v>
      </c>
    </row>
    <row r="12" spans="1:6" s="367" customFormat="1">
      <c r="A12" s="334" t="s">
        <v>100</v>
      </c>
      <c r="B12" s="521">
        <v>50.610727022097535</v>
      </c>
      <c r="C12" s="492">
        <v>24.572889287500143</v>
      </c>
      <c r="D12" s="492">
        <v>7.0110156755999498</v>
      </c>
      <c r="E12" s="522">
        <v>28.531507197105828</v>
      </c>
      <c r="F12" s="523">
        <v>13.852825454451221</v>
      </c>
    </row>
    <row r="13" spans="1:6" s="367" customFormat="1">
      <c r="A13" s="500" t="s">
        <v>101</v>
      </c>
      <c r="B13" s="511">
        <v>861.99641460047462</v>
      </c>
      <c r="C13" s="355">
        <v>866.74043297548224</v>
      </c>
      <c r="D13" s="355">
        <v>858.11764750458406</v>
      </c>
      <c r="E13" s="527">
        <v>99.00514789170542</v>
      </c>
      <c r="F13" s="528">
        <v>99.550025147414516</v>
      </c>
    </row>
    <row r="14" spans="1:6" s="367" customFormat="1">
      <c r="A14" s="334" t="s">
        <v>102</v>
      </c>
      <c r="B14" s="524">
        <v>126.88067361999181</v>
      </c>
      <c r="C14" s="491">
        <v>103.43305727735</v>
      </c>
      <c r="D14" s="491">
        <v>129.07731875499999</v>
      </c>
      <c r="E14" s="522">
        <v>124.7931001487139</v>
      </c>
      <c r="F14" s="523">
        <v>101.73126850002951</v>
      </c>
    </row>
    <row r="15" spans="1:6" s="367" customFormat="1">
      <c r="A15" s="334" t="s">
        <v>103</v>
      </c>
      <c r="B15" s="521">
        <v>138.539813717024</v>
      </c>
      <c r="C15" s="492">
        <v>146.55906575804701</v>
      </c>
      <c r="D15" s="492">
        <v>148.06955331109199</v>
      </c>
      <c r="E15" s="522">
        <v>101.03063399403666</v>
      </c>
      <c r="F15" s="523">
        <v>106.87870103068933</v>
      </c>
    </row>
    <row r="16" spans="1:6" s="367" customFormat="1">
      <c r="A16" s="334" t="s">
        <v>104</v>
      </c>
      <c r="B16" s="521">
        <v>7.5400602823723233</v>
      </c>
      <c r="C16" s="492">
        <v>7.0482136162361897</v>
      </c>
      <c r="D16" s="492">
        <v>6.5813560000000004</v>
      </c>
      <c r="E16" s="522">
        <v>93.376227769817575</v>
      </c>
      <c r="F16" s="523">
        <v>87.285190748227194</v>
      </c>
    </row>
    <row r="17" spans="1:6" s="367" customFormat="1">
      <c r="A17" s="334" t="s">
        <v>105</v>
      </c>
      <c r="B17" s="521">
        <v>98.216191980251153</v>
      </c>
      <c r="C17" s="492">
        <v>107.33741137342001</v>
      </c>
      <c r="D17" s="492">
        <v>102.23807200000002</v>
      </c>
      <c r="E17" s="522">
        <v>95.249243196596467</v>
      </c>
      <c r="F17" s="523">
        <v>104.09492563156752</v>
      </c>
    </row>
    <row r="18" spans="1:6" s="367" customFormat="1">
      <c r="A18" s="334" t="s">
        <v>106</v>
      </c>
      <c r="B18" s="521">
        <v>300.61117406872921</v>
      </c>
      <c r="C18" s="492">
        <v>313.25165814780007</v>
      </c>
      <c r="D18" s="492">
        <v>320.92845393914001</v>
      </c>
      <c r="E18" s="522">
        <v>102.45068001769933</v>
      </c>
      <c r="F18" s="523">
        <v>106.75865756931763</v>
      </c>
    </row>
    <row r="19" spans="1:6" s="367" customFormat="1">
      <c r="A19" s="334" t="s">
        <v>107</v>
      </c>
      <c r="B19" s="521">
        <v>110.88554943374982</v>
      </c>
      <c r="C19" s="492">
        <v>101.528692025181</v>
      </c>
      <c r="D19" s="492">
        <v>95.774584349999998</v>
      </c>
      <c r="E19" s="522">
        <v>94.332530479409826</v>
      </c>
      <c r="F19" s="523">
        <v>86.372466781365333</v>
      </c>
    </row>
    <row r="20" spans="1:6" s="367" customFormat="1">
      <c r="A20" s="336" t="s">
        <v>108</v>
      </c>
      <c r="B20" s="525">
        <v>79.322951498356247</v>
      </c>
      <c r="C20" s="526">
        <v>87.582334777447826</v>
      </c>
      <c r="D20" s="526">
        <v>55.448309149352042</v>
      </c>
      <c r="E20" s="514">
        <v>63.309923502552948</v>
      </c>
      <c r="F20" s="515">
        <v>69.90197427348761</v>
      </c>
    </row>
    <row r="21" spans="1:6" ht="15.75" thickBot="1">
      <c r="A21" s="501" t="s">
        <v>109</v>
      </c>
      <c r="B21" s="517">
        <v>2142.2372937179198</v>
      </c>
      <c r="C21" s="517">
        <v>2160.89721948855</v>
      </c>
      <c r="D21" s="518">
        <v>2138.7968192404501</v>
      </c>
      <c r="E21" s="519">
        <v>98.977258147737018</v>
      </c>
      <c r="F21" s="520">
        <v>99.839398068199444</v>
      </c>
    </row>
    <row r="22" spans="1:6">
      <c r="A22" s="27" t="s">
        <v>110</v>
      </c>
      <c r="B22" s="27"/>
      <c r="C22" s="27"/>
      <c r="D22" s="27"/>
      <c r="E22" s="27"/>
      <c r="F22" s="27"/>
    </row>
    <row r="23" spans="1:6">
      <c r="A23" s="28" t="s">
        <v>957</v>
      </c>
      <c r="B23" s="28"/>
      <c r="C23" s="27"/>
      <c r="D23" s="27"/>
      <c r="E23" s="27"/>
      <c r="F23" s="27"/>
    </row>
    <row r="24" spans="1:6">
      <c r="A24" s="137" t="s">
        <v>712</v>
      </c>
      <c r="B24" s="137"/>
      <c r="C24" s="29"/>
      <c r="D24" s="29"/>
      <c r="E24" s="29"/>
      <c r="F24" s="27"/>
    </row>
    <row r="25" spans="1:6">
      <c r="A25" s="27"/>
      <c r="B25" s="27"/>
      <c r="C25" s="29"/>
      <c r="D25" s="29"/>
      <c r="E25" s="29"/>
      <c r="F25" s="27"/>
    </row>
    <row r="26" spans="1:6">
      <c r="A26" s="27"/>
      <c r="B26" s="27"/>
      <c r="C26" s="29"/>
      <c r="D26" s="29"/>
      <c r="E26" s="29"/>
      <c r="F26" s="27"/>
    </row>
    <row r="27" spans="1:6">
      <c r="C27" s="30"/>
      <c r="D27" s="30"/>
      <c r="E27" s="30"/>
    </row>
    <row r="28" spans="1:6">
      <c r="C28" s="30"/>
      <c r="D28" s="30"/>
      <c r="E28" s="30"/>
    </row>
    <row r="29" spans="1:6">
      <c r="C29" s="30"/>
      <c r="D29" s="30"/>
      <c r="E29" s="30"/>
    </row>
    <row r="30" spans="1:6">
      <c r="C30" s="30"/>
      <c r="D30" s="30"/>
      <c r="E30" s="30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3"/>
  <sheetViews>
    <sheetView topLeftCell="A10" zoomScale="130" zoomScaleNormal="130" workbookViewId="0">
      <selection activeCell="L26" sqref="L26"/>
    </sheetView>
  </sheetViews>
  <sheetFormatPr defaultColWidth="9.140625" defaultRowHeight="12.75"/>
  <cols>
    <col min="1" max="1" width="28.140625" style="74" customWidth="1"/>
    <col min="2" max="2" width="6.5703125" style="74" bestFit="1" customWidth="1"/>
    <col min="3" max="4" width="8.28515625" style="74" bestFit="1" customWidth="1"/>
    <col min="5" max="5" width="8.42578125" style="74" bestFit="1" customWidth="1"/>
    <col min="6" max="6" width="8.140625" style="74" customWidth="1"/>
    <col min="7" max="7" width="9" style="74" bestFit="1" customWidth="1"/>
    <col min="8" max="8" width="10" style="74" customWidth="1"/>
    <col min="9" max="9" width="16.5703125" style="74" customWidth="1"/>
    <col min="10" max="10" width="17.28515625" style="74" customWidth="1"/>
    <col min="11" max="16384" width="9.140625" style="74"/>
  </cols>
  <sheetData>
    <row r="1" spans="1:8" ht="14.25">
      <c r="A1" s="65" t="s">
        <v>830</v>
      </c>
      <c r="B1" s="65"/>
      <c r="C1" s="65"/>
      <c r="D1" s="65"/>
      <c r="E1" s="333"/>
      <c r="F1" s="333"/>
      <c r="G1" s="333"/>
      <c r="H1" s="65"/>
    </row>
    <row r="2" spans="1:8" ht="15" thickBot="1">
      <c r="A2" s="65" t="s">
        <v>809</v>
      </c>
      <c r="B2" s="65"/>
      <c r="C2" s="65"/>
      <c r="D2" s="65"/>
      <c r="E2" s="65"/>
      <c r="F2" s="65"/>
      <c r="G2" s="2093" t="s">
        <v>1108</v>
      </c>
      <c r="H2" s="2093"/>
    </row>
    <row r="3" spans="1:8" ht="15">
      <c r="A3" s="2094" t="s">
        <v>150</v>
      </c>
      <c r="B3" s="321" t="s">
        <v>121</v>
      </c>
      <c r="C3" s="2096"/>
      <c r="D3" s="2096"/>
      <c r="E3" s="2096"/>
      <c r="F3" s="376"/>
      <c r="G3" s="376"/>
      <c r="H3" s="322" t="s">
        <v>123</v>
      </c>
    </row>
    <row r="4" spans="1:8" ht="15.75" thickBot="1">
      <c r="A4" s="2095"/>
      <c r="B4" s="195" t="s">
        <v>810</v>
      </c>
      <c r="C4" s="662">
        <v>2014</v>
      </c>
      <c r="D4" s="663">
        <v>2015</v>
      </c>
      <c r="E4" s="663">
        <v>2016</v>
      </c>
      <c r="F4" s="663">
        <v>2017</v>
      </c>
      <c r="G4" s="663">
        <v>2018</v>
      </c>
      <c r="H4" s="664" t="s">
        <v>1006</v>
      </c>
    </row>
    <row r="5" spans="1:8" ht="15.75" thickTop="1">
      <c r="A5" s="323" t="s">
        <v>811</v>
      </c>
      <c r="B5" s="324"/>
      <c r="C5" s="324"/>
      <c r="D5" s="324"/>
      <c r="E5" s="2097"/>
      <c r="F5" s="2097"/>
      <c r="G5" s="2097"/>
      <c r="H5" s="2098"/>
    </row>
    <row r="6" spans="1:8" ht="13.9" customHeight="1">
      <c r="A6" s="337" t="s">
        <v>812</v>
      </c>
      <c r="B6" s="502" t="s">
        <v>813</v>
      </c>
      <c r="C6" s="1139">
        <v>779.03180999999995</v>
      </c>
      <c r="D6" s="1139">
        <v>749.21716000000004</v>
      </c>
      <c r="E6" s="1139">
        <v>753.84618</v>
      </c>
      <c r="F6" s="1139">
        <v>717.47074999999995</v>
      </c>
      <c r="G6" s="1139">
        <v>743.15439000000003</v>
      </c>
      <c r="H6" s="1140">
        <v>103.57974732767852</v>
      </c>
    </row>
    <row r="7" spans="1:8" ht="13.9" customHeight="1">
      <c r="A7" s="284" t="s">
        <v>814</v>
      </c>
      <c r="B7" s="325" t="s">
        <v>813</v>
      </c>
      <c r="C7" s="1139">
        <v>379.28293000000002</v>
      </c>
      <c r="D7" s="1139">
        <v>377.89882</v>
      </c>
      <c r="E7" s="1139">
        <v>416.57801999999998</v>
      </c>
      <c r="F7" s="1139">
        <v>373.66685999999999</v>
      </c>
      <c r="G7" s="1139">
        <v>403.37232</v>
      </c>
      <c r="H7" s="1140">
        <v>107.94971756392849</v>
      </c>
    </row>
    <row r="8" spans="1:8" ht="13.9" customHeight="1">
      <c r="A8" s="284" t="s">
        <v>815</v>
      </c>
      <c r="B8" s="325" t="s">
        <v>813</v>
      </c>
      <c r="C8" s="1139">
        <v>138.82577000000001</v>
      </c>
      <c r="D8" s="1139">
        <v>139.99421000000001</v>
      </c>
      <c r="E8" s="1139">
        <v>114.97020000000001</v>
      </c>
      <c r="F8" s="1139">
        <v>120.32893</v>
      </c>
      <c r="G8" s="1139">
        <v>124.16307999999999</v>
      </c>
      <c r="H8" s="1140">
        <v>103.1863908371827</v>
      </c>
    </row>
    <row r="9" spans="1:8" ht="13.9" customHeight="1">
      <c r="A9" s="284" t="s">
        <v>816</v>
      </c>
      <c r="B9" s="325" t="s">
        <v>813</v>
      </c>
      <c r="C9" s="1139">
        <v>14.591760000000001</v>
      </c>
      <c r="D9" s="1139">
        <v>11.57931</v>
      </c>
      <c r="E9" s="1139">
        <v>11.725339999999999</v>
      </c>
      <c r="F9" s="1139">
        <v>9.9698799999999999</v>
      </c>
      <c r="G9" s="1139">
        <v>12.194000000000001</v>
      </c>
      <c r="H9" s="1140">
        <v>122.30839287935262</v>
      </c>
    </row>
    <row r="10" spans="1:8" ht="13.9" customHeight="1">
      <c r="A10" s="284" t="s">
        <v>817</v>
      </c>
      <c r="B10" s="325" t="s">
        <v>813</v>
      </c>
      <c r="C10" s="1139">
        <v>15.36748</v>
      </c>
      <c r="D10" s="1139">
        <v>15.879770000000001</v>
      </c>
      <c r="E10" s="1139">
        <v>13.59247</v>
      </c>
      <c r="F10" s="1139">
        <v>14.820790000000001</v>
      </c>
      <c r="G10" s="1139">
        <v>12.928430000000001</v>
      </c>
      <c r="H10" s="1140">
        <v>87.231719766625133</v>
      </c>
    </row>
    <row r="11" spans="1:8" ht="13.9" customHeight="1">
      <c r="A11" s="284" t="s">
        <v>818</v>
      </c>
      <c r="B11" s="325" t="s">
        <v>813</v>
      </c>
      <c r="C11" s="1139">
        <v>216.18633</v>
      </c>
      <c r="D11" s="1139">
        <v>191.43817999999999</v>
      </c>
      <c r="E11" s="1139">
        <v>184.81106</v>
      </c>
      <c r="F11" s="1139">
        <v>187.81177</v>
      </c>
      <c r="G11" s="1139">
        <v>179.03315000000001</v>
      </c>
      <c r="H11" s="1140">
        <v>95.325841399609828</v>
      </c>
    </row>
    <row r="12" spans="1:8" ht="13.9" customHeight="1">
      <c r="A12" s="326" t="s">
        <v>819</v>
      </c>
      <c r="B12" s="327" t="s">
        <v>813</v>
      </c>
      <c r="C12" s="1141">
        <v>22.211600000000001</v>
      </c>
      <c r="D12" s="1141">
        <v>21.5214</v>
      </c>
      <c r="E12" s="1141">
        <v>21.48115</v>
      </c>
      <c r="F12" s="1141">
        <v>22.376729999999998</v>
      </c>
      <c r="G12" s="1141">
        <v>21.911200000000001</v>
      </c>
      <c r="H12" s="1140">
        <v>97.919579849245181</v>
      </c>
    </row>
    <row r="13" spans="1:8" ht="13.9" customHeight="1">
      <c r="A13" s="326" t="s">
        <v>10</v>
      </c>
      <c r="B13" s="327" t="s">
        <v>813</v>
      </c>
      <c r="C13" s="1141">
        <v>9.1051099999999998</v>
      </c>
      <c r="D13" s="1141">
        <v>8.0661500000000004</v>
      </c>
      <c r="E13" s="1141">
        <v>8.2561400000000003</v>
      </c>
      <c r="F13" s="1141">
        <v>7.4499399999999998</v>
      </c>
      <c r="G13" s="1141">
        <v>7.7595200000000002</v>
      </c>
      <c r="H13" s="1140">
        <v>104.15546970848088</v>
      </c>
    </row>
    <row r="14" spans="1:8" ht="13.9" customHeight="1">
      <c r="A14" s="326" t="s">
        <v>820</v>
      </c>
      <c r="B14" s="327" t="s">
        <v>813</v>
      </c>
      <c r="C14" s="1142">
        <v>241.65858</v>
      </c>
      <c r="D14" s="1142">
        <v>244.32447999999999</v>
      </c>
      <c r="E14" s="1142">
        <v>253.17196000000001</v>
      </c>
      <c r="F14" s="1142">
        <v>291.19844999999998</v>
      </c>
      <c r="G14" s="1142">
        <v>280.91701999999998</v>
      </c>
      <c r="H14" s="1140">
        <v>96.469270354976132</v>
      </c>
    </row>
    <row r="15" spans="1:8" ht="13.9" customHeight="1">
      <c r="A15" s="328" t="s">
        <v>949</v>
      </c>
      <c r="B15" s="327" t="s">
        <v>813</v>
      </c>
      <c r="C15" s="1141">
        <v>8.6999999999999993</v>
      </c>
      <c r="D15" s="1141">
        <v>8.6</v>
      </c>
      <c r="E15" s="1141">
        <v>8.5</v>
      </c>
      <c r="F15" s="1141">
        <v>8.3000000000000007</v>
      </c>
      <c r="G15" s="1141">
        <v>7.7</v>
      </c>
      <c r="H15" s="1140">
        <v>93.4</v>
      </c>
    </row>
    <row r="16" spans="1:8" ht="15">
      <c r="A16" s="329" t="s">
        <v>821</v>
      </c>
      <c r="B16" s="503"/>
      <c r="C16" s="504"/>
      <c r="D16" s="504"/>
      <c r="E16" s="505"/>
      <c r="F16" s="505"/>
      <c r="G16" s="505"/>
      <c r="H16" s="506"/>
    </row>
    <row r="17" spans="1:10" ht="13.9" customHeight="1">
      <c r="A17" s="337" t="s">
        <v>812</v>
      </c>
      <c r="B17" s="325" t="s">
        <v>822</v>
      </c>
      <c r="C17" s="1144">
        <v>6.04</v>
      </c>
      <c r="D17" s="1144">
        <v>5.08</v>
      </c>
      <c r="E17" s="1144">
        <v>6.43</v>
      </c>
      <c r="F17" s="1144">
        <v>4.8600000000000003</v>
      </c>
      <c r="G17" s="1144">
        <v>5.43</v>
      </c>
      <c r="H17" s="1143">
        <v>111.72839506172838</v>
      </c>
    </row>
    <row r="18" spans="1:10" ht="13.9" customHeight="1">
      <c r="A18" s="284" t="s">
        <v>814</v>
      </c>
      <c r="B18" s="325" t="s">
        <v>822</v>
      </c>
      <c r="C18" s="1144">
        <v>5.46</v>
      </c>
      <c r="D18" s="1144">
        <v>5.51</v>
      </c>
      <c r="E18" s="1144">
        <v>5.84</v>
      </c>
      <c r="F18" s="1144">
        <v>4.74</v>
      </c>
      <c r="G18" s="1144">
        <v>4.78</v>
      </c>
      <c r="H18" s="1143">
        <v>100.84388185654008</v>
      </c>
    </row>
    <row r="19" spans="1:10" ht="13.9" customHeight="1">
      <c r="A19" s="284" t="s">
        <v>815</v>
      </c>
      <c r="B19" s="325" t="s">
        <v>822</v>
      </c>
      <c r="C19" s="1144">
        <v>4.87</v>
      </c>
      <c r="D19" s="1144">
        <v>4.78</v>
      </c>
      <c r="E19" s="1144">
        <v>5.08</v>
      </c>
      <c r="F19" s="1144">
        <v>4.53</v>
      </c>
      <c r="G19" s="1144">
        <v>3.92</v>
      </c>
      <c r="H19" s="1143">
        <v>86.534216335540833</v>
      </c>
    </row>
    <row r="20" spans="1:10" ht="13.9" customHeight="1">
      <c r="A20" s="284" t="s">
        <v>816</v>
      </c>
      <c r="B20" s="325" t="s">
        <v>822</v>
      </c>
      <c r="C20" s="1144">
        <v>3.67</v>
      </c>
      <c r="D20" s="1144">
        <v>3.6</v>
      </c>
      <c r="E20" s="1144">
        <v>3.51</v>
      </c>
      <c r="F20" s="1144">
        <v>3.26</v>
      </c>
      <c r="G20" s="1144">
        <v>3.36</v>
      </c>
      <c r="H20" s="1143">
        <v>103.06748466257669</v>
      </c>
    </row>
    <row r="21" spans="1:10" ht="13.9" customHeight="1">
      <c r="A21" s="284" t="s">
        <v>817</v>
      </c>
      <c r="B21" s="325" t="s">
        <v>822</v>
      </c>
      <c r="C21" s="1144">
        <v>2.52</v>
      </c>
      <c r="D21" s="1144">
        <v>2.71</v>
      </c>
      <c r="E21" s="1144">
        <v>2.62</v>
      </c>
      <c r="F21" s="1144">
        <v>2.36</v>
      </c>
      <c r="G21" s="1144">
        <v>2.31</v>
      </c>
      <c r="H21" s="1143">
        <v>97.881355932203391</v>
      </c>
    </row>
    <row r="22" spans="1:10" ht="13.9" customHeight="1">
      <c r="A22" s="284" t="s">
        <v>818</v>
      </c>
      <c r="B22" s="325" t="s">
        <v>822</v>
      </c>
      <c r="C22" s="1144">
        <v>8.39</v>
      </c>
      <c r="D22" s="1144">
        <v>4.8499999999999996</v>
      </c>
      <c r="E22" s="1144">
        <v>9.25</v>
      </c>
      <c r="F22" s="1144">
        <v>5.68</v>
      </c>
      <c r="G22" s="1144">
        <v>8.4700000000000006</v>
      </c>
      <c r="H22" s="1143">
        <v>149.11971830985917</v>
      </c>
      <c r="J22" s="330"/>
    </row>
    <row r="23" spans="1:10" ht="13.9" customHeight="1">
      <c r="A23" s="326" t="s">
        <v>819</v>
      </c>
      <c r="B23" s="327" t="s">
        <v>822</v>
      </c>
      <c r="C23" s="1145">
        <v>69.790000000000006</v>
      </c>
      <c r="D23" s="1145">
        <v>56.01</v>
      </c>
      <c r="E23" s="1145">
        <v>70.150000000000006</v>
      </c>
      <c r="F23" s="1145">
        <v>55</v>
      </c>
      <c r="G23" s="1145">
        <v>59.88</v>
      </c>
      <c r="H23" s="1143">
        <v>108.87272727272727</v>
      </c>
    </row>
    <row r="24" spans="1:10" ht="13.9" customHeight="1">
      <c r="A24" s="326" t="s">
        <v>10</v>
      </c>
      <c r="B24" s="327" t="s">
        <v>822</v>
      </c>
      <c r="C24" s="1145">
        <v>19.64</v>
      </c>
      <c r="D24" s="1145">
        <v>17.93</v>
      </c>
      <c r="E24" s="1145">
        <v>21.46</v>
      </c>
      <c r="F24" s="1145">
        <v>20.09</v>
      </c>
      <c r="G24" s="1145">
        <v>21.9</v>
      </c>
      <c r="H24" s="1143">
        <v>109.00945744151318</v>
      </c>
    </row>
    <row r="25" spans="1:10" ht="13.9" customHeight="1">
      <c r="A25" s="326" t="s">
        <v>820</v>
      </c>
      <c r="B25" s="327" t="s">
        <v>822</v>
      </c>
      <c r="C25" s="1146">
        <v>3.06</v>
      </c>
      <c r="D25" s="1146">
        <v>2.2999999999999998</v>
      </c>
      <c r="E25" s="1146">
        <v>3.07</v>
      </c>
      <c r="F25" s="1146">
        <v>2.66</v>
      </c>
      <c r="G25" s="1146">
        <v>2.83</v>
      </c>
      <c r="H25" s="1143">
        <v>106.39097744360902</v>
      </c>
    </row>
    <row r="26" spans="1:10" ht="13.9" customHeight="1">
      <c r="A26" s="328" t="s">
        <v>823</v>
      </c>
      <c r="B26" s="327" t="s">
        <v>822</v>
      </c>
      <c r="C26" s="1145">
        <v>4.42</v>
      </c>
      <c r="D26" s="1145">
        <v>5.75</v>
      </c>
      <c r="E26" s="1145">
        <v>4.38</v>
      </c>
      <c r="F26" s="1145">
        <v>5.45</v>
      </c>
      <c r="G26" s="1145">
        <v>6.6</v>
      </c>
      <c r="H26" s="1143">
        <v>121.10091743119264</v>
      </c>
    </row>
    <row r="27" spans="1:10" ht="15" customHeight="1">
      <c r="A27" s="331" t="s">
        <v>824</v>
      </c>
      <c r="B27" s="507"/>
      <c r="C27" s="504"/>
      <c r="D27" s="504"/>
      <c r="E27" s="505"/>
      <c r="F27" s="505"/>
      <c r="G27" s="505"/>
      <c r="H27" s="508"/>
    </row>
    <row r="28" spans="1:10" ht="13.9" customHeight="1">
      <c r="A28" s="337" t="s">
        <v>812</v>
      </c>
      <c r="B28" s="325" t="s">
        <v>608</v>
      </c>
      <c r="C28" s="1147">
        <v>4708.3377</v>
      </c>
      <c r="D28" s="1147">
        <v>3805.7118</v>
      </c>
      <c r="E28" s="1147">
        <v>4847.8416999999999</v>
      </c>
      <c r="F28" s="1147">
        <v>3484.0603999999998</v>
      </c>
      <c r="G28" s="1147">
        <v>4037.7613000000001</v>
      </c>
      <c r="H28" s="1148">
        <v>115.89240243940662</v>
      </c>
    </row>
    <row r="29" spans="1:10" ht="13.9" customHeight="1">
      <c r="A29" s="284" t="s">
        <v>814</v>
      </c>
      <c r="B29" s="325" t="s">
        <v>608</v>
      </c>
      <c r="C29" s="1147">
        <v>2072.4052999999999</v>
      </c>
      <c r="D29" s="1147">
        <v>2082.1336000000001</v>
      </c>
      <c r="E29" s="1147">
        <v>2434.2132000000001</v>
      </c>
      <c r="F29" s="1147">
        <v>1770.6588999999999</v>
      </c>
      <c r="G29" s="1147">
        <v>1927.9259999999999</v>
      </c>
      <c r="H29" s="1148">
        <v>108.88184053969965</v>
      </c>
    </row>
    <row r="30" spans="1:10" ht="13.9" customHeight="1">
      <c r="A30" s="284" t="s">
        <v>815</v>
      </c>
      <c r="B30" s="325" t="s">
        <v>608</v>
      </c>
      <c r="C30" s="1147">
        <v>675.85249999999996</v>
      </c>
      <c r="D30" s="1147">
        <v>668.64430000000004</v>
      </c>
      <c r="E30" s="1147">
        <v>584.6019</v>
      </c>
      <c r="F30" s="1147">
        <v>545.28459999999995</v>
      </c>
      <c r="G30" s="1147">
        <v>486.89760000000001</v>
      </c>
      <c r="H30" s="1148">
        <v>89.292380529360273</v>
      </c>
    </row>
    <row r="31" spans="1:10" ht="13.9" customHeight="1">
      <c r="A31" s="284" t="s">
        <v>816</v>
      </c>
      <c r="B31" s="325" t="s">
        <v>608</v>
      </c>
      <c r="C31" s="1147">
        <v>53.508499999999998</v>
      </c>
      <c r="D31" s="1147">
        <v>41.639499999999998</v>
      </c>
      <c r="E31" s="1147">
        <v>41.102699999999999</v>
      </c>
      <c r="F31" s="1147">
        <v>32.457900000000002</v>
      </c>
      <c r="G31" s="1147">
        <v>41.007599999999996</v>
      </c>
      <c r="H31" s="1148">
        <v>126.34089081548711</v>
      </c>
    </row>
    <row r="32" spans="1:10" ht="13.9" customHeight="1">
      <c r="A32" s="284" t="s">
        <v>817</v>
      </c>
      <c r="B32" s="325" t="s">
        <v>608</v>
      </c>
      <c r="C32" s="1147">
        <v>38.726799999999997</v>
      </c>
      <c r="D32" s="1147">
        <v>43.013800000000003</v>
      </c>
      <c r="E32" s="1147">
        <v>35.590499999999999</v>
      </c>
      <c r="F32" s="1147">
        <v>34.937399999999997</v>
      </c>
      <c r="G32" s="1147">
        <v>29.9</v>
      </c>
      <c r="H32" s="1148">
        <v>85.5</v>
      </c>
    </row>
    <row r="33" spans="1:8" ht="13.9" customHeight="1">
      <c r="A33" s="284" t="s">
        <v>818</v>
      </c>
      <c r="B33" s="325" t="s">
        <v>608</v>
      </c>
      <c r="C33" s="1147">
        <v>1814.1131</v>
      </c>
      <c r="D33" s="1147">
        <v>929.23339999999996</v>
      </c>
      <c r="E33" s="1147">
        <v>1710.1777999999999</v>
      </c>
      <c r="F33" s="1147">
        <v>1066.1876</v>
      </c>
      <c r="G33" s="1147">
        <v>1515.8344999999999</v>
      </c>
      <c r="H33" s="1148">
        <v>142.17333797541821</v>
      </c>
    </row>
    <row r="34" spans="1:8" ht="13.9" customHeight="1">
      <c r="A34" s="326" t="s">
        <v>819</v>
      </c>
      <c r="B34" s="327" t="s">
        <v>608</v>
      </c>
      <c r="C34" s="1149">
        <v>1550.2183</v>
      </c>
      <c r="D34" s="1149">
        <v>1205.4503</v>
      </c>
      <c r="E34" s="1149">
        <v>1506.9390000000001</v>
      </c>
      <c r="F34" s="1149">
        <v>1230.7927</v>
      </c>
      <c r="G34" s="1149">
        <v>1311.9719</v>
      </c>
      <c r="H34" s="1148">
        <v>106.59568422854638</v>
      </c>
    </row>
    <row r="35" spans="1:8" ht="13.9" customHeight="1">
      <c r="A35" s="326" t="s">
        <v>10</v>
      </c>
      <c r="B35" s="327" t="s">
        <v>608</v>
      </c>
      <c r="C35" s="1149">
        <v>178.81700000000001</v>
      </c>
      <c r="D35" s="1149">
        <v>144.62450000000001</v>
      </c>
      <c r="E35" s="1149">
        <v>177.1447</v>
      </c>
      <c r="F35" s="1149">
        <v>149.7047</v>
      </c>
      <c r="G35" s="1149">
        <v>169.95249999999999</v>
      </c>
      <c r="H35" s="1148">
        <v>113.52515986472034</v>
      </c>
    </row>
    <row r="36" spans="1:8" ht="13.9" customHeight="1">
      <c r="A36" s="326" t="s">
        <v>820</v>
      </c>
      <c r="B36" s="327" t="s">
        <v>608</v>
      </c>
      <c r="C36" s="1150">
        <v>738.66690000000006</v>
      </c>
      <c r="D36" s="1150">
        <v>562.95079999999996</v>
      </c>
      <c r="E36" s="1150">
        <v>777.87810000000002</v>
      </c>
      <c r="F36" s="1150">
        <v>775.90260000000001</v>
      </c>
      <c r="G36" s="1150">
        <v>794.72230000000002</v>
      </c>
      <c r="H36" s="1148">
        <v>102.42552351287391</v>
      </c>
    </row>
    <row r="37" spans="1:8" ht="13.9" customHeight="1">
      <c r="A37" s="326" t="s">
        <v>823</v>
      </c>
      <c r="B37" s="327" t="s">
        <v>608</v>
      </c>
      <c r="C37" s="1149">
        <v>38.186999999999998</v>
      </c>
      <c r="D37" s="1149">
        <v>49.66</v>
      </c>
      <c r="E37" s="1149">
        <v>37.425199999999997</v>
      </c>
      <c r="F37" s="1149">
        <v>45.140700000000002</v>
      </c>
      <c r="G37" s="1149">
        <v>51.043300000000002</v>
      </c>
      <c r="H37" s="1148">
        <v>113.07600458123157</v>
      </c>
    </row>
    <row r="38" spans="1:8" ht="13.9" customHeight="1">
      <c r="A38" s="334" t="s">
        <v>825</v>
      </c>
      <c r="B38" s="335" t="s">
        <v>608</v>
      </c>
      <c r="C38" s="1151">
        <v>55.8</v>
      </c>
      <c r="D38" s="1151">
        <v>53.8</v>
      </c>
      <c r="E38" s="1151">
        <v>24.8</v>
      </c>
      <c r="F38" s="1151">
        <v>38.1</v>
      </c>
      <c r="G38" s="1151">
        <v>51.7</v>
      </c>
      <c r="H38" s="1148">
        <v>135.69553805774279</v>
      </c>
    </row>
    <row r="39" spans="1:8" ht="13.9" customHeight="1" thickBot="1">
      <c r="A39" s="509" t="s">
        <v>831</v>
      </c>
      <c r="B39" s="510" t="s">
        <v>608</v>
      </c>
      <c r="C39" s="1152">
        <v>108.3</v>
      </c>
      <c r="D39" s="1152">
        <v>93</v>
      </c>
      <c r="E39" s="1152">
        <v>115.8404</v>
      </c>
      <c r="F39" s="1152">
        <v>96.193700000000007</v>
      </c>
      <c r="G39" s="1152">
        <v>105.58969999999999</v>
      </c>
      <c r="H39" s="1153">
        <v>109.76779144580154</v>
      </c>
    </row>
    <row r="40" spans="1:8">
      <c r="A40" s="74" t="s">
        <v>826</v>
      </c>
    </row>
    <row r="41" spans="1:8">
      <c r="A41" s="74" t="s">
        <v>717</v>
      </c>
    </row>
    <row r="42" spans="1:8">
      <c r="A42" s="74" t="s">
        <v>827</v>
      </c>
    </row>
    <row r="43" spans="1:8">
      <c r="A43" s="74" t="s">
        <v>832</v>
      </c>
    </row>
  </sheetData>
  <mergeCells count="4">
    <mergeCell ref="G2:H2"/>
    <mergeCell ref="A3:A4"/>
    <mergeCell ref="C3:E3"/>
    <mergeCell ref="E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9"/>
  <sheetViews>
    <sheetView zoomScale="98" zoomScaleNormal="98" workbookViewId="0">
      <selection activeCell="L26" sqref="L26"/>
    </sheetView>
  </sheetViews>
  <sheetFormatPr defaultRowHeight="15"/>
  <cols>
    <col min="1" max="1" width="16" style="345" customWidth="1"/>
    <col min="2" max="3" width="10.7109375" style="353" customWidth="1"/>
    <col min="4" max="4" width="12.85546875" style="354" customWidth="1"/>
    <col min="5" max="10" width="10.7109375" style="343" customWidth="1"/>
    <col min="11" max="11" width="13.85546875" style="343" customWidth="1"/>
    <col min="12" max="12" width="19.42578125" style="343" customWidth="1"/>
    <col min="13" max="138" width="9.140625" style="343"/>
    <col min="139" max="139" width="16" style="343" customWidth="1"/>
    <col min="140" max="140" width="11.140625" style="343" customWidth="1"/>
    <col min="141" max="141" width="9.85546875" style="343" customWidth="1"/>
    <col min="142" max="142" width="15.42578125" style="343" customWidth="1"/>
    <col min="143" max="144" width="12.140625" style="343" customWidth="1"/>
    <col min="145" max="145" width="14.28515625" style="343" customWidth="1"/>
    <col min="146" max="146" width="9.140625" style="343"/>
    <col min="147" max="147" width="9.7109375" style="343" customWidth="1"/>
    <col min="148" max="148" width="10.5703125" style="343" customWidth="1"/>
    <col min="149" max="149" width="16" style="343" customWidth="1"/>
    <col min="150" max="150" width="19.42578125" style="343" customWidth="1"/>
    <col min="151" max="394" width="9.140625" style="343"/>
    <col min="395" max="395" width="16" style="343" customWidth="1"/>
    <col min="396" max="396" width="11.140625" style="343" customWidth="1"/>
    <col min="397" max="397" width="9.85546875" style="343" customWidth="1"/>
    <col min="398" max="398" width="15.42578125" style="343" customWidth="1"/>
    <col min="399" max="400" width="12.140625" style="343" customWidth="1"/>
    <col min="401" max="401" width="14.28515625" style="343" customWidth="1"/>
    <col min="402" max="402" width="9.140625" style="343"/>
    <col min="403" max="403" width="9.7109375" style="343" customWidth="1"/>
    <col min="404" max="404" width="10.5703125" style="343" customWidth="1"/>
    <col min="405" max="405" width="16" style="343" customWidth="1"/>
    <col min="406" max="406" width="19.42578125" style="343" customWidth="1"/>
    <col min="407" max="650" width="9.140625" style="343"/>
    <col min="651" max="651" width="16" style="343" customWidth="1"/>
    <col min="652" max="652" width="11.140625" style="343" customWidth="1"/>
    <col min="653" max="653" width="9.85546875" style="343" customWidth="1"/>
    <col min="654" max="654" width="15.42578125" style="343" customWidth="1"/>
    <col min="655" max="656" width="12.140625" style="343" customWidth="1"/>
    <col min="657" max="657" width="14.28515625" style="343" customWidth="1"/>
    <col min="658" max="658" width="9.140625" style="343"/>
    <col min="659" max="659" width="9.7109375" style="343" customWidth="1"/>
    <col min="660" max="660" width="10.5703125" style="343" customWidth="1"/>
    <col min="661" max="661" width="16" style="343" customWidth="1"/>
    <col min="662" max="662" width="19.42578125" style="343" customWidth="1"/>
    <col min="663" max="906" width="9.140625" style="343"/>
    <col min="907" max="907" width="16" style="343" customWidth="1"/>
    <col min="908" max="908" width="11.140625" style="343" customWidth="1"/>
    <col min="909" max="909" width="9.85546875" style="343" customWidth="1"/>
    <col min="910" max="910" width="15.42578125" style="343" customWidth="1"/>
    <col min="911" max="912" width="12.140625" style="343" customWidth="1"/>
    <col min="913" max="913" width="14.28515625" style="343" customWidth="1"/>
    <col min="914" max="914" width="9.140625" style="343"/>
    <col min="915" max="915" width="9.7109375" style="343" customWidth="1"/>
    <col min="916" max="916" width="10.5703125" style="343" customWidth="1"/>
    <col min="917" max="917" width="16" style="343" customWidth="1"/>
    <col min="918" max="918" width="19.42578125" style="343" customWidth="1"/>
    <col min="919" max="1162" width="9.140625" style="343"/>
    <col min="1163" max="1163" width="16" style="343" customWidth="1"/>
    <col min="1164" max="1164" width="11.140625" style="343" customWidth="1"/>
    <col min="1165" max="1165" width="9.85546875" style="343" customWidth="1"/>
    <col min="1166" max="1166" width="15.42578125" style="343" customWidth="1"/>
    <col min="1167" max="1168" width="12.140625" style="343" customWidth="1"/>
    <col min="1169" max="1169" width="14.28515625" style="343" customWidth="1"/>
    <col min="1170" max="1170" width="9.140625" style="343"/>
    <col min="1171" max="1171" width="9.7109375" style="343" customWidth="1"/>
    <col min="1172" max="1172" width="10.5703125" style="343" customWidth="1"/>
    <col min="1173" max="1173" width="16" style="343" customWidth="1"/>
    <col min="1174" max="1174" width="19.42578125" style="343" customWidth="1"/>
    <col min="1175" max="1418" width="9.140625" style="343"/>
    <col min="1419" max="1419" width="16" style="343" customWidth="1"/>
    <col min="1420" max="1420" width="11.140625" style="343" customWidth="1"/>
    <col min="1421" max="1421" width="9.85546875" style="343" customWidth="1"/>
    <col min="1422" max="1422" width="15.42578125" style="343" customWidth="1"/>
    <col min="1423" max="1424" width="12.140625" style="343" customWidth="1"/>
    <col min="1425" max="1425" width="14.28515625" style="343" customWidth="1"/>
    <col min="1426" max="1426" width="9.140625" style="343"/>
    <col min="1427" max="1427" width="9.7109375" style="343" customWidth="1"/>
    <col min="1428" max="1428" width="10.5703125" style="343" customWidth="1"/>
    <col min="1429" max="1429" width="16" style="343" customWidth="1"/>
    <col min="1430" max="1430" width="19.42578125" style="343" customWidth="1"/>
    <col min="1431" max="1674" width="9.140625" style="343"/>
    <col min="1675" max="1675" width="16" style="343" customWidth="1"/>
    <col min="1676" max="1676" width="11.140625" style="343" customWidth="1"/>
    <col min="1677" max="1677" width="9.85546875" style="343" customWidth="1"/>
    <col min="1678" max="1678" width="15.42578125" style="343" customWidth="1"/>
    <col min="1679" max="1680" width="12.140625" style="343" customWidth="1"/>
    <col min="1681" max="1681" width="14.28515625" style="343" customWidth="1"/>
    <col min="1682" max="1682" width="9.140625" style="343"/>
    <col min="1683" max="1683" width="9.7109375" style="343" customWidth="1"/>
    <col min="1684" max="1684" width="10.5703125" style="343" customWidth="1"/>
    <col min="1685" max="1685" width="16" style="343" customWidth="1"/>
    <col min="1686" max="1686" width="19.42578125" style="343" customWidth="1"/>
    <col min="1687" max="1930" width="9.140625" style="343"/>
    <col min="1931" max="1931" width="16" style="343" customWidth="1"/>
    <col min="1932" max="1932" width="11.140625" style="343" customWidth="1"/>
    <col min="1933" max="1933" width="9.85546875" style="343" customWidth="1"/>
    <col min="1934" max="1934" width="15.42578125" style="343" customWidth="1"/>
    <col min="1935" max="1936" width="12.140625" style="343" customWidth="1"/>
    <col min="1937" max="1937" width="14.28515625" style="343" customWidth="1"/>
    <col min="1938" max="1938" width="9.140625" style="343"/>
    <col min="1939" max="1939" width="9.7109375" style="343" customWidth="1"/>
    <col min="1940" max="1940" width="10.5703125" style="343" customWidth="1"/>
    <col min="1941" max="1941" width="16" style="343" customWidth="1"/>
    <col min="1942" max="1942" width="19.42578125" style="343" customWidth="1"/>
    <col min="1943" max="2186" width="9.140625" style="343"/>
    <col min="2187" max="2187" width="16" style="343" customWidth="1"/>
    <col min="2188" max="2188" width="11.140625" style="343" customWidth="1"/>
    <col min="2189" max="2189" width="9.85546875" style="343" customWidth="1"/>
    <col min="2190" max="2190" width="15.42578125" style="343" customWidth="1"/>
    <col min="2191" max="2192" width="12.140625" style="343" customWidth="1"/>
    <col min="2193" max="2193" width="14.28515625" style="343" customWidth="1"/>
    <col min="2194" max="2194" width="9.140625" style="343"/>
    <col min="2195" max="2195" width="9.7109375" style="343" customWidth="1"/>
    <col min="2196" max="2196" width="10.5703125" style="343" customWidth="1"/>
    <col min="2197" max="2197" width="16" style="343" customWidth="1"/>
    <col min="2198" max="2198" width="19.42578125" style="343" customWidth="1"/>
    <col min="2199" max="2442" width="9.140625" style="343"/>
    <col min="2443" max="2443" width="16" style="343" customWidth="1"/>
    <col min="2444" max="2444" width="11.140625" style="343" customWidth="1"/>
    <col min="2445" max="2445" width="9.85546875" style="343" customWidth="1"/>
    <col min="2446" max="2446" width="15.42578125" style="343" customWidth="1"/>
    <col min="2447" max="2448" width="12.140625" style="343" customWidth="1"/>
    <col min="2449" max="2449" width="14.28515625" style="343" customWidth="1"/>
    <col min="2450" max="2450" width="9.140625" style="343"/>
    <col min="2451" max="2451" width="9.7109375" style="343" customWidth="1"/>
    <col min="2452" max="2452" width="10.5703125" style="343" customWidth="1"/>
    <col min="2453" max="2453" width="16" style="343" customWidth="1"/>
    <col min="2454" max="2454" width="19.42578125" style="343" customWidth="1"/>
    <col min="2455" max="2698" width="9.140625" style="343"/>
    <col min="2699" max="2699" width="16" style="343" customWidth="1"/>
    <col min="2700" max="2700" width="11.140625" style="343" customWidth="1"/>
    <col min="2701" max="2701" width="9.85546875" style="343" customWidth="1"/>
    <col min="2702" max="2702" width="15.42578125" style="343" customWidth="1"/>
    <col min="2703" max="2704" width="12.140625" style="343" customWidth="1"/>
    <col min="2705" max="2705" width="14.28515625" style="343" customWidth="1"/>
    <col min="2706" max="2706" width="9.140625" style="343"/>
    <col min="2707" max="2707" width="9.7109375" style="343" customWidth="1"/>
    <col min="2708" max="2708" width="10.5703125" style="343" customWidth="1"/>
    <col min="2709" max="2709" width="16" style="343" customWidth="1"/>
    <col min="2710" max="2710" width="19.42578125" style="343" customWidth="1"/>
    <col min="2711" max="2954" width="9.140625" style="343"/>
    <col min="2955" max="2955" width="16" style="343" customWidth="1"/>
    <col min="2956" max="2956" width="11.140625" style="343" customWidth="1"/>
    <col min="2957" max="2957" width="9.85546875" style="343" customWidth="1"/>
    <col min="2958" max="2958" width="15.42578125" style="343" customWidth="1"/>
    <col min="2959" max="2960" width="12.140625" style="343" customWidth="1"/>
    <col min="2961" max="2961" width="14.28515625" style="343" customWidth="1"/>
    <col min="2962" max="2962" width="9.140625" style="343"/>
    <col min="2963" max="2963" width="9.7109375" style="343" customWidth="1"/>
    <col min="2964" max="2964" width="10.5703125" style="343" customWidth="1"/>
    <col min="2965" max="2965" width="16" style="343" customWidth="1"/>
    <col min="2966" max="2966" width="19.42578125" style="343" customWidth="1"/>
    <col min="2967" max="3210" width="9.140625" style="343"/>
    <col min="3211" max="3211" width="16" style="343" customWidth="1"/>
    <col min="3212" max="3212" width="11.140625" style="343" customWidth="1"/>
    <col min="3213" max="3213" width="9.85546875" style="343" customWidth="1"/>
    <col min="3214" max="3214" width="15.42578125" style="343" customWidth="1"/>
    <col min="3215" max="3216" width="12.140625" style="343" customWidth="1"/>
    <col min="3217" max="3217" width="14.28515625" style="343" customWidth="1"/>
    <col min="3218" max="3218" width="9.140625" style="343"/>
    <col min="3219" max="3219" width="9.7109375" style="343" customWidth="1"/>
    <col min="3220" max="3220" width="10.5703125" style="343" customWidth="1"/>
    <col min="3221" max="3221" width="16" style="343" customWidth="1"/>
    <col min="3222" max="3222" width="19.42578125" style="343" customWidth="1"/>
    <col min="3223" max="3466" width="9.140625" style="343"/>
    <col min="3467" max="3467" width="16" style="343" customWidth="1"/>
    <col min="3468" max="3468" width="11.140625" style="343" customWidth="1"/>
    <col min="3469" max="3469" width="9.85546875" style="343" customWidth="1"/>
    <col min="3470" max="3470" width="15.42578125" style="343" customWidth="1"/>
    <col min="3471" max="3472" width="12.140625" style="343" customWidth="1"/>
    <col min="3473" max="3473" width="14.28515625" style="343" customWidth="1"/>
    <col min="3474" max="3474" width="9.140625" style="343"/>
    <col min="3475" max="3475" width="9.7109375" style="343" customWidth="1"/>
    <col min="3476" max="3476" width="10.5703125" style="343" customWidth="1"/>
    <col min="3477" max="3477" width="16" style="343" customWidth="1"/>
    <col min="3478" max="3478" width="19.42578125" style="343" customWidth="1"/>
    <col min="3479" max="3722" width="9.140625" style="343"/>
    <col min="3723" max="3723" width="16" style="343" customWidth="1"/>
    <col min="3724" max="3724" width="11.140625" style="343" customWidth="1"/>
    <col min="3725" max="3725" width="9.85546875" style="343" customWidth="1"/>
    <col min="3726" max="3726" width="15.42578125" style="343" customWidth="1"/>
    <col min="3727" max="3728" width="12.140625" style="343" customWidth="1"/>
    <col min="3729" max="3729" width="14.28515625" style="343" customWidth="1"/>
    <col min="3730" max="3730" width="9.140625" style="343"/>
    <col min="3731" max="3731" width="9.7109375" style="343" customWidth="1"/>
    <col min="3732" max="3732" width="10.5703125" style="343" customWidth="1"/>
    <col min="3733" max="3733" width="16" style="343" customWidth="1"/>
    <col min="3734" max="3734" width="19.42578125" style="343" customWidth="1"/>
    <col min="3735" max="3978" width="9.140625" style="343"/>
    <col min="3979" max="3979" width="16" style="343" customWidth="1"/>
    <col min="3980" max="3980" width="11.140625" style="343" customWidth="1"/>
    <col min="3981" max="3981" width="9.85546875" style="343" customWidth="1"/>
    <col min="3982" max="3982" width="15.42578125" style="343" customWidth="1"/>
    <col min="3983" max="3984" width="12.140625" style="343" customWidth="1"/>
    <col min="3985" max="3985" width="14.28515625" style="343" customWidth="1"/>
    <col min="3986" max="3986" width="9.140625" style="343"/>
    <col min="3987" max="3987" width="9.7109375" style="343" customWidth="1"/>
    <col min="3988" max="3988" width="10.5703125" style="343" customWidth="1"/>
    <col min="3989" max="3989" width="16" style="343" customWidth="1"/>
    <col min="3990" max="3990" width="19.42578125" style="343" customWidth="1"/>
    <col min="3991" max="4234" width="9.140625" style="343"/>
    <col min="4235" max="4235" width="16" style="343" customWidth="1"/>
    <col min="4236" max="4236" width="11.140625" style="343" customWidth="1"/>
    <col min="4237" max="4237" width="9.85546875" style="343" customWidth="1"/>
    <col min="4238" max="4238" width="15.42578125" style="343" customWidth="1"/>
    <col min="4239" max="4240" width="12.140625" style="343" customWidth="1"/>
    <col min="4241" max="4241" width="14.28515625" style="343" customWidth="1"/>
    <col min="4242" max="4242" width="9.140625" style="343"/>
    <col min="4243" max="4243" width="9.7109375" style="343" customWidth="1"/>
    <col min="4244" max="4244" width="10.5703125" style="343" customWidth="1"/>
    <col min="4245" max="4245" width="16" style="343" customWidth="1"/>
    <col min="4246" max="4246" width="19.42578125" style="343" customWidth="1"/>
    <col min="4247" max="4490" width="9.140625" style="343"/>
    <col min="4491" max="4491" width="16" style="343" customWidth="1"/>
    <col min="4492" max="4492" width="11.140625" style="343" customWidth="1"/>
    <col min="4493" max="4493" width="9.85546875" style="343" customWidth="1"/>
    <col min="4494" max="4494" width="15.42578125" style="343" customWidth="1"/>
    <col min="4495" max="4496" width="12.140625" style="343" customWidth="1"/>
    <col min="4497" max="4497" width="14.28515625" style="343" customWidth="1"/>
    <col min="4498" max="4498" width="9.140625" style="343"/>
    <col min="4499" max="4499" width="9.7109375" style="343" customWidth="1"/>
    <col min="4500" max="4500" width="10.5703125" style="343" customWidth="1"/>
    <col min="4501" max="4501" width="16" style="343" customWidth="1"/>
    <col min="4502" max="4502" width="19.42578125" style="343" customWidth="1"/>
    <col min="4503" max="4746" width="9.140625" style="343"/>
    <col min="4747" max="4747" width="16" style="343" customWidth="1"/>
    <col min="4748" max="4748" width="11.140625" style="343" customWidth="1"/>
    <col min="4749" max="4749" width="9.85546875" style="343" customWidth="1"/>
    <col min="4750" max="4750" width="15.42578125" style="343" customWidth="1"/>
    <col min="4751" max="4752" width="12.140625" style="343" customWidth="1"/>
    <col min="4753" max="4753" width="14.28515625" style="343" customWidth="1"/>
    <col min="4754" max="4754" width="9.140625" style="343"/>
    <col min="4755" max="4755" width="9.7109375" style="343" customWidth="1"/>
    <col min="4756" max="4756" width="10.5703125" style="343" customWidth="1"/>
    <col min="4757" max="4757" width="16" style="343" customWidth="1"/>
    <col min="4758" max="4758" width="19.42578125" style="343" customWidth="1"/>
    <col min="4759" max="5002" width="9.140625" style="343"/>
    <col min="5003" max="5003" width="16" style="343" customWidth="1"/>
    <col min="5004" max="5004" width="11.140625" style="343" customWidth="1"/>
    <col min="5005" max="5005" width="9.85546875" style="343" customWidth="1"/>
    <col min="5006" max="5006" width="15.42578125" style="343" customWidth="1"/>
    <col min="5007" max="5008" width="12.140625" style="343" customWidth="1"/>
    <col min="5009" max="5009" width="14.28515625" style="343" customWidth="1"/>
    <col min="5010" max="5010" width="9.140625" style="343"/>
    <col min="5011" max="5011" width="9.7109375" style="343" customWidth="1"/>
    <col min="5012" max="5012" width="10.5703125" style="343" customWidth="1"/>
    <col min="5013" max="5013" width="16" style="343" customWidth="1"/>
    <col min="5014" max="5014" width="19.42578125" style="343" customWidth="1"/>
    <col min="5015" max="5258" width="9.140625" style="343"/>
    <col min="5259" max="5259" width="16" style="343" customWidth="1"/>
    <col min="5260" max="5260" width="11.140625" style="343" customWidth="1"/>
    <col min="5261" max="5261" width="9.85546875" style="343" customWidth="1"/>
    <col min="5262" max="5262" width="15.42578125" style="343" customWidth="1"/>
    <col min="5263" max="5264" width="12.140625" style="343" customWidth="1"/>
    <col min="5265" max="5265" width="14.28515625" style="343" customWidth="1"/>
    <col min="5266" max="5266" width="9.140625" style="343"/>
    <col min="5267" max="5267" width="9.7109375" style="343" customWidth="1"/>
    <col min="5268" max="5268" width="10.5703125" style="343" customWidth="1"/>
    <col min="5269" max="5269" width="16" style="343" customWidth="1"/>
    <col min="5270" max="5270" width="19.42578125" style="343" customWidth="1"/>
    <col min="5271" max="5514" width="9.140625" style="343"/>
    <col min="5515" max="5515" width="16" style="343" customWidth="1"/>
    <col min="5516" max="5516" width="11.140625" style="343" customWidth="1"/>
    <col min="5517" max="5517" width="9.85546875" style="343" customWidth="1"/>
    <col min="5518" max="5518" width="15.42578125" style="343" customWidth="1"/>
    <col min="5519" max="5520" width="12.140625" style="343" customWidth="1"/>
    <col min="5521" max="5521" width="14.28515625" style="343" customWidth="1"/>
    <col min="5522" max="5522" width="9.140625" style="343"/>
    <col min="5523" max="5523" width="9.7109375" style="343" customWidth="1"/>
    <col min="5524" max="5524" width="10.5703125" style="343" customWidth="1"/>
    <col min="5525" max="5525" width="16" style="343" customWidth="1"/>
    <col min="5526" max="5526" width="19.42578125" style="343" customWidth="1"/>
    <col min="5527" max="5770" width="9.140625" style="343"/>
    <col min="5771" max="5771" width="16" style="343" customWidth="1"/>
    <col min="5772" max="5772" width="11.140625" style="343" customWidth="1"/>
    <col min="5773" max="5773" width="9.85546875" style="343" customWidth="1"/>
    <col min="5774" max="5774" width="15.42578125" style="343" customWidth="1"/>
    <col min="5775" max="5776" width="12.140625" style="343" customWidth="1"/>
    <col min="5777" max="5777" width="14.28515625" style="343" customWidth="1"/>
    <col min="5778" max="5778" width="9.140625" style="343"/>
    <col min="5779" max="5779" width="9.7109375" style="343" customWidth="1"/>
    <col min="5780" max="5780" width="10.5703125" style="343" customWidth="1"/>
    <col min="5781" max="5781" width="16" style="343" customWidth="1"/>
    <col min="5782" max="5782" width="19.42578125" style="343" customWidth="1"/>
    <col min="5783" max="6026" width="9.140625" style="343"/>
    <col min="6027" max="6027" width="16" style="343" customWidth="1"/>
    <col min="6028" max="6028" width="11.140625" style="343" customWidth="1"/>
    <col min="6029" max="6029" width="9.85546875" style="343" customWidth="1"/>
    <col min="6030" max="6030" width="15.42578125" style="343" customWidth="1"/>
    <col min="6031" max="6032" width="12.140625" style="343" customWidth="1"/>
    <col min="6033" max="6033" width="14.28515625" style="343" customWidth="1"/>
    <col min="6034" max="6034" width="9.140625" style="343"/>
    <col min="6035" max="6035" width="9.7109375" style="343" customWidth="1"/>
    <col min="6036" max="6036" width="10.5703125" style="343" customWidth="1"/>
    <col min="6037" max="6037" width="16" style="343" customWidth="1"/>
    <col min="6038" max="6038" width="19.42578125" style="343" customWidth="1"/>
    <col min="6039" max="6282" width="9.140625" style="343"/>
    <col min="6283" max="6283" width="16" style="343" customWidth="1"/>
    <col min="6284" max="6284" width="11.140625" style="343" customWidth="1"/>
    <col min="6285" max="6285" width="9.85546875" style="343" customWidth="1"/>
    <col min="6286" max="6286" width="15.42578125" style="343" customWidth="1"/>
    <col min="6287" max="6288" width="12.140625" style="343" customWidth="1"/>
    <col min="6289" max="6289" width="14.28515625" style="343" customWidth="1"/>
    <col min="6290" max="6290" width="9.140625" style="343"/>
    <col min="6291" max="6291" width="9.7109375" style="343" customWidth="1"/>
    <col min="6292" max="6292" width="10.5703125" style="343" customWidth="1"/>
    <col min="6293" max="6293" width="16" style="343" customWidth="1"/>
    <col min="6294" max="6294" width="19.42578125" style="343" customWidth="1"/>
    <col min="6295" max="6538" width="9.140625" style="343"/>
    <col min="6539" max="6539" width="16" style="343" customWidth="1"/>
    <col min="6540" max="6540" width="11.140625" style="343" customWidth="1"/>
    <col min="6541" max="6541" width="9.85546875" style="343" customWidth="1"/>
    <col min="6542" max="6542" width="15.42578125" style="343" customWidth="1"/>
    <col min="6543" max="6544" width="12.140625" style="343" customWidth="1"/>
    <col min="6545" max="6545" width="14.28515625" style="343" customWidth="1"/>
    <col min="6546" max="6546" width="9.140625" style="343"/>
    <col min="6547" max="6547" width="9.7109375" style="343" customWidth="1"/>
    <col min="6548" max="6548" width="10.5703125" style="343" customWidth="1"/>
    <col min="6549" max="6549" width="16" style="343" customWidth="1"/>
    <col min="6550" max="6550" width="19.42578125" style="343" customWidth="1"/>
    <col min="6551" max="6794" width="9.140625" style="343"/>
    <col min="6795" max="6795" width="16" style="343" customWidth="1"/>
    <col min="6796" max="6796" width="11.140625" style="343" customWidth="1"/>
    <col min="6797" max="6797" width="9.85546875" style="343" customWidth="1"/>
    <col min="6798" max="6798" width="15.42578125" style="343" customWidth="1"/>
    <col min="6799" max="6800" width="12.140625" style="343" customWidth="1"/>
    <col min="6801" max="6801" width="14.28515625" style="343" customWidth="1"/>
    <col min="6802" max="6802" width="9.140625" style="343"/>
    <col min="6803" max="6803" width="9.7109375" style="343" customWidth="1"/>
    <col min="6804" max="6804" width="10.5703125" style="343" customWidth="1"/>
    <col min="6805" max="6805" width="16" style="343" customWidth="1"/>
    <col min="6806" max="6806" width="19.42578125" style="343" customWidth="1"/>
    <col min="6807" max="7050" width="9.140625" style="343"/>
    <col min="7051" max="7051" width="16" style="343" customWidth="1"/>
    <col min="7052" max="7052" width="11.140625" style="343" customWidth="1"/>
    <col min="7053" max="7053" width="9.85546875" style="343" customWidth="1"/>
    <col min="7054" max="7054" width="15.42578125" style="343" customWidth="1"/>
    <col min="7055" max="7056" width="12.140625" style="343" customWidth="1"/>
    <col min="7057" max="7057" width="14.28515625" style="343" customWidth="1"/>
    <col min="7058" max="7058" width="9.140625" style="343"/>
    <col min="7059" max="7059" width="9.7109375" style="343" customWidth="1"/>
    <col min="7060" max="7060" width="10.5703125" style="343" customWidth="1"/>
    <col min="7061" max="7061" width="16" style="343" customWidth="1"/>
    <col min="7062" max="7062" width="19.42578125" style="343" customWidth="1"/>
    <col min="7063" max="7306" width="9.140625" style="343"/>
    <col min="7307" max="7307" width="16" style="343" customWidth="1"/>
    <col min="7308" max="7308" width="11.140625" style="343" customWidth="1"/>
    <col min="7309" max="7309" width="9.85546875" style="343" customWidth="1"/>
    <col min="7310" max="7310" width="15.42578125" style="343" customWidth="1"/>
    <col min="7311" max="7312" width="12.140625" style="343" customWidth="1"/>
    <col min="7313" max="7313" width="14.28515625" style="343" customWidth="1"/>
    <col min="7314" max="7314" width="9.140625" style="343"/>
    <col min="7315" max="7315" width="9.7109375" style="343" customWidth="1"/>
    <col min="7316" max="7316" width="10.5703125" style="343" customWidth="1"/>
    <col min="7317" max="7317" width="16" style="343" customWidth="1"/>
    <col min="7318" max="7318" width="19.42578125" style="343" customWidth="1"/>
    <col min="7319" max="7562" width="9.140625" style="343"/>
    <col min="7563" max="7563" width="16" style="343" customWidth="1"/>
    <col min="7564" max="7564" width="11.140625" style="343" customWidth="1"/>
    <col min="7565" max="7565" width="9.85546875" style="343" customWidth="1"/>
    <col min="7566" max="7566" width="15.42578125" style="343" customWidth="1"/>
    <col min="7567" max="7568" width="12.140625" style="343" customWidth="1"/>
    <col min="7569" max="7569" width="14.28515625" style="343" customWidth="1"/>
    <col min="7570" max="7570" width="9.140625" style="343"/>
    <col min="7571" max="7571" width="9.7109375" style="343" customWidth="1"/>
    <col min="7572" max="7572" width="10.5703125" style="343" customWidth="1"/>
    <col min="7573" max="7573" width="16" style="343" customWidth="1"/>
    <col min="7574" max="7574" width="19.42578125" style="343" customWidth="1"/>
    <col min="7575" max="7818" width="9.140625" style="343"/>
    <col min="7819" max="7819" width="16" style="343" customWidth="1"/>
    <col min="7820" max="7820" width="11.140625" style="343" customWidth="1"/>
    <col min="7821" max="7821" width="9.85546875" style="343" customWidth="1"/>
    <col min="7822" max="7822" width="15.42578125" style="343" customWidth="1"/>
    <col min="7823" max="7824" width="12.140625" style="343" customWidth="1"/>
    <col min="7825" max="7825" width="14.28515625" style="343" customWidth="1"/>
    <col min="7826" max="7826" width="9.140625" style="343"/>
    <col min="7827" max="7827" width="9.7109375" style="343" customWidth="1"/>
    <col min="7828" max="7828" width="10.5703125" style="343" customWidth="1"/>
    <col min="7829" max="7829" width="16" style="343" customWidth="1"/>
    <col min="7830" max="7830" width="19.42578125" style="343" customWidth="1"/>
    <col min="7831" max="8074" width="9.140625" style="343"/>
    <col min="8075" max="8075" width="16" style="343" customWidth="1"/>
    <col min="8076" max="8076" width="11.140625" style="343" customWidth="1"/>
    <col min="8077" max="8077" width="9.85546875" style="343" customWidth="1"/>
    <col min="8078" max="8078" width="15.42578125" style="343" customWidth="1"/>
    <col min="8079" max="8080" width="12.140625" style="343" customWidth="1"/>
    <col min="8081" max="8081" width="14.28515625" style="343" customWidth="1"/>
    <col min="8082" max="8082" width="9.140625" style="343"/>
    <col min="8083" max="8083" width="9.7109375" style="343" customWidth="1"/>
    <col min="8084" max="8084" width="10.5703125" style="343" customWidth="1"/>
    <col min="8085" max="8085" width="16" style="343" customWidth="1"/>
    <col min="8086" max="8086" width="19.42578125" style="343" customWidth="1"/>
    <col min="8087" max="8330" width="9.140625" style="343"/>
    <col min="8331" max="8331" width="16" style="343" customWidth="1"/>
    <col min="8332" max="8332" width="11.140625" style="343" customWidth="1"/>
    <col min="8333" max="8333" width="9.85546875" style="343" customWidth="1"/>
    <col min="8334" max="8334" width="15.42578125" style="343" customWidth="1"/>
    <col min="8335" max="8336" width="12.140625" style="343" customWidth="1"/>
    <col min="8337" max="8337" width="14.28515625" style="343" customWidth="1"/>
    <col min="8338" max="8338" width="9.140625" style="343"/>
    <col min="8339" max="8339" width="9.7109375" style="343" customWidth="1"/>
    <col min="8340" max="8340" width="10.5703125" style="343" customWidth="1"/>
    <col min="8341" max="8341" width="16" style="343" customWidth="1"/>
    <col min="8342" max="8342" width="19.42578125" style="343" customWidth="1"/>
    <col min="8343" max="8586" width="9.140625" style="343"/>
    <col min="8587" max="8587" width="16" style="343" customWidth="1"/>
    <col min="8588" max="8588" width="11.140625" style="343" customWidth="1"/>
    <col min="8589" max="8589" width="9.85546875" style="343" customWidth="1"/>
    <col min="8590" max="8590" width="15.42578125" style="343" customWidth="1"/>
    <col min="8591" max="8592" width="12.140625" style="343" customWidth="1"/>
    <col min="8593" max="8593" width="14.28515625" style="343" customWidth="1"/>
    <col min="8594" max="8594" width="9.140625" style="343"/>
    <col min="8595" max="8595" width="9.7109375" style="343" customWidth="1"/>
    <col min="8596" max="8596" width="10.5703125" style="343" customWidth="1"/>
    <col min="8597" max="8597" width="16" style="343" customWidth="1"/>
    <col min="8598" max="8598" width="19.42578125" style="343" customWidth="1"/>
    <col min="8599" max="8842" width="9.140625" style="343"/>
    <col min="8843" max="8843" width="16" style="343" customWidth="1"/>
    <col min="8844" max="8844" width="11.140625" style="343" customWidth="1"/>
    <col min="8845" max="8845" width="9.85546875" style="343" customWidth="1"/>
    <col min="8846" max="8846" width="15.42578125" style="343" customWidth="1"/>
    <col min="8847" max="8848" width="12.140625" style="343" customWidth="1"/>
    <col min="8849" max="8849" width="14.28515625" style="343" customWidth="1"/>
    <col min="8850" max="8850" width="9.140625" style="343"/>
    <col min="8851" max="8851" width="9.7109375" style="343" customWidth="1"/>
    <col min="8852" max="8852" width="10.5703125" style="343" customWidth="1"/>
    <col min="8853" max="8853" width="16" style="343" customWidth="1"/>
    <col min="8854" max="8854" width="19.42578125" style="343" customWidth="1"/>
    <col min="8855" max="9098" width="9.140625" style="343"/>
    <col min="9099" max="9099" width="16" style="343" customWidth="1"/>
    <col min="9100" max="9100" width="11.140625" style="343" customWidth="1"/>
    <col min="9101" max="9101" width="9.85546875" style="343" customWidth="1"/>
    <col min="9102" max="9102" width="15.42578125" style="343" customWidth="1"/>
    <col min="9103" max="9104" width="12.140625" style="343" customWidth="1"/>
    <col min="9105" max="9105" width="14.28515625" style="343" customWidth="1"/>
    <col min="9106" max="9106" width="9.140625" style="343"/>
    <col min="9107" max="9107" width="9.7109375" style="343" customWidth="1"/>
    <col min="9108" max="9108" width="10.5703125" style="343" customWidth="1"/>
    <col min="9109" max="9109" width="16" style="343" customWidth="1"/>
    <col min="9110" max="9110" width="19.42578125" style="343" customWidth="1"/>
    <col min="9111" max="9354" width="9.140625" style="343"/>
    <col min="9355" max="9355" width="16" style="343" customWidth="1"/>
    <col min="9356" max="9356" width="11.140625" style="343" customWidth="1"/>
    <col min="9357" max="9357" width="9.85546875" style="343" customWidth="1"/>
    <col min="9358" max="9358" width="15.42578125" style="343" customWidth="1"/>
    <col min="9359" max="9360" width="12.140625" style="343" customWidth="1"/>
    <col min="9361" max="9361" width="14.28515625" style="343" customWidth="1"/>
    <col min="9362" max="9362" width="9.140625" style="343"/>
    <col min="9363" max="9363" width="9.7109375" style="343" customWidth="1"/>
    <col min="9364" max="9364" width="10.5703125" style="343" customWidth="1"/>
    <col min="9365" max="9365" width="16" style="343" customWidth="1"/>
    <col min="9366" max="9366" width="19.42578125" style="343" customWidth="1"/>
    <col min="9367" max="9610" width="9.140625" style="343"/>
    <col min="9611" max="9611" width="16" style="343" customWidth="1"/>
    <col min="9612" max="9612" width="11.140625" style="343" customWidth="1"/>
    <col min="9613" max="9613" width="9.85546875" style="343" customWidth="1"/>
    <col min="9614" max="9614" width="15.42578125" style="343" customWidth="1"/>
    <col min="9615" max="9616" width="12.140625" style="343" customWidth="1"/>
    <col min="9617" max="9617" width="14.28515625" style="343" customWidth="1"/>
    <col min="9618" max="9618" width="9.140625" style="343"/>
    <col min="9619" max="9619" width="9.7109375" style="343" customWidth="1"/>
    <col min="9620" max="9620" width="10.5703125" style="343" customWidth="1"/>
    <col min="9621" max="9621" width="16" style="343" customWidth="1"/>
    <col min="9622" max="9622" width="19.42578125" style="343" customWidth="1"/>
    <col min="9623" max="9866" width="9.140625" style="343"/>
    <col min="9867" max="9867" width="16" style="343" customWidth="1"/>
    <col min="9868" max="9868" width="11.140625" style="343" customWidth="1"/>
    <col min="9869" max="9869" width="9.85546875" style="343" customWidth="1"/>
    <col min="9870" max="9870" width="15.42578125" style="343" customWidth="1"/>
    <col min="9871" max="9872" width="12.140625" style="343" customWidth="1"/>
    <col min="9873" max="9873" width="14.28515625" style="343" customWidth="1"/>
    <col min="9874" max="9874" width="9.140625" style="343"/>
    <col min="9875" max="9875" width="9.7109375" style="343" customWidth="1"/>
    <col min="9876" max="9876" width="10.5703125" style="343" customWidth="1"/>
    <col min="9877" max="9877" width="16" style="343" customWidth="1"/>
    <col min="9878" max="9878" width="19.42578125" style="343" customWidth="1"/>
    <col min="9879" max="10122" width="9.140625" style="343"/>
    <col min="10123" max="10123" width="16" style="343" customWidth="1"/>
    <col min="10124" max="10124" width="11.140625" style="343" customWidth="1"/>
    <col min="10125" max="10125" width="9.85546875" style="343" customWidth="1"/>
    <col min="10126" max="10126" width="15.42578125" style="343" customWidth="1"/>
    <col min="10127" max="10128" width="12.140625" style="343" customWidth="1"/>
    <col min="10129" max="10129" width="14.28515625" style="343" customWidth="1"/>
    <col min="10130" max="10130" width="9.140625" style="343"/>
    <col min="10131" max="10131" width="9.7109375" style="343" customWidth="1"/>
    <col min="10132" max="10132" width="10.5703125" style="343" customWidth="1"/>
    <col min="10133" max="10133" width="16" style="343" customWidth="1"/>
    <col min="10134" max="10134" width="19.42578125" style="343" customWidth="1"/>
    <col min="10135" max="10378" width="9.140625" style="343"/>
    <col min="10379" max="10379" width="16" style="343" customWidth="1"/>
    <col min="10380" max="10380" width="11.140625" style="343" customWidth="1"/>
    <col min="10381" max="10381" width="9.85546875" style="343" customWidth="1"/>
    <col min="10382" max="10382" width="15.42578125" style="343" customWidth="1"/>
    <col min="10383" max="10384" width="12.140625" style="343" customWidth="1"/>
    <col min="10385" max="10385" width="14.28515625" style="343" customWidth="1"/>
    <col min="10386" max="10386" width="9.140625" style="343"/>
    <col min="10387" max="10387" width="9.7109375" style="343" customWidth="1"/>
    <col min="10388" max="10388" width="10.5703125" style="343" customWidth="1"/>
    <col min="10389" max="10389" width="16" style="343" customWidth="1"/>
    <col min="10390" max="10390" width="19.42578125" style="343" customWidth="1"/>
    <col min="10391" max="10634" width="9.140625" style="343"/>
    <col min="10635" max="10635" width="16" style="343" customWidth="1"/>
    <col min="10636" max="10636" width="11.140625" style="343" customWidth="1"/>
    <col min="10637" max="10637" width="9.85546875" style="343" customWidth="1"/>
    <col min="10638" max="10638" width="15.42578125" style="343" customWidth="1"/>
    <col min="10639" max="10640" width="12.140625" style="343" customWidth="1"/>
    <col min="10641" max="10641" width="14.28515625" style="343" customWidth="1"/>
    <col min="10642" max="10642" width="9.140625" style="343"/>
    <col min="10643" max="10643" width="9.7109375" style="343" customWidth="1"/>
    <col min="10644" max="10644" width="10.5703125" style="343" customWidth="1"/>
    <col min="10645" max="10645" width="16" style="343" customWidth="1"/>
    <col min="10646" max="10646" width="19.42578125" style="343" customWidth="1"/>
    <col min="10647" max="10890" width="9.140625" style="343"/>
    <col min="10891" max="10891" width="16" style="343" customWidth="1"/>
    <col min="10892" max="10892" width="11.140625" style="343" customWidth="1"/>
    <col min="10893" max="10893" width="9.85546875" style="343" customWidth="1"/>
    <col min="10894" max="10894" width="15.42578125" style="343" customWidth="1"/>
    <col min="10895" max="10896" width="12.140625" style="343" customWidth="1"/>
    <col min="10897" max="10897" width="14.28515625" style="343" customWidth="1"/>
    <col min="10898" max="10898" width="9.140625" style="343"/>
    <col min="10899" max="10899" width="9.7109375" style="343" customWidth="1"/>
    <col min="10900" max="10900" width="10.5703125" style="343" customWidth="1"/>
    <col min="10901" max="10901" width="16" style="343" customWidth="1"/>
    <col min="10902" max="10902" width="19.42578125" style="343" customWidth="1"/>
    <col min="10903" max="11146" width="9.140625" style="343"/>
    <col min="11147" max="11147" width="16" style="343" customWidth="1"/>
    <col min="11148" max="11148" width="11.140625" style="343" customWidth="1"/>
    <col min="11149" max="11149" width="9.85546875" style="343" customWidth="1"/>
    <col min="11150" max="11150" width="15.42578125" style="343" customWidth="1"/>
    <col min="11151" max="11152" width="12.140625" style="343" customWidth="1"/>
    <col min="11153" max="11153" width="14.28515625" style="343" customWidth="1"/>
    <col min="11154" max="11154" width="9.140625" style="343"/>
    <col min="11155" max="11155" width="9.7109375" style="343" customWidth="1"/>
    <col min="11156" max="11156" width="10.5703125" style="343" customWidth="1"/>
    <col min="11157" max="11157" width="16" style="343" customWidth="1"/>
    <col min="11158" max="11158" width="19.42578125" style="343" customWidth="1"/>
    <col min="11159" max="11402" width="9.140625" style="343"/>
    <col min="11403" max="11403" width="16" style="343" customWidth="1"/>
    <col min="11404" max="11404" width="11.140625" style="343" customWidth="1"/>
    <col min="11405" max="11405" width="9.85546875" style="343" customWidth="1"/>
    <col min="11406" max="11406" width="15.42578125" style="343" customWidth="1"/>
    <col min="11407" max="11408" width="12.140625" style="343" customWidth="1"/>
    <col min="11409" max="11409" width="14.28515625" style="343" customWidth="1"/>
    <col min="11410" max="11410" width="9.140625" style="343"/>
    <col min="11411" max="11411" width="9.7109375" style="343" customWidth="1"/>
    <col min="11412" max="11412" width="10.5703125" style="343" customWidth="1"/>
    <col min="11413" max="11413" width="16" style="343" customWidth="1"/>
    <col min="11414" max="11414" width="19.42578125" style="343" customWidth="1"/>
    <col min="11415" max="11658" width="9.140625" style="343"/>
    <col min="11659" max="11659" width="16" style="343" customWidth="1"/>
    <col min="11660" max="11660" width="11.140625" style="343" customWidth="1"/>
    <col min="11661" max="11661" width="9.85546875" style="343" customWidth="1"/>
    <col min="11662" max="11662" width="15.42578125" style="343" customWidth="1"/>
    <col min="11663" max="11664" width="12.140625" style="343" customWidth="1"/>
    <col min="11665" max="11665" width="14.28515625" style="343" customWidth="1"/>
    <col min="11666" max="11666" width="9.140625" style="343"/>
    <col min="11667" max="11667" width="9.7109375" style="343" customWidth="1"/>
    <col min="11668" max="11668" width="10.5703125" style="343" customWidth="1"/>
    <col min="11669" max="11669" width="16" style="343" customWidth="1"/>
    <col min="11670" max="11670" width="19.42578125" style="343" customWidth="1"/>
    <col min="11671" max="11914" width="9.140625" style="343"/>
    <col min="11915" max="11915" width="16" style="343" customWidth="1"/>
    <col min="11916" max="11916" width="11.140625" style="343" customWidth="1"/>
    <col min="11917" max="11917" width="9.85546875" style="343" customWidth="1"/>
    <col min="11918" max="11918" width="15.42578125" style="343" customWidth="1"/>
    <col min="11919" max="11920" width="12.140625" style="343" customWidth="1"/>
    <col min="11921" max="11921" width="14.28515625" style="343" customWidth="1"/>
    <col min="11922" max="11922" width="9.140625" style="343"/>
    <col min="11923" max="11923" width="9.7109375" style="343" customWidth="1"/>
    <col min="11924" max="11924" width="10.5703125" style="343" customWidth="1"/>
    <col min="11925" max="11925" width="16" style="343" customWidth="1"/>
    <col min="11926" max="11926" width="19.42578125" style="343" customWidth="1"/>
    <col min="11927" max="12170" width="9.140625" style="343"/>
    <col min="12171" max="12171" width="16" style="343" customWidth="1"/>
    <col min="12172" max="12172" width="11.140625" style="343" customWidth="1"/>
    <col min="12173" max="12173" width="9.85546875" style="343" customWidth="1"/>
    <col min="12174" max="12174" width="15.42578125" style="343" customWidth="1"/>
    <col min="12175" max="12176" width="12.140625" style="343" customWidth="1"/>
    <col min="12177" max="12177" width="14.28515625" style="343" customWidth="1"/>
    <col min="12178" max="12178" width="9.140625" style="343"/>
    <col min="12179" max="12179" width="9.7109375" style="343" customWidth="1"/>
    <col min="12180" max="12180" width="10.5703125" style="343" customWidth="1"/>
    <col min="12181" max="12181" width="16" style="343" customWidth="1"/>
    <col min="12182" max="12182" width="19.42578125" style="343" customWidth="1"/>
    <col min="12183" max="12426" width="9.140625" style="343"/>
    <col min="12427" max="12427" width="16" style="343" customWidth="1"/>
    <col min="12428" max="12428" width="11.140625" style="343" customWidth="1"/>
    <col min="12429" max="12429" width="9.85546875" style="343" customWidth="1"/>
    <col min="12430" max="12430" width="15.42578125" style="343" customWidth="1"/>
    <col min="12431" max="12432" width="12.140625" style="343" customWidth="1"/>
    <col min="12433" max="12433" width="14.28515625" style="343" customWidth="1"/>
    <col min="12434" max="12434" width="9.140625" style="343"/>
    <col min="12435" max="12435" width="9.7109375" style="343" customWidth="1"/>
    <col min="12436" max="12436" width="10.5703125" style="343" customWidth="1"/>
    <col min="12437" max="12437" width="16" style="343" customWidth="1"/>
    <col min="12438" max="12438" width="19.42578125" style="343" customWidth="1"/>
    <col min="12439" max="12682" width="9.140625" style="343"/>
    <col min="12683" max="12683" width="16" style="343" customWidth="1"/>
    <col min="12684" max="12684" width="11.140625" style="343" customWidth="1"/>
    <col min="12685" max="12685" width="9.85546875" style="343" customWidth="1"/>
    <col min="12686" max="12686" width="15.42578125" style="343" customWidth="1"/>
    <col min="12687" max="12688" width="12.140625" style="343" customWidth="1"/>
    <col min="12689" max="12689" width="14.28515625" style="343" customWidth="1"/>
    <col min="12690" max="12690" width="9.140625" style="343"/>
    <col min="12691" max="12691" width="9.7109375" style="343" customWidth="1"/>
    <col min="12692" max="12692" width="10.5703125" style="343" customWidth="1"/>
    <col min="12693" max="12693" width="16" style="343" customWidth="1"/>
    <col min="12694" max="12694" width="19.42578125" style="343" customWidth="1"/>
    <col min="12695" max="12938" width="9.140625" style="343"/>
    <col min="12939" max="12939" width="16" style="343" customWidth="1"/>
    <col min="12940" max="12940" width="11.140625" style="343" customWidth="1"/>
    <col min="12941" max="12941" width="9.85546875" style="343" customWidth="1"/>
    <col min="12942" max="12942" width="15.42578125" style="343" customWidth="1"/>
    <col min="12943" max="12944" width="12.140625" style="343" customWidth="1"/>
    <col min="12945" max="12945" width="14.28515625" style="343" customWidth="1"/>
    <col min="12946" max="12946" width="9.140625" style="343"/>
    <col min="12947" max="12947" width="9.7109375" style="343" customWidth="1"/>
    <col min="12948" max="12948" width="10.5703125" style="343" customWidth="1"/>
    <col min="12949" max="12949" width="16" style="343" customWidth="1"/>
    <col min="12950" max="12950" width="19.42578125" style="343" customWidth="1"/>
    <col min="12951" max="13194" width="9.140625" style="343"/>
    <col min="13195" max="13195" width="16" style="343" customWidth="1"/>
    <col min="13196" max="13196" width="11.140625" style="343" customWidth="1"/>
    <col min="13197" max="13197" width="9.85546875" style="343" customWidth="1"/>
    <col min="13198" max="13198" width="15.42578125" style="343" customWidth="1"/>
    <col min="13199" max="13200" width="12.140625" style="343" customWidth="1"/>
    <col min="13201" max="13201" width="14.28515625" style="343" customWidth="1"/>
    <col min="13202" max="13202" width="9.140625" style="343"/>
    <col min="13203" max="13203" width="9.7109375" style="343" customWidth="1"/>
    <col min="13204" max="13204" width="10.5703125" style="343" customWidth="1"/>
    <col min="13205" max="13205" width="16" style="343" customWidth="1"/>
    <col min="13206" max="13206" width="19.42578125" style="343" customWidth="1"/>
    <col min="13207" max="13450" width="9.140625" style="343"/>
    <col min="13451" max="13451" width="16" style="343" customWidth="1"/>
    <col min="13452" max="13452" width="11.140625" style="343" customWidth="1"/>
    <col min="13453" max="13453" width="9.85546875" style="343" customWidth="1"/>
    <col min="13454" max="13454" width="15.42578125" style="343" customWidth="1"/>
    <col min="13455" max="13456" width="12.140625" style="343" customWidth="1"/>
    <col min="13457" max="13457" width="14.28515625" style="343" customWidth="1"/>
    <col min="13458" max="13458" width="9.140625" style="343"/>
    <col min="13459" max="13459" width="9.7109375" style="343" customWidth="1"/>
    <col min="13460" max="13460" width="10.5703125" style="343" customWidth="1"/>
    <col min="13461" max="13461" width="16" style="343" customWidth="1"/>
    <col min="13462" max="13462" width="19.42578125" style="343" customWidth="1"/>
    <col min="13463" max="13706" width="9.140625" style="343"/>
    <col min="13707" max="13707" width="16" style="343" customWidth="1"/>
    <col min="13708" max="13708" width="11.140625" style="343" customWidth="1"/>
    <col min="13709" max="13709" width="9.85546875" style="343" customWidth="1"/>
    <col min="13710" max="13710" width="15.42578125" style="343" customWidth="1"/>
    <col min="13711" max="13712" width="12.140625" style="343" customWidth="1"/>
    <col min="13713" max="13713" width="14.28515625" style="343" customWidth="1"/>
    <col min="13714" max="13714" width="9.140625" style="343"/>
    <col min="13715" max="13715" width="9.7109375" style="343" customWidth="1"/>
    <col min="13716" max="13716" width="10.5703125" style="343" customWidth="1"/>
    <col min="13717" max="13717" width="16" style="343" customWidth="1"/>
    <col min="13718" max="13718" width="19.42578125" style="343" customWidth="1"/>
    <col min="13719" max="13962" width="9.140625" style="343"/>
    <col min="13963" max="13963" width="16" style="343" customWidth="1"/>
    <col min="13964" max="13964" width="11.140625" style="343" customWidth="1"/>
    <col min="13965" max="13965" width="9.85546875" style="343" customWidth="1"/>
    <col min="13966" max="13966" width="15.42578125" style="343" customWidth="1"/>
    <col min="13967" max="13968" width="12.140625" style="343" customWidth="1"/>
    <col min="13969" max="13969" width="14.28515625" style="343" customWidth="1"/>
    <col min="13970" max="13970" width="9.140625" style="343"/>
    <col min="13971" max="13971" width="9.7109375" style="343" customWidth="1"/>
    <col min="13972" max="13972" width="10.5703125" style="343" customWidth="1"/>
    <col min="13973" max="13973" width="16" style="343" customWidth="1"/>
    <col min="13974" max="13974" width="19.42578125" style="343" customWidth="1"/>
    <col min="13975" max="14218" width="9.140625" style="343"/>
    <col min="14219" max="14219" width="16" style="343" customWidth="1"/>
    <col min="14220" max="14220" width="11.140625" style="343" customWidth="1"/>
    <col min="14221" max="14221" width="9.85546875" style="343" customWidth="1"/>
    <col min="14222" max="14222" width="15.42578125" style="343" customWidth="1"/>
    <col min="14223" max="14224" width="12.140625" style="343" customWidth="1"/>
    <col min="14225" max="14225" width="14.28515625" style="343" customWidth="1"/>
    <col min="14226" max="14226" width="9.140625" style="343"/>
    <col min="14227" max="14227" width="9.7109375" style="343" customWidth="1"/>
    <col min="14228" max="14228" width="10.5703125" style="343" customWidth="1"/>
    <col min="14229" max="14229" width="16" style="343" customWidth="1"/>
    <col min="14230" max="14230" width="19.42578125" style="343" customWidth="1"/>
    <col min="14231" max="14474" width="9.140625" style="343"/>
    <col min="14475" max="14475" width="16" style="343" customWidth="1"/>
    <col min="14476" max="14476" width="11.140625" style="343" customWidth="1"/>
    <col min="14477" max="14477" width="9.85546875" style="343" customWidth="1"/>
    <col min="14478" max="14478" width="15.42578125" style="343" customWidth="1"/>
    <col min="14479" max="14480" width="12.140625" style="343" customWidth="1"/>
    <col min="14481" max="14481" width="14.28515625" style="343" customWidth="1"/>
    <col min="14482" max="14482" width="9.140625" style="343"/>
    <col min="14483" max="14483" width="9.7109375" style="343" customWidth="1"/>
    <col min="14484" max="14484" width="10.5703125" style="343" customWidth="1"/>
    <col min="14485" max="14485" width="16" style="343" customWidth="1"/>
    <col min="14486" max="14486" width="19.42578125" style="343" customWidth="1"/>
    <col min="14487" max="14730" width="9.140625" style="343"/>
    <col min="14731" max="14731" width="16" style="343" customWidth="1"/>
    <col min="14732" max="14732" width="11.140625" style="343" customWidth="1"/>
    <col min="14733" max="14733" width="9.85546875" style="343" customWidth="1"/>
    <col min="14734" max="14734" width="15.42578125" style="343" customWidth="1"/>
    <col min="14735" max="14736" width="12.140625" style="343" customWidth="1"/>
    <col min="14737" max="14737" width="14.28515625" style="343" customWidth="1"/>
    <col min="14738" max="14738" width="9.140625" style="343"/>
    <col min="14739" max="14739" width="9.7109375" style="343" customWidth="1"/>
    <col min="14740" max="14740" width="10.5703125" style="343" customWidth="1"/>
    <col min="14741" max="14741" width="16" style="343" customWidth="1"/>
    <col min="14742" max="14742" width="19.42578125" style="343" customWidth="1"/>
    <col min="14743" max="14986" width="9.140625" style="343"/>
    <col min="14987" max="14987" width="16" style="343" customWidth="1"/>
    <col min="14988" max="14988" width="11.140625" style="343" customWidth="1"/>
    <col min="14989" max="14989" width="9.85546875" style="343" customWidth="1"/>
    <col min="14990" max="14990" width="15.42578125" style="343" customWidth="1"/>
    <col min="14991" max="14992" width="12.140625" style="343" customWidth="1"/>
    <col min="14993" max="14993" width="14.28515625" style="343" customWidth="1"/>
    <col min="14994" max="14994" width="9.140625" style="343"/>
    <col min="14995" max="14995" width="9.7109375" style="343" customWidth="1"/>
    <col min="14996" max="14996" width="10.5703125" style="343" customWidth="1"/>
    <col min="14997" max="14997" width="16" style="343" customWidth="1"/>
    <col min="14998" max="14998" width="19.42578125" style="343" customWidth="1"/>
    <col min="14999" max="15242" width="9.140625" style="343"/>
    <col min="15243" max="15243" width="16" style="343" customWidth="1"/>
    <col min="15244" max="15244" width="11.140625" style="343" customWidth="1"/>
    <col min="15245" max="15245" width="9.85546875" style="343" customWidth="1"/>
    <col min="15246" max="15246" width="15.42578125" style="343" customWidth="1"/>
    <col min="15247" max="15248" width="12.140625" style="343" customWidth="1"/>
    <col min="15249" max="15249" width="14.28515625" style="343" customWidth="1"/>
    <col min="15250" max="15250" width="9.140625" style="343"/>
    <col min="15251" max="15251" width="9.7109375" style="343" customWidth="1"/>
    <col min="15252" max="15252" width="10.5703125" style="343" customWidth="1"/>
    <col min="15253" max="15253" width="16" style="343" customWidth="1"/>
    <col min="15254" max="15254" width="19.42578125" style="343" customWidth="1"/>
    <col min="15255" max="16384" width="9.140625" style="343"/>
  </cols>
  <sheetData>
    <row r="1" spans="1:12">
      <c r="A1" s="342" t="s">
        <v>1033</v>
      </c>
      <c r="B1" s="342"/>
      <c r="C1" s="342"/>
      <c r="D1" s="342"/>
      <c r="E1" s="342"/>
      <c r="F1" s="342"/>
      <c r="G1" s="342"/>
      <c r="L1" s="344"/>
    </row>
    <row r="2" spans="1:12" ht="14.45" customHeight="1" thickBot="1">
      <c r="A2" s="342"/>
      <c r="B2" s="342"/>
      <c r="C2" s="342"/>
      <c r="D2" s="342"/>
      <c r="E2" s="342"/>
      <c r="F2" s="342"/>
      <c r="G2" s="342"/>
      <c r="L2" s="344" t="s">
        <v>806</v>
      </c>
    </row>
    <row r="3" spans="1:12" ht="15" customHeight="1">
      <c r="A3" s="1965" t="s">
        <v>41</v>
      </c>
      <c r="B3" s="1968" t="s">
        <v>874</v>
      </c>
      <c r="C3" s="1969"/>
      <c r="D3" s="1970"/>
      <c r="E3" s="1969" t="s">
        <v>42</v>
      </c>
      <c r="F3" s="1969"/>
      <c r="G3" s="1969"/>
      <c r="H3" s="1973" t="s">
        <v>875</v>
      </c>
      <c r="I3" s="1974"/>
      <c r="J3" s="1974"/>
      <c r="K3" s="1975"/>
      <c r="L3" s="1978" t="s">
        <v>761</v>
      </c>
    </row>
    <row r="4" spans="1:12" ht="21" customHeight="1">
      <c r="A4" s="1966"/>
      <c r="B4" s="1971"/>
      <c r="C4" s="1972"/>
      <c r="D4" s="1972"/>
      <c r="E4" s="1972" t="s">
        <v>43</v>
      </c>
      <c r="F4" s="1972"/>
      <c r="G4" s="1972"/>
      <c r="H4" s="1976"/>
      <c r="I4" s="1977"/>
      <c r="J4" s="1977"/>
      <c r="K4" s="1971"/>
      <c r="L4" s="1979"/>
    </row>
    <row r="5" spans="1:12" ht="57" customHeight="1" thickBot="1">
      <c r="A5" s="1967"/>
      <c r="B5" s="383" t="s">
        <v>44</v>
      </c>
      <c r="C5" s="382" t="s">
        <v>692</v>
      </c>
      <c r="D5" s="382" t="s">
        <v>45</v>
      </c>
      <c r="E5" s="382" t="s">
        <v>46</v>
      </c>
      <c r="F5" s="382" t="s">
        <v>837</v>
      </c>
      <c r="G5" s="382" t="s">
        <v>693</v>
      </c>
      <c r="H5" s="382" t="s">
        <v>47</v>
      </c>
      <c r="I5" s="382" t="s">
        <v>48</v>
      </c>
      <c r="J5" s="382" t="s">
        <v>694</v>
      </c>
      <c r="K5" s="382" t="s">
        <v>49</v>
      </c>
      <c r="L5" s="387" t="s">
        <v>862</v>
      </c>
    </row>
    <row r="6" spans="1:12" ht="15.75" thickTop="1">
      <c r="A6" s="388" t="s">
        <v>695</v>
      </c>
      <c r="B6" s="384">
        <v>174358.31</v>
      </c>
      <c r="C6" s="350">
        <v>100</v>
      </c>
      <c r="D6" s="346">
        <v>44.166759758210233</v>
      </c>
      <c r="E6" s="346">
        <v>182955.69</v>
      </c>
      <c r="F6" s="346">
        <v>1049.3086908217911</v>
      </c>
      <c r="G6" s="381">
        <v>100</v>
      </c>
      <c r="H6" s="346">
        <v>9362.8799999999992</v>
      </c>
      <c r="I6" s="346">
        <v>5.3699075197505639</v>
      </c>
      <c r="J6" s="347">
        <v>100</v>
      </c>
      <c r="K6" s="347">
        <v>4.3401702436561909</v>
      </c>
      <c r="L6" s="389">
        <v>125.2</v>
      </c>
    </row>
    <row r="7" spans="1:12">
      <c r="A7" s="390" t="s">
        <v>50</v>
      </c>
      <c r="B7" s="385">
        <v>124318.39999999999</v>
      </c>
      <c r="C7" s="318">
        <v>71.300530499521358</v>
      </c>
      <c r="D7" s="348">
        <v>38.623048240286174</v>
      </c>
      <c r="E7" s="318">
        <v>154727.16</v>
      </c>
      <c r="F7" s="348">
        <v>1244.6038559054814</v>
      </c>
      <c r="G7" s="348">
        <v>84.570837889764448</v>
      </c>
      <c r="H7" s="348">
        <v>4857.57</v>
      </c>
      <c r="I7" s="348">
        <v>3.9073620638618261</v>
      </c>
      <c r="J7" s="347">
        <v>51.881151953245158</v>
      </c>
      <c r="K7" s="349">
        <v>2.833854786214042</v>
      </c>
      <c r="L7" s="391">
        <v>118.4</v>
      </c>
    </row>
    <row r="8" spans="1:12">
      <c r="A8" s="392" t="s">
        <v>52</v>
      </c>
      <c r="B8" s="386">
        <v>1307.9000000000001</v>
      </c>
      <c r="C8" s="393">
        <v>0.7501219758324108</v>
      </c>
      <c r="D8" s="394">
        <v>42.845443228723056</v>
      </c>
      <c r="E8" s="394">
        <v>2286.7800000000002</v>
      </c>
      <c r="F8" s="394">
        <v>1748.4364248031195</v>
      </c>
      <c r="G8" s="394">
        <v>1.249909199325804</v>
      </c>
      <c r="H8" s="394">
        <v>57.49</v>
      </c>
      <c r="I8" s="394">
        <v>4.3955959935774906</v>
      </c>
      <c r="J8" s="394">
        <v>0.61402047233329926</v>
      </c>
      <c r="K8" s="394">
        <v>1.2777543173382526</v>
      </c>
      <c r="L8" s="389">
        <v>85.8</v>
      </c>
    </row>
    <row r="9" spans="1:12">
      <c r="A9" s="392" t="s">
        <v>53</v>
      </c>
      <c r="B9" s="386">
        <v>4650.9399999999996</v>
      </c>
      <c r="C9" s="350">
        <v>2.6674610461640746</v>
      </c>
      <c r="D9" s="346">
        <v>41.938898807913581</v>
      </c>
      <c r="E9" s="346">
        <v>1669.45</v>
      </c>
      <c r="F9" s="346">
        <v>358.94894365440109</v>
      </c>
      <c r="G9" s="346">
        <v>0.91248870149925376</v>
      </c>
      <c r="H9" s="346">
        <v>236.4</v>
      </c>
      <c r="I9" s="346">
        <v>5.0828434682021273</v>
      </c>
      <c r="J9" s="346">
        <v>2.5248641443658362</v>
      </c>
      <c r="K9" s="346">
        <v>7.950227005212712</v>
      </c>
      <c r="L9" s="389">
        <v>226.7</v>
      </c>
    </row>
    <row r="10" spans="1:12">
      <c r="A10" s="388" t="s">
        <v>54</v>
      </c>
      <c r="B10" s="386">
        <v>3491.47</v>
      </c>
      <c r="C10" s="350">
        <v>2.0024683652875508</v>
      </c>
      <c r="D10" s="346">
        <v>44.271476573892095</v>
      </c>
      <c r="E10" s="346">
        <v>1589.48</v>
      </c>
      <c r="F10" s="346">
        <v>455.24664396371736</v>
      </c>
      <c r="G10" s="346">
        <v>0.86877866438589579</v>
      </c>
      <c r="H10" s="346">
        <v>104.6</v>
      </c>
      <c r="I10" s="346">
        <v>2.9958727985633558</v>
      </c>
      <c r="J10" s="346">
        <v>1.117177620561195</v>
      </c>
      <c r="K10" s="346">
        <v>2.1198548932979349</v>
      </c>
      <c r="L10" s="389">
        <v>153.1</v>
      </c>
    </row>
    <row r="11" spans="1:12">
      <c r="A11" s="388" t="s">
        <v>55</v>
      </c>
      <c r="B11" s="386">
        <v>2619.34</v>
      </c>
      <c r="C11" s="350">
        <v>1.5022742535185161</v>
      </c>
      <c r="D11" s="346">
        <v>61.063993472432685</v>
      </c>
      <c r="E11" s="346">
        <v>3146.21</v>
      </c>
      <c r="F11" s="346">
        <v>1201.1460902364718</v>
      </c>
      <c r="G11" s="346">
        <v>1.7196568196375854</v>
      </c>
      <c r="H11" s="346">
        <v>53.9</v>
      </c>
      <c r="I11" s="346">
        <v>2.0577702780089639</v>
      </c>
      <c r="J11" s="346">
        <v>0.57567756929491787</v>
      </c>
      <c r="K11" s="346">
        <v>2.0124705970204979</v>
      </c>
      <c r="L11" s="389">
        <v>109.9</v>
      </c>
    </row>
    <row r="12" spans="1:12">
      <c r="A12" s="388" t="s">
        <v>56</v>
      </c>
      <c r="B12" s="386">
        <v>16699.580000000002</v>
      </c>
      <c r="C12" s="350">
        <v>9.5777367881117907</v>
      </c>
      <c r="D12" s="346">
        <v>46.75998364759446</v>
      </c>
      <c r="E12" s="346">
        <v>20882</v>
      </c>
      <c r="F12" s="346">
        <v>1250.4506101351051</v>
      </c>
      <c r="G12" s="346">
        <v>11.413692572228827</v>
      </c>
      <c r="H12" s="346">
        <v>477.6</v>
      </c>
      <c r="I12" s="346">
        <v>2.8599521664616709</v>
      </c>
      <c r="J12" s="346">
        <v>5.1009945657746343</v>
      </c>
      <c r="K12" s="346">
        <v>1.2191168550052456</v>
      </c>
      <c r="L12" s="389">
        <v>112.7</v>
      </c>
    </row>
    <row r="13" spans="1:12">
      <c r="A13" s="392" t="s">
        <v>57</v>
      </c>
      <c r="B13" s="386">
        <v>957.51</v>
      </c>
      <c r="C13" s="350">
        <v>0.54916223952847443</v>
      </c>
      <c r="D13" s="346">
        <v>21.171203042430406</v>
      </c>
      <c r="E13" s="346">
        <v>253.36</v>
      </c>
      <c r="F13" s="346">
        <v>264.60298064772172</v>
      </c>
      <c r="G13" s="346">
        <v>0.13848161814480872</v>
      </c>
      <c r="H13" s="346">
        <v>20.329999999999998</v>
      </c>
      <c r="I13" s="346">
        <v>2.1232154233376153</v>
      </c>
      <c r="J13" s="346">
        <v>0.21713404422570831</v>
      </c>
      <c r="K13" s="346">
        <v>3.3159354102104057</v>
      </c>
      <c r="L13" s="389">
        <v>108</v>
      </c>
    </row>
    <row r="14" spans="1:12">
      <c r="A14" s="392" t="s">
        <v>58</v>
      </c>
      <c r="B14" s="386">
        <v>4959.45</v>
      </c>
      <c r="C14" s="350">
        <v>2.8444012791819331</v>
      </c>
      <c r="D14" s="346">
        <v>71.054328204246545</v>
      </c>
      <c r="E14" s="346">
        <v>3180.04</v>
      </c>
      <c r="F14" s="346">
        <v>641.20819848975191</v>
      </c>
      <c r="G14" s="346">
        <v>1.7381476356378969</v>
      </c>
      <c r="H14" s="346">
        <v>160.69999999999999</v>
      </c>
      <c r="I14" s="346">
        <v>3.2402786599320486</v>
      </c>
      <c r="J14" s="346">
        <v>1.716352233500803</v>
      </c>
      <c r="K14" s="346">
        <v>8.4601210844959187</v>
      </c>
      <c r="L14" s="389">
        <v>163.6</v>
      </c>
    </row>
    <row r="15" spans="1:12">
      <c r="A15" s="392" t="s">
        <v>59</v>
      </c>
      <c r="B15" s="386">
        <v>4856.78</v>
      </c>
      <c r="C15" s="350">
        <v>2.785516790108828</v>
      </c>
      <c r="D15" s="346">
        <v>36.805498719289474</v>
      </c>
      <c r="E15" s="346">
        <v>5434.07</v>
      </c>
      <c r="F15" s="346">
        <v>1118.8627032725387</v>
      </c>
      <c r="G15" s="346">
        <v>2.9701563258294947</v>
      </c>
      <c r="H15" s="346">
        <v>439.7</v>
      </c>
      <c r="I15" s="346">
        <v>9.0533233953360046</v>
      </c>
      <c r="J15" s="346">
        <v>4.6962045866229198</v>
      </c>
      <c r="K15" s="346">
        <v>12.392897406989853</v>
      </c>
      <c r="L15" s="389">
        <v>98.6</v>
      </c>
    </row>
    <row r="16" spans="1:12">
      <c r="A16" s="388" t="s">
        <v>60</v>
      </c>
      <c r="B16" s="386">
        <v>23300.22</v>
      </c>
      <c r="C16" s="350">
        <v>13.363412389119853</v>
      </c>
      <c r="D16" s="346">
        <v>46.739630619986322</v>
      </c>
      <c r="E16" s="346">
        <v>28005.22</v>
      </c>
      <c r="F16" s="346">
        <v>1201.9294238423499</v>
      </c>
      <c r="G16" s="346">
        <v>15.307105234059678</v>
      </c>
      <c r="H16" s="346">
        <v>871.97</v>
      </c>
      <c r="I16" s="346">
        <v>3.7423251797622514</v>
      </c>
      <c r="J16" s="346">
        <v>9.3130532485730892</v>
      </c>
      <c r="K16" s="346">
        <v>4.9215182728940317</v>
      </c>
      <c r="L16" s="389">
        <v>133.5</v>
      </c>
    </row>
    <row r="17" spans="1:12">
      <c r="A17" s="388" t="s">
        <v>61</v>
      </c>
      <c r="B17" s="386">
        <v>27739.43</v>
      </c>
      <c r="C17" s="350">
        <v>15.909439590232321</v>
      </c>
      <c r="D17" s="346">
        <v>50.994786438858313</v>
      </c>
      <c r="E17" s="346">
        <v>28385.07</v>
      </c>
      <c r="F17" s="346">
        <v>1023.2751718402288</v>
      </c>
      <c r="G17" s="346">
        <v>15.514723810994891</v>
      </c>
      <c r="H17" s="346">
        <v>745.66</v>
      </c>
      <c r="I17" s="346">
        <v>2.6880869578069917</v>
      </c>
      <c r="J17" s="346">
        <v>7.9640025291363346</v>
      </c>
      <c r="K17" s="346">
        <v>2.8549112697896128</v>
      </c>
      <c r="L17" s="389">
        <v>105.8</v>
      </c>
    </row>
    <row r="18" spans="1:12">
      <c r="A18" s="388" t="s">
        <v>696</v>
      </c>
      <c r="B18" s="386">
        <v>1571.2</v>
      </c>
      <c r="C18" s="350">
        <v>0.90113284534588567</v>
      </c>
      <c r="D18" s="346">
        <v>27.762660352687565</v>
      </c>
      <c r="E18" s="346">
        <v>897.16</v>
      </c>
      <c r="F18" s="346">
        <v>571.00305498981663</v>
      </c>
      <c r="G18" s="346">
        <v>0.49037009999525022</v>
      </c>
      <c r="H18" s="346">
        <v>174</v>
      </c>
      <c r="I18" s="346">
        <v>11.074338085539715</v>
      </c>
      <c r="J18" s="346">
        <v>1.8584025428073414</v>
      </c>
      <c r="K18" s="346">
        <v>11.127454115239496</v>
      </c>
      <c r="L18" s="389">
        <v>117.9</v>
      </c>
    </row>
    <row r="19" spans="1:12">
      <c r="A19" s="388" t="s">
        <v>62</v>
      </c>
      <c r="B19" s="386">
        <v>12098.89</v>
      </c>
      <c r="C19" s="350">
        <v>6.9390957047014279</v>
      </c>
      <c r="D19" s="346">
        <v>40.15042858707303</v>
      </c>
      <c r="E19" s="346">
        <v>31706.28</v>
      </c>
      <c r="F19" s="346">
        <v>2620.5941206176763</v>
      </c>
      <c r="G19" s="346">
        <v>17.330032206158769</v>
      </c>
      <c r="H19" s="346">
        <v>1122</v>
      </c>
      <c r="I19" s="346">
        <v>9.273577989385803</v>
      </c>
      <c r="J19" s="346">
        <v>11.983492258792168</v>
      </c>
      <c r="K19" s="346">
        <v>5.1063597389475985</v>
      </c>
      <c r="L19" s="389">
        <v>132</v>
      </c>
    </row>
    <row r="20" spans="1:12">
      <c r="A20" s="392" t="s">
        <v>63</v>
      </c>
      <c r="B20" s="386">
        <v>109.33</v>
      </c>
      <c r="C20" s="350">
        <v>6.2704209509715947E-2</v>
      </c>
      <c r="D20" s="346">
        <v>11.818181818181818</v>
      </c>
      <c r="E20" s="346">
        <v>338.95</v>
      </c>
      <c r="F20" s="346">
        <v>3100.2469587487426</v>
      </c>
      <c r="G20" s="346">
        <v>0.18526343728363956</v>
      </c>
      <c r="H20" s="346">
        <v>22.07</v>
      </c>
      <c r="I20" s="346">
        <v>20.186591054605323</v>
      </c>
      <c r="J20" s="346">
        <v>0.23571806965378175</v>
      </c>
      <c r="K20" s="346">
        <v>6.305714285714286</v>
      </c>
      <c r="L20" s="389">
        <v>127.9</v>
      </c>
    </row>
    <row r="21" spans="1:12">
      <c r="A21" s="392" t="s">
        <v>64</v>
      </c>
      <c r="B21" s="386">
        <v>1877.72</v>
      </c>
      <c r="C21" s="350">
        <v>1.0769317504855376</v>
      </c>
      <c r="D21" s="346">
        <v>29.083981289303306</v>
      </c>
      <c r="E21" s="346">
        <v>338.42</v>
      </c>
      <c r="F21" s="346">
        <v>180.22921415333491</v>
      </c>
      <c r="G21" s="346">
        <v>0.18497374965490279</v>
      </c>
      <c r="H21" s="346">
        <v>74.709999999999994</v>
      </c>
      <c r="I21" s="346">
        <v>3.9787614766844892</v>
      </c>
      <c r="J21" s="346">
        <v>0.79793824122492218</v>
      </c>
      <c r="K21" s="346">
        <v>8.6081345777163261</v>
      </c>
      <c r="L21" s="389">
        <v>138.19999999999999</v>
      </c>
    </row>
    <row r="22" spans="1:12">
      <c r="A22" s="392" t="s">
        <v>65</v>
      </c>
      <c r="B22" s="386">
        <v>2861.25</v>
      </c>
      <c r="C22" s="350">
        <v>1.641017282170262</v>
      </c>
      <c r="D22" s="346">
        <v>43.816998468606435</v>
      </c>
      <c r="E22" s="346">
        <v>908.04</v>
      </c>
      <c r="F22" s="346">
        <v>317.35779816513758</v>
      </c>
      <c r="G22" s="346">
        <v>0.49631689509082771</v>
      </c>
      <c r="H22" s="346">
        <v>146.69999999999999</v>
      </c>
      <c r="I22" s="346">
        <v>5.1271297509829612</v>
      </c>
      <c r="J22" s="346">
        <v>1.5668255921254999</v>
      </c>
      <c r="K22" s="346">
        <v>11.279409503306166</v>
      </c>
      <c r="L22" s="395">
        <v>150</v>
      </c>
    </row>
    <row r="23" spans="1:12">
      <c r="A23" s="392" t="s">
        <v>66</v>
      </c>
      <c r="B23" s="386">
        <v>131.04</v>
      </c>
      <c r="C23" s="350">
        <v>7.5155580482513279E-2</v>
      </c>
      <c r="D23" s="346">
        <v>50.672853828306266</v>
      </c>
      <c r="E23" s="346">
        <v>121.65</v>
      </c>
      <c r="F23" s="346">
        <v>928.34249084249097</v>
      </c>
      <c r="G23" s="346">
        <v>6.649150950156292E-2</v>
      </c>
      <c r="H23" s="346">
        <v>3.44</v>
      </c>
      <c r="I23" s="346">
        <v>2.6251526251526252</v>
      </c>
      <c r="J23" s="346">
        <v>3.6740831880788818E-2</v>
      </c>
      <c r="K23" s="350">
        <v>1.3479623824451412</v>
      </c>
      <c r="L23" s="389">
        <v>116.7</v>
      </c>
    </row>
    <row r="24" spans="1:12">
      <c r="A24" s="388" t="s">
        <v>67</v>
      </c>
      <c r="B24" s="386">
        <v>4656.5200000000004</v>
      </c>
      <c r="C24" s="350">
        <v>2.6706613524758298</v>
      </c>
      <c r="D24" s="346">
        <v>50.057727658751062</v>
      </c>
      <c r="E24" s="346">
        <v>3241.12</v>
      </c>
      <c r="F24" s="346">
        <v>696.03910216212955</v>
      </c>
      <c r="G24" s="346">
        <v>1.7715327683987308</v>
      </c>
      <c r="H24" s="346">
        <v>421.42</v>
      </c>
      <c r="I24" s="346">
        <v>9.0501060878080608</v>
      </c>
      <c r="J24" s="346">
        <v>4.5009655148843093</v>
      </c>
      <c r="K24" s="346">
        <v>10.091958427127736</v>
      </c>
      <c r="L24" s="389">
        <v>166.2</v>
      </c>
    </row>
    <row r="25" spans="1:12">
      <c r="A25" s="392" t="s">
        <v>68</v>
      </c>
      <c r="B25" s="386">
        <v>10.88</v>
      </c>
      <c r="C25" s="351">
        <v>6.2400237763258889E-3</v>
      </c>
      <c r="D25" s="346">
        <v>34.430379746835442</v>
      </c>
      <c r="E25" s="346">
        <v>59.82</v>
      </c>
      <c r="F25" s="346">
        <v>5498.161764705882</v>
      </c>
      <c r="G25" s="346">
        <v>3.2696441417044753E-2</v>
      </c>
      <c r="H25" s="346">
        <v>5.04</v>
      </c>
      <c r="I25" s="346">
        <v>46.323529411764703</v>
      </c>
      <c r="J25" s="346">
        <v>5.3829590895109199E-2</v>
      </c>
      <c r="K25" s="346">
        <v>2.7661909989023052</v>
      </c>
      <c r="L25" s="389">
        <v>63.4</v>
      </c>
    </row>
    <row r="26" spans="1:12">
      <c r="A26" s="388" t="s">
        <v>69</v>
      </c>
      <c r="B26" s="386">
        <v>1847.57</v>
      </c>
      <c r="C26" s="350">
        <v>1.0596397728333109</v>
      </c>
      <c r="D26" s="346">
        <v>44.474748447354486</v>
      </c>
      <c r="E26" s="346">
        <v>11713.42</v>
      </c>
      <c r="F26" s="346">
        <v>6339.9059304924849</v>
      </c>
      <c r="G26" s="346">
        <v>6.4023261588639304</v>
      </c>
      <c r="H26" s="346">
        <v>147.38</v>
      </c>
      <c r="I26" s="346">
        <v>7.9769643369398722</v>
      </c>
      <c r="J26" s="346">
        <v>1.5740883147065861</v>
      </c>
      <c r="K26" s="346">
        <v>1.8160310516912082</v>
      </c>
      <c r="L26" s="389">
        <v>117.8</v>
      </c>
    </row>
    <row r="27" spans="1:12">
      <c r="A27" s="388" t="s">
        <v>70</v>
      </c>
      <c r="B27" s="386">
        <v>2726.89</v>
      </c>
      <c r="C27" s="350">
        <v>1.5639575767854139</v>
      </c>
      <c r="D27" s="346">
        <v>32.50941821649976</v>
      </c>
      <c r="E27" s="346">
        <v>3243.02</v>
      </c>
      <c r="F27" s="346">
        <v>1189.2742281500171</v>
      </c>
      <c r="G27" s="346">
        <v>1.7725712712187305</v>
      </c>
      <c r="H27" s="346">
        <v>118.87</v>
      </c>
      <c r="I27" s="346">
        <v>4.3591784047027939</v>
      </c>
      <c r="J27" s="346">
        <v>1.2695879900201648</v>
      </c>
      <c r="K27" s="346">
        <v>2.9223620808339072</v>
      </c>
      <c r="L27" s="389">
        <v>106.9</v>
      </c>
    </row>
    <row r="28" spans="1:12">
      <c r="A28" s="388" t="s">
        <v>71</v>
      </c>
      <c r="B28" s="386">
        <v>14409.87</v>
      </c>
      <c r="C28" s="350">
        <v>8.2645157549416481</v>
      </c>
      <c r="D28" s="346">
        <v>46.085186405227084</v>
      </c>
      <c r="E28" s="346">
        <v>10157.16</v>
      </c>
      <c r="F28" s="346">
        <v>704.87520012324876</v>
      </c>
      <c r="G28" s="346">
        <v>5.5517048964150826</v>
      </c>
      <c r="H28" s="346">
        <v>1675.8</v>
      </c>
      <c r="I28" s="346">
        <v>11.629528927047918</v>
      </c>
      <c r="J28" s="346">
        <v>17.898338972623808</v>
      </c>
      <c r="K28" s="346">
        <v>10.598547901540641</v>
      </c>
      <c r="L28" s="389">
        <v>140.4</v>
      </c>
    </row>
    <row r="29" spans="1:12">
      <c r="A29" s="388" t="s">
        <v>72</v>
      </c>
      <c r="B29" s="386">
        <v>3641.59</v>
      </c>
      <c r="C29" s="350">
        <v>2.0885669286425177</v>
      </c>
      <c r="D29" s="346">
        <v>40.875865707326383</v>
      </c>
      <c r="E29" s="346">
        <v>2714.39</v>
      </c>
      <c r="F29" s="346">
        <v>745.38594405191122</v>
      </c>
      <c r="G29" s="346">
        <v>1.4836324576732214</v>
      </c>
      <c r="H29" s="346">
        <v>243.9</v>
      </c>
      <c r="I29" s="346">
        <v>6.6976238401357646</v>
      </c>
      <c r="J29" s="346">
        <v>2.6049677022454634</v>
      </c>
      <c r="K29" s="346">
        <v>5.6602459967509864</v>
      </c>
      <c r="L29" s="389">
        <v>132.1</v>
      </c>
    </row>
    <row r="30" spans="1:12">
      <c r="A30" s="388" t="s">
        <v>73</v>
      </c>
      <c r="B30" s="386">
        <v>13055.85</v>
      </c>
      <c r="C30" s="350">
        <v>7.4879425018515038</v>
      </c>
      <c r="D30" s="346">
        <v>54.765849811656331</v>
      </c>
      <c r="E30" s="346">
        <v>7710.83</v>
      </c>
      <c r="F30" s="346">
        <v>590.60344596483571</v>
      </c>
      <c r="G30" s="346">
        <v>4.2145887892308789</v>
      </c>
      <c r="H30" s="346">
        <v>1502</v>
      </c>
      <c r="I30" s="346">
        <v>11.504421389645254</v>
      </c>
      <c r="J30" s="346">
        <v>16.042072524693257</v>
      </c>
      <c r="K30" s="350">
        <v>18.239665808519941</v>
      </c>
      <c r="L30" s="389">
        <v>136.6</v>
      </c>
    </row>
    <row r="31" spans="1:12">
      <c r="A31" s="388" t="s">
        <v>74</v>
      </c>
      <c r="B31" s="386">
        <v>485.76</v>
      </c>
      <c r="C31" s="350">
        <v>0.2785987086018441</v>
      </c>
      <c r="D31" s="346">
        <v>23.962115232833465</v>
      </c>
      <c r="E31" s="346">
        <v>439.22</v>
      </c>
      <c r="F31" s="346">
        <v>904.19137022397899</v>
      </c>
      <c r="G31" s="346">
        <v>0.24006905715804738</v>
      </c>
      <c r="H31" s="346">
        <v>78.75</v>
      </c>
      <c r="I31" s="346">
        <v>16.211709486166008</v>
      </c>
      <c r="J31" s="346">
        <v>0.84108735773608123</v>
      </c>
      <c r="K31" s="346">
        <v>8.7344720496894404</v>
      </c>
      <c r="L31" s="389">
        <v>98.4</v>
      </c>
    </row>
    <row r="32" spans="1:12">
      <c r="A32" s="396" t="s">
        <v>75</v>
      </c>
      <c r="B32" s="1952">
        <v>1910.7</v>
      </c>
      <c r="C32" s="1953">
        <v>1.0906334203399883</v>
      </c>
      <c r="D32" s="1954">
        <v>39</v>
      </c>
      <c r="E32" s="1954">
        <v>625.52</v>
      </c>
      <c r="F32" s="352">
        <v>328.94231729955141</v>
      </c>
      <c r="G32" s="352">
        <v>0.34189699156118075</v>
      </c>
      <c r="H32" s="352">
        <v>43.5</v>
      </c>
      <c r="I32" s="352">
        <v>2.28753529903608</v>
      </c>
      <c r="J32" s="352">
        <v>0.46460063570183535</v>
      </c>
      <c r="K32" s="352">
        <v>1.8086566047149808</v>
      </c>
      <c r="L32" s="397">
        <v>205.4</v>
      </c>
    </row>
    <row r="33" spans="1:12">
      <c r="A33" s="388" t="s">
        <v>76</v>
      </c>
      <c r="B33" s="386">
        <v>2257.63</v>
      </c>
      <c r="C33" s="350">
        <v>1.2948221395355346</v>
      </c>
      <c r="D33" s="346">
        <v>6.6708329270490765</v>
      </c>
      <c r="E33" s="346">
        <v>734.23</v>
      </c>
      <c r="F33" s="346">
        <v>325.22158192440742</v>
      </c>
      <c r="G33" s="346">
        <v>0.40131575027811378</v>
      </c>
      <c r="H33" s="346">
        <v>63.4</v>
      </c>
      <c r="I33" s="346">
        <v>2.8082546741494396</v>
      </c>
      <c r="J33" s="346">
        <v>0.67714207594244513</v>
      </c>
      <c r="K33" s="346">
        <v>2.6774779340343762</v>
      </c>
      <c r="L33" s="389">
        <v>75.099999999999994</v>
      </c>
    </row>
    <row r="34" spans="1:12">
      <c r="A34" s="388" t="s">
        <v>77</v>
      </c>
      <c r="B34" s="386">
        <v>3035.92</v>
      </c>
      <c r="C34" s="350">
        <v>1.7411960462337586</v>
      </c>
      <c r="D34" s="346">
        <v>6.9222367896026906</v>
      </c>
      <c r="E34" s="346">
        <v>1788.2</v>
      </c>
      <c r="F34" s="346">
        <v>589.01420327281346</v>
      </c>
      <c r="G34" s="346">
        <v>0.97739512774923809</v>
      </c>
      <c r="H34" s="346">
        <v>57.13</v>
      </c>
      <c r="I34" s="346">
        <v>1.8818018920129649</v>
      </c>
      <c r="J34" s="346">
        <v>0.61017550155507716</v>
      </c>
      <c r="K34" s="346">
        <v>1.2259919740766969</v>
      </c>
      <c r="L34" s="389">
        <v>114.2</v>
      </c>
    </row>
    <row r="35" spans="1:12" ht="15.75" thickBot="1">
      <c r="A35" s="398" t="s">
        <v>947</v>
      </c>
      <c r="B35" s="399">
        <v>17096.169999999998</v>
      </c>
      <c r="C35" s="400">
        <v>9.8051936842012299</v>
      </c>
      <c r="D35" s="401">
        <v>68.789160262342577</v>
      </c>
      <c r="E35" s="401">
        <v>11386.57</v>
      </c>
      <c r="F35" s="401">
        <v>666.03046179348951</v>
      </c>
      <c r="G35" s="401">
        <v>6.2236763448023948</v>
      </c>
      <c r="H35" s="401">
        <v>294.43</v>
      </c>
      <c r="I35" s="401">
        <v>1.7221985976976131</v>
      </c>
      <c r="J35" s="401">
        <v>3.1446520728664686</v>
      </c>
      <c r="K35" s="401">
        <v>0.98053451003247027</v>
      </c>
      <c r="L35" s="402">
        <v>117.7</v>
      </c>
    </row>
    <row r="36" spans="1:12" s="620" customFormat="1" ht="12.75">
      <c r="A36" s="617" t="s">
        <v>1032</v>
      </c>
      <c r="B36" s="618"/>
      <c r="C36" s="618"/>
      <c r="D36" s="619"/>
    </row>
    <row r="37" spans="1:12" s="620" customFormat="1" ht="10.9" customHeight="1">
      <c r="A37" s="621" t="s">
        <v>876</v>
      </c>
      <c r="B37" s="618"/>
      <c r="C37" s="618"/>
      <c r="D37" s="619"/>
    </row>
    <row r="38" spans="1:12" s="620" customFormat="1" ht="10.9" customHeight="1">
      <c r="A38" s="621" t="s">
        <v>78</v>
      </c>
      <c r="B38" s="618"/>
      <c r="C38" s="618"/>
      <c r="D38" s="619"/>
    </row>
    <row r="39" spans="1:12" s="620" customFormat="1" ht="13.9" customHeight="1">
      <c r="A39" s="621" t="s">
        <v>712</v>
      </c>
      <c r="B39" s="618"/>
      <c r="C39" s="618"/>
      <c r="D39" s="619"/>
    </row>
  </sheetData>
  <mergeCells count="5">
    <mergeCell ref="A3:A5"/>
    <mergeCell ref="B3:D4"/>
    <mergeCell ref="E3:G4"/>
    <mergeCell ref="H3:K4"/>
    <mergeCell ref="L3:L4"/>
  </mergeCells>
  <conditionalFormatting sqref="A8:A9 A25 A20:A23 A13:A15">
    <cfRule type="expression" dxfId="1" priority="1" stopIfTrue="1">
      <formula>ISNA(ACTIVECELL)</formula>
    </cfRule>
  </conditionalFormatting>
  <pageMargins left="0.9055118110236221" right="0.31496062992125984" top="0.55118110236220474" bottom="0.55118110236220474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1"/>
  <sheetViews>
    <sheetView workbookViewId="0">
      <selection activeCell="L26" sqref="L26"/>
    </sheetView>
  </sheetViews>
  <sheetFormatPr defaultRowHeight="15"/>
  <cols>
    <col min="1" max="1" width="34" customWidth="1"/>
    <col min="2" max="2" width="12.28515625" customWidth="1"/>
    <col min="3" max="3" width="10.28515625" bestFit="1" customWidth="1"/>
    <col min="5" max="5" width="11.85546875" customWidth="1"/>
    <col min="6" max="6" width="10.28515625" bestFit="1" customWidth="1"/>
    <col min="8" max="8" width="12.42578125" customWidth="1"/>
  </cols>
  <sheetData>
    <row r="1" spans="1:10" ht="15.75" thickBot="1">
      <c r="A1" s="1156" t="s">
        <v>664</v>
      </c>
      <c r="B1" s="1158"/>
      <c r="C1" s="1158"/>
      <c r="D1" s="1158"/>
      <c r="E1" s="1158"/>
      <c r="F1" s="1157"/>
      <c r="G1" s="1157"/>
      <c r="H1" s="1158"/>
      <c r="I1" s="1158"/>
      <c r="J1" s="1159" t="s">
        <v>1109</v>
      </c>
    </row>
    <row r="2" spans="1:10" ht="15.75">
      <c r="A2" s="1475" t="s">
        <v>665</v>
      </c>
      <c r="B2" s="2099">
        <v>2017</v>
      </c>
      <c r="C2" s="2099"/>
      <c r="D2" s="2099"/>
      <c r="E2" s="2099">
        <v>2018</v>
      </c>
      <c r="F2" s="2099"/>
      <c r="G2" s="2099"/>
      <c r="H2" s="2100" t="s">
        <v>1056</v>
      </c>
      <c r="I2" s="2099"/>
      <c r="J2" s="2101"/>
    </row>
    <row r="3" spans="1:10" ht="15.75">
      <c r="A3" s="1476"/>
      <c r="B3" s="1163" t="s">
        <v>666</v>
      </c>
      <c r="C3" s="2102" t="s">
        <v>667</v>
      </c>
      <c r="D3" s="2103"/>
      <c r="E3" s="1162" t="s">
        <v>666</v>
      </c>
      <c r="F3" s="2102" t="s">
        <v>667</v>
      </c>
      <c r="G3" s="2103"/>
      <c r="H3" s="1162" t="s">
        <v>666</v>
      </c>
      <c r="I3" s="2102" t="s">
        <v>667</v>
      </c>
      <c r="J3" s="2104"/>
    </row>
    <row r="4" spans="1:10" ht="16.5" thickBot="1">
      <c r="A4" s="1477"/>
      <c r="B4" s="1161" t="s">
        <v>668</v>
      </c>
      <c r="C4" s="1164" t="s">
        <v>669</v>
      </c>
      <c r="D4" s="1164" t="s">
        <v>670</v>
      </c>
      <c r="E4" s="1160" t="s">
        <v>668</v>
      </c>
      <c r="F4" s="1164" t="s">
        <v>669</v>
      </c>
      <c r="G4" s="1164" t="s">
        <v>670</v>
      </c>
      <c r="H4" s="1160" t="s">
        <v>668</v>
      </c>
      <c r="I4" s="1164" t="s">
        <v>669</v>
      </c>
      <c r="J4" s="1165" t="s">
        <v>670</v>
      </c>
    </row>
    <row r="5" spans="1:10" ht="19.899999999999999" customHeight="1" thickTop="1">
      <c r="A5" s="1476" t="s">
        <v>671</v>
      </c>
      <c r="B5" s="1166">
        <v>180.82</v>
      </c>
      <c r="C5" s="1167">
        <v>4138.3</v>
      </c>
      <c r="D5" s="1168">
        <v>22.89</v>
      </c>
      <c r="E5" s="1166">
        <v>391.96</v>
      </c>
      <c r="F5" s="1167">
        <v>6562</v>
      </c>
      <c r="G5" s="1168">
        <v>16.739999999999998</v>
      </c>
      <c r="H5" s="1169">
        <v>216.76805663090363</v>
      </c>
      <c r="I5" s="1170">
        <v>158.56752772877752</v>
      </c>
      <c r="J5" s="1171">
        <v>73.132372214941014</v>
      </c>
    </row>
    <row r="6" spans="1:10" ht="19.899999999999999" customHeight="1">
      <c r="A6" s="1478" t="s">
        <v>672</v>
      </c>
      <c r="B6" s="1172"/>
      <c r="C6" s="1173"/>
      <c r="D6" s="1174"/>
      <c r="E6" s="1172"/>
      <c r="F6" s="1173"/>
      <c r="G6" s="1174"/>
      <c r="H6" s="1175"/>
      <c r="I6" s="1176"/>
      <c r="J6" s="1177"/>
    </row>
    <row r="7" spans="1:10" ht="19.899999999999999" customHeight="1">
      <c r="A7" s="1476" t="s">
        <v>768</v>
      </c>
      <c r="B7" s="1166">
        <v>111.5</v>
      </c>
      <c r="C7" s="1178">
        <v>3449.7</v>
      </c>
      <c r="D7" s="1168">
        <v>30.94</v>
      </c>
      <c r="E7" s="1166">
        <v>258.89</v>
      </c>
      <c r="F7" s="1178">
        <v>6363.7</v>
      </c>
      <c r="G7" s="1168">
        <v>24.58</v>
      </c>
      <c r="H7" s="1169">
        <v>232.18834080717491</v>
      </c>
      <c r="I7" s="1170">
        <v>184.47111343015334</v>
      </c>
      <c r="J7" s="1171">
        <v>79.44408532643827</v>
      </c>
    </row>
    <row r="8" spans="1:10" ht="19.899999999999999" customHeight="1">
      <c r="A8" s="1479" t="s">
        <v>673</v>
      </c>
      <c r="B8" s="1179">
        <v>93450.32</v>
      </c>
      <c r="C8" s="1180">
        <v>2265977</v>
      </c>
      <c r="D8" s="1181">
        <v>24.25</v>
      </c>
      <c r="E8" s="1179">
        <v>84277.56</v>
      </c>
      <c r="F8" s="1180">
        <v>2550503.2999999998</v>
      </c>
      <c r="G8" s="1181">
        <v>30.26</v>
      </c>
      <c r="H8" s="1182">
        <v>90.184346078215668</v>
      </c>
      <c r="I8" s="1183">
        <v>112.55645136733514</v>
      </c>
      <c r="J8" s="1184">
        <v>124.78350515463919</v>
      </c>
    </row>
    <row r="9" spans="1:10" ht="19.899999999999999" customHeight="1">
      <c r="A9" s="1478" t="s">
        <v>672</v>
      </c>
      <c r="B9" s="1172"/>
      <c r="C9" s="1173"/>
      <c r="D9" s="1174"/>
      <c r="E9" s="1172"/>
      <c r="F9" s="1173"/>
      <c r="G9" s="1174"/>
      <c r="H9" s="1175"/>
      <c r="I9" s="1176"/>
      <c r="J9" s="1177"/>
    </row>
    <row r="10" spans="1:10" ht="19.899999999999999" customHeight="1">
      <c r="A10" s="1480" t="s">
        <v>674</v>
      </c>
      <c r="B10" s="1166">
        <v>81438.289999999994</v>
      </c>
      <c r="C10" s="1185">
        <v>2063889.5</v>
      </c>
      <c r="D10" s="1168">
        <v>25.34</v>
      </c>
      <c r="E10" s="1166">
        <v>73110.05</v>
      </c>
      <c r="F10" s="1185">
        <v>2372801.7000000002</v>
      </c>
      <c r="G10" s="1168">
        <v>32.46</v>
      </c>
      <c r="H10" s="1169">
        <v>89.773557377002888</v>
      </c>
      <c r="I10" s="1170">
        <v>114.96747766777244</v>
      </c>
      <c r="J10" s="1171">
        <v>128.09786898184689</v>
      </c>
    </row>
    <row r="11" spans="1:10" ht="19.899999999999999" customHeight="1">
      <c r="A11" s="1476" t="s">
        <v>675</v>
      </c>
      <c r="B11" s="1200">
        <v>5840.02</v>
      </c>
      <c r="C11" s="1201">
        <v>91641.5</v>
      </c>
      <c r="D11" s="1168">
        <v>15.69</v>
      </c>
      <c r="E11" s="1200">
        <v>5343.37</v>
      </c>
      <c r="F11" s="1201">
        <v>85970.9</v>
      </c>
      <c r="G11" s="1168">
        <v>16.09</v>
      </c>
      <c r="H11" s="1169">
        <v>91.495748302231831</v>
      </c>
      <c r="I11" s="1170">
        <v>93.812192074551376</v>
      </c>
      <c r="J11" s="1171">
        <v>102.54939451880179</v>
      </c>
    </row>
    <row r="12" spans="1:10" ht="19.899999999999999" customHeight="1">
      <c r="A12" s="1476" t="s">
        <v>676</v>
      </c>
      <c r="B12" s="1186">
        <v>6172.01</v>
      </c>
      <c r="C12" s="1187">
        <v>110446.1</v>
      </c>
      <c r="D12" s="1188">
        <v>17.89</v>
      </c>
      <c r="E12" s="1186">
        <v>5824.14</v>
      </c>
      <c r="F12" s="1187">
        <v>91730.7</v>
      </c>
      <c r="G12" s="1188">
        <v>15.75</v>
      </c>
      <c r="H12" s="1189">
        <v>94.363748600536951</v>
      </c>
      <c r="I12" s="1190">
        <v>83.054720809517036</v>
      </c>
      <c r="J12" s="1191">
        <v>88.038010061486858</v>
      </c>
    </row>
    <row r="13" spans="1:10" ht="19.899999999999999" customHeight="1">
      <c r="A13" s="1479" t="s">
        <v>769</v>
      </c>
      <c r="B13" s="1179">
        <v>132151.4</v>
      </c>
      <c r="C13" s="1180">
        <v>513494.9</v>
      </c>
      <c r="D13" s="1181">
        <v>3.89</v>
      </c>
      <c r="E13" s="1179">
        <v>130365.59</v>
      </c>
      <c r="F13" s="1180">
        <v>568923.80000000005</v>
      </c>
      <c r="G13" s="1181">
        <v>4.3600000000000003</v>
      </c>
      <c r="H13" s="1169">
        <v>98.648663578289757</v>
      </c>
      <c r="I13" s="1170">
        <v>110.79444021741989</v>
      </c>
      <c r="J13" s="1171">
        <v>112.08226221079691</v>
      </c>
    </row>
    <row r="14" spans="1:10" ht="19.899999999999999" customHeight="1">
      <c r="A14" s="1478" t="s">
        <v>672</v>
      </c>
      <c r="B14" s="1172"/>
      <c r="C14" s="1173"/>
      <c r="D14" s="1174"/>
      <c r="E14" s="1172"/>
      <c r="F14" s="1173"/>
      <c r="G14" s="1174"/>
      <c r="H14" s="1192"/>
      <c r="I14" s="1193"/>
      <c r="J14" s="1194"/>
    </row>
    <row r="15" spans="1:10" ht="19.899999999999999" customHeight="1">
      <c r="A15" s="1476" t="s">
        <v>677</v>
      </c>
      <c r="B15" s="1166">
        <v>7076.51</v>
      </c>
      <c r="C15" s="1178">
        <v>30621.200000000001</v>
      </c>
      <c r="D15" s="1168">
        <v>4.33</v>
      </c>
      <c r="E15" s="1166">
        <v>7109.58</v>
      </c>
      <c r="F15" s="1178">
        <v>37274.800000000003</v>
      </c>
      <c r="G15" s="1168">
        <v>5.24</v>
      </c>
      <c r="H15" s="1169">
        <v>100.46732075557019</v>
      </c>
      <c r="I15" s="1170">
        <v>121.72873695348321</v>
      </c>
      <c r="J15" s="1171">
        <v>121.0161662817552</v>
      </c>
    </row>
    <row r="16" spans="1:10" ht="19.899999999999999" customHeight="1">
      <c r="A16" s="1476" t="s">
        <v>678</v>
      </c>
      <c r="B16" s="1166">
        <v>47075.74</v>
      </c>
      <c r="C16" s="1178">
        <v>262757.5</v>
      </c>
      <c r="D16" s="1168">
        <v>5.58</v>
      </c>
      <c r="E16" s="1166">
        <v>49112.77</v>
      </c>
      <c r="F16" s="1178">
        <v>307111.5</v>
      </c>
      <c r="G16" s="1168">
        <v>6.25</v>
      </c>
      <c r="H16" s="1169">
        <v>104.32713325377361</v>
      </c>
      <c r="I16" s="1170">
        <v>116.88020322921324</v>
      </c>
      <c r="J16" s="1171">
        <v>112.00716845878136</v>
      </c>
    </row>
    <row r="17" spans="1:10" ht="19.899999999999999" customHeight="1">
      <c r="A17" s="1476" t="s">
        <v>679</v>
      </c>
      <c r="B17" s="1166">
        <v>19529.189999999999</v>
      </c>
      <c r="C17" s="1178">
        <v>71643.600000000006</v>
      </c>
      <c r="D17" s="1168">
        <v>3.67</v>
      </c>
      <c r="E17" s="1166">
        <v>19309.34</v>
      </c>
      <c r="F17" s="1178">
        <v>79758.8</v>
      </c>
      <c r="G17" s="1168">
        <v>4.13</v>
      </c>
      <c r="H17" s="1169">
        <v>98.874249264818474</v>
      </c>
      <c r="I17" s="1170">
        <v>111.32718065535512</v>
      </c>
      <c r="J17" s="1171">
        <v>112.5340599455041</v>
      </c>
    </row>
    <row r="18" spans="1:10" ht="19.899999999999999" customHeight="1">
      <c r="A18" s="1476" t="s">
        <v>1057</v>
      </c>
      <c r="B18" s="1166">
        <v>57445.93</v>
      </c>
      <c r="C18" s="1178">
        <v>144570.20000000001</v>
      </c>
      <c r="D18" s="1168">
        <v>2.52</v>
      </c>
      <c r="E18" s="1166">
        <v>54694.57</v>
      </c>
      <c r="F18" s="1178">
        <v>144481.29999999999</v>
      </c>
      <c r="G18" s="1168">
        <v>2.64</v>
      </c>
      <c r="H18" s="1169">
        <v>95.210522312024537</v>
      </c>
      <c r="I18" s="1170">
        <v>99.93850738257261</v>
      </c>
      <c r="J18" s="1171">
        <v>104.76190476190477</v>
      </c>
    </row>
    <row r="19" spans="1:10" ht="19.899999999999999" customHeight="1" thickBot="1">
      <c r="A19" s="1481" t="s">
        <v>680</v>
      </c>
      <c r="B19" s="1195">
        <v>1024.04</v>
      </c>
      <c r="C19" s="1196">
        <v>3902.3</v>
      </c>
      <c r="D19" s="1197">
        <v>3.81</v>
      </c>
      <c r="E19" s="1195">
        <v>139.32</v>
      </c>
      <c r="F19" s="1196">
        <v>297.5</v>
      </c>
      <c r="G19" s="1197">
        <v>2.14</v>
      </c>
      <c r="H19" s="1202">
        <v>13.604937307136439</v>
      </c>
      <c r="I19" s="1198">
        <v>7.6237090946364967</v>
      </c>
      <c r="J19" s="1199">
        <v>56.167979002624676</v>
      </c>
    </row>
    <row r="20" spans="1:10">
      <c r="A20" s="1155" t="s">
        <v>681</v>
      </c>
      <c r="B20" s="1154"/>
      <c r="C20" s="1154"/>
      <c r="D20" s="1154"/>
      <c r="E20" s="1154"/>
      <c r="F20" s="1154"/>
      <c r="G20" s="1154"/>
      <c r="H20" s="1154"/>
      <c r="I20" s="1154"/>
      <c r="J20" s="1154"/>
    </row>
    <row r="21" spans="1:10">
      <c r="A21" s="1155" t="s">
        <v>717</v>
      </c>
      <c r="B21" s="1154"/>
      <c r="C21" s="1154"/>
      <c r="D21" s="1154"/>
      <c r="E21" s="1154"/>
      <c r="F21" s="1154"/>
      <c r="G21" s="1154"/>
      <c r="H21" s="1154"/>
      <c r="I21" s="1154"/>
      <c r="J21" s="1154"/>
    </row>
  </sheetData>
  <mergeCells count="6">
    <mergeCell ref="B2:D2"/>
    <mergeCell ref="E2:G2"/>
    <mergeCell ref="H2:J2"/>
    <mergeCell ref="C3:D3"/>
    <mergeCell ref="F3:G3"/>
    <mergeCell ref="I3:J3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5"/>
  <sheetViews>
    <sheetView zoomScale="115" zoomScaleNormal="115" workbookViewId="0">
      <selection activeCell="L26" sqref="L26"/>
    </sheetView>
  </sheetViews>
  <sheetFormatPr defaultColWidth="6.7109375" defaultRowHeight="12.75"/>
  <cols>
    <col min="1" max="1" width="6.42578125" style="33" customWidth="1"/>
    <col min="2" max="2" width="6.28515625" style="33" customWidth="1"/>
    <col min="3" max="3" width="8" style="33" customWidth="1"/>
    <col min="4" max="4" width="8.5703125" style="33" customWidth="1"/>
    <col min="5" max="7" width="14.28515625" style="33" hidden="1" customWidth="1"/>
    <col min="8" max="12" width="14.28515625" style="5" customWidth="1"/>
    <col min="13" max="14" width="14.28515625" style="33" customWidth="1"/>
    <col min="15" max="15" width="8.140625" style="33" bestFit="1" customWidth="1"/>
    <col min="16" max="16" width="7.140625" style="33" bestFit="1" customWidth="1"/>
    <col min="17" max="256" width="6.7109375" style="33"/>
    <col min="257" max="257" width="6.42578125" style="33" customWidth="1"/>
    <col min="258" max="258" width="6.28515625" style="33" customWidth="1"/>
    <col min="259" max="259" width="8" style="33" customWidth="1"/>
    <col min="260" max="260" width="8.5703125" style="33" customWidth="1"/>
    <col min="261" max="263" width="0" style="33" hidden="1" customWidth="1"/>
    <col min="264" max="270" width="14.28515625" style="33" customWidth="1"/>
    <col min="271" max="271" width="8.140625" style="33" bestFit="1" customWidth="1"/>
    <col min="272" max="272" width="7.140625" style="33" bestFit="1" customWidth="1"/>
    <col min="273" max="512" width="6.7109375" style="33"/>
    <col min="513" max="513" width="6.42578125" style="33" customWidth="1"/>
    <col min="514" max="514" width="6.28515625" style="33" customWidth="1"/>
    <col min="515" max="515" width="8" style="33" customWidth="1"/>
    <col min="516" max="516" width="8.5703125" style="33" customWidth="1"/>
    <col min="517" max="519" width="0" style="33" hidden="1" customWidth="1"/>
    <col min="520" max="526" width="14.28515625" style="33" customWidth="1"/>
    <col min="527" max="527" width="8.140625" style="33" bestFit="1" customWidth="1"/>
    <col min="528" max="528" width="7.140625" style="33" bestFit="1" customWidth="1"/>
    <col min="529" max="768" width="6.7109375" style="33"/>
    <col min="769" max="769" width="6.42578125" style="33" customWidth="1"/>
    <col min="770" max="770" width="6.28515625" style="33" customWidth="1"/>
    <col min="771" max="771" width="8" style="33" customWidth="1"/>
    <col min="772" max="772" width="8.5703125" style="33" customWidth="1"/>
    <col min="773" max="775" width="0" style="33" hidden="1" customWidth="1"/>
    <col min="776" max="782" width="14.28515625" style="33" customWidth="1"/>
    <col min="783" max="783" width="8.140625" style="33" bestFit="1" customWidth="1"/>
    <col min="784" max="784" width="7.140625" style="33" bestFit="1" customWidth="1"/>
    <col min="785" max="1024" width="6.7109375" style="33"/>
    <col min="1025" max="1025" width="6.42578125" style="33" customWidth="1"/>
    <col min="1026" max="1026" width="6.28515625" style="33" customWidth="1"/>
    <col min="1027" max="1027" width="8" style="33" customWidth="1"/>
    <col min="1028" max="1028" width="8.5703125" style="33" customWidth="1"/>
    <col min="1029" max="1031" width="0" style="33" hidden="1" customWidth="1"/>
    <col min="1032" max="1038" width="14.28515625" style="33" customWidth="1"/>
    <col min="1039" max="1039" width="8.140625" style="33" bestFit="1" customWidth="1"/>
    <col min="1040" max="1040" width="7.140625" style="33" bestFit="1" customWidth="1"/>
    <col min="1041" max="1280" width="6.7109375" style="33"/>
    <col min="1281" max="1281" width="6.42578125" style="33" customWidth="1"/>
    <col min="1282" max="1282" width="6.28515625" style="33" customWidth="1"/>
    <col min="1283" max="1283" width="8" style="33" customWidth="1"/>
    <col min="1284" max="1284" width="8.5703125" style="33" customWidth="1"/>
    <col min="1285" max="1287" width="0" style="33" hidden="1" customWidth="1"/>
    <col min="1288" max="1294" width="14.28515625" style="33" customWidth="1"/>
    <col min="1295" max="1295" width="8.140625" style="33" bestFit="1" customWidth="1"/>
    <col min="1296" max="1296" width="7.140625" style="33" bestFit="1" customWidth="1"/>
    <col min="1297" max="1536" width="6.7109375" style="33"/>
    <col min="1537" max="1537" width="6.42578125" style="33" customWidth="1"/>
    <col min="1538" max="1538" width="6.28515625" style="33" customWidth="1"/>
    <col min="1539" max="1539" width="8" style="33" customWidth="1"/>
    <col min="1540" max="1540" width="8.5703125" style="33" customWidth="1"/>
    <col min="1541" max="1543" width="0" style="33" hidden="1" customWidth="1"/>
    <col min="1544" max="1550" width="14.28515625" style="33" customWidth="1"/>
    <col min="1551" max="1551" width="8.140625" style="33" bestFit="1" customWidth="1"/>
    <col min="1552" max="1552" width="7.140625" style="33" bestFit="1" customWidth="1"/>
    <col min="1553" max="1792" width="6.7109375" style="33"/>
    <col min="1793" max="1793" width="6.42578125" style="33" customWidth="1"/>
    <col min="1794" max="1794" width="6.28515625" style="33" customWidth="1"/>
    <col min="1795" max="1795" width="8" style="33" customWidth="1"/>
    <col min="1796" max="1796" width="8.5703125" style="33" customWidth="1"/>
    <col min="1797" max="1799" width="0" style="33" hidden="1" customWidth="1"/>
    <col min="1800" max="1806" width="14.28515625" style="33" customWidth="1"/>
    <col min="1807" max="1807" width="8.140625" style="33" bestFit="1" customWidth="1"/>
    <col min="1808" max="1808" width="7.140625" style="33" bestFit="1" customWidth="1"/>
    <col min="1809" max="2048" width="6.7109375" style="33"/>
    <col min="2049" max="2049" width="6.42578125" style="33" customWidth="1"/>
    <col min="2050" max="2050" width="6.28515625" style="33" customWidth="1"/>
    <col min="2051" max="2051" width="8" style="33" customWidth="1"/>
    <col min="2052" max="2052" width="8.5703125" style="33" customWidth="1"/>
    <col min="2053" max="2055" width="0" style="33" hidden="1" customWidth="1"/>
    <col min="2056" max="2062" width="14.28515625" style="33" customWidth="1"/>
    <col min="2063" max="2063" width="8.140625" style="33" bestFit="1" customWidth="1"/>
    <col min="2064" max="2064" width="7.140625" style="33" bestFit="1" customWidth="1"/>
    <col min="2065" max="2304" width="6.7109375" style="33"/>
    <col min="2305" max="2305" width="6.42578125" style="33" customWidth="1"/>
    <col min="2306" max="2306" width="6.28515625" style="33" customWidth="1"/>
    <col min="2307" max="2307" width="8" style="33" customWidth="1"/>
    <col min="2308" max="2308" width="8.5703125" style="33" customWidth="1"/>
    <col min="2309" max="2311" width="0" style="33" hidden="1" customWidth="1"/>
    <col min="2312" max="2318" width="14.28515625" style="33" customWidth="1"/>
    <col min="2319" max="2319" width="8.140625" style="33" bestFit="1" customWidth="1"/>
    <col min="2320" max="2320" width="7.140625" style="33" bestFit="1" customWidth="1"/>
    <col min="2321" max="2560" width="6.7109375" style="33"/>
    <col min="2561" max="2561" width="6.42578125" style="33" customWidth="1"/>
    <col min="2562" max="2562" width="6.28515625" style="33" customWidth="1"/>
    <col min="2563" max="2563" width="8" style="33" customWidth="1"/>
    <col min="2564" max="2564" width="8.5703125" style="33" customWidth="1"/>
    <col min="2565" max="2567" width="0" style="33" hidden="1" customWidth="1"/>
    <col min="2568" max="2574" width="14.28515625" style="33" customWidth="1"/>
    <col min="2575" max="2575" width="8.140625" style="33" bestFit="1" customWidth="1"/>
    <col min="2576" max="2576" width="7.140625" style="33" bestFit="1" customWidth="1"/>
    <col min="2577" max="2816" width="6.7109375" style="33"/>
    <col min="2817" max="2817" width="6.42578125" style="33" customWidth="1"/>
    <col min="2818" max="2818" width="6.28515625" style="33" customWidth="1"/>
    <col min="2819" max="2819" width="8" style="33" customWidth="1"/>
    <col min="2820" max="2820" width="8.5703125" style="33" customWidth="1"/>
    <col min="2821" max="2823" width="0" style="33" hidden="1" customWidth="1"/>
    <col min="2824" max="2830" width="14.28515625" style="33" customWidth="1"/>
    <col min="2831" max="2831" width="8.140625" style="33" bestFit="1" customWidth="1"/>
    <col min="2832" max="2832" width="7.140625" style="33" bestFit="1" customWidth="1"/>
    <col min="2833" max="3072" width="6.7109375" style="33"/>
    <col min="3073" max="3073" width="6.42578125" style="33" customWidth="1"/>
    <col min="3074" max="3074" width="6.28515625" style="33" customWidth="1"/>
    <col min="3075" max="3075" width="8" style="33" customWidth="1"/>
    <col min="3076" max="3076" width="8.5703125" style="33" customWidth="1"/>
    <col min="3077" max="3079" width="0" style="33" hidden="1" customWidth="1"/>
    <col min="3080" max="3086" width="14.28515625" style="33" customWidth="1"/>
    <col min="3087" max="3087" width="8.140625" style="33" bestFit="1" customWidth="1"/>
    <col min="3088" max="3088" width="7.140625" style="33" bestFit="1" customWidth="1"/>
    <col min="3089" max="3328" width="6.7109375" style="33"/>
    <col min="3329" max="3329" width="6.42578125" style="33" customWidth="1"/>
    <col min="3330" max="3330" width="6.28515625" style="33" customWidth="1"/>
    <col min="3331" max="3331" width="8" style="33" customWidth="1"/>
    <col min="3332" max="3332" width="8.5703125" style="33" customWidth="1"/>
    <col min="3333" max="3335" width="0" style="33" hidden="1" customWidth="1"/>
    <col min="3336" max="3342" width="14.28515625" style="33" customWidth="1"/>
    <col min="3343" max="3343" width="8.140625" style="33" bestFit="1" customWidth="1"/>
    <col min="3344" max="3344" width="7.140625" style="33" bestFit="1" customWidth="1"/>
    <col min="3345" max="3584" width="6.7109375" style="33"/>
    <col min="3585" max="3585" width="6.42578125" style="33" customWidth="1"/>
    <col min="3586" max="3586" width="6.28515625" style="33" customWidth="1"/>
    <col min="3587" max="3587" width="8" style="33" customWidth="1"/>
    <col min="3588" max="3588" width="8.5703125" style="33" customWidth="1"/>
    <col min="3589" max="3591" width="0" style="33" hidden="1" customWidth="1"/>
    <col min="3592" max="3598" width="14.28515625" style="33" customWidth="1"/>
    <col min="3599" max="3599" width="8.140625" style="33" bestFit="1" customWidth="1"/>
    <col min="3600" max="3600" width="7.140625" style="33" bestFit="1" customWidth="1"/>
    <col min="3601" max="3840" width="6.7109375" style="33"/>
    <col min="3841" max="3841" width="6.42578125" style="33" customWidth="1"/>
    <col min="3842" max="3842" width="6.28515625" style="33" customWidth="1"/>
    <col min="3843" max="3843" width="8" style="33" customWidth="1"/>
    <col min="3844" max="3844" width="8.5703125" style="33" customWidth="1"/>
    <col min="3845" max="3847" width="0" style="33" hidden="1" customWidth="1"/>
    <col min="3848" max="3854" width="14.28515625" style="33" customWidth="1"/>
    <col min="3855" max="3855" width="8.140625" style="33" bestFit="1" customWidth="1"/>
    <col min="3856" max="3856" width="7.140625" style="33" bestFit="1" customWidth="1"/>
    <col min="3857" max="4096" width="6.7109375" style="33"/>
    <col min="4097" max="4097" width="6.42578125" style="33" customWidth="1"/>
    <col min="4098" max="4098" width="6.28515625" style="33" customWidth="1"/>
    <col min="4099" max="4099" width="8" style="33" customWidth="1"/>
    <col min="4100" max="4100" width="8.5703125" style="33" customWidth="1"/>
    <col min="4101" max="4103" width="0" style="33" hidden="1" customWidth="1"/>
    <col min="4104" max="4110" width="14.28515625" style="33" customWidth="1"/>
    <col min="4111" max="4111" width="8.140625" style="33" bestFit="1" customWidth="1"/>
    <col min="4112" max="4112" width="7.140625" style="33" bestFit="1" customWidth="1"/>
    <col min="4113" max="4352" width="6.7109375" style="33"/>
    <col min="4353" max="4353" width="6.42578125" style="33" customWidth="1"/>
    <col min="4354" max="4354" width="6.28515625" style="33" customWidth="1"/>
    <col min="4355" max="4355" width="8" style="33" customWidth="1"/>
    <col min="4356" max="4356" width="8.5703125" style="33" customWidth="1"/>
    <col min="4357" max="4359" width="0" style="33" hidden="1" customWidth="1"/>
    <col min="4360" max="4366" width="14.28515625" style="33" customWidth="1"/>
    <col min="4367" max="4367" width="8.140625" style="33" bestFit="1" customWidth="1"/>
    <col min="4368" max="4368" width="7.140625" style="33" bestFit="1" customWidth="1"/>
    <col min="4369" max="4608" width="6.7109375" style="33"/>
    <col min="4609" max="4609" width="6.42578125" style="33" customWidth="1"/>
    <col min="4610" max="4610" width="6.28515625" style="33" customWidth="1"/>
    <col min="4611" max="4611" width="8" style="33" customWidth="1"/>
    <col min="4612" max="4612" width="8.5703125" style="33" customWidth="1"/>
    <col min="4613" max="4615" width="0" style="33" hidden="1" customWidth="1"/>
    <col min="4616" max="4622" width="14.28515625" style="33" customWidth="1"/>
    <col min="4623" max="4623" width="8.140625" style="33" bestFit="1" customWidth="1"/>
    <col min="4624" max="4624" width="7.140625" style="33" bestFit="1" customWidth="1"/>
    <col min="4625" max="4864" width="6.7109375" style="33"/>
    <col min="4865" max="4865" width="6.42578125" style="33" customWidth="1"/>
    <col min="4866" max="4866" width="6.28515625" style="33" customWidth="1"/>
    <col min="4867" max="4867" width="8" style="33" customWidth="1"/>
    <col min="4868" max="4868" width="8.5703125" style="33" customWidth="1"/>
    <col min="4869" max="4871" width="0" style="33" hidden="1" customWidth="1"/>
    <col min="4872" max="4878" width="14.28515625" style="33" customWidth="1"/>
    <col min="4879" max="4879" width="8.140625" style="33" bestFit="1" customWidth="1"/>
    <col min="4880" max="4880" width="7.140625" style="33" bestFit="1" customWidth="1"/>
    <col min="4881" max="5120" width="6.7109375" style="33"/>
    <col min="5121" max="5121" width="6.42578125" style="33" customWidth="1"/>
    <col min="5122" max="5122" width="6.28515625" style="33" customWidth="1"/>
    <col min="5123" max="5123" width="8" style="33" customWidth="1"/>
    <col min="5124" max="5124" width="8.5703125" style="33" customWidth="1"/>
    <col min="5125" max="5127" width="0" style="33" hidden="1" customWidth="1"/>
    <col min="5128" max="5134" width="14.28515625" style="33" customWidth="1"/>
    <col min="5135" max="5135" width="8.140625" style="33" bestFit="1" customWidth="1"/>
    <col min="5136" max="5136" width="7.140625" style="33" bestFit="1" customWidth="1"/>
    <col min="5137" max="5376" width="6.7109375" style="33"/>
    <col min="5377" max="5377" width="6.42578125" style="33" customWidth="1"/>
    <col min="5378" max="5378" width="6.28515625" style="33" customWidth="1"/>
    <col min="5379" max="5379" width="8" style="33" customWidth="1"/>
    <col min="5380" max="5380" width="8.5703125" style="33" customWidth="1"/>
    <col min="5381" max="5383" width="0" style="33" hidden="1" customWidth="1"/>
    <col min="5384" max="5390" width="14.28515625" style="33" customWidth="1"/>
    <col min="5391" max="5391" width="8.140625" style="33" bestFit="1" customWidth="1"/>
    <col min="5392" max="5392" width="7.140625" style="33" bestFit="1" customWidth="1"/>
    <col min="5393" max="5632" width="6.7109375" style="33"/>
    <col min="5633" max="5633" width="6.42578125" style="33" customWidth="1"/>
    <col min="5634" max="5634" width="6.28515625" style="33" customWidth="1"/>
    <col min="5635" max="5635" width="8" style="33" customWidth="1"/>
    <col min="5636" max="5636" width="8.5703125" style="33" customWidth="1"/>
    <col min="5637" max="5639" width="0" style="33" hidden="1" customWidth="1"/>
    <col min="5640" max="5646" width="14.28515625" style="33" customWidth="1"/>
    <col min="5647" max="5647" width="8.140625" style="33" bestFit="1" customWidth="1"/>
    <col min="5648" max="5648" width="7.140625" style="33" bestFit="1" customWidth="1"/>
    <col min="5649" max="5888" width="6.7109375" style="33"/>
    <col min="5889" max="5889" width="6.42578125" style="33" customWidth="1"/>
    <col min="5890" max="5890" width="6.28515625" style="33" customWidth="1"/>
    <col min="5891" max="5891" width="8" style="33" customWidth="1"/>
    <col min="5892" max="5892" width="8.5703125" style="33" customWidth="1"/>
    <col min="5893" max="5895" width="0" style="33" hidden="1" customWidth="1"/>
    <col min="5896" max="5902" width="14.28515625" style="33" customWidth="1"/>
    <col min="5903" max="5903" width="8.140625" style="33" bestFit="1" customWidth="1"/>
    <col min="5904" max="5904" width="7.140625" style="33" bestFit="1" customWidth="1"/>
    <col min="5905" max="6144" width="6.7109375" style="33"/>
    <col min="6145" max="6145" width="6.42578125" style="33" customWidth="1"/>
    <col min="6146" max="6146" width="6.28515625" style="33" customWidth="1"/>
    <col min="6147" max="6147" width="8" style="33" customWidth="1"/>
    <col min="6148" max="6148" width="8.5703125" style="33" customWidth="1"/>
    <col min="6149" max="6151" width="0" style="33" hidden="1" customWidth="1"/>
    <col min="6152" max="6158" width="14.28515625" style="33" customWidth="1"/>
    <col min="6159" max="6159" width="8.140625" style="33" bestFit="1" customWidth="1"/>
    <col min="6160" max="6160" width="7.140625" style="33" bestFit="1" customWidth="1"/>
    <col min="6161" max="6400" width="6.7109375" style="33"/>
    <col min="6401" max="6401" width="6.42578125" style="33" customWidth="1"/>
    <col min="6402" max="6402" width="6.28515625" style="33" customWidth="1"/>
    <col min="6403" max="6403" width="8" style="33" customWidth="1"/>
    <col min="6404" max="6404" width="8.5703125" style="33" customWidth="1"/>
    <col min="6405" max="6407" width="0" style="33" hidden="1" customWidth="1"/>
    <col min="6408" max="6414" width="14.28515625" style="33" customWidth="1"/>
    <col min="6415" max="6415" width="8.140625" style="33" bestFit="1" customWidth="1"/>
    <col min="6416" max="6416" width="7.140625" style="33" bestFit="1" customWidth="1"/>
    <col min="6417" max="6656" width="6.7109375" style="33"/>
    <col min="6657" max="6657" width="6.42578125" style="33" customWidth="1"/>
    <col min="6658" max="6658" width="6.28515625" style="33" customWidth="1"/>
    <col min="6659" max="6659" width="8" style="33" customWidth="1"/>
    <col min="6660" max="6660" width="8.5703125" style="33" customWidth="1"/>
    <col min="6661" max="6663" width="0" style="33" hidden="1" customWidth="1"/>
    <col min="6664" max="6670" width="14.28515625" style="33" customWidth="1"/>
    <col min="6671" max="6671" width="8.140625" style="33" bestFit="1" customWidth="1"/>
    <col min="6672" max="6672" width="7.140625" style="33" bestFit="1" customWidth="1"/>
    <col min="6673" max="6912" width="6.7109375" style="33"/>
    <col min="6913" max="6913" width="6.42578125" style="33" customWidth="1"/>
    <col min="6914" max="6914" width="6.28515625" style="33" customWidth="1"/>
    <col min="6915" max="6915" width="8" style="33" customWidth="1"/>
    <col min="6916" max="6916" width="8.5703125" style="33" customWidth="1"/>
    <col min="6917" max="6919" width="0" style="33" hidden="1" customWidth="1"/>
    <col min="6920" max="6926" width="14.28515625" style="33" customWidth="1"/>
    <col min="6927" max="6927" width="8.140625" style="33" bestFit="1" customWidth="1"/>
    <col min="6928" max="6928" width="7.140625" style="33" bestFit="1" customWidth="1"/>
    <col min="6929" max="7168" width="6.7109375" style="33"/>
    <col min="7169" max="7169" width="6.42578125" style="33" customWidth="1"/>
    <col min="7170" max="7170" width="6.28515625" style="33" customWidth="1"/>
    <col min="7171" max="7171" width="8" style="33" customWidth="1"/>
    <col min="7172" max="7172" width="8.5703125" style="33" customWidth="1"/>
    <col min="7173" max="7175" width="0" style="33" hidden="1" customWidth="1"/>
    <col min="7176" max="7182" width="14.28515625" style="33" customWidth="1"/>
    <col min="7183" max="7183" width="8.140625" style="33" bestFit="1" customWidth="1"/>
    <col min="7184" max="7184" width="7.140625" style="33" bestFit="1" customWidth="1"/>
    <col min="7185" max="7424" width="6.7109375" style="33"/>
    <col min="7425" max="7425" width="6.42578125" style="33" customWidth="1"/>
    <col min="7426" max="7426" width="6.28515625" style="33" customWidth="1"/>
    <col min="7427" max="7427" width="8" style="33" customWidth="1"/>
    <col min="7428" max="7428" width="8.5703125" style="33" customWidth="1"/>
    <col min="7429" max="7431" width="0" style="33" hidden="1" customWidth="1"/>
    <col min="7432" max="7438" width="14.28515625" style="33" customWidth="1"/>
    <col min="7439" max="7439" width="8.140625" style="33" bestFit="1" customWidth="1"/>
    <col min="7440" max="7440" width="7.140625" style="33" bestFit="1" customWidth="1"/>
    <col min="7441" max="7680" width="6.7109375" style="33"/>
    <col min="7681" max="7681" width="6.42578125" style="33" customWidth="1"/>
    <col min="7682" max="7682" width="6.28515625" style="33" customWidth="1"/>
    <col min="7683" max="7683" width="8" style="33" customWidth="1"/>
    <col min="7684" max="7684" width="8.5703125" style="33" customWidth="1"/>
    <col min="7685" max="7687" width="0" style="33" hidden="1" customWidth="1"/>
    <col min="7688" max="7694" width="14.28515625" style="33" customWidth="1"/>
    <col min="7695" max="7695" width="8.140625" style="33" bestFit="1" customWidth="1"/>
    <col min="7696" max="7696" width="7.140625" style="33" bestFit="1" customWidth="1"/>
    <col min="7697" max="7936" width="6.7109375" style="33"/>
    <col min="7937" max="7937" width="6.42578125" style="33" customWidth="1"/>
    <col min="7938" max="7938" width="6.28515625" style="33" customWidth="1"/>
    <col min="7939" max="7939" width="8" style="33" customWidth="1"/>
    <col min="7940" max="7940" width="8.5703125" style="33" customWidth="1"/>
    <col min="7941" max="7943" width="0" style="33" hidden="1" customWidth="1"/>
    <col min="7944" max="7950" width="14.28515625" style="33" customWidth="1"/>
    <col min="7951" max="7951" width="8.140625" style="33" bestFit="1" customWidth="1"/>
    <col min="7952" max="7952" width="7.140625" style="33" bestFit="1" customWidth="1"/>
    <col min="7953" max="8192" width="6.7109375" style="33"/>
    <col min="8193" max="8193" width="6.42578125" style="33" customWidth="1"/>
    <col min="8194" max="8194" width="6.28515625" style="33" customWidth="1"/>
    <col min="8195" max="8195" width="8" style="33" customWidth="1"/>
    <col min="8196" max="8196" width="8.5703125" style="33" customWidth="1"/>
    <col min="8197" max="8199" width="0" style="33" hidden="1" customWidth="1"/>
    <col min="8200" max="8206" width="14.28515625" style="33" customWidth="1"/>
    <col min="8207" max="8207" width="8.140625" style="33" bestFit="1" customWidth="1"/>
    <col min="8208" max="8208" width="7.140625" style="33" bestFit="1" customWidth="1"/>
    <col min="8209" max="8448" width="6.7109375" style="33"/>
    <col min="8449" max="8449" width="6.42578125" style="33" customWidth="1"/>
    <col min="8450" max="8450" width="6.28515625" style="33" customWidth="1"/>
    <col min="8451" max="8451" width="8" style="33" customWidth="1"/>
    <col min="8452" max="8452" width="8.5703125" style="33" customWidth="1"/>
    <col min="8453" max="8455" width="0" style="33" hidden="1" customWidth="1"/>
    <col min="8456" max="8462" width="14.28515625" style="33" customWidth="1"/>
    <col min="8463" max="8463" width="8.140625" style="33" bestFit="1" customWidth="1"/>
    <col min="8464" max="8464" width="7.140625" style="33" bestFit="1" customWidth="1"/>
    <col min="8465" max="8704" width="6.7109375" style="33"/>
    <col min="8705" max="8705" width="6.42578125" style="33" customWidth="1"/>
    <col min="8706" max="8706" width="6.28515625" style="33" customWidth="1"/>
    <col min="8707" max="8707" width="8" style="33" customWidth="1"/>
    <col min="8708" max="8708" width="8.5703125" style="33" customWidth="1"/>
    <col min="8709" max="8711" width="0" style="33" hidden="1" customWidth="1"/>
    <col min="8712" max="8718" width="14.28515625" style="33" customWidth="1"/>
    <col min="8719" max="8719" width="8.140625" style="33" bestFit="1" customWidth="1"/>
    <col min="8720" max="8720" width="7.140625" style="33" bestFit="1" customWidth="1"/>
    <col min="8721" max="8960" width="6.7109375" style="33"/>
    <col min="8961" max="8961" width="6.42578125" style="33" customWidth="1"/>
    <col min="8962" max="8962" width="6.28515625" style="33" customWidth="1"/>
    <col min="8963" max="8963" width="8" style="33" customWidth="1"/>
    <col min="8964" max="8964" width="8.5703125" style="33" customWidth="1"/>
    <col min="8965" max="8967" width="0" style="33" hidden="1" customWidth="1"/>
    <col min="8968" max="8974" width="14.28515625" style="33" customWidth="1"/>
    <col min="8975" max="8975" width="8.140625" style="33" bestFit="1" customWidth="1"/>
    <col min="8976" max="8976" width="7.140625" style="33" bestFit="1" customWidth="1"/>
    <col min="8977" max="9216" width="6.7109375" style="33"/>
    <col min="9217" max="9217" width="6.42578125" style="33" customWidth="1"/>
    <col min="9218" max="9218" width="6.28515625" style="33" customWidth="1"/>
    <col min="9219" max="9219" width="8" style="33" customWidth="1"/>
    <col min="9220" max="9220" width="8.5703125" style="33" customWidth="1"/>
    <col min="9221" max="9223" width="0" style="33" hidden="1" customWidth="1"/>
    <col min="9224" max="9230" width="14.28515625" style="33" customWidth="1"/>
    <col min="9231" max="9231" width="8.140625" style="33" bestFit="1" customWidth="1"/>
    <col min="9232" max="9232" width="7.140625" style="33" bestFit="1" customWidth="1"/>
    <col min="9233" max="9472" width="6.7109375" style="33"/>
    <col min="9473" max="9473" width="6.42578125" style="33" customWidth="1"/>
    <col min="9474" max="9474" width="6.28515625" style="33" customWidth="1"/>
    <col min="9475" max="9475" width="8" style="33" customWidth="1"/>
    <col min="9476" max="9476" width="8.5703125" style="33" customWidth="1"/>
    <col min="9477" max="9479" width="0" style="33" hidden="1" customWidth="1"/>
    <col min="9480" max="9486" width="14.28515625" style="33" customWidth="1"/>
    <col min="9487" max="9487" width="8.140625" style="33" bestFit="1" customWidth="1"/>
    <col min="9488" max="9488" width="7.140625" style="33" bestFit="1" customWidth="1"/>
    <col min="9489" max="9728" width="6.7109375" style="33"/>
    <col min="9729" max="9729" width="6.42578125" style="33" customWidth="1"/>
    <col min="9730" max="9730" width="6.28515625" style="33" customWidth="1"/>
    <col min="9731" max="9731" width="8" style="33" customWidth="1"/>
    <col min="9732" max="9732" width="8.5703125" style="33" customWidth="1"/>
    <col min="9733" max="9735" width="0" style="33" hidden="1" customWidth="1"/>
    <col min="9736" max="9742" width="14.28515625" style="33" customWidth="1"/>
    <col min="9743" max="9743" width="8.140625" style="33" bestFit="1" customWidth="1"/>
    <col min="9744" max="9744" width="7.140625" style="33" bestFit="1" customWidth="1"/>
    <col min="9745" max="9984" width="6.7109375" style="33"/>
    <col min="9985" max="9985" width="6.42578125" style="33" customWidth="1"/>
    <col min="9986" max="9986" width="6.28515625" style="33" customWidth="1"/>
    <col min="9987" max="9987" width="8" style="33" customWidth="1"/>
    <col min="9988" max="9988" width="8.5703125" style="33" customWidth="1"/>
    <col min="9989" max="9991" width="0" style="33" hidden="1" customWidth="1"/>
    <col min="9992" max="9998" width="14.28515625" style="33" customWidth="1"/>
    <col min="9999" max="9999" width="8.140625" style="33" bestFit="1" customWidth="1"/>
    <col min="10000" max="10000" width="7.140625" style="33" bestFit="1" customWidth="1"/>
    <col min="10001" max="10240" width="6.7109375" style="33"/>
    <col min="10241" max="10241" width="6.42578125" style="33" customWidth="1"/>
    <col min="10242" max="10242" width="6.28515625" style="33" customWidth="1"/>
    <col min="10243" max="10243" width="8" style="33" customWidth="1"/>
    <col min="10244" max="10244" width="8.5703125" style="33" customWidth="1"/>
    <col min="10245" max="10247" width="0" style="33" hidden="1" customWidth="1"/>
    <col min="10248" max="10254" width="14.28515625" style="33" customWidth="1"/>
    <col min="10255" max="10255" width="8.140625" style="33" bestFit="1" customWidth="1"/>
    <col min="10256" max="10256" width="7.140625" style="33" bestFit="1" customWidth="1"/>
    <col min="10257" max="10496" width="6.7109375" style="33"/>
    <col min="10497" max="10497" width="6.42578125" style="33" customWidth="1"/>
    <col min="10498" max="10498" width="6.28515625" style="33" customWidth="1"/>
    <col min="10499" max="10499" width="8" style="33" customWidth="1"/>
    <col min="10500" max="10500" width="8.5703125" style="33" customWidth="1"/>
    <col min="10501" max="10503" width="0" style="33" hidden="1" customWidth="1"/>
    <col min="10504" max="10510" width="14.28515625" style="33" customWidth="1"/>
    <col min="10511" max="10511" width="8.140625" style="33" bestFit="1" customWidth="1"/>
    <col min="10512" max="10512" width="7.140625" style="33" bestFit="1" customWidth="1"/>
    <col min="10513" max="10752" width="6.7109375" style="33"/>
    <col min="10753" max="10753" width="6.42578125" style="33" customWidth="1"/>
    <col min="10754" max="10754" width="6.28515625" style="33" customWidth="1"/>
    <col min="10755" max="10755" width="8" style="33" customWidth="1"/>
    <col min="10756" max="10756" width="8.5703125" style="33" customWidth="1"/>
    <col min="10757" max="10759" width="0" style="33" hidden="1" customWidth="1"/>
    <col min="10760" max="10766" width="14.28515625" style="33" customWidth="1"/>
    <col min="10767" max="10767" width="8.140625" style="33" bestFit="1" customWidth="1"/>
    <col min="10768" max="10768" width="7.140625" style="33" bestFit="1" customWidth="1"/>
    <col min="10769" max="11008" width="6.7109375" style="33"/>
    <col min="11009" max="11009" width="6.42578125" style="33" customWidth="1"/>
    <col min="11010" max="11010" width="6.28515625" style="33" customWidth="1"/>
    <col min="11011" max="11011" width="8" style="33" customWidth="1"/>
    <col min="11012" max="11012" width="8.5703125" style="33" customWidth="1"/>
    <col min="11013" max="11015" width="0" style="33" hidden="1" customWidth="1"/>
    <col min="11016" max="11022" width="14.28515625" style="33" customWidth="1"/>
    <col min="11023" max="11023" width="8.140625" style="33" bestFit="1" customWidth="1"/>
    <col min="11024" max="11024" width="7.140625" style="33" bestFit="1" customWidth="1"/>
    <col min="11025" max="11264" width="6.7109375" style="33"/>
    <col min="11265" max="11265" width="6.42578125" style="33" customWidth="1"/>
    <col min="11266" max="11266" width="6.28515625" style="33" customWidth="1"/>
    <col min="11267" max="11267" width="8" style="33" customWidth="1"/>
    <col min="11268" max="11268" width="8.5703125" style="33" customWidth="1"/>
    <col min="11269" max="11271" width="0" style="33" hidden="1" customWidth="1"/>
    <col min="11272" max="11278" width="14.28515625" style="33" customWidth="1"/>
    <col min="11279" max="11279" width="8.140625" style="33" bestFit="1" customWidth="1"/>
    <col min="11280" max="11280" width="7.140625" style="33" bestFit="1" customWidth="1"/>
    <col min="11281" max="11520" width="6.7109375" style="33"/>
    <col min="11521" max="11521" width="6.42578125" style="33" customWidth="1"/>
    <col min="11522" max="11522" width="6.28515625" style="33" customWidth="1"/>
    <col min="11523" max="11523" width="8" style="33" customWidth="1"/>
    <col min="11524" max="11524" width="8.5703125" style="33" customWidth="1"/>
    <col min="11525" max="11527" width="0" style="33" hidden="1" customWidth="1"/>
    <col min="11528" max="11534" width="14.28515625" style="33" customWidth="1"/>
    <col min="11535" max="11535" width="8.140625" style="33" bestFit="1" customWidth="1"/>
    <col min="11536" max="11536" width="7.140625" style="33" bestFit="1" customWidth="1"/>
    <col min="11537" max="11776" width="6.7109375" style="33"/>
    <col min="11777" max="11777" width="6.42578125" style="33" customWidth="1"/>
    <col min="11778" max="11778" width="6.28515625" style="33" customWidth="1"/>
    <col min="11779" max="11779" width="8" style="33" customWidth="1"/>
    <col min="11780" max="11780" width="8.5703125" style="33" customWidth="1"/>
    <col min="11781" max="11783" width="0" style="33" hidden="1" customWidth="1"/>
    <col min="11784" max="11790" width="14.28515625" style="33" customWidth="1"/>
    <col min="11791" max="11791" width="8.140625" style="33" bestFit="1" customWidth="1"/>
    <col min="11792" max="11792" width="7.140625" style="33" bestFit="1" customWidth="1"/>
    <col min="11793" max="12032" width="6.7109375" style="33"/>
    <col min="12033" max="12033" width="6.42578125" style="33" customWidth="1"/>
    <col min="12034" max="12034" width="6.28515625" style="33" customWidth="1"/>
    <col min="12035" max="12035" width="8" style="33" customWidth="1"/>
    <col min="12036" max="12036" width="8.5703125" style="33" customWidth="1"/>
    <col min="12037" max="12039" width="0" style="33" hidden="1" customWidth="1"/>
    <col min="12040" max="12046" width="14.28515625" style="33" customWidth="1"/>
    <col min="12047" max="12047" width="8.140625" style="33" bestFit="1" customWidth="1"/>
    <col min="12048" max="12048" width="7.140625" style="33" bestFit="1" customWidth="1"/>
    <col min="12049" max="12288" width="6.7109375" style="33"/>
    <col min="12289" max="12289" width="6.42578125" style="33" customWidth="1"/>
    <col min="12290" max="12290" width="6.28515625" style="33" customWidth="1"/>
    <col min="12291" max="12291" width="8" style="33" customWidth="1"/>
    <col min="12292" max="12292" width="8.5703125" style="33" customWidth="1"/>
    <col min="12293" max="12295" width="0" style="33" hidden="1" customWidth="1"/>
    <col min="12296" max="12302" width="14.28515625" style="33" customWidth="1"/>
    <col min="12303" max="12303" width="8.140625" style="33" bestFit="1" customWidth="1"/>
    <col min="12304" max="12304" width="7.140625" style="33" bestFit="1" customWidth="1"/>
    <col min="12305" max="12544" width="6.7109375" style="33"/>
    <col min="12545" max="12545" width="6.42578125" style="33" customWidth="1"/>
    <col min="12546" max="12546" width="6.28515625" style="33" customWidth="1"/>
    <col min="12547" max="12547" width="8" style="33" customWidth="1"/>
    <col min="12548" max="12548" width="8.5703125" style="33" customWidth="1"/>
    <col min="12549" max="12551" width="0" style="33" hidden="1" customWidth="1"/>
    <col min="12552" max="12558" width="14.28515625" style="33" customWidth="1"/>
    <col min="12559" max="12559" width="8.140625" style="33" bestFit="1" customWidth="1"/>
    <col min="12560" max="12560" width="7.140625" style="33" bestFit="1" customWidth="1"/>
    <col min="12561" max="12800" width="6.7109375" style="33"/>
    <col min="12801" max="12801" width="6.42578125" style="33" customWidth="1"/>
    <col min="12802" max="12802" width="6.28515625" style="33" customWidth="1"/>
    <col min="12803" max="12803" width="8" style="33" customWidth="1"/>
    <col min="12804" max="12804" width="8.5703125" style="33" customWidth="1"/>
    <col min="12805" max="12807" width="0" style="33" hidden="1" customWidth="1"/>
    <col min="12808" max="12814" width="14.28515625" style="33" customWidth="1"/>
    <col min="12815" max="12815" width="8.140625" style="33" bestFit="1" customWidth="1"/>
    <col min="12816" max="12816" width="7.140625" style="33" bestFit="1" customWidth="1"/>
    <col min="12817" max="13056" width="6.7109375" style="33"/>
    <col min="13057" max="13057" width="6.42578125" style="33" customWidth="1"/>
    <col min="13058" max="13058" width="6.28515625" style="33" customWidth="1"/>
    <col min="13059" max="13059" width="8" style="33" customWidth="1"/>
    <col min="13060" max="13060" width="8.5703125" style="33" customWidth="1"/>
    <col min="13061" max="13063" width="0" style="33" hidden="1" customWidth="1"/>
    <col min="13064" max="13070" width="14.28515625" style="33" customWidth="1"/>
    <col min="13071" max="13071" width="8.140625" style="33" bestFit="1" customWidth="1"/>
    <col min="13072" max="13072" width="7.140625" style="33" bestFit="1" customWidth="1"/>
    <col min="13073" max="13312" width="6.7109375" style="33"/>
    <col min="13313" max="13313" width="6.42578125" style="33" customWidth="1"/>
    <col min="13314" max="13314" width="6.28515625" style="33" customWidth="1"/>
    <col min="13315" max="13315" width="8" style="33" customWidth="1"/>
    <col min="13316" max="13316" width="8.5703125" style="33" customWidth="1"/>
    <col min="13317" max="13319" width="0" style="33" hidden="1" customWidth="1"/>
    <col min="13320" max="13326" width="14.28515625" style="33" customWidth="1"/>
    <col min="13327" max="13327" width="8.140625" style="33" bestFit="1" customWidth="1"/>
    <col min="13328" max="13328" width="7.140625" style="33" bestFit="1" customWidth="1"/>
    <col min="13329" max="13568" width="6.7109375" style="33"/>
    <col min="13569" max="13569" width="6.42578125" style="33" customWidth="1"/>
    <col min="13570" max="13570" width="6.28515625" style="33" customWidth="1"/>
    <col min="13571" max="13571" width="8" style="33" customWidth="1"/>
    <col min="13572" max="13572" width="8.5703125" style="33" customWidth="1"/>
    <col min="13573" max="13575" width="0" style="33" hidden="1" customWidth="1"/>
    <col min="13576" max="13582" width="14.28515625" style="33" customWidth="1"/>
    <col min="13583" max="13583" width="8.140625" style="33" bestFit="1" customWidth="1"/>
    <col min="13584" max="13584" width="7.140625" style="33" bestFit="1" customWidth="1"/>
    <col min="13585" max="13824" width="6.7109375" style="33"/>
    <col min="13825" max="13825" width="6.42578125" style="33" customWidth="1"/>
    <col min="13826" max="13826" width="6.28515625" style="33" customWidth="1"/>
    <col min="13827" max="13827" width="8" style="33" customWidth="1"/>
    <col min="13828" max="13828" width="8.5703125" style="33" customWidth="1"/>
    <col min="13829" max="13831" width="0" style="33" hidden="1" customWidth="1"/>
    <col min="13832" max="13838" width="14.28515625" style="33" customWidth="1"/>
    <col min="13839" max="13839" width="8.140625" style="33" bestFit="1" customWidth="1"/>
    <col min="13840" max="13840" width="7.140625" style="33" bestFit="1" customWidth="1"/>
    <col min="13841" max="14080" width="6.7109375" style="33"/>
    <col min="14081" max="14081" width="6.42578125" style="33" customWidth="1"/>
    <col min="14082" max="14082" width="6.28515625" style="33" customWidth="1"/>
    <col min="14083" max="14083" width="8" style="33" customWidth="1"/>
    <col min="14084" max="14084" width="8.5703125" style="33" customWidth="1"/>
    <col min="14085" max="14087" width="0" style="33" hidden="1" customWidth="1"/>
    <col min="14088" max="14094" width="14.28515625" style="33" customWidth="1"/>
    <col min="14095" max="14095" width="8.140625" style="33" bestFit="1" customWidth="1"/>
    <col min="14096" max="14096" width="7.140625" style="33" bestFit="1" customWidth="1"/>
    <col min="14097" max="14336" width="6.7109375" style="33"/>
    <col min="14337" max="14337" width="6.42578125" style="33" customWidth="1"/>
    <col min="14338" max="14338" width="6.28515625" style="33" customWidth="1"/>
    <col min="14339" max="14339" width="8" style="33" customWidth="1"/>
    <col min="14340" max="14340" width="8.5703125" style="33" customWidth="1"/>
    <col min="14341" max="14343" width="0" style="33" hidden="1" customWidth="1"/>
    <col min="14344" max="14350" width="14.28515625" style="33" customWidth="1"/>
    <col min="14351" max="14351" width="8.140625" style="33" bestFit="1" customWidth="1"/>
    <col min="14352" max="14352" width="7.140625" style="33" bestFit="1" customWidth="1"/>
    <col min="14353" max="14592" width="6.7109375" style="33"/>
    <col min="14593" max="14593" width="6.42578125" style="33" customWidth="1"/>
    <col min="14594" max="14594" width="6.28515625" style="33" customWidth="1"/>
    <col min="14595" max="14595" width="8" style="33" customWidth="1"/>
    <col min="14596" max="14596" width="8.5703125" style="33" customWidth="1"/>
    <col min="14597" max="14599" width="0" style="33" hidden="1" customWidth="1"/>
    <col min="14600" max="14606" width="14.28515625" style="33" customWidth="1"/>
    <col min="14607" max="14607" width="8.140625" style="33" bestFit="1" customWidth="1"/>
    <col min="14608" max="14608" width="7.140625" style="33" bestFit="1" customWidth="1"/>
    <col min="14609" max="14848" width="6.7109375" style="33"/>
    <col min="14849" max="14849" width="6.42578125" style="33" customWidth="1"/>
    <col min="14850" max="14850" width="6.28515625" style="33" customWidth="1"/>
    <col min="14851" max="14851" width="8" style="33" customWidth="1"/>
    <col min="14852" max="14852" width="8.5703125" style="33" customWidth="1"/>
    <col min="14853" max="14855" width="0" style="33" hidden="1" customWidth="1"/>
    <col min="14856" max="14862" width="14.28515625" style="33" customWidth="1"/>
    <col min="14863" max="14863" width="8.140625" style="33" bestFit="1" customWidth="1"/>
    <col min="14864" max="14864" width="7.140625" style="33" bestFit="1" customWidth="1"/>
    <col min="14865" max="15104" width="6.7109375" style="33"/>
    <col min="15105" max="15105" width="6.42578125" style="33" customWidth="1"/>
    <col min="15106" max="15106" width="6.28515625" style="33" customWidth="1"/>
    <col min="15107" max="15107" width="8" style="33" customWidth="1"/>
    <col min="15108" max="15108" width="8.5703125" style="33" customWidth="1"/>
    <col min="15109" max="15111" width="0" style="33" hidden="1" customWidth="1"/>
    <col min="15112" max="15118" width="14.28515625" style="33" customWidth="1"/>
    <col min="15119" max="15119" width="8.140625" style="33" bestFit="1" customWidth="1"/>
    <col min="15120" max="15120" width="7.140625" style="33" bestFit="1" customWidth="1"/>
    <col min="15121" max="15360" width="6.7109375" style="33"/>
    <col min="15361" max="15361" width="6.42578125" style="33" customWidth="1"/>
    <col min="15362" max="15362" width="6.28515625" style="33" customWidth="1"/>
    <col min="15363" max="15363" width="8" style="33" customWidth="1"/>
    <col min="15364" max="15364" width="8.5703125" style="33" customWidth="1"/>
    <col min="15365" max="15367" width="0" style="33" hidden="1" customWidth="1"/>
    <col min="15368" max="15374" width="14.28515625" style="33" customWidth="1"/>
    <col min="15375" max="15375" width="8.140625" style="33" bestFit="1" customWidth="1"/>
    <col min="15376" max="15376" width="7.140625" style="33" bestFit="1" customWidth="1"/>
    <col min="15377" max="15616" width="6.7109375" style="33"/>
    <col min="15617" max="15617" width="6.42578125" style="33" customWidth="1"/>
    <col min="15618" max="15618" width="6.28515625" style="33" customWidth="1"/>
    <col min="15619" max="15619" width="8" style="33" customWidth="1"/>
    <col min="15620" max="15620" width="8.5703125" style="33" customWidth="1"/>
    <col min="15621" max="15623" width="0" style="33" hidden="1" customWidth="1"/>
    <col min="15624" max="15630" width="14.28515625" style="33" customWidth="1"/>
    <col min="15631" max="15631" width="8.140625" style="33" bestFit="1" customWidth="1"/>
    <col min="15632" max="15632" width="7.140625" style="33" bestFit="1" customWidth="1"/>
    <col min="15633" max="15872" width="6.7109375" style="33"/>
    <col min="15873" max="15873" width="6.42578125" style="33" customWidth="1"/>
    <col min="15874" max="15874" width="6.28515625" style="33" customWidth="1"/>
    <col min="15875" max="15875" width="8" style="33" customWidth="1"/>
    <col min="15876" max="15876" width="8.5703125" style="33" customWidth="1"/>
    <col min="15877" max="15879" width="0" style="33" hidden="1" customWidth="1"/>
    <col min="15880" max="15886" width="14.28515625" style="33" customWidth="1"/>
    <col min="15887" max="15887" width="8.140625" style="33" bestFit="1" customWidth="1"/>
    <col min="15888" max="15888" width="7.140625" style="33" bestFit="1" customWidth="1"/>
    <col min="15889" max="16128" width="6.7109375" style="33"/>
    <col min="16129" max="16129" width="6.42578125" style="33" customWidth="1"/>
    <col min="16130" max="16130" width="6.28515625" style="33" customWidth="1"/>
    <col min="16131" max="16131" width="8" style="33" customWidth="1"/>
    <col min="16132" max="16132" width="8.5703125" style="33" customWidth="1"/>
    <col min="16133" max="16135" width="0" style="33" hidden="1" customWidth="1"/>
    <col min="16136" max="16142" width="14.28515625" style="33" customWidth="1"/>
    <col min="16143" max="16143" width="8.140625" style="33" bestFit="1" customWidth="1"/>
    <col min="16144" max="16144" width="7.140625" style="33" bestFit="1" customWidth="1"/>
    <col min="16145" max="16384" width="6.7109375" style="33"/>
  </cols>
  <sheetData>
    <row r="1" spans="1:15" ht="14.25">
      <c r="A1" s="2105" t="s">
        <v>120</v>
      </c>
      <c r="B1" s="2105"/>
      <c r="C1" s="2105"/>
      <c r="D1" s="2105"/>
      <c r="E1" s="2105"/>
      <c r="F1" s="2105"/>
      <c r="G1" s="2105"/>
      <c r="H1" s="2105"/>
      <c r="I1" s="2105"/>
      <c r="J1" s="2105"/>
      <c r="K1" s="2105"/>
      <c r="L1" s="2105"/>
      <c r="M1" s="2105"/>
      <c r="N1" s="2105"/>
    </row>
    <row r="2" spans="1:15" ht="16.5" thickBot="1">
      <c r="A2" s="34"/>
      <c r="B2" s="35"/>
      <c r="C2" s="35"/>
      <c r="D2" s="35"/>
      <c r="N2" s="857" t="s">
        <v>1119</v>
      </c>
    </row>
    <row r="3" spans="1:15">
      <c r="A3" s="858" t="s">
        <v>0</v>
      </c>
      <c r="B3" s="859"/>
      <c r="C3" s="1495"/>
      <c r="D3" s="36" t="s">
        <v>121</v>
      </c>
      <c r="E3" s="2106" t="s">
        <v>958</v>
      </c>
      <c r="F3" s="2107"/>
      <c r="G3" s="2107"/>
      <c r="H3" s="2107"/>
      <c r="I3" s="2107"/>
      <c r="J3" s="2107"/>
      <c r="K3" s="2107"/>
      <c r="L3" s="2108"/>
      <c r="M3" s="860" t="s">
        <v>122</v>
      </c>
      <c r="N3" s="861" t="s">
        <v>123</v>
      </c>
    </row>
    <row r="4" spans="1:15" ht="13.5" thickBot="1">
      <c r="A4" s="1488"/>
      <c r="B4" s="1489"/>
      <c r="C4" s="1496"/>
      <c r="D4" s="1490" t="s">
        <v>124</v>
      </c>
      <c r="E4" s="1491" t="s">
        <v>959</v>
      </c>
      <c r="F4" s="1491" t="s">
        <v>960</v>
      </c>
      <c r="G4" s="1491" t="s">
        <v>961</v>
      </c>
      <c r="H4" s="1492" t="s">
        <v>962</v>
      </c>
      <c r="I4" s="1492" t="s">
        <v>770</v>
      </c>
      <c r="J4" s="1492" t="s">
        <v>839</v>
      </c>
      <c r="K4" s="1492" t="s">
        <v>883</v>
      </c>
      <c r="L4" s="1492" t="s">
        <v>963</v>
      </c>
      <c r="M4" s="1493" t="s">
        <v>964</v>
      </c>
      <c r="N4" s="1494" t="s">
        <v>975</v>
      </c>
    </row>
    <row r="5" spans="1:15" ht="13.5" thickTop="1">
      <c r="A5" s="1482" t="s">
        <v>125</v>
      </c>
      <c r="B5" s="1483"/>
      <c r="C5" s="1497"/>
      <c r="D5" s="1484"/>
      <c r="E5" s="1485"/>
      <c r="F5" s="1485"/>
      <c r="G5" s="1485"/>
      <c r="H5" s="1486"/>
      <c r="I5" s="1486"/>
      <c r="J5" s="1486"/>
      <c r="K5" s="1486"/>
      <c r="L5" s="1486"/>
      <c r="M5" s="1485"/>
      <c r="N5" s="1487"/>
    </row>
    <row r="6" spans="1:15">
      <c r="A6" s="862" t="s">
        <v>126</v>
      </c>
      <c r="B6" s="37"/>
      <c r="C6" s="1498"/>
      <c r="D6" s="38" t="s">
        <v>127</v>
      </c>
      <c r="E6" s="39">
        <v>463.358</v>
      </c>
      <c r="F6" s="39">
        <v>471.09100000000001</v>
      </c>
      <c r="G6" s="39">
        <v>467.82</v>
      </c>
      <c r="H6" s="39">
        <v>465.54300000000001</v>
      </c>
      <c r="I6" s="39">
        <v>457.58600000000001</v>
      </c>
      <c r="J6" s="39">
        <v>446.11200000000002</v>
      </c>
      <c r="K6" s="39">
        <v>439.82600000000002</v>
      </c>
      <c r="L6" s="39">
        <v>438.85500000000002</v>
      </c>
      <c r="M6" s="863">
        <f>L6-K6</f>
        <v>-0.97100000000000364</v>
      </c>
      <c r="N6" s="54">
        <f>L6/K6*100</f>
        <v>99.779230877665256</v>
      </c>
    </row>
    <row r="7" spans="1:15">
      <c r="A7" s="862" t="s">
        <v>128</v>
      </c>
      <c r="B7" s="37" t="s">
        <v>129</v>
      </c>
      <c r="C7" s="1498"/>
      <c r="D7" s="38" t="s">
        <v>127</v>
      </c>
      <c r="E7" s="39">
        <v>201.30699999999999</v>
      </c>
      <c r="F7" s="39">
        <v>202.589</v>
      </c>
      <c r="G7" s="39">
        <v>198.97800000000001</v>
      </c>
      <c r="H7" s="39">
        <v>201.79499999999999</v>
      </c>
      <c r="I7" s="39">
        <v>199.50899999999999</v>
      </c>
      <c r="J7" s="39">
        <v>194.191</v>
      </c>
      <c r="K7" s="39">
        <v>194.67599999999999</v>
      </c>
      <c r="L7" s="39">
        <v>194.708</v>
      </c>
      <c r="M7" s="863">
        <f>L7-K7</f>
        <v>3.2000000000010687E-2</v>
      </c>
      <c r="N7" s="54">
        <f>L7/K7*100</f>
        <v>100.0164375680618</v>
      </c>
      <c r="O7" s="864"/>
    </row>
    <row r="8" spans="1:15">
      <c r="A8" s="862"/>
      <c r="B8" s="40" t="s">
        <v>130</v>
      </c>
      <c r="C8" s="1499" t="s">
        <v>131</v>
      </c>
      <c r="D8" s="38" t="s">
        <v>127</v>
      </c>
      <c r="E8" s="863">
        <f>E7-E9</f>
        <v>154.10499999999999</v>
      </c>
      <c r="F8" s="863">
        <f>F7-F9</f>
        <v>150.27199999999999</v>
      </c>
      <c r="G8" s="863">
        <f>G7-G9</f>
        <v>144.875</v>
      </c>
      <c r="H8" s="863">
        <v>143.083</v>
      </c>
      <c r="I8" s="863">
        <v>139.22899999999998</v>
      </c>
      <c r="J8" s="863">
        <f>90.642+41.968</f>
        <v>132.61000000000001</v>
      </c>
      <c r="K8" s="863">
        <f>91.045+38.818</f>
        <v>129.863</v>
      </c>
      <c r="L8" s="39">
        <f>87.926+39.945</f>
        <v>127.87100000000001</v>
      </c>
      <c r="M8" s="863">
        <f t="shared" ref="M8:M27" si="0">L8-K8</f>
        <v>-1.9919999999999902</v>
      </c>
      <c r="N8" s="54">
        <f t="shared" ref="N8:N17" si="1">L8/K8*100</f>
        <v>98.466075787560754</v>
      </c>
    </row>
    <row r="9" spans="1:15">
      <c r="A9" s="862"/>
      <c r="B9" s="37"/>
      <c r="C9" s="1499" t="s">
        <v>132</v>
      </c>
      <c r="D9" s="38" t="s">
        <v>127</v>
      </c>
      <c r="E9" s="39">
        <f>32.235+14.967</f>
        <v>47.201999999999998</v>
      </c>
      <c r="F9" s="39">
        <f>37.575+14.742</f>
        <v>52.317000000000007</v>
      </c>
      <c r="G9" s="39">
        <f>38.364+15.739</f>
        <v>54.102999999999994</v>
      </c>
      <c r="H9" s="39">
        <v>58.712000000000003</v>
      </c>
      <c r="I9" s="39">
        <v>60.28</v>
      </c>
      <c r="J9" s="39">
        <f>43.079+18.502</f>
        <v>61.581000000000003</v>
      </c>
      <c r="K9" s="39">
        <f>46.526+18.287</f>
        <v>64.813000000000002</v>
      </c>
      <c r="L9" s="863">
        <f>48.51+18.327</f>
        <v>66.837000000000003</v>
      </c>
      <c r="M9" s="863">
        <f t="shared" si="0"/>
        <v>2.0240000000000009</v>
      </c>
      <c r="N9" s="54">
        <f t="shared" si="1"/>
        <v>103.12283029639116</v>
      </c>
    </row>
    <row r="10" spans="1:15">
      <c r="A10" s="862" t="s">
        <v>133</v>
      </c>
      <c r="B10" s="37"/>
      <c r="C10" s="1498"/>
      <c r="D10" s="38" t="s">
        <v>127</v>
      </c>
      <c r="E10" s="39">
        <v>580.39300000000003</v>
      </c>
      <c r="F10" s="39">
        <v>631.46400000000006</v>
      </c>
      <c r="G10" s="39">
        <v>637.16700000000003</v>
      </c>
      <c r="H10" s="39">
        <v>641.827</v>
      </c>
      <c r="I10" s="39">
        <v>633.11599999999999</v>
      </c>
      <c r="J10" s="39">
        <v>585.84299999999996</v>
      </c>
      <c r="K10" s="39">
        <v>614.38400000000001</v>
      </c>
      <c r="L10" s="39">
        <v>627.02200000000005</v>
      </c>
      <c r="M10" s="863">
        <f t="shared" si="0"/>
        <v>12.638000000000034</v>
      </c>
      <c r="N10" s="54">
        <f t="shared" si="1"/>
        <v>102.05701971405506</v>
      </c>
    </row>
    <row r="11" spans="1:15">
      <c r="A11" s="862" t="s">
        <v>128</v>
      </c>
      <c r="B11" s="37" t="s">
        <v>134</v>
      </c>
      <c r="C11" s="1498"/>
      <c r="D11" s="38" t="s">
        <v>127</v>
      </c>
      <c r="E11" s="39">
        <v>37.371000000000002</v>
      </c>
      <c r="F11" s="39">
        <v>39.679000000000002</v>
      </c>
      <c r="G11" s="39">
        <v>40.548999999999999</v>
      </c>
      <c r="H11" s="39">
        <v>40.116999999999997</v>
      </c>
      <c r="I11" s="39">
        <v>38.122</v>
      </c>
      <c r="J11" s="39">
        <v>35.517000000000003</v>
      </c>
      <c r="K11" s="39">
        <v>36.880000000000003</v>
      </c>
      <c r="L11" s="39">
        <v>39.316000000000003</v>
      </c>
      <c r="M11" s="863">
        <f t="shared" si="0"/>
        <v>2.4359999999999999</v>
      </c>
      <c r="N11" s="54">
        <f t="shared" si="1"/>
        <v>106.6052060737527</v>
      </c>
    </row>
    <row r="12" spans="1:15">
      <c r="A12" s="862" t="s">
        <v>135</v>
      </c>
      <c r="B12" s="37"/>
      <c r="C12" s="1498"/>
      <c r="D12" s="38" t="s">
        <v>127</v>
      </c>
      <c r="E12" s="865">
        <v>393.92700000000002</v>
      </c>
      <c r="F12" s="865">
        <v>409.56900000000002</v>
      </c>
      <c r="G12" s="865">
        <v>399.90800000000002</v>
      </c>
      <c r="H12" s="865">
        <v>391.15100000000001</v>
      </c>
      <c r="I12" s="865">
        <v>381.72399999999999</v>
      </c>
      <c r="J12" s="865">
        <v>368.89600000000002</v>
      </c>
      <c r="K12" s="865">
        <v>365.34399999999999</v>
      </c>
      <c r="L12" s="865">
        <v>351.12200000000001</v>
      </c>
      <c r="M12" s="863">
        <f t="shared" si="0"/>
        <v>-14.22199999999998</v>
      </c>
      <c r="N12" s="54">
        <f t="shared" si="1"/>
        <v>96.107230445826403</v>
      </c>
    </row>
    <row r="13" spans="1:15">
      <c r="A13" s="862" t="s">
        <v>128</v>
      </c>
      <c r="B13" s="37" t="s">
        <v>136</v>
      </c>
      <c r="C13" s="1498"/>
      <c r="D13" s="38" t="s">
        <v>127</v>
      </c>
      <c r="E13" s="865">
        <f>161.951+103.026</f>
        <v>264.97699999999998</v>
      </c>
      <c r="F13" s="865">
        <f>159.721+112.484</f>
        <v>272.20499999999998</v>
      </c>
      <c r="G13" s="865">
        <f>169.516+100.271</f>
        <v>269.78699999999998</v>
      </c>
      <c r="H13" s="865">
        <v>265.44499999999999</v>
      </c>
      <c r="I13" s="865">
        <v>260.46699999999998</v>
      </c>
      <c r="J13" s="865">
        <f>155.828+92.237</f>
        <v>248.065</v>
      </c>
      <c r="K13" s="865">
        <f>157.194+87.736</f>
        <v>244.93</v>
      </c>
      <c r="L13" s="865">
        <f>149.653+84.618</f>
        <v>234.27099999999999</v>
      </c>
      <c r="M13" s="863">
        <f t="shared" si="0"/>
        <v>-10.65900000000002</v>
      </c>
      <c r="N13" s="54">
        <f t="shared" si="1"/>
        <v>95.648144367778542</v>
      </c>
    </row>
    <row r="14" spans="1:15">
      <c r="A14" s="862" t="s">
        <v>137</v>
      </c>
      <c r="B14" s="37"/>
      <c r="C14" s="1498"/>
      <c r="D14" s="38" t="s">
        <v>127</v>
      </c>
      <c r="E14" s="865">
        <v>34.052999999999997</v>
      </c>
      <c r="F14" s="865">
        <v>34.823</v>
      </c>
      <c r="G14" s="865">
        <v>35.457000000000001</v>
      </c>
      <c r="H14" s="865">
        <v>35.177999999999997</v>
      </c>
      <c r="I14" s="865">
        <v>36.323999999999998</v>
      </c>
      <c r="J14" s="865">
        <v>36.354999999999997</v>
      </c>
      <c r="K14" s="865">
        <v>37.067</v>
      </c>
      <c r="L14" s="865">
        <v>36.906999999999996</v>
      </c>
      <c r="M14" s="863">
        <f t="shared" si="0"/>
        <v>-0.16000000000000369</v>
      </c>
      <c r="N14" s="54">
        <f t="shared" si="1"/>
        <v>99.568349205492751</v>
      </c>
    </row>
    <row r="15" spans="1:15">
      <c r="A15" s="862" t="s">
        <v>138</v>
      </c>
      <c r="B15" s="37"/>
      <c r="C15" s="1498"/>
      <c r="D15" s="38" t="s">
        <v>127</v>
      </c>
      <c r="E15" s="865">
        <v>11375.602999999999</v>
      </c>
      <c r="F15" s="865">
        <v>11849.817999999999</v>
      </c>
      <c r="G15" s="865">
        <v>10968.918</v>
      </c>
      <c r="H15" s="865">
        <v>12494.074000000001</v>
      </c>
      <c r="I15" s="865">
        <v>12836.224</v>
      </c>
      <c r="J15" s="865">
        <v>12130.501</v>
      </c>
      <c r="K15" s="865">
        <v>13353.837</v>
      </c>
      <c r="L15" s="865">
        <v>14056.914000000001</v>
      </c>
      <c r="M15" s="863">
        <f t="shared" si="0"/>
        <v>703.07700000000114</v>
      </c>
      <c r="N15" s="54">
        <f t="shared" si="1"/>
        <v>105.26498114362188</v>
      </c>
    </row>
    <row r="16" spans="1:15">
      <c r="A16" s="862" t="s">
        <v>139</v>
      </c>
      <c r="B16" s="37"/>
      <c r="C16" s="1498"/>
      <c r="D16" s="38" t="s">
        <v>127</v>
      </c>
      <c r="E16" s="865">
        <v>6183.3819999999996</v>
      </c>
      <c r="F16" s="865">
        <v>6265.5110000000004</v>
      </c>
      <c r="G16" s="865">
        <v>5680.915</v>
      </c>
      <c r="H16" s="865">
        <v>5651.2910000000002</v>
      </c>
      <c r="I16" s="865">
        <v>6043.6719999999996</v>
      </c>
      <c r="J16" s="865">
        <v>6118.1769999999997</v>
      </c>
      <c r="K16" s="865">
        <v>5903.6130000000003</v>
      </c>
      <c r="L16" s="865">
        <v>6142.0379999999996</v>
      </c>
      <c r="M16" s="863">
        <f t="shared" si="0"/>
        <v>238.42499999999927</v>
      </c>
      <c r="N16" s="54">
        <f t="shared" si="1"/>
        <v>104.03862854831438</v>
      </c>
    </row>
    <row r="17" spans="1:18">
      <c r="A17" s="866" t="s">
        <v>140</v>
      </c>
      <c r="B17" s="37"/>
      <c r="C17" s="1498"/>
      <c r="D17" s="38" t="s">
        <v>127</v>
      </c>
      <c r="E17" s="867">
        <v>6.9370000000000003</v>
      </c>
      <c r="F17" s="867">
        <v>7.2489999999999997</v>
      </c>
      <c r="G17" s="867">
        <v>7.1609999999999996</v>
      </c>
      <c r="H17" s="867">
        <v>6.8259999999999996</v>
      </c>
      <c r="I17" s="867">
        <v>6.8659999999999997</v>
      </c>
      <c r="J17" s="867">
        <v>6.407</v>
      </c>
      <c r="K17" s="867">
        <v>6.1449999999999996</v>
      </c>
      <c r="L17" s="867">
        <v>7.1020000000000003</v>
      </c>
      <c r="M17" s="863">
        <f t="shared" si="0"/>
        <v>0.95700000000000074</v>
      </c>
      <c r="N17" s="54">
        <f t="shared" si="1"/>
        <v>115.57363710333605</v>
      </c>
      <c r="P17" s="868"/>
      <c r="R17" s="869"/>
    </row>
    <row r="18" spans="1:18" ht="15" customHeight="1">
      <c r="A18" s="870" t="s">
        <v>1127</v>
      </c>
      <c r="B18" s="871"/>
      <c r="C18" s="1500"/>
      <c r="D18" s="872"/>
      <c r="E18" s="873"/>
      <c r="F18" s="873"/>
      <c r="G18" s="873"/>
      <c r="H18" s="1941">
        <v>2014</v>
      </c>
      <c r="I18" s="1941">
        <v>2015</v>
      </c>
      <c r="J18" s="1941">
        <v>2016</v>
      </c>
      <c r="K18" s="1941">
        <v>2017</v>
      </c>
      <c r="L18" s="1941">
        <v>2018</v>
      </c>
      <c r="M18" s="874"/>
      <c r="N18" s="875"/>
    </row>
    <row r="19" spans="1:18" ht="15.75">
      <c r="A19" s="866" t="s">
        <v>965</v>
      </c>
      <c r="B19" s="41"/>
      <c r="C19" s="1498"/>
      <c r="D19" s="42" t="s">
        <v>141</v>
      </c>
      <c r="E19" s="876">
        <v>22246</v>
      </c>
      <c r="F19" s="876">
        <v>20736.624106053598</v>
      </c>
      <c r="G19" s="876">
        <v>23364.070185636039</v>
      </c>
      <c r="H19" s="876">
        <v>22347.367959011441</v>
      </c>
      <c r="I19" s="876">
        <v>24316.364102461157</v>
      </c>
      <c r="J19" s="876">
        <v>28246.011491300793</v>
      </c>
      <c r="K19" s="876">
        <v>25872.238109274385</v>
      </c>
      <c r="L19" s="876">
        <v>24852.830509450476</v>
      </c>
      <c r="M19" s="876">
        <f t="shared" si="0"/>
        <v>-1019.4075998239095</v>
      </c>
      <c r="N19" s="877">
        <f>L19/K19*100</f>
        <v>96.059839912116132</v>
      </c>
      <c r="O19" s="878"/>
      <c r="P19" s="878"/>
    </row>
    <row r="20" spans="1:18" ht="15.75">
      <c r="A20" s="866" t="s">
        <v>966</v>
      </c>
      <c r="B20" s="41"/>
      <c r="C20" s="1498"/>
      <c r="D20" s="38" t="s">
        <v>141</v>
      </c>
      <c r="E20" s="879">
        <v>88197</v>
      </c>
      <c r="F20" s="879">
        <v>77767.075240782244</v>
      </c>
      <c r="G20" s="879">
        <v>75780.687807215087</v>
      </c>
      <c r="H20" s="879">
        <v>87987.094560204598</v>
      </c>
      <c r="I20" s="879">
        <v>67753.824611575023</v>
      </c>
      <c r="J20" s="879">
        <v>75704.105056402797</v>
      </c>
      <c r="K20" s="879">
        <v>79574.782398860305</v>
      </c>
      <c r="L20" s="879">
        <v>76558.401019269397</v>
      </c>
      <c r="M20" s="879">
        <f t="shared" si="0"/>
        <v>-3016.3813795909082</v>
      </c>
      <c r="N20" s="880">
        <f>L20/K20*100</f>
        <v>96.209375271085733</v>
      </c>
      <c r="O20" s="881"/>
      <c r="P20" s="41"/>
    </row>
    <row r="21" spans="1:18" ht="15.75">
      <c r="A21" s="866" t="s">
        <v>967</v>
      </c>
      <c r="B21" s="41"/>
      <c r="C21" s="1498"/>
      <c r="D21" s="38" t="s">
        <v>141</v>
      </c>
      <c r="E21" s="879">
        <v>1188</v>
      </c>
      <c r="F21" s="879">
        <v>1252.151478144835</v>
      </c>
      <c r="G21" s="879">
        <v>1257.1496698586143</v>
      </c>
      <c r="H21" s="879">
        <v>1391.2510789488349</v>
      </c>
      <c r="I21" s="879">
        <v>984.51763602294989</v>
      </c>
      <c r="J21" s="879">
        <v>1218.9693164145424</v>
      </c>
      <c r="K21" s="879">
        <v>1089.9794862599479</v>
      </c>
      <c r="L21" s="879">
        <v>1150.282627119966</v>
      </c>
      <c r="M21" s="879">
        <f t="shared" si="0"/>
        <v>60.303140860018175</v>
      </c>
      <c r="N21" s="880">
        <f t="shared" ref="N21:N27" si="2">L21/K21*100</f>
        <v>105.53250236542861</v>
      </c>
    </row>
    <row r="22" spans="1:18" ht="15.75">
      <c r="A22" s="866" t="s">
        <v>968</v>
      </c>
      <c r="B22" s="41"/>
      <c r="C22" s="1498"/>
      <c r="D22" s="38" t="s">
        <v>141</v>
      </c>
      <c r="E22" s="879">
        <v>258.27380952380952</v>
      </c>
      <c r="F22" s="879">
        <v>258.40238095238095</v>
      </c>
      <c r="G22" s="879">
        <v>257.82121428571429</v>
      </c>
      <c r="H22" s="879">
        <v>261.99904761904759</v>
      </c>
      <c r="I22" s="879">
        <v>258.52380952380952</v>
      </c>
      <c r="J22" s="879">
        <v>332.06932773109247</v>
      </c>
      <c r="K22" s="879">
        <v>335.04285014005603</v>
      </c>
      <c r="L22" s="879">
        <v>331.15623249299722</v>
      </c>
      <c r="M22" s="879">
        <f t="shared" si="0"/>
        <v>-3.886617647058813</v>
      </c>
      <c r="N22" s="880">
        <f t="shared" si="2"/>
        <v>98.839964008951654</v>
      </c>
    </row>
    <row r="23" spans="1:18" ht="15.75">
      <c r="A23" s="882" t="s">
        <v>969</v>
      </c>
      <c r="B23" s="883"/>
      <c r="C23" s="1501"/>
      <c r="D23" s="43" t="s">
        <v>141</v>
      </c>
      <c r="E23" s="884">
        <v>72253</v>
      </c>
      <c r="F23" s="884">
        <v>75545.682272595412</v>
      </c>
      <c r="G23" s="884">
        <v>70596</v>
      </c>
      <c r="H23" s="884">
        <v>73404</v>
      </c>
      <c r="I23" s="884">
        <v>84509.166865343504</v>
      </c>
      <c r="J23" s="885">
        <v>90175.73833419611</v>
      </c>
      <c r="K23" s="885">
        <v>91874.13</v>
      </c>
      <c r="L23" s="885">
        <v>92158</v>
      </c>
      <c r="M23" s="885">
        <f t="shared" si="0"/>
        <v>283.86999999999534</v>
      </c>
      <c r="N23" s="886">
        <f t="shared" si="2"/>
        <v>100.30897707548358</v>
      </c>
    </row>
    <row r="24" spans="1:18">
      <c r="A24" s="862" t="s">
        <v>142</v>
      </c>
      <c r="B24" s="40"/>
      <c r="C24" s="1499"/>
      <c r="D24" s="42" t="s">
        <v>143</v>
      </c>
      <c r="E24" s="879">
        <v>928315</v>
      </c>
      <c r="F24" s="879">
        <v>959418</v>
      </c>
      <c r="G24" s="879">
        <v>933887</v>
      </c>
      <c r="H24" s="879">
        <v>948711</v>
      </c>
      <c r="I24" s="879">
        <v>957422</v>
      </c>
      <c r="J24" s="879">
        <v>933298</v>
      </c>
      <c r="K24" s="879">
        <v>938004</v>
      </c>
      <c r="L24" s="879">
        <v>932592</v>
      </c>
      <c r="M24" s="879">
        <f t="shared" si="0"/>
        <v>-5412</v>
      </c>
      <c r="N24" s="880">
        <f t="shared" si="2"/>
        <v>99.423030178975779</v>
      </c>
    </row>
    <row r="25" spans="1:18">
      <c r="A25" s="887" t="s">
        <v>144</v>
      </c>
      <c r="B25" s="883"/>
      <c r="C25" s="1501"/>
      <c r="D25" s="43" t="s">
        <v>127</v>
      </c>
      <c r="E25" s="884">
        <v>1242487</v>
      </c>
      <c r="F25" s="884">
        <v>1261036</v>
      </c>
      <c r="G25" s="884">
        <v>1162742</v>
      </c>
      <c r="H25" s="884">
        <v>1114944</v>
      </c>
      <c r="I25" s="884">
        <v>1204240</v>
      </c>
      <c r="J25" s="884">
        <v>1240842</v>
      </c>
      <c r="K25" s="884">
        <v>1232901</v>
      </c>
      <c r="L25" s="884">
        <v>1248055</v>
      </c>
      <c r="M25" s="884">
        <f t="shared" si="0"/>
        <v>15154</v>
      </c>
      <c r="N25" s="886">
        <f t="shared" si="2"/>
        <v>101.22913356384657</v>
      </c>
    </row>
    <row r="26" spans="1:18">
      <c r="A26" s="862" t="s">
        <v>145</v>
      </c>
      <c r="B26" s="37"/>
      <c r="C26" s="1498"/>
      <c r="D26" s="38" t="s">
        <v>143</v>
      </c>
      <c r="E26" s="879">
        <v>10293</v>
      </c>
      <c r="F26" s="879">
        <v>10923</v>
      </c>
      <c r="G26" s="879">
        <v>11102.255999999999</v>
      </c>
      <c r="H26" s="879">
        <v>12315.864</v>
      </c>
      <c r="I26" s="879">
        <v>11889.250000000002</v>
      </c>
      <c r="J26" s="879">
        <v>12878.880999999999</v>
      </c>
      <c r="K26" s="879">
        <v>12811.493</v>
      </c>
      <c r="L26" s="879">
        <v>13523.986999999999</v>
      </c>
      <c r="M26" s="879">
        <f t="shared" si="0"/>
        <v>712.49399999999878</v>
      </c>
      <c r="N26" s="880">
        <f t="shared" si="2"/>
        <v>105.56136587671709</v>
      </c>
      <c r="P26" s="888"/>
    </row>
    <row r="27" spans="1:18" ht="13.5" thickBot="1">
      <c r="A27" s="889" t="s">
        <v>146</v>
      </c>
      <c r="B27" s="890"/>
      <c r="C27" s="1502"/>
      <c r="D27" s="44" t="s">
        <v>143</v>
      </c>
      <c r="E27" s="891">
        <v>688</v>
      </c>
      <c r="F27" s="891">
        <v>635</v>
      </c>
      <c r="G27" s="891">
        <v>630.16300000000001</v>
      </c>
      <c r="H27" s="891">
        <v>638.18399999999997</v>
      </c>
      <c r="I27" s="891">
        <v>647.69899999999996</v>
      </c>
      <c r="J27" s="891">
        <v>622.39</v>
      </c>
      <c r="K27" s="891">
        <v>592.08400000000006</v>
      </c>
      <c r="L27" s="891">
        <v>608.63599999999997</v>
      </c>
      <c r="M27" s="891">
        <f t="shared" si="0"/>
        <v>16.551999999999907</v>
      </c>
      <c r="N27" s="892">
        <f t="shared" si="2"/>
        <v>102.79554928016969</v>
      </c>
    </row>
    <row r="28" spans="1:18">
      <c r="A28" s="2109" t="s">
        <v>147</v>
      </c>
      <c r="B28" s="2109"/>
      <c r="C28" s="2109"/>
      <c r="D28" s="2109"/>
      <c r="E28" s="2109"/>
      <c r="F28" s="2109"/>
      <c r="G28" s="2109"/>
      <c r="H28" s="2109"/>
      <c r="I28" s="2109"/>
      <c r="J28" s="2109"/>
      <c r="K28" s="2109"/>
      <c r="L28" s="2109"/>
      <c r="M28" s="2109"/>
      <c r="N28" s="2109"/>
    </row>
    <row r="29" spans="1:18">
      <c r="A29" s="45" t="s">
        <v>148</v>
      </c>
      <c r="B29" s="46"/>
      <c r="C29" s="47"/>
      <c r="D29" s="47"/>
    </row>
    <row r="30" spans="1:18">
      <c r="B30" s="48" t="s">
        <v>149</v>
      </c>
      <c r="C30" s="47"/>
      <c r="D30" s="47"/>
    </row>
    <row r="31" spans="1:18">
      <c r="B31" s="48" t="s">
        <v>753</v>
      </c>
      <c r="C31" s="47"/>
      <c r="D31" s="47"/>
    </row>
    <row r="32" spans="1:18">
      <c r="A32" s="45" t="s">
        <v>717</v>
      </c>
      <c r="B32" s="49"/>
      <c r="C32" s="50"/>
      <c r="D32" s="51"/>
    </row>
    <row r="33" spans="1:4">
      <c r="A33" s="49"/>
      <c r="B33" s="49"/>
      <c r="C33" s="49"/>
      <c r="D33" s="893"/>
    </row>
    <row r="34" spans="1:4">
      <c r="A34" s="49"/>
      <c r="B34" s="49"/>
      <c r="C34" s="49"/>
      <c r="D34" s="893"/>
    </row>
    <row r="35" spans="1:4">
      <c r="A35" s="49"/>
      <c r="B35" s="49"/>
      <c r="C35" s="49"/>
      <c r="D35" s="894"/>
    </row>
    <row r="36" spans="1:4">
      <c r="A36" s="49"/>
      <c r="B36" s="49"/>
      <c r="C36" s="49"/>
      <c r="D36" s="894"/>
    </row>
    <row r="37" spans="1:4">
      <c r="A37" s="49"/>
      <c r="B37" s="49"/>
      <c r="C37" s="49"/>
      <c r="D37" s="894"/>
    </row>
    <row r="38" spans="1:4">
      <c r="A38" s="49"/>
      <c r="B38" s="49"/>
      <c r="C38" s="49"/>
      <c r="D38" s="894"/>
    </row>
    <row r="39" spans="1:4">
      <c r="D39" s="895"/>
    </row>
    <row r="40" spans="1:4">
      <c r="D40" s="895"/>
    </row>
    <row r="41" spans="1:4">
      <c r="D41" s="895"/>
    </row>
    <row r="42" spans="1:4">
      <c r="D42" s="896"/>
    </row>
    <row r="43" spans="1:4">
      <c r="D43" s="896"/>
    </row>
    <row r="44" spans="1:4">
      <c r="D44" s="895"/>
    </row>
    <row r="45" spans="1:4">
      <c r="D45" s="895"/>
    </row>
  </sheetData>
  <mergeCells count="3">
    <mergeCell ref="A1:N1"/>
    <mergeCell ref="E3:L3"/>
    <mergeCell ref="A28:N2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3"/>
  <sheetViews>
    <sheetView workbookViewId="0">
      <selection activeCell="L26" sqref="L26"/>
    </sheetView>
  </sheetViews>
  <sheetFormatPr defaultColWidth="6.7109375" defaultRowHeight="15.75"/>
  <cols>
    <col min="1" max="1" width="29.140625" style="1505" customWidth="1"/>
    <col min="2" max="2" width="16.140625" style="1505" customWidth="1"/>
    <col min="3" max="5" width="14.28515625" style="1505" hidden="1" customWidth="1"/>
    <col min="6" max="10" width="14.28515625" style="1505" customWidth="1"/>
    <col min="11" max="11" width="13" style="1505" customWidth="1"/>
    <col min="12" max="256" width="6.7109375" style="1505"/>
    <col min="257" max="257" width="25.5703125" style="1505" customWidth="1"/>
    <col min="258" max="258" width="14.85546875" style="1505" bestFit="1" customWidth="1"/>
    <col min="259" max="261" width="0" style="1505" hidden="1" customWidth="1"/>
    <col min="262" max="267" width="14.28515625" style="1505" customWidth="1"/>
    <col min="268" max="512" width="6.7109375" style="1505"/>
    <col min="513" max="513" width="25.5703125" style="1505" customWidth="1"/>
    <col min="514" max="514" width="14.85546875" style="1505" bestFit="1" customWidth="1"/>
    <col min="515" max="517" width="0" style="1505" hidden="1" customWidth="1"/>
    <col min="518" max="523" width="14.28515625" style="1505" customWidth="1"/>
    <col min="524" max="768" width="6.7109375" style="1505"/>
    <col min="769" max="769" width="25.5703125" style="1505" customWidth="1"/>
    <col min="770" max="770" width="14.85546875" style="1505" bestFit="1" customWidth="1"/>
    <col min="771" max="773" width="0" style="1505" hidden="1" customWidth="1"/>
    <col min="774" max="779" width="14.28515625" style="1505" customWidth="1"/>
    <col min="780" max="1024" width="6.7109375" style="1505"/>
    <col min="1025" max="1025" width="25.5703125" style="1505" customWidth="1"/>
    <col min="1026" max="1026" width="14.85546875" style="1505" bestFit="1" customWidth="1"/>
    <col min="1027" max="1029" width="0" style="1505" hidden="1" customWidth="1"/>
    <col min="1030" max="1035" width="14.28515625" style="1505" customWidth="1"/>
    <col min="1036" max="1280" width="6.7109375" style="1505"/>
    <col min="1281" max="1281" width="25.5703125" style="1505" customWidth="1"/>
    <col min="1282" max="1282" width="14.85546875" style="1505" bestFit="1" customWidth="1"/>
    <col min="1283" max="1285" width="0" style="1505" hidden="1" customWidth="1"/>
    <col min="1286" max="1291" width="14.28515625" style="1505" customWidth="1"/>
    <col min="1292" max="1536" width="6.7109375" style="1505"/>
    <col min="1537" max="1537" width="25.5703125" style="1505" customWidth="1"/>
    <col min="1538" max="1538" width="14.85546875" style="1505" bestFit="1" customWidth="1"/>
    <col min="1539" max="1541" width="0" style="1505" hidden="1" customWidth="1"/>
    <col min="1542" max="1547" width="14.28515625" style="1505" customWidth="1"/>
    <col min="1548" max="1792" width="6.7109375" style="1505"/>
    <col min="1793" max="1793" width="25.5703125" style="1505" customWidth="1"/>
    <col min="1794" max="1794" width="14.85546875" style="1505" bestFit="1" customWidth="1"/>
    <col min="1795" max="1797" width="0" style="1505" hidden="1" customWidth="1"/>
    <col min="1798" max="1803" width="14.28515625" style="1505" customWidth="1"/>
    <col min="1804" max="2048" width="6.7109375" style="1505"/>
    <col min="2049" max="2049" width="25.5703125" style="1505" customWidth="1"/>
    <col min="2050" max="2050" width="14.85546875" style="1505" bestFit="1" customWidth="1"/>
    <col min="2051" max="2053" width="0" style="1505" hidden="1" customWidth="1"/>
    <col min="2054" max="2059" width="14.28515625" style="1505" customWidth="1"/>
    <col min="2060" max="2304" width="6.7109375" style="1505"/>
    <col min="2305" max="2305" width="25.5703125" style="1505" customWidth="1"/>
    <col min="2306" max="2306" width="14.85546875" style="1505" bestFit="1" customWidth="1"/>
    <col min="2307" max="2309" width="0" style="1505" hidden="1" customWidth="1"/>
    <col min="2310" max="2315" width="14.28515625" style="1505" customWidth="1"/>
    <col min="2316" max="2560" width="6.7109375" style="1505"/>
    <col min="2561" max="2561" width="25.5703125" style="1505" customWidth="1"/>
    <col min="2562" max="2562" width="14.85546875" style="1505" bestFit="1" customWidth="1"/>
    <col min="2563" max="2565" width="0" style="1505" hidden="1" customWidth="1"/>
    <col min="2566" max="2571" width="14.28515625" style="1505" customWidth="1"/>
    <col min="2572" max="2816" width="6.7109375" style="1505"/>
    <col min="2817" max="2817" width="25.5703125" style="1505" customWidth="1"/>
    <col min="2818" max="2818" width="14.85546875" style="1505" bestFit="1" customWidth="1"/>
    <col min="2819" max="2821" width="0" style="1505" hidden="1" customWidth="1"/>
    <col min="2822" max="2827" width="14.28515625" style="1505" customWidth="1"/>
    <col min="2828" max="3072" width="6.7109375" style="1505"/>
    <col min="3073" max="3073" width="25.5703125" style="1505" customWidth="1"/>
    <col min="3074" max="3074" width="14.85546875" style="1505" bestFit="1" customWidth="1"/>
    <col min="3075" max="3077" width="0" style="1505" hidden="1" customWidth="1"/>
    <col min="3078" max="3083" width="14.28515625" style="1505" customWidth="1"/>
    <col min="3084" max="3328" width="6.7109375" style="1505"/>
    <col min="3329" max="3329" width="25.5703125" style="1505" customWidth="1"/>
    <col min="3330" max="3330" width="14.85546875" style="1505" bestFit="1" customWidth="1"/>
    <col min="3331" max="3333" width="0" style="1505" hidden="1" customWidth="1"/>
    <col min="3334" max="3339" width="14.28515625" style="1505" customWidth="1"/>
    <col min="3340" max="3584" width="6.7109375" style="1505"/>
    <col min="3585" max="3585" width="25.5703125" style="1505" customWidth="1"/>
    <col min="3586" max="3586" width="14.85546875" style="1505" bestFit="1" customWidth="1"/>
    <col min="3587" max="3589" width="0" style="1505" hidden="1" customWidth="1"/>
    <col min="3590" max="3595" width="14.28515625" style="1505" customWidth="1"/>
    <col min="3596" max="3840" width="6.7109375" style="1505"/>
    <col min="3841" max="3841" width="25.5703125" style="1505" customWidth="1"/>
    <col min="3842" max="3842" width="14.85546875" style="1505" bestFit="1" customWidth="1"/>
    <col min="3843" max="3845" width="0" style="1505" hidden="1" customWidth="1"/>
    <col min="3846" max="3851" width="14.28515625" style="1505" customWidth="1"/>
    <col min="3852" max="4096" width="6.7109375" style="1505"/>
    <col min="4097" max="4097" width="25.5703125" style="1505" customWidth="1"/>
    <col min="4098" max="4098" width="14.85546875" style="1505" bestFit="1" customWidth="1"/>
    <col min="4099" max="4101" width="0" style="1505" hidden="1" customWidth="1"/>
    <col min="4102" max="4107" width="14.28515625" style="1505" customWidth="1"/>
    <col min="4108" max="4352" width="6.7109375" style="1505"/>
    <col min="4353" max="4353" width="25.5703125" style="1505" customWidth="1"/>
    <col min="4354" max="4354" width="14.85546875" style="1505" bestFit="1" customWidth="1"/>
    <col min="4355" max="4357" width="0" style="1505" hidden="1" customWidth="1"/>
    <col min="4358" max="4363" width="14.28515625" style="1505" customWidth="1"/>
    <col min="4364" max="4608" width="6.7109375" style="1505"/>
    <col min="4609" max="4609" width="25.5703125" style="1505" customWidth="1"/>
    <col min="4610" max="4610" width="14.85546875" style="1505" bestFit="1" customWidth="1"/>
    <col min="4611" max="4613" width="0" style="1505" hidden="1" customWidth="1"/>
    <col min="4614" max="4619" width="14.28515625" style="1505" customWidth="1"/>
    <col min="4620" max="4864" width="6.7109375" style="1505"/>
    <col min="4865" max="4865" width="25.5703125" style="1505" customWidth="1"/>
    <col min="4866" max="4866" width="14.85546875" style="1505" bestFit="1" customWidth="1"/>
    <col min="4867" max="4869" width="0" style="1505" hidden="1" customWidth="1"/>
    <col min="4870" max="4875" width="14.28515625" style="1505" customWidth="1"/>
    <col min="4876" max="5120" width="6.7109375" style="1505"/>
    <col min="5121" max="5121" width="25.5703125" style="1505" customWidth="1"/>
    <col min="5122" max="5122" width="14.85546875" style="1505" bestFit="1" customWidth="1"/>
    <col min="5123" max="5125" width="0" style="1505" hidden="1" customWidth="1"/>
    <col min="5126" max="5131" width="14.28515625" style="1505" customWidth="1"/>
    <col min="5132" max="5376" width="6.7109375" style="1505"/>
    <col min="5377" max="5377" width="25.5703125" style="1505" customWidth="1"/>
    <col min="5378" max="5378" width="14.85546875" style="1505" bestFit="1" customWidth="1"/>
    <col min="5379" max="5381" width="0" style="1505" hidden="1" customWidth="1"/>
    <col min="5382" max="5387" width="14.28515625" style="1505" customWidth="1"/>
    <col min="5388" max="5632" width="6.7109375" style="1505"/>
    <col min="5633" max="5633" width="25.5703125" style="1505" customWidth="1"/>
    <col min="5634" max="5634" width="14.85546875" style="1505" bestFit="1" customWidth="1"/>
    <col min="5635" max="5637" width="0" style="1505" hidden="1" customWidth="1"/>
    <col min="5638" max="5643" width="14.28515625" style="1505" customWidth="1"/>
    <col min="5644" max="5888" width="6.7109375" style="1505"/>
    <col min="5889" max="5889" width="25.5703125" style="1505" customWidth="1"/>
    <col min="5890" max="5890" width="14.85546875" style="1505" bestFit="1" customWidth="1"/>
    <col min="5891" max="5893" width="0" style="1505" hidden="1" customWidth="1"/>
    <col min="5894" max="5899" width="14.28515625" style="1505" customWidth="1"/>
    <col min="5900" max="6144" width="6.7109375" style="1505"/>
    <col min="6145" max="6145" width="25.5703125" style="1505" customWidth="1"/>
    <col min="6146" max="6146" width="14.85546875" style="1505" bestFit="1" customWidth="1"/>
    <col min="6147" max="6149" width="0" style="1505" hidden="1" customWidth="1"/>
    <col min="6150" max="6155" width="14.28515625" style="1505" customWidth="1"/>
    <col min="6156" max="6400" width="6.7109375" style="1505"/>
    <col min="6401" max="6401" width="25.5703125" style="1505" customWidth="1"/>
    <col min="6402" max="6402" width="14.85546875" style="1505" bestFit="1" customWidth="1"/>
    <col min="6403" max="6405" width="0" style="1505" hidden="1" customWidth="1"/>
    <col min="6406" max="6411" width="14.28515625" style="1505" customWidth="1"/>
    <col min="6412" max="6656" width="6.7109375" style="1505"/>
    <col min="6657" max="6657" width="25.5703125" style="1505" customWidth="1"/>
    <col min="6658" max="6658" width="14.85546875" style="1505" bestFit="1" customWidth="1"/>
    <col min="6659" max="6661" width="0" style="1505" hidden="1" customWidth="1"/>
    <col min="6662" max="6667" width="14.28515625" style="1505" customWidth="1"/>
    <col min="6668" max="6912" width="6.7109375" style="1505"/>
    <col min="6913" max="6913" width="25.5703125" style="1505" customWidth="1"/>
    <col min="6914" max="6914" width="14.85546875" style="1505" bestFit="1" customWidth="1"/>
    <col min="6915" max="6917" width="0" style="1505" hidden="1" customWidth="1"/>
    <col min="6918" max="6923" width="14.28515625" style="1505" customWidth="1"/>
    <col min="6924" max="7168" width="6.7109375" style="1505"/>
    <col min="7169" max="7169" width="25.5703125" style="1505" customWidth="1"/>
    <col min="7170" max="7170" width="14.85546875" style="1505" bestFit="1" customWidth="1"/>
    <col min="7171" max="7173" width="0" style="1505" hidden="1" customWidth="1"/>
    <col min="7174" max="7179" width="14.28515625" style="1505" customWidth="1"/>
    <col min="7180" max="7424" width="6.7109375" style="1505"/>
    <col min="7425" max="7425" width="25.5703125" style="1505" customWidth="1"/>
    <col min="7426" max="7426" width="14.85546875" style="1505" bestFit="1" customWidth="1"/>
    <col min="7427" max="7429" width="0" style="1505" hidden="1" customWidth="1"/>
    <col min="7430" max="7435" width="14.28515625" style="1505" customWidth="1"/>
    <col min="7436" max="7680" width="6.7109375" style="1505"/>
    <col min="7681" max="7681" width="25.5703125" style="1505" customWidth="1"/>
    <col min="7682" max="7682" width="14.85546875" style="1505" bestFit="1" customWidth="1"/>
    <col min="7683" max="7685" width="0" style="1505" hidden="1" customWidth="1"/>
    <col min="7686" max="7691" width="14.28515625" style="1505" customWidth="1"/>
    <col min="7692" max="7936" width="6.7109375" style="1505"/>
    <col min="7937" max="7937" width="25.5703125" style="1505" customWidth="1"/>
    <col min="7938" max="7938" width="14.85546875" style="1505" bestFit="1" customWidth="1"/>
    <col min="7939" max="7941" width="0" style="1505" hidden="1" customWidth="1"/>
    <col min="7942" max="7947" width="14.28515625" style="1505" customWidth="1"/>
    <col min="7948" max="8192" width="6.7109375" style="1505"/>
    <col min="8193" max="8193" width="25.5703125" style="1505" customWidth="1"/>
    <col min="8194" max="8194" width="14.85546875" style="1505" bestFit="1" customWidth="1"/>
    <col min="8195" max="8197" width="0" style="1505" hidden="1" customWidth="1"/>
    <col min="8198" max="8203" width="14.28515625" style="1505" customWidth="1"/>
    <col min="8204" max="8448" width="6.7109375" style="1505"/>
    <col min="8449" max="8449" width="25.5703125" style="1505" customWidth="1"/>
    <col min="8450" max="8450" width="14.85546875" style="1505" bestFit="1" customWidth="1"/>
    <col min="8451" max="8453" width="0" style="1505" hidden="1" customWidth="1"/>
    <col min="8454" max="8459" width="14.28515625" style="1505" customWidth="1"/>
    <col min="8460" max="8704" width="6.7109375" style="1505"/>
    <col min="8705" max="8705" width="25.5703125" style="1505" customWidth="1"/>
    <col min="8706" max="8706" width="14.85546875" style="1505" bestFit="1" customWidth="1"/>
    <col min="8707" max="8709" width="0" style="1505" hidden="1" customWidth="1"/>
    <col min="8710" max="8715" width="14.28515625" style="1505" customWidth="1"/>
    <col min="8716" max="8960" width="6.7109375" style="1505"/>
    <col min="8961" max="8961" width="25.5703125" style="1505" customWidth="1"/>
    <col min="8962" max="8962" width="14.85546875" style="1505" bestFit="1" customWidth="1"/>
    <col min="8963" max="8965" width="0" style="1505" hidden="1" customWidth="1"/>
    <col min="8966" max="8971" width="14.28515625" style="1505" customWidth="1"/>
    <col min="8972" max="9216" width="6.7109375" style="1505"/>
    <col min="9217" max="9217" width="25.5703125" style="1505" customWidth="1"/>
    <col min="9218" max="9218" width="14.85546875" style="1505" bestFit="1" customWidth="1"/>
    <col min="9219" max="9221" width="0" style="1505" hidden="1" customWidth="1"/>
    <col min="9222" max="9227" width="14.28515625" style="1505" customWidth="1"/>
    <col min="9228" max="9472" width="6.7109375" style="1505"/>
    <col min="9473" max="9473" width="25.5703125" style="1505" customWidth="1"/>
    <col min="9474" max="9474" width="14.85546875" style="1505" bestFit="1" customWidth="1"/>
    <col min="9475" max="9477" width="0" style="1505" hidden="1" customWidth="1"/>
    <col min="9478" max="9483" width="14.28515625" style="1505" customWidth="1"/>
    <col min="9484" max="9728" width="6.7109375" style="1505"/>
    <col min="9729" max="9729" width="25.5703125" style="1505" customWidth="1"/>
    <col min="9730" max="9730" width="14.85546875" style="1505" bestFit="1" customWidth="1"/>
    <col min="9731" max="9733" width="0" style="1505" hidden="1" customWidth="1"/>
    <col min="9734" max="9739" width="14.28515625" style="1505" customWidth="1"/>
    <col min="9740" max="9984" width="6.7109375" style="1505"/>
    <col min="9985" max="9985" width="25.5703125" style="1505" customWidth="1"/>
    <col min="9986" max="9986" width="14.85546875" style="1505" bestFit="1" customWidth="1"/>
    <col min="9987" max="9989" width="0" style="1505" hidden="1" customWidth="1"/>
    <col min="9990" max="9995" width="14.28515625" style="1505" customWidth="1"/>
    <col min="9996" max="10240" width="6.7109375" style="1505"/>
    <col min="10241" max="10241" width="25.5703125" style="1505" customWidth="1"/>
    <col min="10242" max="10242" width="14.85546875" style="1505" bestFit="1" customWidth="1"/>
    <col min="10243" max="10245" width="0" style="1505" hidden="1" customWidth="1"/>
    <col min="10246" max="10251" width="14.28515625" style="1505" customWidth="1"/>
    <col min="10252" max="10496" width="6.7109375" style="1505"/>
    <col min="10497" max="10497" width="25.5703125" style="1505" customWidth="1"/>
    <col min="10498" max="10498" width="14.85546875" style="1505" bestFit="1" customWidth="1"/>
    <col min="10499" max="10501" width="0" style="1505" hidden="1" customWidth="1"/>
    <col min="10502" max="10507" width="14.28515625" style="1505" customWidth="1"/>
    <col min="10508" max="10752" width="6.7109375" style="1505"/>
    <col min="10753" max="10753" width="25.5703125" style="1505" customWidth="1"/>
    <col min="10754" max="10754" width="14.85546875" style="1505" bestFit="1" customWidth="1"/>
    <col min="10755" max="10757" width="0" style="1505" hidden="1" customWidth="1"/>
    <col min="10758" max="10763" width="14.28515625" style="1505" customWidth="1"/>
    <col min="10764" max="11008" width="6.7109375" style="1505"/>
    <col min="11009" max="11009" width="25.5703125" style="1505" customWidth="1"/>
    <col min="11010" max="11010" width="14.85546875" style="1505" bestFit="1" customWidth="1"/>
    <col min="11011" max="11013" width="0" style="1505" hidden="1" customWidth="1"/>
    <col min="11014" max="11019" width="14.28515625" style="1505" customWidth="1"/>
    <col min="11020" max="11264" width="6.7109375" style="1505"/>
    <col min="11265" max="11265" width="25.5703125" style="1505" customWidth="1"/>
    <col min="11266" max="11266" width="14.85546875" style="1505" bestFit="1" customWidth="1"/>
    <col min="11267" max="11269" width="0" style="1505" hidden="1" customWidth="1"/>
    <col min="11270" max="11275" width="14.28515625" style="1505" customWidth="1"/>
    <col min="11276" max="11520" width="6.7109375" style="1505"/>
    <col min="11521" max="11521" width="25.5703125" style="1505" customWidth="1"/>
    <col min="11522" max="11522" width="14.85546875" style="1505" bestFit="1" customWidth="1"/>
    <col min="11523" max="11525" width="0" style="1505" hidden="1" customWidth="1"/>
    <col min="11526" max="11531" width="14.28515625" style="1505" customWidth="1"/>
    <col min="11532" max="11776" width="6.7109375" style="1505"/>
    <col min="11777" max="11777" width="25.5703125" style="1505" customWidth="1"/>
    <col min="11778" max="11778" width="14.85546875" style="1505" bestFit="1" customWidth="1"/>
    <col min="11779" max="11781" width="0" style="1505" hidden="1" customWidth="1"/>
    <col min="11782" max="11787" width="14.28515625" style="1505" customWidth="1"/>
    <col min="11788" max="12032" width="6.7109375" style="1505"/>
    <col min="12033" max="12033" width="25.5703125" style="1505" customWidth="1"/>
    <col min="12034" max="12034" width="14.85546875" style="1505" bestFit="1" customWidth="1"/>
    <col min="12035" max="12037" width="0" style="1505" hidden="1" customWidth="1"/>
    <col min="12038" max="12043" width="14.28515625" style="1505" customWidth="1"/>
    <col min="12044" max="12288" width="6.7109375" style="1505"/>
    <col min="12289" max="12289" width="25.5703125" style="1505" customWidth="1"/>
    <col min="12290" max="12290" width="14.85546875" style="1505" bestFit="1" customWidth="1"/>
    <col min="12291" max="12293" width="0" style="1505" hidden="1" customWidth="1"/>
    <col min="12294" max="12299" width="14.28515625" style="1505" customWidth="1"/>
    <col min="12300" max="12544" width="6.7109375" style="1505"/>
    <col min="12545" max="12545" width="25.5703125" style="1505" customWidth="1"/>
    <col min="12546" max="12546" width="14.85546875" style="1505" bestFit="1" customWidth="1"/>
    <col min="12547" max="12549" width="0" style="1505" hidden="1" customWidth="1"/>
    <col min="12550" max="12555" width="14.28515625" style="1505" customWidth="1"/>
    <col min="12556" max="12800" width="6.7109375" style="1505"/>
    <col min="12801" max="12801" width="25.5703125" style="1505" customWidth="1"/>
    <col min="12802" max="12802" width="14.85546875" style="1505" bestFit="1" customWidth="1"/>
    <col min="12803" max="12805" width="0" style="1505" hidden="1" customWidth="1"/>
    <col min="12806" max="12811" width="14.28515625" style="1505" customWidth="1"/>
    <col min="12812" max="13056" width="6.7109375" style="1505"/>
    <col min="13057" max="13057" width="25.5703125" style="1505" customWidth="1"/>
    <col min="13058" max="13058" width="14.85546875" style="1505" bestFit="1" customWidth="1"/>
    <col min="13059" max="13061" width="0" style="1505" hidden="1" customWidth="1"/>
    <col min="13062" max="13067" width="14.28515625" style="1505" customWidth="1"/>
    <col min="13068" max="13312" width="6.7109375" style="1505"/>
    <col min="13313" max="13313" width="25.5703125" style="1505" customWidth="1"/>
    <col min="13314" max="13314" width="14.85546875" style="1505" bestFit="1" customWidth="1"/>
    <col min="13315" max="13317" width="0" style="1505" hidden="1" customWidth="1"/>
    <col min="13318" max="13323" width="14.28515625" style="1505" customWidth="1"/>
    <col min="13324" max="13568" width="6.7109375" style="1505"/>
    <col min="13569" max="13569" width="25.5703125" style="1505" customWidth="1"/>
    <col min="13570" max="13570" width="14.85546875" style="1505" bestFit="1" customWidth="1"/>
    <col min="13571" max="13573" width="0" style="1505" hidden="1" customWidth="1"/>
    <col min="13574" max="13579" width="14.28515625" style="1505" customWidth="1"/>
    <col min="13580" max="13824" width="6.7109375" style="1505"/>
    <col min="13825" max="13825" width="25.5703125" style="1505" customWidth="1"/>
    <col min="13826" max="13826" width="14.85546875" style="1505" bestFit="1" customWidth="1"/>
    <col min="13827" max="13829" width="0" style="1505" hidden="1" customWidth="1"/>
    <col min="13830" max="13835" width="14.28515625" style="1505" customWidth="1"/>
    <col min="13836" max="14080" width="6.7109375" style="1505"/>
    <col min="14081" max="14081" width="25.5703125" style="1505" customWidth="1"/>
    <col min="14082" max="14082" width="14.85546875" style="1505" bestFit="1" customWidth="1"/>
    <col min="14083" max="14085" width="0" style="1505" hidden="1" customWidth="1"/>
    <col min="14086" max="14091" width="14.28515625" style="1505" customWidth="1"/>
    <col min="14092" max="14336" width="6.7109375" style="1505"/>
    <col min="14337" max="14337" width="25.5703125" style="1505" customWidth="1"/>
    <col min="14338" max="14338" width="14.85546875" style="1505" bestFit="1" customWidth="1"/>
    <col min="14339" max="14341" width="0" style="1505" hidden="1" customWidth="1"/>
    <col min="14342" max="14347" width="14.28515625" style="1505" customWidth="1"/>
    <col min="14348" max="14592" width="6.7109375" style="1505"/>
    <col min="14593" max="14593" width="25.5703125" style="1505" customWidth="1"/>
    <col min="14594" max="14594" width="14.85546875" style="1505" bestFit="1" customWidth="1"/>
    <col min="14595" max="14597" width="0" style="1505" hidden="1" customWidth="1"/>
    <col min="14598" max="14603" width="14.28515625" style="1505" customWidth="1"/>
    <col min="14604" max="14848" width="6.7109375" style="1505"/>
    <col min="14849" max="14849" width="25.5703125" style="1505" customWidth="1"/>
    <col min="14850" max="14850" width="14.85546875" style="1505" bestFit="1" customWidth="1"/>
    <col min="14851" max="14853" width="0" style="1505" hidden="1" customWidth="1"/>
    <col min="14854" max="14859" width="14.28515625" style="1505" customWidth="1"/>
    <col min="14860" max="15104" width="6.7109375" style="1505"/>
    <col min="15105" max="15105" width="25.5703125" style="1505" customWidth="1"/>
    <col min="15106" max="15106" width="14.85546875" style="1505" bestFit="1" customWidth="1"/>
    <col min="15107" max="15109" width="0" style="1505" hidden="1" customWidth="1"/>
    <col min="15110" max="15115" width="14.28515625" style="1505" customWidth="1"/>
    <col min="15116" max="15360" width="6.7109375" style="1505"/>
    <col min="15361" max="15361" width="25.5703125" style="1505" customWidth="1"/>
    <col min="15362" max="15362" width="14.85546875" style="1505" bestFit="1" customWidth="1"/>
    <col min="15363" max="15365" width="0" style="1505" hidden="1" customWidth="1"/>
    <col min="15366" max="15371" width="14.28515625" style="1505" customWidth="1"/>
    <col min="15372" max="15616" width="6.7109375" style="1505"/>
    <col min="15617" max="15617" width="25.5703125" style="1505" customWidth="1"/>
    <col min="15618" max="15618" width="14.85546875" style="1505" bestFit="1" customWidth="1"/>
    <col min="15619" max="15621" width="0" style="1505" hidden="1" customWidth="1"/>
    <col min="15622" max="15627" width="14.28515625" style="1505" customWidth="1"/>
    <col min="15628" max="15872" width="6.7109375" style="1505"/>
    <col min="15873" max="15873" width="25.5703125" style="1505" customWidth="1"/>
    <col min="15874" max="15874" width="14.85546875" style="1505" bestFit="1" customWidth="1"/>
    <col min="15875" max="15877" width="0" style="1505" hidden="1" customWidth="1"/>
    <col min="15878" max="15883" width="14.28515625" style="1505" customWidth="1"/>
    <col min="15884" max="16128" width="6.7109375" style="1505"/>
    <col min="16129" max="16129" width="25.5703125" style="1505" customWidth="1"/>
    <col min="16130" max="16130" width="14.85546875" style="1505" bestFit="1" customWidth="1"/>
    <col min="16131" max="16133" width="0" style="1505" hidden="1" customWidth="1"/>
    <col min="16134" max="16139" width="14.28515625" style="1505" customWidth="1"/>
    <col min="16140" max="16384" width="6.7109375" style="1505"/>
  </cols>
  <sheetData>
    <row r="1" spans="1:15">
      <c r="A1" s="1503" t="s">
        <v>151</v>
      </c>
      <c r="B1" s="53"/>
      <c r="C1" s="1504"/>
      <c r="D1" s="1504"/>
      <c r="E1" s="1504"/>
      <c r="F1" s="1504"/>
      <c r="G1" s="1504"/>
      <c r="H1" s="1504"/>
      <c r="I1" s="1504"/>
      <c r="J1" s="1504"/>
    </row>
    <row r="2" spans="1:15" ht="16.5" thickBot="1">
      <c r="A2" s="52"/>
      <c r="B2" s="53"/>
      <c r="C2" s="1504"/>
      <c r="D2" s="1504"/>
      <c r="E2" s="1504"/>
      <c r="F2" s="1504"/>
      <c r="G2" s="1504"/>
      <c r="H2" s="1504"/>
      <c r="I2" s="1504"/>
      <c r="J2" s="1504"/>
      <c r="K2" s="1506" t="s">
        <v>1120</v>
      </c>
    </row>
    <row r="3" spans="1:15">
      <c r="A3" s="1545" t="s">
        <v>150</v>
      </c>
      <c r="B3" s="1507" t="s">
        <v>152</v>
      </c>
      <c r="C3" s="2110" t="s">
        <v>958</v>
      </c>
      <c r="D3" s="2111"/>
      <c r="E3" s="2111"/>
      <c r="F3" s="2111"/>
      <c r="G3" s="2111"/>
      <c r="H3" s="2111"/>
      <c r="I3" s="2111"/>
      <c r="J3" s="2112"/>
      <c r="K3" s="1508" t="s">
        <v>123</v>
      </c>
    </row>
    <row r="4" spans="1:15" ht="16.5" thickBot="1">
      <c r="A4" s="1546"/>
      <c r="B4" s="1542"/>
      <c r="C4" s="1543" t="s">
        <v>970</v>
      </c>
      <c r="D4" s="1543" t="s">
        <v>971</v>
      </c>
      <c r="E4" s="1543" t="s">
        <v>972</v>
      </c>
      <c r="F4" s="1543" t="s">
        <v>973</v>
      </c>
      <c r="G4" s="1543" t="s">
        <v>772</v>
      </c>
      <c r="H4" s="1543" t="s">
        <v>841</v>
      </c>
      <c r="I4" s="1543" t="s">
        <v>882</v>
      </c>
      <c r="J4" s="1543" t="s">
        <v>974</v>
      </c>
      <c r="K4" s="1544" t="s">
        <v>975</v>
      </c>
    </row>
    <row r="5" spans="1:15" ht="22.15" customHeight="1" thickTop="1">
      <c r="A5" s="1547" t="s">
        <v>153</v>
      </c>
      <c r="B5" s="1509" t="s">
        <v>154</v>
      </c>
      <c r="C5" s="1510">
        <v>84.31</v>
      </c>
      <c r="D5" s="1511">
        <v>85.25</v>
      </c>
      <c r="E5" s="1511">
        <v>84.13</v>
      </c>
      <c r="F5" s="1511">
        <v>85.84</v>
      </c>
      <c r="G5" s="1511">
        <v>86.11</v>
      </c>
      <c r="H5" s="1512">
        <v>87.61</v>
      </c>
      <c r="I5" s="1512">
        <v>84.93</v>
      </c>
      <c r="J5" s="1512">
        <v>85.47</v>
      </c>
      <c r="K5" s="1513">
        <f>J5/I5*100</f>
        <v>100.63581773225008</v>
      </c>
    </row>
    <row r="6" spans="1:15" ht="22.15" customHeight="1">
      <c r="A6" s="1547" t="s">
        <v>155</v>
      </c>
      <c r="B6" s="1509" t="s">
        <v>154</v>
      </c>
      <c r="C6" s="1510">
        <v>79.400000000000006</v>
      </c>
      <c r="D6" s="1511">
        <v>80.48</v>
      </c>
      <c r="E6" s="1511">
        <v>79.75</v>
      </c>
      <c r="F6" s="1511">
        <v>81.87</v>
      </c>
      <c r="G6" s="1511">
        <v>82.06</v>
      </c>
      <c r="H6" s="1512">
        <v>83.34</v>
      </c>
      <c r="I6" s="1512">
        <v>80.63</v>
      </c>
      <c r="J6" s="1512">
        <v>81.5</v>
      </c>
      <c r="K6" s="1513">
        <f>J6/I6*100</f>
        <v>101.07900285253628</v>
      </c>
      <c r="O6" s="1514"/>
    </row>
    <row r="7" spans="1:15" ht="22.15" customHeight="1">
      <c r="A7" s="1547" t="s">
        <v>156</v>
      </c>
      <c r="B7" s="1515" t="s">
        <v>157</v>
      </c>
      <c r="C7" s="1516">
        <v>5945.9</v>
      </c>
      <c r="D7" s="1512">
        <v>6295.5</v>
      </c>
      <c r="E7" s="1512">
        <v>6334.2</v>
      </c>
      <c r="F7" s="1512">
        <v>6504.7</v>
      </c>
      <c r="G7" s="1512">
        <v>6732.6</v>
      </c>
      <c r="H7" s="1512">
        <v>6867.5</v>
      </c>
      <c r="I7" s="1512">
        <v>7145.1</v>
      </c>
      <c r="J7" s="1512">
        <v>7267.9</v>
      </c>
      <c r="K7" s="1513">
        <f t="shared" ref="K7:K18" si="0">J7/I7*100</f>
        <v>101.71866034065302</v>
      </c>
      <c r="M7" s="1514"/>
      <c r="N7" s="1517"/>
    </row>
    <row r="8" spans="1:15" ht="22.15" customHeight="1">
      <c r="A8" s="1548" t="s">
        <v>158</v>
      </c>
      <c r="B8" s="1518" t="s">
        <v>159</v>
      </c>
      <c r="C8" s="1519">
        <v>0.748</v>
      </c>
      <c r="D8" s="1520">
        <v>0.75600000000000001</v>
      </c>
      <c r="E8" s="1520">
        <v>0.75800000000000001</v>
      </c>
      <c r="F8" s="1520">
        <v>0.755</v>
      </c>
      <c r="G8" s="1520">
        <v>0.745</v>
      </c>
      <c r="H8" s="1520">
        <v>0.746</v>
      </c>
      <c r="I8" s="1520">
        <v>0.76500000000000001</v>
      </c>
      <c r="J8" s="1520">
        <v>0.753</v>
      </c>
      <c r="K8" s="1521">
        <f t="shared" si="0"/>
        <v>98.431372549019599</v>
      </c>
      <c r="N8" s="1522"/>
    </row>
    <row r="9" spans="1:15" ht="22.15" customHeight="1">
      <c r="A9" s="1549" t="s">
        <v>160</v>
      </c>
      <c r="B9" s="1523" t="s">
        <v>161</v>
      </c>
      <c r="C9" s="1524">
        <v>1.84</v>
      </c>
      <c r="D9" s="1525">
        <v>1.8341968911917097</v>
      </c>
      <c r="E9" s="1525">
        <v>1.9547697368421053</v>
      </c>
      <c r="F9" s="1525">
        <v>2.0433753943217665</v>
      </c>
      <c r="G9" s="1525">
        <v>2.0884244372990355</v>
      </c>
      <c r="H9" s="1526">
        <v>2.1249059443190368</v>
      </c>
      <c r="I9" s="1526">
        <v>2.2532319391634981</v>
      </c>
      <c r="J9" s="1526">
        <v>2.2644444444444445</v>
      </c>
      <c r="K9" s="1513">
        <f t="shared" si="0"/>
        <v>100.49761877976526</v>
      </c>
    </row>
    <row r="10" spans="1:15" ht="22.15" customHeight="1">
      <c r="A10" s="1549" t="s">
        <v>162</v>
      </c>
      <c r="B10" s="1523" t="s">
        <v>163</v>
      </c>
      <c r="C10" s="1527">
        <v>11.25</v>
      </c>
      <c r="D10" s="1528">
        <v>11.58</v>
      </c>
      <c r="E10" s="1528">
        <v>12.16</v>
      </c>
      <c r="F10" s="1528">
        <v>12.68</v>
      </c>
      <c r="G10" s="1528">
        <v>12.44</v>
      </c>
      <c r="H10" s="1529">
        <v>13.29</v>
      </c>
      <c r="I10" s="1529">
        <v>13.15</v>
      </c>
      <c r="J10" s="1529">
        <v>13.5</v>
      </c>
      <c r="K10" s="1513">
        <f t="shared" si="0"/>
        <v>102.6615969581749</v>
      </c>
    </row>
    <row r="11" spans="1:15" ht="22.15" customHeight="1">
      <c r="A11" s="1547" t="s">
        <v>164</v>
      </c>
      <c r="B11" s="1509" t="s">
        <v>165</v>
      </c>
      <c r="C11" s="1527">
        <v>20.7</v>
      </c>
      <c r="D11" s="1528">
        <v>21.24</v>
      </c>
      <c r="E11" s="1528">
        <v>23.77</v>
      </c>
      <c r="F11" s="1528">
        <v>25.91</v>
      </c>
      <c r="G11" s="1528">
        <v>25.98</v>
      </c>
      <c r="H11" s="1529">
        <v>28.24</v>
      </c>
      <c r="I11" s="1529">
        <v>29.63</v>
      </c>
      <c r="J11" s="1529">
        <v>30.57</v>
      </c>
      <c r="K11" s="1513">
        <f t="shared" si="0"/>
        <v>103.17246034424569</v>
      </c>
    </row>
    <row r="12" spans="1:15" ht="22.15" customHeight="1">
      <c r="A12" s="1547" t="s">
        <v>166</v>
      </c>
      <c r="B12" s="1509" t="s">
        <v>165</v>
      </c>
      <c r="C12" s="1527">
        <v>18.86</v>
      </c>
      <c r="D12" s="1528">
        <v>19.489999999999998</v>
      </c>
      <c r="E12" s="1528">
        <v>21.76</v>
      </c>
      <c r="F12" s="1528">
        <v>23.38</v>
      </c>
      <c r="G12" s="1528">
        <v>23.62</v>
      </c>
      <c r="H12" s="1529">
        <v>25.54</v>
      </c>
      <c r="I12" s="1529">
        <v>26.64</v>
      </c>
      <c r="J12" s="1529">
        <v>27.83</v>
      </c>
      <c r="K12" s="1513">
        <f t="shared" si="0"/>
        <v>104.46696696696695</v>
      </c>
    </row>
    <row r="13" spans="1:15" ht="22.15" customHeight="1">
      <c r="A13" s="1548" t="s">
        <v>167</v>
      </c>
      <c r="B13" s="1518" t="s">
        <v>159</v>
      </c>
      <c r="C13" s="1530">
        <v>0.57399999999999995</v>
      </c>
      <c r="D13" s="1531">
        <v>0.61899999999999999</v>
      </c>
      <c r="E13" s="1531">
        <v>0.59399999999999997</v>
      </c>
      <c r="F13" s="1531">
        <v>0.59799999999999998</v>
      </c>
      <c r="G13" s="1531">
        <v>0.61599999999999999</v>
      </c>
      <c r="H13" s="1520">
        <v>0.621</v>
      </c>
      <c r="I13" s="1520">
        <v>0.63400000000000001</v>
      </c>
      <c r="J13" s="1520">
        <v>0.64900000000000002</v>
      </c>
      <c r="K13" s="1521">
        <f t="shared" si="0"/>
        <v>102.36593059936909</v>
      </c>
    </row>
    <row r="14" spans="1:15" ht="22.15" customHeight="1">
      <c r="A14" s="1549" t="s">
        <v>168</v>
      </c>
      <c r="B14" s="1509" t="s">
        <v>976</v>
      </c>
      <c r="C14" s="1516">
        <v>79.526758334158004</v>
      </c>
      <c r="D14" s="1512">
        <v>79.501119032967381</v>
      </c>
      <c r="E14" s="1512">
        <v>77.474885702733815</v>
      </c>
      <c r="F14" s="1512">
        <v>73.727435482483912</v>
      </c>
      <c r="G14" s="1512">
        <v>76.087340986020351</v>
      </c>
      <c r="H14" s="1512">
        <v>72.187466470787285</v>
      </c>
      <c r="I14" s="1512">
        <v>72.298529233013255</v>
      </c>
      <c r="J14" s="1512">
        <v>70.232571959776379</v>
      </c>
      <c r="K14" s="1513">
        <f t="shared" si="0"/>
        <v>97.142462930914633</v>
      </c>
    </row>
    <row r="15" spans="1:15" ht="22.15" customHeight="1">
      <c r="A15" s="1550" t="s">
        <v>169</v>
      </c>
      <c r="B15" s="1509" t="s">
        <v>976</v>
      </c>
      <c r="C15" s="1516">
        <v>75.450786427899999</v>
      </c>
      <c r="D15" s="1512">
        <v>75.528649987653409</v>
      </c>
      <c r="E15" s="1512">
        <v>73.710073710073715</v>
      </c>
      <c r="F15" s="1512">
        <v>70.003361712440679</v>
      </c>
      <c r="G15" s="1512">
        <v>72.454028354151333</v>
      </c>
      <c r="H15" s="1512">
        <v>68.239891716117967</v>
      </c>
      <c r="I15" s="1512">
        <v>67.978439369108443</v>
      </c>
      <c r="J15" s="1512">
        <v>65.831999762291844</v>
      </c>
      <c r="K15" s="1513">
        <f t="shared" si="0"/>
        <v>96.842470014408704</v>
      </c>
    </row>
    <row r="16" spans="1:15" ht="22.15" customHeight="1">
      <c r="A16" s="1549" t="s">
        <v>170</v>
      </c>
      <c r="B16" s="1523" t="s">
        <v>171</v>
      </c>
      <c r="C16" s="1532">
        <v>1.4343745999899999</v>
      </c>
      <c r="D16" s="1529">
        <v>1.2887292679620064</v>
      </c>
      <c r="E16" s="1529">
        <v>1.2586384058464877</v>
      </c>
      <c r="F16" s="1529">
        <v>1.3105681104328077</v>
      </c>
      <c r="G16" s="1529">
        <v>1.3933342665173571</v>
      </c>
      <c r="H16" s="1529">
        <v>1.2302339579336998</v>
      </c>
      <c r="I16" s="1529">
        <v>1.2284536434196685</v>
      </c>
      <c r="J16" s="1529">
        <v>1.2736558939127289</v>
      </c>
      <c r="K16" s="1513">
        <f t="shared" si="0"/>
        <v>103.67960571692637</v>
      </c>
    </row>
    <row r="17" spans="1:11" ht="22.15" customHeight="1">
      <c r="A17" s="1548" t="s">
        <v>172</v>
      </c>
      <c r="B17" s="1533" t="s">
        <v>173</v>
      </c>
      <c r="C17" s="1534">
        <v>36.771146503116</v>
      </c>
      <c r="D17" s="1535">
        <v>38.894560049543173</v>
      </c>
      <c r="E17" s="1535">
        <v>39.274157932385783</v>
      </c>
      <c r="F17" s="1535">
        <v>44.233349750998741</v>
      </c>
      <c r="G17" s="1535">
        <v>44.083006017134231</v>
      </c>
      <c r="H17" s="1535">
        <v>46.956913414161086</v>
      </c>
      <c r="I17" s="1535">
        <v>47.830285477171465</v>
      </c>
      <c r="J17" s="1535">
        <v>51.251520695466141</v>
      </c>
      <c r="K17" s="1521">
        <f t="shared" si="0"/>
        <v>107.15286388982055</v>
      </c>
    </row>
    <row r="18" spans="1:11" ht="22.15" customHeight="1" thickBot="1">
      <c r="A18" s="1551" t="s">
        <v>174</v>
      </c>
      <c r="B18" s="1536" t="s">
        <v>175</v>
      </c>
      <c r="C18" s="1537">
        <v>204.7</v>
      </c>
      <c r="D18" s="1538">
        <v>206</v>
      </c>
      <c r="E18" s="1538">
        <v>193.8</v>
      </c>
      <c r="F18" s="1538">
        <v>192.5</v>
      </c>
      <c r="G18" s="1538">
        <v>197.7</v>
      </c>
      <c r="H18" s="1539">
        <v>200.2</v>
      </c>
      <c r="I18" s="1539">
        <v>200.5</v>
      </c>
      <c r="J18" s="1539">
        <v>203.8</v>
      </c>
      <c r="K18" s="1540">
        <f t="shared" si="0"/>
        <v>101.64588528678304</v>
      </c>
    </row>
    <row r="19" spans="1:11" s="1541" customFormat="1">
      <c r="A19" s="1552" t="s">
        <v>1128</v>
      </c>
    </row>
    <row r="20" spans="1:11">
      <c r="A20" s="1553" t="s">
        <v>717</v>
      </c>
    </row>
    <row r="23" spans="1:11">
      <c r="C23" s="1517"/>
      <c r="D23" s="1517"/>
      <c r="E23" s="1517"/>
      <c r="F23" s="1517"/>
      <c r="G23" s="1517"/>
      <c r="H23" s="1517"/>
      <c r="I23" s="1517"/>
      <c r="J23" s="1517"/>
    </row>
  </sheetData>
  <mergeCells count="1">
    <mergeCell ref="C3:J3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5"/>
  <sheetViews>
    <sheetView zoomScale="85" zoomScaleNormal="85" workbookViewId="0">
      <selection activeCell="L26" sqref="L26"/>
    </sheetView>
  </sheetViews>
  <sheetFormatPr defaultColWidth="9.28515625" defaultRowHeight="15.75"/>
  <cols>
    <col min="1" max="1" width="49.28515625" style="66" customWidth="1"/>
    <col min="2" max="4" width="11.85546875" style="66" customWidth="1"/>
    <col min="5" max="16384" width="9.28515625" style="66"/>
  </cols>
  <sheetData>
    <row r="1" spans="1:4">
      <c r="A1" s="1554" t="s">
        <v>229</v>
      </c>
    </row>
    <row r="2" spans="1:4">
      <c r="A2" s="1554" t="s">
        <v>230</v>
      </c>
    </row>
    <row r="3" spans="1:4" ht="16.5" thickBot="1">
      <c r="A3" s="66" t="s">
        <v>231</v>
      </c>
      <c r="D3" s="76" t="s">
        <v>700</v>
      </c>
    </row>
    <row r="4" spans="1:4" ht="18.75" customHeight="1">
      <c r="A4" s="93"/>
      <c r="B4" s="2113" t="s">
        <v>232</v>
      </c>
      <c r="C4" s="2114"/>
      <c r="D4" s="2115"/>
    </row>
    <row r="5" spans="1:4" s="70" customFormat="1" ht="18.75" customHeight="1" thickBot="1">
      <c r="A5" s="94"/>
      <c r="B5" s="1555">
        <v>2016</v>
      </c>
      <c r="C5" s="1556">
        <v>2017</v>
      </c>
      <c r="D5" s="186">
        <v>2018</v>
      </c>
    </row>
    <row r="6" spans="1:4" s="71" customFormat="1" ht="18.75" customHeight="1" thickTop="1">
      <c r="A6" s="1557" t="s">
        <v>233</v>
      </c>
      <c r="B6" s="1558">
        <v>99.6</v>
      </c>
      <c r="C6" s="1558">
        <v>95.1</v>
      </c>
      <c r="D6" s="1559">
        <v>96.8</v>
      </c>
    </row>
    <row r="7" spans="1:4" s="71" customFormat="1" ht="18.75" customHeight="1">
      <c r="A7" s="1557" t="s">
        <v>234</v>
      </c>
      <c r="B7" s="1558">
        <v>97.3</v>
      </c>
      <c r="C7" s="1558">
        <v>92.9</v>
      </c>
      <c r="D7" s="1559">
        <v>97.4</v>
      </c>
    </row>
    <row r="8" spans="1:4" s="71" customFormat="1" ht="18.75" customHeight="1">
      <c r="A8" s="1557" t="s">
        <v>235</v>
      </c>
      <c r="B8" s="1558">
        <v>107.7</v>
      </c>
      <c r="C8" s="1558">
        <v>101.2</v>
      </c>
      <c r="D8" s="1559">
        <v>96.1</v>
      </c>
    </row>
    <row r="9" spans="1:4" s="71" customFormat="1" ht="18.75" customHeight="1">
      <c r="A9" s="1557" t="s">
        <v>236</v>
      </c>
      <c r="B9" s="1558">
        <v>90.6</v>
      </c>
      <c r="C9" s="1558">
        <v>103.7</v>
      </c>
      <c r="D9" s="1559">
        <v>98</v>
      </c>
    </row>
    <row r="10" spans="1:4" s="71" customFormat="1" ht="18.75" customHeight="1">
      <c r="A10" s="1557" t="s">
        <v>237</v>
      </c>
      <c r="B10" s="1558">
        <v>97.8</v>
      </c>
      <c r="C10" s="1558">
        <v>96.1</v>
      </c>
      <c r="D10" s="1559">
        <v>100.6</v>
      </c>
    </row>
    <row r="11" spans="1:4" s="72" customFormat="1" ht="18.75" customHeight="1">
      <c r="A11" s="1557" t="s">
        <v>238</v>
      </c>
      <c r="B11" s="1558">
        <v>84.8</v>
      </c>
      <c r="C11" s="1558">
        <v>110.8</v>
      </c>
      <c r="D11" s="1559">
        <v>136.30000000000001</v>
      </c>
    </row>
    <row r="12" spans="1:4" s="72" customFormat="1" ht="18.75" customHeight="1">
      <c r="A12" s="1557" t="s">
        <v>239</v>
      </c>
      <c r="B12" s="1558">
        <v>79.23</v>
      </c>
      <c r="C12" s="1558">
        <v>117</v>
      </c>
      <c r="D12" s="1559">
        <v>150.30000000000001</v>
      </c>
    </row>
    <row r="13" spans="1:4" s="72" customFormat="1" ht="18.75" customHeight="1">
      <c r="A13" s="1557" t="s">
        <v>240</v>
      </c>
      <c r="B13" s="1558">
        <v>80.400000000000006</v>
      </c>
      <c r="C13" s="1558">
        <v>115</v>
      </c>
      <c r="D13" s="1559">
        <v>136.19999999999999</v>
      </c>
    </row>
    <row r="14" spans="1:4" s="71" customFormat="1" ht="18.75" customHeight="1">
      <c r="A14" s="1557" t="s">
        <v>241</v>
      </c>
      <c r="B14" s="1558">
        <v>93.7</v>
      </c>
      <c r="C14" s="1558">
        <v>101.3</v>
      </c>
      <c r="D14" s="1560">
        <v>117.4</v>
      </c>
    </row>
    <row r="15" spans="1:4" s="72" customFormat="1" ht="18.75" customHeight="1">
      <c r="A15" s="1557" t="s">
        <v>242</v>
      </c>
      <c r="B15" s="1558">
        <v>89.8</v>
      </c>
      <c r="C15" s="1558">
        <v>90.5</v>
      </c>
      <c r="D15" s="1559">
        <v>97.4</v>
      </c>
    </row>
    <row r="16" spans="1:4" s="72" customFormat="1" ht="18.75" customHeight="1">
      <c r="A16" s="1557" t="s">
        <v>243</v>
      </c>
      <c r="B16" s="1558">
        <v>87.8</v>
      </c>
      <c r="C16" s="1558">
        <v>88.1</v>
      </c>
      <c r="D16" s="1559">
        <v>99.4</v>
      </c>
    </row>
    <row r="17" spans="1:4" s="72" customFormat="1" ht="18.75" customHeight="1">
      <c r="A17" s="1557" t="s">
        <v>244</v>
      </c>
      <c r="B17" s="1558">
        <v>88.5</v>
      </c>
      <c r="C17" s="1558">
        <v>92.6</v>
      </c>
      <c r="D17" s="1559">
        <v>102.9</v>
      </c>
    </row>
    <row r="18" spans="1:4" s="72" customFormat="1" ht="18.75" customHeight="1">
      <c r="A18" s="1557" t="s">
        <v>245</v>
      </c>
      <c r="B18" s="1558">
        <v>99.6</v>
      </c>
      <c r="C18" s="1558">
        <v>100.7</v>
      </c>
      <c r="D18" s="1559">
        <v>92.4</v>
      </c>
    </row>
    <row r="19" spans="1:4" s="72" customFormat="1" ht="18.75" customHeight="1">
      <c r="A19" s="1557" t="s">
        <v>246</v>
      </c>
      <c r="B19" s="1558">
        <v>94.2</v>
      </c>
      <c r="C19" s="1558">
        <v>92.3</v>
      </c>
      <c r="D19" s="1559">
        <v>100.1</v>
      </c>
    </row>
    <row r="20" spans="1:4" s="72" customFormat="1" ht="18.75" customHeight="1">
      <c r="A20" s="1557" t="s">
        <v>247</v>
      </c>
      <c r="B20" s="1558">
        <v>99.7</v>
      </c>
      <c r="C20" s="1558">
        <v>104.2</v>
      </c>
      <c r="D20" s="1559">
        <v>99.2</v>
      </c>
    </row>
    <row r="21" spans="1:4" s="73" customFormat="1" ht="18.75" customHeight="1">
      <c r="A21" s="1557" t="s">
        <v>248</v>
      </c>
      <c r="B21" s="1558">
        <v>97.9</v>
      </c>
      <c r="C21" s="1558">
        <v>98.3</v>
      </c>
      <c r="D21" s="1559">
        <v>101.1</v>
      </c>
    </row>
    <row r="22" spans="1:4" s="73" customFormat="1" ht="18.75" customHeight="1">
      <c r="A22" s="1557" t="s">
        <v>249</v>
      </c>
      <c r="B22" s="1558">
        <v>100.7</v>
      </c>
      <c r="C22" s="1558">
        <v>101.4</v>
      </c>
      <c r="D22" s="1559">
        <v>97.5</v>
      </c>
    </row>
    <row r="23" spans="1:4" s="73" customFormat="1" ht="18.75" customHeight="1">
      <c r="A23" s="1557" t="s">
        <v>250</v>
      </c>
      <c r="B23" s="1558">
        <v>101.4</v>
      </c>
      <c r="C23" s="1558">
        <v>101.4</v>
      </c>
      <c r="D23" s="1559">
        <v>100.5</v>
      </c>
    </row>
    <row r="24" spans="1:4" s="73" customFormat="1" ht="18.75" customHeight="1">
      <c r="A24" s="1557" t="s">
        <v>251</v>
      </c>
      <c r="B24" s="1558">
        <v>93.3</v>
      </c>
      <c r="C24" s="1558">
        <v>96</v>
      </c>
      <c r="D24" s="1559">
        <v>105.3</v>
      </c>
    </row>
    <row r="25" spans="1:4" s="73" customFormat="1" ht="18.75" customHeight="1">
      <c r="A25" s="1557" t="s">
        <v>252</v>
      </c>
      <c r="B25" s="1558">
        <v>94.8</v>
      </c>
      <c r="C25" s="1558">
        <v>98</v>
      </c>
      <c r="D25" s="1559">
        <v>97.7</v>
      </c>
    </row>
    <row r="26" spans="1:4" s="73" customFormat="1" ht="18.75" customHeight="1">
      <c r="A26" s="1557" t="s">
        <v>253</v>
      </c>
      <c r="B26" s="1558">
        <v>104.2</v>
      </c>
      <c r="C26" s="1558">
        <v>96.6</v>
      </c>
      <c r="D26" s="1559">
        <v>98.9</v>
      </c>
    </row>
    <row r="27" spans="1:4" s="73" customFormat="1" ht="18.75" customHeight="1">
      <c r="A27" s="1557" t="s">
        <v>254</v>
      </c>
      <c r="B27" s="1558">
        <v>100</v>
      </c>
      <c r="C27" s="1558">
        <v>102.5</v>
      </c>
      <c r="D27" s="1559">
        <v>106.7</v>
      </c>
    </row>
    <row r="28" spans="1:4" s="72" customFormat="1" ht="18.75" customHeight="1">
      <c r="A28" s="1557" t="s">
        <v>255</v>
      </c>
      <c r="B28" s="1558">
        <v>97.8</v>
      </c>
      <c r="C28" s="1558">
        <v>100.7</v>
      </c>
      <c r="D28" s="1559">
        <v>106.6</v>
      </c>
    </row>
    <row r="29" spans="1:4" s="72" customFormat="1" ht="18.75" customHeight="1">
      <c r="A29" s="1557" t="s">
        <v>256</v>
      </c>
      <c r="B29" s="1558">
        <v>97.1</v>
      </c>
      <c r="C29" s="1558">
        <v>99.2</v>
      </c>
      <c r="D29" s="1559">
        <v>107.7</v>
      </c>
    </row>
    <row r="30" spans="1:4" s="72" customFormat="1" ht="18.75" customHeight="1">
      <c r="A30" s="1557" t="s">
        <v>257</v>
      </c>
      <c r="B30" s="1558">
        <v>93.8</v>
      </c>
      <c r="C30" s="1558">
        <v>99.5</v>
      </c>
      <c r="D30" s="1559">
        <v>117.1</v>
      </c>
    </row>
    <row r="31" spans="1:4" s="72" customFormat="1" ht="18.75" customHeight="1">
      <c r="A31" s="1557" t="s">
        <v>258</v>
      </c>
      <c r="B31" s="1558">
        <v>105</v>
      </c>
      <c r="C31" s="1558">
        <v>108.1</v>
      </c>
      <c r="D31" s="1559">
        <v>83.3</v>
      </c>
    </row>
    <row r="32" spans="1:4" s="72" customFormat="1" ht="18.75" customHeight="1">
      <c r="A32" s="1557" t="s">
        <v>259</v>
      </c>
      <c r="B32" s="1558">
        <v>99.9</v>
      </c>
      <c r="C32" s="1558">
        <v>99.2</v>
      </c>
      <c r="D32" s="1559">
        <v>94.8</v>
      </c>
    </row>
    <row r="33" spans="1:4" s="72" customFormat="1" ht="18.75" customHeight="1" thickBot="1">
      <c r="A33" s="1561" t="s">
        <v>260</v>
      </c>
      <c r="B33" s="1562">
        <v>95.3</v>
      </c>
      <c r="C33" s="1562">
        <v>100.6</v>
      </c>
      <c r="D33" s="1563">
        <v>104.4</v>
      </c>
    </row>
    <row r="34" spans="1:4" s="72" customFormat="1" ht="14.25" customHeight="1">
      <c r="A34" s="66" t="s">
        <v>261</v>
      </c>
      <c r="B34" s="66"/>
      <c r="C34" s="66"/>
    </row>
    <row r="35" spans="1:4" s="72" customFormat="1" ht="14.25" customHeight="1">
      <c r="A35" s="66" t="s">
        <v>711</v>
      </c>
      <c r="B35" s="66"/>
      <c r="C35" s="66"/>
    </row>
  </sheetData>
  <mergeCells count="1">
    <mergeCell ref="B4:D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4"/>
  <sheetViews>
    <sheetView workbookViewId="0">
      <selection activeCell="L26" sqref="L26"/>
    </sheetView>
  </sheetViews>
  <sheetFormatPr defaultColWidth="9.140625" defaultRowHeight="12.75"/>
  <cols>
    <col min="1" max="1" width="37" style="74" customWidth="1"/>
    <col min="2" max="3" width="17.140625" style="74" customWidth="1"/>
    <col min="4" max="4" width="17.28515625" style="74" customWidth="1"/>
    <col min="5" max="5" width="17.5703125" style="74" customWidth="1"/>
    <col min="6" max="6" width="18.5703125" style="74" customWidth="1"/>
    <col min="7" max="8" width="11.28515625" style="74" customWidth="1"/>
    <col min="9" max="10" width="10.7109375" style="74" customWidth="1"/>
    <col min="11" max="16384" width="9.140625" style="74"/>
  </cols>
  <sheetData>
    <row r="1" spans="1:11" ht="20.25" customHeight="1">
      <c r="A1" s="2116" t="s">
        <v>262</v>
      </c>
      <c r="B1" s="2116"/>
      <c r="C1" s="2116"/>
      <c r="D1" s="2116"/>
      <c r="E1" s="66"/>
      <c r="F1" s="75"/>
      <c r="G1" s="55"/>
      <c r="H1" s="76"/>
      <c r="I1" s="77"/>
      <c r="J1" s="78"/>
      <c r="K1" s="66"/>
    </row>
    <row r="2" spans="1:11" ht="20.25" customHeight="1" thickBot="1">
      <c r="A2" s="2116"/>
      <c r="B2" s="2116"/>
      <c r="C2" s="2116"/>
      <c r="D2" s="2116"/>
      <c r="E2" s="66"/>
      <c r="F2" s="75" t="s">
        <v>701</v>
      </c>
      <c r="G2" s="55"/>
      <c r="H2" s="76"/>
      <c r="I2" s="77"/>
      <c r="J2" s="78"/>
      <c r="K2" s="66"/>
    </row>
    <row r="3" spans="1:11" ht="17.100000000000001" customHeight="1">
      <c r="A3" s="69"/>
      <c r="B3" s="2117" t="s">
        <v>263</v>
      </c>
      <c r="C3" s="2118"/>
      <c r="D3" s="2119"/>
      <c r="E3" s="2123" t="s">
        <v>264</v>
      </c>
      <c r="F3" s="2124"/>
    </row>
    <row r="4" spans="1:11" ht="16.5" customHeight="1">
      <c r="A4" s="284"/>
      <c r="B4" s="2120"/>
      <c r="C4" s="2121"/>
      <c r="D4" s="2122"/>
      <c r="E4" s="2125" t="s">
        <v>231</v>
      </c>
      <c r="F4" s="2126"/>
    </row>
    <row r="5" spans="1:11" ht="16.5" customHeight="1">
      <c r="A5" s="284"/>
      <c r="B5" s="792"/>
      <c r="C5" s="793"/>
      <c r="D5" s="793"/>
      <c r="E5" s="788"/>
      <c r="F5" s="79"/>
    </row>
    <row r="6" spans="1:11" ht="16.5" customHeight="1" thickBot="1">
      <c r="A6" s="285"/>
      <c r="B6" s="794">
        <v>2016</v>
      </c>
      <c r="C6" s="532">
        <v>2017</v>
      </c>
      <c r="D6" s="795">
        <v>2018</v>
      </c>
      <c r="E6" s="195">
        <v>2017</v>
      </c>
      <c r="F6" s="658">
        <v>2018</v>
      </c>
    </row>
    <row r="7" spans="1:11" ht="17.25" customHeight="1" thickTop="1">
      <c r="A7" s="529" t="s">
        <v>265</v>
      </c>
      <c r="B7" s="796">
        <v>126.24</v>
      </c>
      <c r="C7" s="533">
        <v>144.51</v>
      </c>
      <c r="D7" s="797">
        <v>155.75</v>
      </c>
      <c r="E7" s="789">
        <v>111.7</v>
      </c>
      <c r="F7" s="659">
        <v>109.1</v>
      </c>
    </row>
    <row r="8" spans="1:11" ht="17.25" customHeight="1">
      <c r="A8" s="530" t="s">
        <v>266</v>
      </c>
      <c r="B8" s="798">
        <v>116.33</v>
      </c>
      <c r="C8" s="534">
        <v>130.51</v>
      </c>
      <c r="D8" s="799">
        <v>140.44</v>
      </c>
      <c r="E8" s="790">
        <v>110</v>
      </c>
      <c r="F8" s="660">
        <v>107.9</v>
      </c>
    </row>
    <row r="9" spans="1:11" ht="17.25" customHeight="1">
      <c r="A9" s="530" t="s">
        <v>267</v>
      </c>
      <c r="B9" s="798">
        <v>149.38999999999999</v>
      </c>
      <c r="C9" s="534">
        <v>165.24</v>
      </c>
      <c r="D9" s="799">
        <v>174.54</v>
      </c>
      <c r="E9" s="790">
        <v>110.5</v>
      </c>
      <c r="F9" s="660">
        <v>105.1</v>
      </c>
    </row>
    <row r="10" spans="1:11" ht="17.25" customHeight="1">
      <c r="A10" s="530" t="s">
        <v>268</v>
      </c>
      <c r="B10" s="798">
        <v>130.11000000000001</v>
      </c>
      <c r="C10" s="534">
        <v>139.02000000000001</v>
      </c>
      <c r="D10" s="799">
        <v>150.13</v>
      </c>
      <c r="E10" s="790">
        <v>105.3</v>
      </c>
      <c r="F10" s="660">
        <v>108.6</v>
      </c>
    </row>
    <row r="11" spans="1:11" ht="17.25" customHeight="1">
      <c r="A11" s="530" t="s">
        <v>269</v>
      </c>
      <c r="B11" s="798">
        <v>120.38</v>
      </c>
      <c r="C11" s="534">
        <v>147.78</v>
      </c>
      <c r="D11" s="799">
        <v>151.09</v>
      </c>
      <c r="E11" s="790">
        <v>121.1</v>
      </c>
      <c r="F11" s="660">
        <v>103.5</v>
      </c>
    </row>
    <row r="12" spans="1:11" ht="17.25" customHeight="1">
      <c r="A12" s="530" t="s">
        <v>270</v>
      </c>
      <c r="B12" s="798">
        <v>128.32</v>
      </c>
      <c r="C12" s="534">
        <v>134.96</v>
      </c>
      <c r="D12" s="799">
        <v>143.88</v>
      </c>
      <c r="E12" s="790">
        <v>101.8</v>
      </c>
      <c r="F12" s="660">
        <v>105.1</v>
      </c>
    </row>
    <row r="13" spans="1:11" ht="17.25" customHeight="1">
      <c r="A13" s="530" t="s">
        <v>271</v>
      </c>
      <c r="B13" s="798">
        <v>246.88</v>
      </c>
      <c r="C13" s="534">
        <v>250.59</v>
      </c>
      <c r="D13" s="799">
        <v>241.2</v>
      </c>
      <c r="E13" s="790">
        <v>101.5</v>
      </c>
      <c r="F13" s="660">
        <v>93</v>
      </c>
    </row>
    <row r="14" spans="1:11" ht="17.25" customHeight="1">
      <c r="A14" s="530" t="s">
        <v>272</v>
      </c>
      <c r="B14" s="798">
        <v>356.73</v>
      </c>
      <c r="C14" s="534">
        <v>375.16</v>
      </c>
      <c r="D14" s="799">
        <v>343.38</v>
      </c>
      <c r="E14" s="790">
        <v>105.2</v>
      </c>
      <c r="F14" s="660">
        <v>91.7</v>
      </c>
    </row>
    <row r="15" spans="1:11" ht="17.25" customHeight="1">
      <c r="A15" s="530" t="s">
        <v>273</v>
      </c>
      <c r="B15" s="798">
        <v>323.98</v>
      </c>
      <c r="C15" s="534">
        <v>311.68</v>
      </c>
      <c r="D15" s="799">
        <v>283.29000000000002</v>
      </c>
      <c r="E15" s="790">
        <v>95.9</v>
      </c>
      <c r="F15" s="660">
        <v>90.5</v>
      </c>
    </row>
    <row r="16" spans="1:11" ht="17.25" customHeight="1">
      <c r="A16" s="530" t="s">
        <v>274</v>
      </c>
      <c r="B16" s="798">
        <v>27.7</v>
      </c>
      <c r="C16" s="534">
        <v>25.08</v>
      </c>
      <c r="D16" s="799">
        <v>25.7</v>
      </c>
      <c r="E16" s="790">
        <v>90.6</v>
      </c>
      <c r="F16" s="660">
        <v>96.5</v>
      </c>
    </row>
    <row r="17" spans="1:10" ht="17.25" customHeight="1">
      <c r="A17" s="530" t="s">
        <v>275</v>
      </c>
      <c r="B17" s="798">
        <v>343.55</v>
      </c>
      <c r="C17" s="534">
        <v>315.02</v>
      </c>
      <c r="D17" s="799">
        <v>301.69</v>
      </c>
      <c r="E17" s="790">
        <v>91.6</v>
      </c>
      <c r="F17" s="660">
        <v>95.3</v>
      </c>
    </row>
    <row r="18" spans="1:10" ht="17.25" customHeight="1" thickBot="1">
      <c r="A18" s="531" t="s">
        <v>276</v>
      </c>
      <c r="B18" s="800">
        <v>257.25</v>
      </c>
      <c r="C18" s="535">
        <v>231.81</v>
      </c>
      <c r="D18" s="801">
        <v>248.88</v>
      </c>
      <c r="E18" s="791">
        <v>87.2</v>
      </c>
      <c r="F18" s="661">
        <v>105.9</v>
      </c>
    </row>
    <row r="19" spans="1:10" ht="14.25" customHeight="1">
      <c r="A19" s="74" t="s">
        <v>261</v>
      </c>
      <c r="B19" s="80"/>
      <c r="C19" s="81"/>
      <c r="D19" s="81"/>
      <c r="E19" s="81"/>
      <c r="F19" s="82"/>
    </row>
    <row r="20" spans="1:10" ht="14.25" customHeight="1">
      <c r="A20" s="74" t="s">
        <v>712</v>
      </c>
      <c r="B20" s="80"/>
      <c r="C20" s="81"/>
      <c r="D20" s="81"/>
      <c r="E20" s="81"/>
      <c r="F20" s="82"/>
    </row>
    <row r="21" spans="1:10" ht="15.75">
      <c r="A21" s="67"/>
      <c r="B21" s="80"/>
      <c r="C21" s="81"/>
      <c r="D21" s="81"/>
      <c r="E21" s="81"/>
      <c r="F21" s="82"/>
      <c r="G21" s="83"/>
      <c r="H21" s="66"/>
    </row>
    <row r="22" spans="1:10" ht="15.75">
      <c r="A22" s="67"/>
      <c r="B22" s="80"/>
      <c r="C22" s="81"/>
      <c r="D22" s="81"/>
      <c r="E22" s="81"/>
      <c r="F22" s="82"/>
      <c r="G22" s="83"/>
      <c r="H22" s="83"/>
      <c r="I22" s="83"/>
      <c r="J22" s="66"/>
    </row>
    <row r="23" spans="1:10" ht="15.75">
      <c r="A23" s="67"/>
      <c r="B23" s="80"/>
      <c r="C23" s="81"/>
      <c r="D23" s="81"/>
      <c r="E23" s="81"/>
      <c r="F23" s="82"/>
      <c r="G23" s="83"/>
      <c r="H23" s="83"/>
      <c r="I23" s="83"/>
      <c r="J23" s="66"/>
    </row>
    <row r="24" spans="1:10" ht="15.75">
      <c r="A24" s="84"/>
      <c r="B24" s="80"/>
      <c r="C24" s="81"/>
      <c r="D24" s="81"/>
      <c r="E24" s="81"/>
      <c r="F24" s="82"/>
      <c r="G24" s="83"/>
      <c r="H24" s="83"/>
      <c r="I24" s="83"/>
      <c r="J24" s="66"/>
    </row>
  </sheetData>
  <mergeCells count="5">
    <mergeCell ref="A2:D2"/>
    <mergeCell ref="B3:D4"/>
    <mergeCell ref="E3:F3"/>
    <mergeCell ref="E4:F4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workbookViewId="0">
      <selection activeCell="L26" sqref="L26"/>
    </sheetView>
  </sheetViews>
  <sheetFormatPr defaultColWidth="9.140625" defaultRowHeight="12.75"/>
  <cols>
    <col min="1" max="1" width="39.5703125" style="88" customWidth="1"/>
    <col min="2" max="4" width="16.7109375" style="88" customWidth="1"/>
    <col min="5" max="5" width="17.5703125" style="88" customWidth="1"/>
    <col min="6" max="6" width="15.7109375" style="88" customWidth="1"/>
    <col min="7" max="8" width="11.28515625" style="88" customWidth="1"/>
    <col min="9" max="10" width="10.7109375" style="88" customWidth="1"/>
    <col min="11" max="16384" width="9.140625" style="88"/>
  </cols>
  <sheetData>
    <row r="1" spans="1:10" ht="14.25">
      <c r="A1" s="2127" t="s">
        <v>277</v>
      </c>
      <c r="B1" s="2127"/>
      <c r="C1" s="2127"/>
      <c r="D1" s="2127"/>
    </row>
    <row r="2" spans="1:10" ht="16.5" thickBot="1">
      <c r="E2" s="85"/>
      <c r="F2" s="75" t="s">
        <v>702</v>
      </c>
      <c r="G2" s="86"/>
      <c r="H2" s="87"/>
      <c r="I2" s="87"/>
      <c r="J2" s="85"/>
    </row>
    <row r="3" spans="1:10" ht="15">
      <c r="A3" s="539"/>
      <c r="B3" s="2128" t="s">
        <v>263</v>
      </c>
      <c r="C3" s="2129"/>
      <c r="D3" s="2130"/>
      <c r="E3" s="2134" t="s">
        <v>264</v>
      </c>
      <c r="F3" s="2135"/>
    </row>
    <row r="4" spans="1:10" ht="15">
      <c r="A4" s="540"/>
      <c r="B4" s="2131"/>
      <c r="C4" s="2132"/>
      <c r="D4" s="2133"/>
      <c r="E4" s="2136" t="s">
        <v>231</v>
      </c>
      <c r="F4" s="2137"/>
    </row>
    <row r="5" spans="1:10" ht="15.75" thickBot="1">
      <c r="A5" s="541"/>
      <c r="B5" s="544">
        <v>2016</v>
      </c>
      <c r="C5" s="536">
        <v>2017</v>
      </c>
      <c r="D5" s="545">
        <v>2018</v>
      </c>
      <c r="E5" s="537">
        <v>2017</v>
      </c>
      <c r="F5" s="538">
        <v>2018</v>
      </c>
    </row>
    <row r="6" spans="1:10" ht="15.75" thickTop="1">
      <c r="A6" s="542" t="s">
        <v>278</v>
      </c>
      <c r="B6" s="546">
        <v>3031.39</v>
      </c>
      <c r="C6" s="90">
        <v>3041</v>
      </c>
      <c r="D6" s="547">
        <v>3084.89</v>
      </c>
      <c r="E6" s="249">
        <v>100.4</v>
      </c>
      <c r="F6" s="250">
        <v>101.4</v>
      </c>
      <c r="H6" s="89"/>
      <c r="I6" s="89"/>
    </row>
    <row r="7" spans="1:10" ht="15">
      <c r="A7" s="542" t="s">
        <v>279</v>
      </c>
      <c r="B7" s="546">
        <v>2259.41</v>
      </c>
      <c r="C7" s="90">
        <v>2248.88</v>
      </c>
      <c r="D7" s="547">
        <v>2264.06</v>
      </c>
      <c r="E7" s="249">
        <v>99.5</v>
      </c>
      <c r="F7" s="250">
        <v>100.8</v>
      </c>
      <c r="H7" s="89"/>
      <c r="I7" s="89"/>
    </row>
    <row r="8" spans="1:10" ht="15">
      <c r="A8" s="542" t="s">
        <v>280</v>
      </c>
      <c r="B8" s="546">
        <v>2269.44</v>
      </c>
      <c r="C8" s="90">
        <v>2305.15</v>
      </c>
      <c r="D8" s="547">
        <v>2348.81</v>
      </c>
      <c r="E8" s="249">
        <v>101.5</v>
      </c>
      <c r="F8" s="250">
        <v>101.7</v>
      </c>
      <c r="H8" s="89"/>
      <c r="I8" s="89"/>
    </row>
    <row r="9" spans="1:10" ht="15">
      <c r="A9" s="542" t="s">
        <v>281</v>
      </c>
      <c r="B9" s="546">
        <v>3252.14</v>
      </c>
      <c r="C9" s="90">
        <v>3206.36</v>
      </c>
      <c r="D9" s="547">
        <v>3137.43</v>
      </c>
      <c r="E9" s="249">
        <v>98.7</v>
      </c>
      <c r="F9" s="250">
        <v>99.5</v>
      </c>
      <c r="H9" s="89"/>
      <c r="I9" s="89"/>
    </row>
    <row r="10" spans="1:10" ht="15">
      <c r="A10" s="542" t="s">
        <v>282</v>
      </c>
      <c r="B10" s="546">
        <v>1338.46</v>
      </c>
      <c r="C10" s="90">
        <v>1467.16</v>
      </c>
      <c r="D10" s="547">
        <v>1445.42</v>
      </c>
      <c r="E10" s="249">
        <v>109.6</v>
      </c>
      <c r="F10" s="250">
        <v>98.7</v>
      </c>
      <c r="H10" s="89"/>
      <c r="I10" s="89"/>
    </row>
    <row r="11" spans="1:10" ht="15">
      <c r="A11" s="542" t="s">
        <v>283</v>
      </c>
      <c r="B11" s="546">
        <v>3089.62</v>
      </c>
      <c r="C11" s="90">
        <v>3040.86</v>
      </c>
      <c r="D11" s="547">
        <v>3127.03</v>
      </c>
      <c r="E11" s="249">
        <v>98.5</v>
      </c>
      <c r="F11" s="250">
        <v>103.9</v>
      </c>
      <c r="H11" s="89"/>
      <c r="I11" s="89"/>
    </row>
    <row r="12" spans="1:10" ht="15">
      <c r="A12" s="542" t="s">
        <v>284</v>
      </c>
      <c r="B12" s="546">
        <v>1799.82</v>
      </c>
      <c r="C12" s="90">
        <v>1674.36</v>
      </c>
      <c r="D12" s="547">
        <v>1642.49</v>
      </c>
      <c r="E12" s="249">
        <v>93.1</v>
      </c>
      <c r="F12" s="250">
        <v>98.1</v>
      </c>
      <c r="H12" s="89"/>
      <c r="I12" s="89"/>
    </row>
    <row r="13" spans="1:10" ht="15">
      <c r="A13" s="542" t="s">
        <v>948</v>
      </c>
      <c r="B13" s="546">
        <v>284.55</v>
      </c>
      <c r="C13" s="90">
        <v>310.27999999999997</v>
      </c>
      <c r="D13" s="547">
        <v>331.37</v>
      </c>
      <c r="E13" s="249">
        <v>108.7</v>
      </c>
      <c r="F13" s="250">
        <v>107</v>
      </c>
      <c r="H13" s="89"/>
      <c r="I13" s="89"/>
    </row>
    <row r="14" spans="1:10" ht="15">
      <c r="A14" s="542" t="s">
        <v>285</v>
      </c>
      <c r="B14" s="546">
        <v>237.75</v>
      </c>
      <c r="C14" s="90">
        <v>271.51</v>
      </c>
      <c r="D14" s="547">
        <v>293.27</v>
      </c>
      <c r="E14" s="249">
        <v>114</v>
      </c>
      <c r="F14" s="250">
        <v>108.1</v>
      </c>
      <c r="H14" s="89"/>
      <c r="I14" s="89"/>
    </row>
    <row r="15" spans="1:10" ht="15">
      <c r="A15" s="542" t="s">
        <v>286</v>
      </c>
      <c r="B15" s="546">
        <v>842.3</v>
      </c>
      <c r="C15" s="90">
        <v>827.4</v>
      </c>
      <c r="D15" s="547">
        <v>843.8</v>
      </c>
      <c r="E15" s="249">
        <v>98.2</v>
      </c>
      <c r="F15" s="250">
        <v>102</v>
      </c>
      <c r="H15" s="89"/>
      <c r="I15" s="89"/>
    </row>
    <row r="16" spans="1:10" ht="15">
      <c r="A16" s="542" t="s">
        <v>729</v>
      </c>
      <c r="B16" s="546">
        <v>67.97</v>
      </c>
      <c r="C16" s="90">
        <v>90.12</v>
      </c>
      <c r="D16" s="547">
        <v>84.66</v>
      </c>
      <c r="E16" s="249">
        <v>133.1</v>
      </c>
      <c r="F16" s="250">
        <v>93.5</v>
      </c>
      <c r="H16" s="89"/>
      <c r="I16" s="89"/>
    </row>
    <row r="17" spans="1:9" ht="15.75" thickBot="1">
      <c r="A17" s="543" t="s">
        <v>287</v>
      </c>
      <c r="B17" s="548">
        <v>547.95000000000005</v>
      </c>
      <c r="C17" s="91">
        <v>451.67</v>
      </c>
      <c r="D17" s="549">
        <v>370.5</v>
      </c>
      <c r="E17" s="251">
        <v>82.5</v>
      </c>
      <c r="F17" s="252">
        <v>82.1</v>
      </c>
      <c r="H17" s="89"/>
      <c r="I17" s="89"/>
    </row>
    <row r="18" spans="1:9" s="33" customFormat="1" ht="14.25" customHeight="1">
      <c r="A18" s="41" t="s">
        <v>261</v>
      </c>
    </row>
    <row r="19" spans="1:9" s="5" customFormat="1" ht="14.25" customHeight="1">
      <c r="A19" s="241" t="s">
        <v>730</v>
      </c>
    </row>
    <row r="20" spans="1:9" s="33" customFormat="1" ht="14.25" customHeight="1">
      <c r="A20" s="33" t="s">
        <v>711</v>
      </c>
    </row>
  </sheetData>
  <mergeCells count="4">
    <mergeCell ref="A1:D1"/>
    <mergeCell ref="B3:D4"/>
    <mergeCell ref="E3:F3"/>
    <mergeCell ref="E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4"/>
  <sheetViews>
    <sheetView workbookViewId="0">
      <selection activeCell="L26" sqref="L26"/>
    </sheetView>
  </sheetViews>
  <sheetFormatPr defaultColWidth="9.140625" defaultRowHeight="15"/>
  <cols>
    <col min="1" max="1" width="52.7109375" style="1285" customWidth="1"/>
    <col min="2" max="3" width="10.7109375" style="1285" customWidth="1"/>
    <col min="4" max="197" width="9.140625" style="1285"/>
    <col min="198" max="198" width="50" style="1285" customWidth="1"/>
    <col min="199" max="202" width="9.140625" style="1285"/>
    <col min="203" max="203" width="28.7109375" style="1285" customWidth="1"/>
    <col min="204" max="204" width="9.140625" style="1285"/>
    <col min="205" max="205" width="8.42578125" style="1285" customWidth="1"/>
    <col min="206" max="206" width="9.140625" style="1285"/>
    <col min="207" max="207" width="10.28515625" style="1285" customWidth="1"/>
    <col min="208" max="16384" width="9.140625" style="1285"/>
  </cols>
  <sheetData>
    <row r="1" spans="1:4">
      <c r="A1" s="2138" t="s">
        <v>845</v>
      </c>
      <c r="B1" s="2138"/>
      <c r="C1" s="2138"/>
    </row>
    <row r="2" spans="1:4">
      <c r="A2" s="1286" t="s">
        <v>846</v>
      </c>
      <c r="B2" s="1286"/>
      <c r="C2" s="1286"/>
    </row>
    <row r="3" spans="1:4" ht="15.75" thickBot="1">
      <c r="A3" s="1287"/>
      <c r="B3" s="1288"/>
      <c r="D3" s="1289" t="s">
        <v>725</v>
      </c>
    </row>
    <row r="4" spans="1:4" ht="15.75" thickBot="1">
      <c r="A4" s="1290" t="s">
        <v>288</v>
      </c>
      <c r="B4" s="1291">
        <v>2016</v>
      </c>
      <c r="C4" s="1292">
        <v>2017</v>
      </c>
      <c r="D4" s="1293">
        <v>2018</v>
      </c>
    </row>
    <row r="5" spans="1:4" ht="22.15" customHeight="1" thickTop="1">
      <c r="A5" s="1294" t="s">
        <v>732</v>
      </c>
      <c r="B5" s="1295">
        <v>0.44</v>
      </c>
      <c r="C5" s="1296">
        <v>0.51748904002919704</v>
      </c>
      <c r="D5" s="1297">
        <v>0.52</v>
      </c>
    </row>
    <row r="6" spans="1:4" ht="22.15" customHeight="1">
      <c r="A6" s="1298" t="s">
        <v>1095</v>
      </c>
      <c r="B6" s="1299">
        <v>0.33</v>
      </c>
      <c r="C6" s="1300">
        <v>0.40406015804532358</v>
      </c>
      <c r="D6" s="1301">
        <v>0.39</v>
      </c>
    </row>
    <row r="7" spans="1:4" ht="22.15" customHeight="1">
      <c r="A7" s="1302" t="s">
        <v>733</v>
      </c>
      <c r="B7" s="1295">
        <v>2.2599999999999998</v>
      </c>
      <c r="C7" s="1296">
        <v>2.4963543509999999</v>
      </c>
      <c r="D7" s="1297">
        <v>2.65</v>
      </c>
    </row>
    <row r="8" spans="1:4" ht="22.15" customHeight="1">
      <c r="A8" s="1302" t="s">
        <v>734</v>
      </c>
      <c r="B8" s="1295">
        <v>2.5099999999999998</v>
      </c>
      <c r="C8" s="1296">
        <v>2.5643050059126589</v>
      </c>
      <c r="D8" s="1297">
        <v>2.52</v>
      </c>
    </row>
    <row r="9" spans="1:4" ht="22.15" customHeight="1">
      <c r="A9" s="1302" t="s">
        <v>735</v>
      </c>
      <c r="B9" s="1295">
        <v>4.7699999999999996</v>
      </c>
      <c r="C9" s="1296">
        <v>4.7980999080000002</v>
      </c>
      <c r="D9" s="1297">
        <v>4.66</v>
      </c>
    </row>
    <row r="10" spans="1:4" ht="22.15" customHeight="1">
      <c r="A10" s="1302" t="s">
        <v>736</v>
      </c>
      <c r="B10" s="1295">
        <v>6.16</v>
      </c>
      <c r="C10" s="1296">
        <v>4.8457099705127895</v>
      </c>
      <c r="D10" s="1297">
        <v>5.14</v>
      </c>
    </row>
    <row r="11" spans="1:4" ht="22.15" customHeight="1">
      <c r="A11" s="1302" t="s">
        <v>737</v>
      </c>
      <c r="B11" s="1295">
        <v>2</v>
      </c>
      <c r="C11" s="1296">
        <v>2.0302721090000002</v>
      </c>
      <c r="D11" s="1297">
        <v>1.72</v>
      </c>
    </row>
    <row r="12" spans="1:4" ht="22.15" customHeight="1">
      <c r="A12" s="1303" t="s">
        <v>738</v>
      </c>
      <c r="B12" s="1299">
        <v>4.0599999999999996</v>
      </c>
      <c r="C12" s="1300">
        <v>5.5860331939999996</v>
      </c>
      <c r="D12" s="1301">
        <v>5.8</v>
      </c>
    </row>
    <row r="13" spans="1:4" ht="22.15" customHeight="1">
      <c r="A13" s="1302" t="s">
        <v>739</v>
      </c>
      <c r="B13" s="1304">
        <v>4.5546786150000003</v>
      </c>
      <c r="C13" s="1305">
        <v>5.08</v>
      </c>
      <c r="D13" s="1306">
        <v>5.25</v>
      </c>
    </row>
    <row r="14" spans="1:4" ht="22.15" customHeight="1">
      <c r="A14" s="1302" t="s">
        <v>740</v>
      </c>
      <c r="B14" s="1304">
        <v>6.3164941179999996</v>
      </c>
      <c r="C14" s="1305">
        <v>6.3</v>
      </c>
      <c r="D14" s="1306">
        <v>6.34</v>
      </c>
    </row>
    <row r="15" spans="1:4" ht="22.15" customHeight="1">
      <c r="A15" s="1303" t="s">
        <v>741</v>
      </c>
      <c r="B15" s="1307">
        <v>19.179026539999999</v>
      </c>
      <c r="C15" s="1308">
        <v>20.309999999999999</v>
      </c>
      <c r="D15" s="1309">
        <v>19.940000000000001</v>
      </c>
    </row>
    <row r="16" spans="1:4" ht="22.15" customHeight="1">
      <c r="A16" s="1302" t="s">
        <v>742</v>
      </c>
      <c r="B16" s="1304">
        <v>3.003233507</v>
      </c>
      <c r="C16" s="1305">
        <v>3.19</v>
      </c>
      <c r="D16" s="1306">
        <v>3.01</v>
      </c>
    </row>
    <row r="17" spans="1:4" ht="22.15" customHeight="1">
      <c r="A17" s="1302" t="s">
        <v>743</v>
      </c>
      <c r="B17" s="1304">
        <v>2.5638958949999999</v>
      </c>
      <c r="C17" s="1305">
        <v>2.92</v>
      </c>
      <c r="D17" s="1306">
        <v>2.89</v>
      </c>
    </row>
    <row r="18" spans="1:4" ht="22.15" customHeight="1">
      <c r="A18" s="1302" t="s">
        <v>1096</v>
      </c>
      <c r="B18" s="1304">
        <v>2.39</v>
      </c>
      <c r="C18" s="1305">
        <v>2.8</v>
      </c>
      <c r="D18" s="1306">
        <v>2.8</v>
      </c>
    </row>
    <row r="19" spans="1:4" ht="22.15" customHeight="1">
      <c r="A19" s="1302" t="s">
        <v>744</v>
      </c>
      <c r="B19" s="1304">
        <v>3.0386350609999999</v>
      </c>
      <c r="C19" s="1305">
        <v>3.35</v>
      </c>
      <c r="D19" s="1306">
        <v>3.25</v>
      </c>
    </row>
    <row r="20" spans="1:4" ht="15.75" thickBot="1">
      <c r="A20" s="1310" t="s">
        <v>745</v>
      </c>
      <c r="B20" s="1311">
        <v>2.6991852490000001</v>
      </c>
      <c r="C20" s="1312">
        <v>2.97</v>
      </c>
      <c r="D20" s="1313">
        <v>2.91</v>
      </c>
    </row>
    <row r="21" spans="1:4" ht="14.25" customHeight="1">
      <c r="A21" s="1314" t="s">
        <v>746</v>
      </c>
    </row>
    <row r="22" spans="1:4" ht="14.25" customHeight="1">
      <c r="A22" s="1315" t="s">
        <v>747</v>
      </c>
    </row>
    <row r="23" spans="1:4" ht="14.25" customHeight="1">
      <c r="A23" s="1314" t="s">
        <v>748</v>
      </c>
    </row>
    <row r="24" spans="1:4" ht="14.25" customHeight="1">
      <c r="A24" s="1316" t="s">
        <v>717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6"/>
  <sheetViews>
    <sheetView zoomScale="85" zoomScaleNormal="85" workbookViewId="0">
      <selection activeCell="L26" sqref="L26"/>
    </sheetView>
  </sheetViews>
  <sheetFormatPr defaultColWidth="9.28515625" defaultRowHeight="15.75"/>
  <cols>
    <col min="1" max="1" width="49.42578125" style="66" customWidth="1"/>
    <col min="2" max="4" width="12.140625" style="66" customWidth="1"/>
    <col min="5" max="16384" width="9.28515625" style="66"/>
  </cols>
  <sheetData>
    <row r="1" spans="1:5" ht="16.5">
      <c r="A1" s="92" t="s">
        <v>289</v>
      </c>
    </row>
    <row r="2" spans="1:5" ht="16.5" thickBot="1">
      <c r="B2" s="76"/>
      <c r="D2" s="68" t="s">
        <v>726</v>
      </c>
    </row>
    <row r="3" spans="1:5" ht="19.5" customHeight="1">
      <c r="A3" s="93"/>
      <c r="B3" s="2114" t="s">
        <v>290</v>
      </c>
      <c r="C3" s="2114"/>
      <c r="D3" s="2115"/>
    </row>
    <row r="4" spans="1:5" s="70" customFormat="1" ht="19.5" customHeight="1" thickBot="1">
      <c r="A4" s="94"/>
      <c r="B4" s="95">
        <v>2016</v>
      </c>
      <c r="C4" s="185">
        <v>2017</v>
      </c>
      <c r="D4" s="186">
        <v>2018</v>
      </c>
    </row>
    <row r="5" spans="1:5" s="71" customFormat="1" ht="20.100000000000001" customHeight="1" thickTop="1">
      <c r="A5" s="96" t="s">
        <v>291</v>
      </c>
      <c r="B5" s="97">
        <v>1.39</v>
      </c>
      <c r="C5" s="187">
        <v>1.3391666666666666</v>
      </c>
      <c r="D5" s="188">
        <v>1.2808333333333335</v>
      </c>
      <c r="E5" s="332"/>
    </row>
    <row r="6" spans="1:5" s="72" customFormat="1" ht="20.100000000000001" customHeight="1">
      <c r="A6" s="98" t="s">
        <v>292</v>
      </c>
      <c r="B6" s="99">
        <v>0.42</v>
      </c>
      <c r="C6" s="189">
        <v>0.41333333333333333</v>
      </c>
      <c r="D6" s="190">
        <v>0.42083333333333334</v>
      </c>
    </row>
    <row r="7" spans="1:5" s="72" customFormat="1" ht="20.100000000000001" customHeight="1">
      <c r="A7" s="98" t="s">
        <v>293</v>
      </c>
      <c r="B7" s="99">
        <v>1.22</v>
      </c>
      <c r="C7" s="189">
        <v>1.2333333333333334</v>
      </c>
      <c r="D7" s="190">
        <v>1.335</v>
      </c>
    </row>
    <row r="8" spans="1:5" s="72" customFormat="1" ht="20.100000000000001" customHeight="1">
      <c r="A8" s="98" t="s">
        <v>294</v>
      </c>
      <c r="B8" s="99">
        <v>0.06</v>
      </c>
      <c r="C8" s="189">
        <v>6.0000000000000019E-2</v>
      </c>
      <c r="D8" s="190">
        <v>6.083333333333335E-2</v>
      </c>
    </row>
    <row r="9" spans="1:5" s="72" customFormat="1" ht="20.100000000000001" customHeight="1">
      <c r="A9" s="98" t="s">
        <v>295</v>
      </c>
      <c r="B9" s="99">
        <v>1.1299999999999999</v>
      </c>
      <c r="C9" s="189">
        <v>1.1491666666666667</v>
      </c>
      <c r="D9" s="190">
        <v>1.1975</v>
      </c>
    </row>
    <row r="10" spans="1:5" s="71" customFormat="1" ht="20.100000000000001" customHeight="1">
      <c r="A10" s="98" t="s">
        <v>296</v>
      </c>
      <c r="B10" s="99">
        <v>4.5</v>
      </c>
      <c r="C10" s="189">
        <v>4.6916666666666664</v>
      </c>
      <c r="D10" s="190">
        <v>4.8966666666666656</v>
      </c>
    </row>
    <row r="11" spans="1:5" s="72" customFormat="1" ht="20.100000000000001" customHeight="1">
      <c r="A11" s="98" t="s">
        <v>297</v>
      </c>
      <c r="B11" s="99">
        <v>6.15</v>
      </c>
      <c r="C11" s="189">
        <v>6.3674999999999997</v>
      </c>
      <c r="D11" s="190">
        <v>6.5758333333333345</v>
      </c>
    </row>
    <row r="12" spans="1:5" s="73" customFormat="1" ht="20.100000000000001" customHeight="1">
      <c r="A12" s="98" t="s">
        <v>298</v>
      </c>
      <c r="B12" s="99">
        <v>8.0399999999999991</v>
      </c>
      <c r="C12" s="189">
        <v>8.0858333333333334</v>
      </c>
      <c r="D12" s="190">
        <v>8.2250000000000014</v>
      </c>
    </row>
    <row r="13" spans="1:5" s="72" customFormat="1" ht="20.100000000000001" customHeight="1">
      <c r="A13" s="98" t="s">
        <v>299</v>
      </c>
      <c r="B13" s="99">
        <v>3.78</v>
      </c>
      <c r="C13" s="189">
        <v>4.7208333333333341</v>
      </c>
      <c r="D13" s="190">
        <v>4.6891666666666678</v>
      </c>
    </row>
    <row r="14" spans="1:5" s="72" customFormat="1" ht="20.100000000000001" customHeight="1">
      <c r="A14" s="98" t="s">
        <v>300</v>
      </c>
      <c r="B14" s="99">
        <v>3.35</v>
      </c>
      <c r="C14" s="189">
        <v>3.7550000000000003</v>
      </c>
      <c r="D14" s="190">
        <v>3.8366666666666664</v>
      </c>
    </row>
    <row r="15" spans="1:5" s="72" customFormat="1" ht="20.100000000000001" customHeight="1">
      <c r="A15" s="98" t="s">
        <v>301</v>
      </c>
      <c r="B15" s="99">
        <v>3.19</v>
      </c>
      <c r="C15" s="189">
        <v>3.7458333333333322</v>
      </c>
      <c r="D15" s="190">
        <v>3.8441666666666667</v>
      </c>
    </row>
    <row r="16" spans="1:5" s="72" customFormat="1" ht="20.100000000000001" customHeight="1">
      <c r="A16" s="98" t="s">
        <v>302</v>
      </c>
      <c r="B16" s="99">
        <v>3.83</v>
      </c>
      <c r="C16" s="189">
        <v>4.1141666666666667</v>
      </c>
      <c r="D16" s="190">
        <v>4.0974999999999993</v>
      </c>
    </row>
    <row r="17" spans="1:4" s="72" customFormat="1" ht="20.100000000000001" customHeight="1">
      <c r="A17" s="98" t="s">
        <v>303</v>
      </c>
      <c r="B17" s="99">
        <v>3.33</v>
      </c>
      <c r="C17" s="189">
        <v>3.6816666666666671</v>
      </c>
      <c r="D17" s="190">
        <v>3.6208333333333331</v>
      </c>
    </row>
    <row r="18" spans="1:4" s="72" customFormat="1" ht="20.100000000000001" customHeight="1">
      <c r="A18" s="98" t="s">
        <v>304</v>
      </c>
      <c r="B18" s="99">
        <v>2.3199999999999998</v>
      </c>
      <c r="C18" s="189">
        <v>2.2899999999999996</v>
      </c>
      <c r="D18" s="196">
        <v>2.38</v>
      </c>
    </row>
    <row r="19" spans="1:4" s="72" customFormat="1" ht="20.100000000000001" customHeight="1">
      <c r="A19" s="98" t="s">
        <v>305</v>
      </c>
      <c r="B19" s="99">
        <v>4.2699999999999996</v>
      </c>
      <c r="C19" s="189">
        <v>4.5316666666666663</v>
      </c>
      <c r="D19" s="190">
        <v>4.8216666666666663</v>
      </c>
    </row>
    <row r="20" spans="1:4" s="72" customFormat="1" ht="20.100000000000001" customHeight="1">
      <c r="A20" s="98" t="s">
        <v>306</v>
      </c>
      <c r="B20" s="99">
        <v>4.47</v>
      </c>
      <c r="C20" s="189">
        <v>4.6158333333333328</v>
      </c>
      <c r="D20" s="190">
        <v>4.8666666666666671</v>
      </c>
    </row>
    <row r="21" spans="1:4" s="72" customFormat="1" ht="20.100000000000001" customHeight="1">
      <c r="A21" s="98" t="s">
        <v>307</v>
      </c>
      <c r="B21" s="99">
        <v>7.03</v>
      </c>
      <c r="C21" s="189">
        <v>7.2966666666666669</v>
      </c>
      <c r="D21" s="190">
        <v>7.5491666666666655</v>
      </c>
    </row>
    <row r="22" spans="1:4" s="72" customFormat="1" ht="20.100000000000001" customHeight="1">
      <c r="A22" s="98" t="s">
        <v>308</v>
      </c>
      <c r="B22" s="99">
        <v>0.65</v>
      </c>
      <c r="C22" s="189">
        <v>0.70333333333333325</v>
      </c>
      <c r="D22" s="190">
        <v>0.73916666666666675</v>
      </c>
    </row>
    <row r="23" spans="1:4" s="73" customFormat="1" ht="20.100000000000001" customHeight="1">
      <c r="A23" s="98" t="s">
        <v>309</v>
      </c>
      <c r="B23" s="99">
        <v>0.64</v>
      </c>
      <c r="C23" s="189">
        <v>0.67500000000000016</v>
      </c>
      <c r="D23" s="190">
        <v>0.78583333333333327</v>
      </c>
    </row>
    <row r="24" spans="1:4" s="72" customFormat="1" ht="20.100000000000001" customHeight="1">
      <c r="A24" s="98" t="s">
        <v>310</v>
      </c>
      <c r="B24" s="99">
        <v>5.71</v>
      </c>
      <c r="C24" s="189">
        <v>6.3374999999999995</v>
      </c>
      <c r="D24" s="190">
        <v>6.5500000000000007</v>
      </c>
    </row>
    <row r="25" spans="1:4" s="72" customFormat="1" ht="20.100000000000001" customHeight="1">
      <c r="A25" s="98" t="s">
        <v>311</v>
      </c>
      <c r="B25" s="99">
        <v>11.15</v>
      </c>
      <c r="C25" s="189">
        <v>11.045</v>
      </c>
      <c r="D25" s="190">
        <v>11.399999999999999</v>
      </c>
    </row>
    <row r="26" spans="1:4" s="72" customFormat="1" ht="20.100000000000001" customHeight="1">
      <c r="A26" s="98" t="s">
        <v>312</v>
      </c>
      <c r="B26" s="99">
        <v>1.1200000000000001</v>
      </c>
      <c r="C26" s="189">
        <v>1.1599999999999999</v>
      </c>
      <c r="D26" s="190">
        <v>1.1758333333333333</v>
      </c>
    </row>
    <row r="27" spans="1:4" s="72" customFormat="1" ht="20.100000000000001" customHeight="1">
      <c r="A27" s="98" t="s">
        <v>313</v>
      </c>
      <c r="B27" s="99">
        <v>0.13</v>
      </c>
      <c r="C27" s="189">
        <v>0.15</v>
      </c>
      <c r="D27" s="190">
        <v>0.156</v>
      </c>
    </row>
    <row r="28" spans="1:4" s="72" customFormat="1" ht="20.100000000000001" customHeight="1">
      <c r="A28" s="98" t="s">
        <v>314</v>
      </c>
      <c r="B28" s="99">
        <v>0.89</v>
      </c>
      <c r="C28" s="189">
        <v>1.1466666666666667</v>
      </c>
      <c r="D28" s="190">
        <v>1.2891666666666668</v>
      </c>
    </row>
    <row r="29" spans="1:4" s="72" customFormat="1" ht="20.100000000000001" customHeight="1">
      <c r="A29" s="98" t="s">
        <v>315</v>
      </c>
      <c r="B29" s="99">
        <v>1.68</v>
      </c>
      <c r="C29" s="189">
        <v>1.6741666666666666</v>
      </c>
      <c r="D29" s="190">
        <v>1.6591666666666669</v>
      </c>
    </row>
    <row r="30" spans="1:4" s="72" customFormat="1" ht="20.100000000000001" customHeight="1">
      <c r="A30" s="98" t="s">
        <v>316</v>
      </c>
      <c r="B30" s="99">
        <v>2.67</v>
      </c>
      <c r="C30" s="189">
        <v>2.6858333333333335</v>
      </c>
      <c r="D30" s="190">
        <v>2.7608333333333337</v>
      </c>
    </row>
    <row r="31" spans="1:4" s="71" customFormat="1" ht="20.100000000000001" customHeight="1">
      <c r="A31" s="98" t="s">
        <v>317</v>
      </c>
      <c r="B31" s="100">
        <v>1.05</v>
      </c>
      <c r="C31" s="191">
        <v>1.1875</v>
      </c>
      <c r="D31" s="192">
        <v>1.3658333333333335</v>
      </c>
    </row>
    <row r="32" spans="1:4" ht="20.100000000000001" customHeight="1">
      <c r="A32" s="98" t="s">
        <v>318</v>
      </c>
      <c r="B32" s="100">
        <v>0.62</v>
      </c>
      <c r="C32" s="191">
        <v>0.61750000000000005</v>
      </c>
      <c r="D32" s="192">
        <v>0.64</v>
      </c>
    </row>
    <row r="33" spans="1:4" ht="20.100000000000001" customHeight="1" thickBot="1">
      <c r="A33" s="101" t="s">
        <v>319</v>
      </c>
      <c r="B33" s="102">
        <v>0.81</v>
      </c>
      <c r="C33" s="193">
        <v>0.85666666666666658</v>
      </c>
      <c r="D33" s="194">
        <v>0.6974999999999999</v>
      </c>
    </row>
    <row r="34" spans="1:4" ht="20.100000000000001" customHeight="1">
      <c r="A34" s="74" t="s">
        <v>261</v>
      </c>
      <c r="B34" s="74"/>
      <c r="C34" s="74"/>
      <c r="D34" s="74"/>
    </row>
    <row r="35" spans="1:4" s="74" customFormat="1" ht="14.25" customHeight="1">
      <c r="A35" s="74" t="s">
        <v>885</v>
      </c>
    </row>
    <row r="36" spans="1:4">
      <c r="A36" s="74" t="s">
        <v>711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4"/>
  <sheetViews>
    <sheetView zoomScaleNormal="100" workbookViewId="0">
      <selection activeCell="B33" sqref="B33"/>
    </sheetView>
  </sheetViews>
  <sheetFormatPr defaultColWidth="9.7109375" defaultRowHeight="15.75"/>
  <cols>
    <col min="1" max="1" width="29.5703125" style="66" customWidth="1"/>
    <col min="2" max="2" width="15.42578125" style="66" customWidth="1"/>
    <col min="3" max="6" width="12.28515625" style="66" customWidth="1"/>
    <col min="7" max="7" width="12.28515625" style="1026" customWidth="1"/>
    <col min="8" max="8" width="14" style="670" customWidth="1"/>
    <col min="9" max="9" width="6" style="1027" customWidth="1"/>
    <col min="10" max="16384" width="9.7109375" style="66"/>
  </cols>
  <sheetData>
    <row r="1" spans="1:11" ht="16.5" thickBot="1">
      <c r="A1" s="140" t="s">
        <v>605</v>
      </c>
      <c r="B1" s="141"/>
      <c r="C1" s="142"/>
      <c r="D1" s="142"/>
      <c r="E1" s="1015"/>
      <c r="F1" s="142"/>
      <c r="G1" s="1016"/>
      <c r="H1" s="143" t="s">
        <v>713</v>
      </c>
      <c r="I1" s="1017"/>
      <c r="J1" s="293"/>
      <c r="K1" s="293"/>
    </row>
    <row r="2" spans="1:11">
      <c r="A2" s="144" t="s">
        <v>606</v>
      </c>
      <c r="B2" s="145" t="s">
        <v>121</v>
      </c>
      <c r="C2" s="2139">
        <v>2014</v>
      </c>
      <c r="D2" s="2141">
        <v>2015</v>
      </c>
      <c r="E2" s="2139">
        <v>2016</v>
      </c>
      <c r="F2" s="2141">
        <v>2017</v>
      </c>
      <c r="G2" s="2139">
        <v>2018</v>
      </c>
      <c r="H2" s="666" t="s">
        <v>123</v>
      </c>
      <c r="I2" s="1018"/>
    </row>
    <row r="3" spans="1:11" s="70" customFormat="1" ht="16.5" thickBot="1">
      <c r="A3" s="146"/>
      <c r="B3" s="147" t="s">
        <v>124</v>
      </c>
      <c r="C3" s="2140"/>
      <c r="D3" s="2142"/>
      <c r="E3" s="2140"/>
      <c r="F3" s="2142"/>
      <c r="G3" s="2140">
        <v>2018</v>
      </c>
      <c r="H3" s="374" t="s">
        <v>1006</v>
      </c>
      <c r="I3" s="1018"/>
    </row>
    <row r="4" spans="1:11" s="71" customFormat="1" ht="18.75" thickTop="1">
      <c r="A4" s="148" t="s">
        <v>607</v>
      </c>
      <c r="B4" s="149" t="s">
        <v>608</v>
      </c>
      <c r="C4" s="150">
        <v>91.630899999999997</v>
      </c>
      <c r="D4" s="152">
        <v>98.12115</v>
      </c>
      <c r="E4" s="665">
        <v>98.162999999999997</v>
      </c>
      <c r="F4" s="232">
        <v>101.3417</v>
      </c>
      <c r="G4" s="665">
        <v>105.363</v>
      </c>
      <c r="H4" s="368">
        <v>103.96806053184424</v>
      </c>
      <c r="I4" s="1019"/>
    </row>
    <row r="5" spans="1:11" s="72" customFormat="1" ht="18">
      <c r="A5" s="148" t="s">
        <v>609</v>
      </c>
      <c r="B5" s="149" t="s">
        <v>608</v>
      </c>
      <c r="C5" s="254" t="s">
        <v>754</v>
      </c>
      <c r="D5" s="291" t="s">
        <v>754</v>
      </c>
      <c r="E5" s="291" t="s">
        <v>754</v>
      </c>
      <c r="F5" s="369" t="s">
        <v>754</v>
      </c>
      <c r="G5" s="291" t="s">
        <v>754</v>
      </c>
      <c r="H5" s="1020" t="s">
        <v>220</v>
      </c>
      <c r="I5" s="1019"/>
    </row>
    <row r="6" spans="1:11" s="72" customFormat="1" ht="18">
      <c r="A6" s="148" t="s">
        <v>610</v>
      </c>
      <c r="B6" s="149" t="s">
        <v>608</v>
      </c>
      <c r="C6" s="150">
        <v>288.60000000000002</v>
      </c>
      <c r="D6" s="152">
        <v>285.5</v>
      </c>
      <c r="E6" s="152">
        <v>252.3</v>
      </c>
      <c r="F6" s="232">
        <v>248.43</v>
      </c>
      <c r="G6" s="152">
        <v>238.23</v>
      </c>
      <c r="H6" s="368">
        <v>95.894215674435443</v>
      </c>
      <c r="I6" s="1019"/>
    </row>
    <row r="7" spans="1:11" s="72" customFormat="1" ht="18">
      <c r="A7" s="148" t="s">
        <v>1007</v>
      </c>
      <c r="B7" s="149" t="s">
        <v>608</v>
      </c>
      <c r="C7" s="150">
        <v>43.5</v>
      </c>
      <c r="D7" s="152">
        <v>46.5</v>
      </c>
      <c r="E7" s="152">
        <v>48.2</v>
      </c>
      <c r="F7" s="232">
        <v>40.31</v>
      </c>
      <c r="G7" s="152">
        <v>42.7</v>
      </c>
      <c r="H7" s="368">
        <v>105.92904986355742</v>
      </c>
      <c r="I7" s="1019"/>
    </row>
    <row r="8" spans="1:11" s="72" customFormat="1" ht="18">
      <c r="A8" s="148" t="s">
        <v>889</v>
      </c>
      <c r="B8" s="149" t="s">
        <v>608</v>
      </c>
      <c r="C8" s="150">
        <v>12.8</v>
      </c>
      <c r="D8" s="152">
        <v>12.4</v>
      </c>
      <c r="E8" s="152">
        <v>12.3</v>
      </c>
      <c r="F8" s="232">
        <v>9.4</v>
      </c>
      <c r="G8" s="152">
        <v>10.119999999999999</v>
      </c>
      <c r="H8" s="368">
        <v>107.6595744680851</v>
      </c>
      <c r="I8" s="1019"/>
    </row>
    <row r="9" spans="1:11" s="71" customFormat="1" ht="18">
      <c r="A9" s="148" t="s">
        <v>611</v>
      </c>
      <c r="B9" s="149" t="s">
        <v>608</v>
      </c>
      <c r="C9" s="150">
        <v>349.77005000000003</v>
      </c>
      <c r="D9" s="152">
        <v>356.52100999999999</v>
      </c>
      <c r="E9" s="152">
        <v>350.69457</v>
      </c>
      <c r="F9" s="232">
        <v>348.363</v>
      </c>
      <c r="G9" s="152">
        <v>318.089</v>
      </c>
      <c r="H9" s="368">
        <v>91.309639657483714</v>
      </c>
      <c r="I9" s="1019"/>
    </row>
    <row r="10" spans="1:11" s="72" customFormat="1" ht="18">
      <c r="A10" s="151" t="s">
        <v>612</v>
      </c>
      <c r="B10" s="149" t="s">
        <v>608</v>
      </c>
      <c r="C10" s="150">
        <v>146.67099999999999</v>
      </c>
      <c r="D10" s="152">
        <v>142.47399999999999</v>
      </c>
      <c r="E10" s="152">
        <v>141.34700000000001</v>
      </c>
      <c r="F10" s="232">
        <v>135.26499999999999</v>
      </c>
      <c r="G10" s="152">
        <v>134.15100000000001</v>
      </c>
      <c r="H10" s="368">
        <v>99.176431449377162</v>
      </c>
      <c r="I10" s="1019"/>
    </row>
    <row r="11" spans="1:11" s="73" customFormat="1" ht="18">
      <c r="A11" s="148" t="s">
        <v>613</v>
      </c>
      <c r="B11" s="149" t="s">
        <v>608</v>
      </c>
      <c r="C11" s="150">
        <v>11.295999999999999</v>
      </c>
      <c r="D11" s="152">
        <v>12.478999999999999</v>
      </c>
      <c r="E11" s="152">
        <v>16.678999999999998</v>
      </c>
      <c r="F11" s="232">
        <v>13.625999999999999</v>
      </c>
      <c r="G11" s="152">
        <v>14.037000000000001</v>
      </c>
      <c r="H11" s="368">
        <v>103.01629238221048</v>
      </c>
      <c r="I11" s="1019"/>
    </row>
    <row r="12" spans="1:11" s="72" customFormat="1" ht="18">
      <c r="A12" s="148" t="s">
        <v>890</v>
      </c>
      <c r="B12" s="149" t="s">
        <v>608</v>
      </c>
      <c r="C12" s="150">
        <v>73.400000000000006</v>
      </c>
      <c r="D12" s="152">
        <v>84.5</v>
      </c>
      <c r="E12" s="152">
        <v>90.176000000000002</v>
      </c>
      <c r="F12" s="232">
        <v>91.873999999999995</v>
      </c>
      <c r="G12" s="152">
        <v>92.2</v>
      </c>
      <c r="H12" s="368">
        <v>100.35483379410933</v>
      </c>
      <c r="I12" s="1019"/>
    </row>
    <row r="13" spans="1:11" s="72" customFormat="1" ht="18">
      <c r="A13" s="148" t="s">
        <v>891</v>
      </c>
      <c r="B13" s="149" t="s">
        <v>614</v>
      </c>
      <c r="C13" s="153">
        <v>972.1</v>
      </c>
      <c r="D13" s="292">
        <v>1062</v>
      </c>
      <c r="E13" s="292">
        <v>1090.829</v>
      </c>
      <c r="F13" s="370">
        <v>1088.7</v>
      </c>
      <c r="G13" s="292">
        <v>1211</v>
      </c>
      <c r="H13" s="368">
        <v>111.23358133553781</v>
      </c>
      <c r="I13" s="1019"/>
    </row>
    <row r="14" spans="1:11" s="72" customFormat="1" ht="18">
      <c r="A14" s="148" t="s">
        <v>615</v>
      </c>
      <c r="B14" s="149" t="s">
        <v>608</v>
      </c>
      <c r="C14" s="150">
        <v>209.31676999999999</v>
      </c>
      <c r="D14" s="152">
        <v>240.18137999999999</v>
      </c>
      <c r="E14" s="152">
        <v>262.45702</v>
      </c>
      <c r="F14" s="232">
        <v>246.251</v>
      </c>
      <c r="G14" s="152">
        <v>292.65600000000001</v>
      </c>
      <c r="H14" s="368">
        <v>118.84459352449331</v>
      </c>
      <c r="I14" s="1019"/>
    </row>
    <row r="15" spans="1:11" s="72" customFormat="1" ht="18">
      <c r="A15" s="148" t="s">
        <v>617</v>
      </c>
      <c r="B15" s="149" t="s">
        <v>608</v>
      </c>
      <c r="C15" s="150">
        <v>6.7759999999999998</v>
      </c>
      <c r="D15" s="152">
        <v>6.7919999999999998</v>
      </c>
      <c r="E15" s="152">
        <v>9.6159999999999997</v>
      </c>
      <c r="F15" s="232">
        <v>9.7550000000000008</v>
      </c>
      <c r="G15" s="152">
        <v>9.2460000000000004</v>
      </c>
      <c r="H15" s="368">
        <v>94.782162993336755</v>
      </c>
      <c r="I15" s="1019"/>
    </row>
    <row r="16" spans="1:11" s="72" customFormat="1" ht="18">
      <c r="A16" s="148" t="s">
        <v>618</v>
      </c>
      <c r="B16" s="149" t="s">
        <v>608</v>
      </c>
      <c r="C16" s="150">
        <v>41.423000000000002</v>
      </c>
      <c r="D16" s="152">
        <v>29.776</v>
      </c>
      <c r="E16" s="152">
        <v>32.698</v>
      </c>
      <c r="F16" s="232">
        <v>38.689</v>
      </c>
      <c r="G16" s="152">
        <v>32.700000000000003</v>
      </c>
      <c r="H16" s="368">
        <v>84.520147845640892</v>
      </c>
      <c r="I16" s="1019"/>
    </row>
    <row r="17" spans="1:9" s="72" customFormat="1" ht="18.75" thickBot="1">
      <c r="A17" s="154" t="s">
        <v>619</v>
      </c>
      <c r="B17" s="371" t="s">
        <v>616</v>
      </c>
      <c r="C17" s="156">
        <v>49.831299999999999</v>
      </c>
      <c r="D17" s="155">
        <v>60.3675</v>
      </c>
      <c r="E17" s="155">
        <v>54.098999999999997</v>
      </c>
      <c r="F17" s="372">
        <v>69.2744</v>
      </c>
      <c r="G17" s="155">
        <v>65.248000000000005</v>
      </c>
      <c r="H17" s="373">
        <v>94.187751896804599</v>
      </c>
      <c r="I17" s="1019"/>
    </row>
    <row r="18" spans="1:9" s="72" customFormat="1">
      <c r="A18" s="157" t="s">
        <v>620</v>
      </c>
      <c r="B18" s="158"/>
      <c r="C18" s="227"/>
      <c r="D18" s="227"/>
      <c r="E18" s="227"/>
      <c r="F18" s="227"/>
      <c r="G18" s="1021"/>
      <c r="H18" s="667"/>
      <c r="I18" s="1022"/>
    </row>
    <row r="19" spans="1:9" s="72" customFormat="1">
      <c r="A19" s="228" t="s">
        <v>1008</v>
      </c>
      <c r="B19" s="158"/>
      <c r="C19" s="227"/>
      <c r="D19" s="227"/>
      <c r="E19" s="227"/>
      <c r="F19" s="227"/>
      <c r="G19" s="1021"/>
      <c r="H19" s="667"/>
      <c r="I19" s="1022"/>
    </row>
    <row r="20" spans="1:9" s="72" customFormat="1">
      <c r="A20" s="228" t="s">
        <v>1009</v>
      </c>
      <c r="B20" s="229"/>
      <c r="C20" s="230"/>
      <c r="D20" s="230"/>
      <c r="E20" s="230"/>
      <c r="F20" s="230"/>
      <c r="G20" s="1023"/>
      <c r="H20" s="668"/>
      <c r="I20" s="1024"/>
    </row>
    <row r="21" spans="1:9" s="72" customFormat="1">
      <c r="A21" s="375" t="s">
        <v>1140</v>
      </c>
      <c r="B21" s="158"/>
      <c r="C21" s="159"/>
      <c r="D21" s="159"/>
      <c r="E21" s="159"/>
      <c r="F21" s="159"/>
      <c r="G21" s="1023"/>
      <c r="H21" s="669"/>
      <c r="I21" s="1024"/>
    </row>
    <row r="22" spans="1:9" s="72" customFormat="1">
      <c r="A22" s="375" t="s">
        <v>1141</v>
      </c>
      <c r="B22" s="158"/>
      <c r="C22" s="159"/>
      <c r="D22" s="159"/>
      <c r="E22" s="159"/>
      <c r="F22" s="159"/>
      <c r="G22" s="1023"/>
      <c r="H22" s="669"/>
      <c r="I22" s="1024"/>
    </row>
    <row r="23" spans="1:9" s="72" customFormat="1">
      <c r="A23" s="1025" t="s">
        <v>1010</v>
      </c>
      <c r="B23" s="158"/>
      <c r="C23" s="159"/>
      <c r="D23" s="159"/>
      <c r="E23" s="159"/>
      <c r="F23" s="159"/>
      <c r="G23" s="1023"/>
      <c r="H23" s="669"/>
      <c r="I23" s="1024"/>
    </row>
    <row r="24" spans="1:9" s="72" customFormat="1">
      <c r="A24" s="160" t="s">
        <v>892</v>
      </c>
      <c r="B24" s="158"/>
      <c r="C24" s="159"/>
      <c r="D24" s="159"/>
      <c r="E24" s="159"/>
      <c r="F24" s="159"/>
      <c r="G24" s="1023"/>
      <c r="H24" s="668"/>
      <c r="I24" s="1024"/>
    </row>
    <row r="25" spans="1:9" ht="16.5">
      <c r="A25" s="160" t="s">
        <v>893</v>
      </c>
      <c r="B25" s="293"/>
    </row>
    <row r="26" spans="1:9" s="72" customFormat="1">
      <c r="A26" s="160" t="s">
        <v>894</v>
      </c>
      <c r="B26" s="158"/>
      <c r="C26" s="159"/>
      <c r="D26" s="159"/>
      <c r="E26" s="159"/>
      <c r="F26" s="159"/>
      <c r="G26" s="1023"/>
      <c r="H26" s="668"/>
      <c r="I26" s="1024"/>
    </row>
    <row r="27" spans="1:9">
      <c r="A27" s="74" t="s">
        <v>1011</v>
      </c>
      <c r="B27" s="141"/>
      <c r="C27" s="161"/>
      <c r="D27" s="161"/>
      <c r="E27" s="161"/>
      <c r="F27" s="161"/>
      <c r="G27" s="1028"/>
      <c r="H27" s="671"/>
      <c r="I27" s="1029"/>
    </row>
    <row r="28" spans="1:9" s="72" customFormat="1">
      <c r="A28" s="157" t="s">
        <v>895</v>
      </c>
      <c r="B28" s="229"/>
      <c r="C28" s="230"/>
      <c r="D28" s="230"/>
      <c r="E28" s="230"/>
      <c r="F28" s="230"/>
      <c r="G28" s="1023"/>
      <c r="H28" s="668"/>
      <c r="I28" s="1024"/>
    </row>
    <row r="29" spans="1:9" s="72" customFormat="1">
      <c r="A29" s="157" t="s">
        <v>1012</v>
      </c>
      <c r="B29" s="158"/>
      <c r="C29" s="159"/>
      <c r="D29" s="159"/>
      <c r="E29" s="159"/>
      <c r="F29" s="159"/>
      <c r="G29" s="1023"/>
      <c r="H29" s="668"/>
      <c r="I29" s="1024"/>
    </row>
    <row r="30" spans="1:9" s="71" customFormat="1">
      <c r="A30" s="157" t="s">
        <v>755</v>
      </c>
      <c r="B30" s="231"/>
    </row>
    <row r="31" spans="1:9">
      <c r="A31" s="158" t="s">
        <v>712</v>
      </c>
      <c r="B31" s="141"/>
    </row>
    <row r="32" spans="1:9">
      <c r="C32" s="1030"/>
      <c r="D32" s="1030"/>
      <c r="E32" s="1030"/>
      <c r="F32" s="1030"/>
      <c r="G32" s="1030"/>
    </row>
    <row r="33" spans="3:7">
      <c r="C33" s="1030"/>
      <c r="D33" s="1030"/>
      <c r="E33" s="1030"/>
      <c r="F33" s="1030"/>
      <c r="G33" s="1030"/>
    </row>
    <row r="34" spans="3:7">
      <c r="C34" s="1030"/>
      <c r="D34" s="1030"/>
      <c r="E34" s="1030"/>
      <c r="F34" s="1030"/>
      <c r="G34" s="1030"/>
    </row>
  </sheetData>
  <mergeCells count="5">
    <mergeCell ref="C2:C3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V21"/>
  <sheetViews>
    <sheetView zoomScale="115" zoomScaleNormal="115" workbookViewId="0">
      <selection activeCell="L26" sqref="L26"/>
    </sheetView>
  </sheetViews>
  <sheetFormatPr defaultRowHeight="15"/>
  <cols>
    <col min="1" max="1" width="93.140625" customWidth="1"/>
    <col min="2" max="2" width="11.7109375" style="751" customWidth="1"/>
    <col min="3" max="3" width="10.140625" style="751" customWidth="1"/>
    <col min="4" max="4" width="12.28515625" customWidth="1"/>
  </cols>
  <sheetData>
    <row r="1" spans="1:230">
      <c r="A1" s="162" t="s">
        <v>1129</v>
      </c>
      <c r="B1" s="162"/>
      <c r="C1" s="162"/>
      <c r="D1" s="163"/>
    </row>
    <row r="2" spans="1:230">
      <c r="A2" s="118"/>
      <c r="B2" s="118"/>
      <c r="C2" s="118"/>
      <c r="D2" s="164"/>
    </row>
    <row r="3" spans="1:230" ht="15.75" thickBot="1">
      <c r="A3" s="165" t="s">
        <v>621</v>
      </c>
      <c r="B3" s="165"/>
      <c r="C3" s="165"/>
      <c r="D3" s="165" t="s">
        <v>950</v>
      </c>
    </row>
    <row r="4" spans="1:230" ht="39.75" customHeight="1" thickBot="1">
      <c r="A4" s="1567" t="s">
        <v>622</v>
      </c>
      <c r="B4" s="1569" t="s">
        <v>881</v>
      </c>
      <c r="C4" s="1570" t="s">
        <v>1005</v>
      </c>
      <c r="D4" s="1571" t="s">
        <v>955</v>
      </c>
    </row>
    <row r="5" spans="1:230" ht="16.5" thickTop="1">
      <c r="A5" s="326" t="s">
        <v>623</v>
      </c>
      <c r="B5" s="1564">
        <v>609.17605291250004</v>
      </c>
      <c r="C5" s="836">
        <v>636.63518699171277</v>
      </c>
      <c r="D5" s="838">
        <v>104.50758593479328</v>
      </c>
    </row>
    <row r="6" spans="1:230" ht="15.75">
      <c r="A6" s="326" t="s">
        <v>886</v>
      </c>
      <c r="B6" s="1565">
        <v>195.53652500000001</v>
      </c>
      <c r="C6" s="837">
        <v>183.11414400000001</v>
      </c>
      <c r="D6" s="838">
        <v>93.647027837893717</v>
      </c>
    </row>
    <row r="7" spans="1:230" ht="15.75">
      <c r="A7" s="326" t="s">
        <v>624</v>
      </c>
      <c r="B7" s="1565">
        <v>97.943890999999994</v>
      </c>
      <c r="C7" s="837">
        <v>102.028837</v>
      </c>
      <c r="D7" s="838">
        <v>104.17070014096133</v>
      </c>
    </row>
    <row r="8" spans="1:230" ht="15.75">
      <c r="A8" s="326" t="s">
        <v>625</v>
      </c>
      <c r="B8" s="1565">
        <v>550.59686481858523</v>
      </c>
      <c r="C8" s="837">
        <v>583.1693518636522</v>
      </c>
      <c r="D8" s="838">
        <v>105.9158504391047</v>
      </c>
    </row>
    <row r="9" spans="1:230" ht="15.75">
      <c r="A9" s="326" t="s">
        <v>639</v>
      </c>
      <c r="B9" s="1565">
        <v>219.08164300000001</v>
      </c>
      <c r="C9" s="837">
        <v>219.15460671635972</v>
      </c>
      <c r="D9" s="838">
        <v>100.03330434962993</v>
      </c>
    </row>
    <row r="10" spans="1:230" ht="15.75">
      <c r="A10" s="326" t="s">
        <v>626</v>
      </c>
      <c r="B10" s="1565">
        <v>415.73559176162729</v>
      </c>
      <c r="C10" s="837">
        <v>414.54299789999999</v>
      </c>
      <c r="D10" s="838">
        <v>99.713136453731607</v>
      </c>
    </row>
    <row r="11" spans="1:230" ht="15.75">
      <c r="A11" s="326" t="s">
        <v>887</v>
      </c>
      <c r="B11" s="1565">
        <v>429.45141799999999</v>
      </c>
      <c r="C11" s="837">
        <v>420.36537199999998</v>
      </c>
      <c r="D11" s="838">
        <v>97.884266853206654</v>
      </c>
    </row>
    <row r="12" spans="1:230" ht="15.75">
      <c r="A12" s="326" t="s">
        <v>627</v>
      </c>
      <c r="B12" s="1565">
        <v>51.474207999999997</v>
      </c>
      <c r="C12" s="837">
        <v>72.295405000000002</v>
      </c>
      <c r="D12" s="838">
        <v>140.44976660932792</v>
      </c>
    </row>
    <row r="13" spans="1:230" ht="15.75">
      <c r="A13" s="326" t="s">
        <v>888</v>
      </c>
      <c r="B13" s="1565">
        <v>486.73964692622002</v>
      </c>
      <c r="C13" s="837">
        <v>555.28098984444705</v>
      </c>
      <c r="D13" s="838">
        <v>114.08172589824319</v>
      </c>
    </row>
    <row r="14" spans="1:230" ht="16.5" thickBot="1">
      <c r="A14" s="1568" t="s">
        <v>628</v>
      </c>
      <c r="B14" s="1566">
        <v>3055.7358414189325</v>
      </c>
      <c r="C14" s="840">
        <v>3186.5868913161721</v>
      </c>
      <c r="D14" s="839">
        <v>104.28214533873054</v>
      </c>
    </row>
    <row r="15" spans="1:230" ht="15.75">
      <c r="A15" s="166" t="s">
        <v>852</v>
      </c>
      <c r="B15" s="166"/>
      <c r="C15" s="166"/>
      <c r="D15" s="167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</row>
    <row r="16" spans="1:230" s="623" customFormat="1" ht="70.5" customHeight="1">
      <c r="A16" s="2143" t="s">
        <v>853</v>
      </c>
      <c r="B16" s="2143"/>
      <c r="C16" s="2143"/>
      <c r="D16" s="2143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  <c r="X16" s="622"/>
      <c r="Y16" s="622"/>
      <c r="Z16" s="622"/>
      <c r="AA16" s="622"/>
      <c r="AB16" s="622"/>
      <c r="AC16" s="622"/>
      <c r="AD16" s="622"/>
      <c r="AE16" s="622"/>
      <c r="AF16" s="622"/>
      <c r="AG16" s="622"/>
      <c r="AH16" s="622"/>
      <c r="AI16" s="622"/>
      <c r="AJ16" s="622"/>
      <c r="AK16" s="622"/>
      <c r="AL16" s="622"/>
      <c r="AM16" s="622"/>
      <c r="AN16" s="622"/>
      <c r="AO16" s="622"/>
      <c r="AP16" s="622"/>
      <c r="AQ16" s="622"/>
      <c r="AR16" s="622"/>
      <c r="AS16" s="622"/>
      <c r="AT16" s="622"/>
      <c r="AU16" s="622"/>
      <c r="AV16" s="622"/>
      <c r="AW16" s="622"/>
      <c r="AX16" s="622"/>
      <c r="AY16" s="622"/>
      <c r="AZ16" s="622"/>
      <c r="BA16" s="622"/>
      <c r="BB16" s="622"/>
      <c r="BC16" s="622"/>
      <c r="BD16" s="622"/>
      <c r="BE16" s="622"/>
      <c r="BF16" s="622"/>
      <c r="BG16" s="622"/>
      <c r="BH16" s="622"/>
      <c r="BI16" s="622"/>
      <c r="BJ16" s="622"/>
      <c r="BK16" s="622"/>
      <c r="BL16" s="622"/>
      <c r="BM16" s="622"/>
      <c r="BN16" s="622"/>
      <c r="BO16" s="622"/>
      <c r="BP16" s="622"/>
      <c r="BQ16" s="622"/>
      <c r="BR16" s="622"/>
      <c r="BS16" s="622"/>
      <c r="BT16" s="622"/>
      <c r="BU16" s="622"/>
      <c r="BV16" s="622"/>
      <c r="BW16" s="622"/>
      <c r="BX16" s="622"/>
      <c r="BY16" s="622"/>
      <c r="BZ16" s="622"/>
      <c r="CA16" s="622"/>
      <c r="CB16" s="622"/>
      <c r="CC16" s="622"/>
      <c r="CD16" s="622"/>
      <c r="CE16" s="622"/>
      <c r="CF16" s="622"/>
      <c r="CG16" s="622"/>
      <c r="CH16" s="622"/>
      <c r="CI16" s="622"/>
      <c r="CJ16" s="622"/>
      <c r="CK16" s="622"/>
      <c r="CL16" s="622"/>
      <c r="CM16" s="622"/>
      <c r="CN16" s="622"/>
      <c r="CO16" s="622"/>
      <c r="CP16" s="622"/>
      <c r="CQ16" s="622"/>
      <c r="CR16" s="622"/>
      <c r="CS16" s="622"/>
      <c r="CT16" s="622"/>
      <c r="CU16" s="622"/>
      <c r="CV16" s="622"/>
      <c r="CW16" s="622"/>
      <c r="CX16" s="622"/>
      <c r="CY16" s="622"/>
      <c r="CZ16" s="622"/>
      <c r="DA16" s="622"/>
      <c r="DB16" s="622"/>
      <c r="DC16" s="622"/>
      <c r="DD16" s="622"/>
      <c r="DE16" s="622"/>
      <c r="DF16" s="622"/>
      <c r="DG16" s="622"/>
      <c r="DH16" s="622"/>
      <c r="DI16" s="622"/>
      <c r="DJ16" s="622"/>
      <c r="DK16" s="622"/>
      <c r="DL16" s="622"/>
      <c r="DM16" s="622"/>
      <c r="DN16" s="622"/>
      <c r="DO16" s="622"/>
      <c r="DP16" s="622"/>
      <c r="DQ16" s="622"/>
      <c r="DR16" s="622"/>
      <c r="DS16" s="622"/>
      <c r="DT16" s="622"/>
      <c r="DU16" s="622"/>
      <c r="DV16" s="622"/>
      <c r="DW16" s="622"/>
      <c r="DX16" s="622"/>
      <c r="DY16" s="622"/>
      <c r="DZ16" s="622"/>
      <c r="EA16" s="622"/>
      <c r="EB16" s="622"/>
      <c r="EC16" s="622"/>
      <c r="ED16" s="622"/>
      <c r="EE16" s="622"/>
      <c r="EF16" s="622"/>
      <c r="EG16" s="622"/>
      <c r="EH16" s="622"/>
      <c r="EI16" s="622"/>
      <c r="EJ16" s="622"/>
      <c r="EK16" s="622"/>
      <c r="EL16" s="622"/>
      <c r="EM16" s="622"/>
      <c r="EN16" s="622"/>
      <c r="EO16" s="622"/>
      <c r="EP16" s="622"/>
      <c r="EQ16" s="622"/>
      <c r="ER16" s="622"/>
      <c r="ES16" s="622"/>
      <c r="ET16" s="622"/>
      <c r="EU16" s="622"/>
      <c r="EV16" s="622"/>
      <c r="EW16" s="622"/>
      <c r="EX16" s="622"/>
      <c r="EY16" s="622"/>
      <c r="EZ16" s="622"/>
      <c r="FA16" s="622"/>
      <c r="FB16" s="622"/>
      <c r="FC16" s="622"/>
      <c r="FD16" s="622"/>
      <c r="FE16" s="622"/>
      <c r="FF16" s="622"/>
      <c r="FG16" s="622"/>
      <c r="FH16" s="622"/>
      <c r="FI16" s="622"/>
      <c r="FJ16" s="622"/>
      <c r="FK16" s="622"/>
      <c r="FL16" s="622"/>
      <c r="FM16" s="622"/>
      <c r="FN16" s="622"/>
      <c r="FO16" s="622"/>
      <c r="FP16" s="622"/>
      <c r="FQ16" s="622"/>
      <c r="FR16" s="622"/>
      <c r="FS16" s="622"/>
      <c r="FT16" s="622"/>
      <c r="FU16" s="622"/>
      <c r="FV16" s="622"/>
      <c r="FW16" s="622"/>
      <c r="FX16" s="622"/>
      <c r="FY16" s="622"/>
      <c r="FZ16" s="622"/>
      <c r="GA16" s="622"/>
      <c r="GB16" s="622"/>
      <c r="GC16" s="622"/>
      <c r="GD16" s="622"/>
      <c r="GE16" s="622"/>
      <c r="GF16" s="622"/>
      <c r="GG16" s="622"/>
      <c r="GH16" s="622"/>
      <c r="GI16" s="622"/>
      <c r="GJ16" s="622"/>
      <c r="GK16" s="622"/>
      <c r="GL16" s="622"/>
      <c r="GM16" s="622"/>
      <c r="GN16" s="622"/>
      <c r="GO16" s="622"/>
      <c r="GP16" s="622"/>
      <c r="GQ16" s="622"/>
      <c r="GR16" s="622"/>
      <c r="GS16" s="622"/>
      <c r="GT16" s="622"/>
      <c r="GU16" s="622"/>
      <c r="GV16" s="622"/>
      <c r="GW16" s="622"/>
      <c r="GX16" s="622"/>
      <c r="GY16" s="622"/>
      <c r="GZ16" s="622"/>
      <c r="HA16" s="622"/>
      <c r="HB16" s="622"/>
      <c r="HC16" s="622"/>
      <c r="HD16" s="622"/>
      <c r="HE16" s="622"/>
      <c r="HF16" s="622"/>
      <c r="HG16" s="622"/>
      <c r="HH16" s="622"/>
      <c r="HI16" s="622"/>
      <c r="HJ16" s="622"/>
      <c r="HK16" s="622"/>
      <c r="HL16" s="622"/>
      <c r="HM16" s="622"/>
      <c r="HN16" s="622"/>
      <c r="HO16" s="622"/>
      <c r="HP16" s="622"/>
      <c r="HQ16" s="622"/>
      <c r="HR16" s="622"/>
      <c r="HS16" s="622"/>
      <c r="HT16" s="622"/>
      <c r="HU16" s="622"/>
      <c r="HV16" s="622"/>
    </row>
    <row r="17" spans="1:230" s="623" customFormat="1">
      <c r="A17" s="624" t="s">
        <v>854</v>
      </c>
      <c r="B17" s="624"/>
      <c r="C17" s="624"/>
      <c r="D17" s="625"/>
      <c r="E17" s="622"/>
      <c r="F17" s="622"/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622"/>
      <c r="T17" s="622"/>
      <c r="U17" s="622"/>
      <c r="V17" s="622"/>
      <c r="W17" s="622"/>
      <c r="X17" s="622"/>
      <c r="Y17" s="622"/>
      <c r="Z17" s="622"/>
      <c r="AA17" s="622"/>
      <c r="AB17" s="622"/>
      <c r="AC17" s="622"/>
      <c r="AD17" s="622"/>
      <c r="AE17" s="622"/>
      <c r="AF17" s="622"/>
      <c r="AG17" s="622"/>
      <c r="AH17" s="622"/>
      <c r="AI17" s="622"/>
      <c r="AJ17" s="622"/>
      <c r="AK17" s="622"/>
      <c r="AL17" s="622"/>
      <c r="AM17" s="622"/>
      <c r="AN17" s="622"/>
      <c r="AO17" s="622"/>
      <c r="AP17" s="622"/>
      <c r="AQ17" s="622"/>
      <c r="AR17" s="622"/>
      <c r="AS17" s="622"/>
      <c r="AT17" s="622"/>
      <c r="AU17" s="622"/>
      <c r="AV17" s="622"/>
      <c r="AW17" s="622"/>
      <c r="AX17" s="622"/>
      <c r="AY17" s="622"/>
      <c r="AZ17" s="622"/>
      <c r="BA17" s="622"/>
      <c r="BB17" s="622"/>
      <c r="BC17" s="622"/>
      <c r="BD17" s="622"/>
      <c r="BE17" s="622"/>
      <c r="BF17" s="622"/>
      <c r="BG17" s="622"/>
      <c r="BH17" s="622"/>
      <c r="BI17" s="622"/>
      <c r="BJ17" s="622"/>
      <c r="BK17" s="622"/>
      <c r="BL17" s="622"/>
      <c r="BM17" s="622"/>
      <c r="BN17" s="622"/>
      <c r="BO17" s="622"/>
      <c r="BP17" s="622"/>
      <c r="BQ17" s="622"/>
      <c r="BR17" s="622"/>
      <c r="BS17" s="622"/>
      <c r="BT17" s="622"/>
      <c r="BU17" s="622"/>
      <c r="BV17" s="622"/>
      <c r="BW17" s="622"/>
      <c r="BX17" s="622"/>
      <c r="BY17" s="622"/>
      <c r="BZ17" s="622"/>
      <c r="CA17" s="622"/>
      <c r="CB17" s="622"/>
      <c r="CC17" s="622"/>
      <c r="CD17" s="622"/>
      <c r="CE17" s="622"/>
      <c r="CF17" s="622"/>
      <c r="CG17" s="622"/>
      <c r="CH17" s="622"/>
      <c r="CI17" s="622"/>
      <c r="CJ17" s="622"/>
      <c r="CK17" s="622"/>
      <c r="CL17" s="622"/>
      <c r="CM17" s="622"/>
      <c r="CN17" s="622"/>
      <c r="CO17" s="622"/>
      <c r="CP17" s="622"/>
      <c r="CQ17" s="622"/>
      <c r="CR17" s="622"/>
      <c r="CS17" s="622"/>
      <c r="CT17" s="622"/>
      <c r="CU17" s="622"/>
      <c r="CV17" s="622"/>
      <c r="CW17" s="622"/>
      <c r="CX17" s="622"/>
      <c r="CY17" s="622"/>
      <c r="CZ17" s="622"/>
      <c r="DA17" s="622"/>
      <c r="DB17" s="622"/>
      <c r="DC17" s="622"/>
      <c r="DD17" s="622"/>
      <c r="DE17" s="622"/>
      <c r="DF17" s="622"/>
      <c r="DG17" s="622"/>
      <c r="DH17" s="622"/>
      <c r="DI17" s="622"/>
      <c r="DJ17" s="622"/>
      <c r="DK17" s="622"/>
      <c r="DL17" s="622"/>
      <c r="DM17" s="622"/>
      <c r="DN17" s="622"/>
      <c r="DO17" s="622"/>
      <c r="DP17" s="622"/>
      <c r="DQ17" s="622"/>
      <c r="DR17" s="622"/>
      <c r="DS17" s="622"/>
      <c r="DT17" s="622"/>
      <c r="DU17" s="622"/>
      <c r="DV17" s="622"/>
      <c r="DW17" s="622"/>
      <c r="DX17" s="622"/>
      <c r="DY17" s="622"/>
      <c r="DZ17" s="622"/>
      <c r="EA17" s="622"/>
      <c r="EB17" s="622"/>
      <c r="EC17" s="622"/>
      <c r="ED17" s="622"/>
      <c r="EE17" s="622"/>
      <c r="EF17" s="622"/>
      <c r="EG17" s="622"/>
      <c r="EH17" s="622"/>
      <c r="EI17" s="622"/>
      <c r="EJ17" s="622"/>
      <c r="EK17" s="622"/>
      <c r="EL17" s="622"/>
      <c r="EM17" s="622"/>
      <c r="EN17" s="622"/>
      <c r="EO17" s="622"/>
      <c r="EP17" s="622"/>
      <c r="EQ17" s="622"/>
      <c r="ER17" s="622"/>
      <c r="ES17" s="622"/>
      <c r="ET17" s="622"/>
      <c r="EU17" s="622"/>
      <c r="EV17" s="622"/>
      <c r="EW17" s="622"/>
      <c r="EX17" s="622"/>
      <c r="EY17" s="622"/>
      <c r="EZ17" s="622"/>
      <c r="FA17" s="622"/>
      <c r="FB17" s="622"/>
      <c r="FC17" s="622"/>
      <c r="FD17" s="622"/>
      <c r="FE17" s="622"/>
      <c r="FF17" s="622"/>
      <c r="FG17" s="622"/>
      <c r="FH17" s="622"/>
      <c r="FI17" s="622"/>
      <c r="FJ17" s="622"/>
      <c r="FK17" s="622"/>
      <c r="FL17" s="622"/>
      <c r="FM17" s="622"/>
      <c r="FN17" s="622"/>
      <c r="FO17" s="622"/>
      <c r="FP17" s="622"/>
      <c r="FQ17" s="622"/>
      <c r="FR17" s="622"/>
      <c r="FS17" s="622"/>
      <c r="FT17" s="622"/>
      <c r="FU17" s="622"/>
      <c r="FV17" s="622"/>
      <c r="FW17" s="622"/>
      <c r="FX17" s="622"/>
      <c r="FY17" s="622"/>
      <c r="FZ17" s="622"/>
      <c r="GA17" s="622"/>
      <c r="GB17" s="622"/>
      <c r="GC17" s="622"/>
      <c r="GD17" s="622"/>
      <c r="GE17" s="622"/>
      <c r="GF17" s="622"/>
      <c r="GG17" s="622"/>
      <c r="GH17" s="622"/>
      <c r="GI17" s="622"/>
      <c r="GJ17" s="622"/>
      <c r="GK17" s="622"/>
      <c r="GL17" s="622"/>
      <c r="GM17" s="622"/>
      <c r="GN17" s="622"/>
      <c r="GO17" s="622"/>
      <c r="GP17" s="622"/>
      <c r="GQ17" s="622"/>
      <c r="GR17" s="622"/>
      <c r="GS17" s="622"/>
      <c r="GT17" s="622"/>
      <c r="GU17" s="622"/>
      <c r="GV17" s="622"/>
      <c r="GW17" s="622"/>
      <c r="GX17" s="622"/>
      <c r="GY17" s="622"/>
      <c r="GZ17" s="622"/>
      <c r="HA17" s="622"/>
      <c r="HB17" s="622"/>
      <c r="HC17" s="622"/>
      <c r="HD17" s="622"/>
      <c r="HE17" s="622"/>
      <c r="HF17" s="622"/>
      <c r="HG17" s="622"/>
      <c r="HH17" s="622"/>
      <c r="HI17" s="622"/>
      <c r="HJ17" s="622"/>
      <c r="HK17" s="622"/>
      <c r="HL17" s="622"/>
      <c r="HM17" s="622"/>
      <c r="HN17" s="622"/>
      <c r="HO17" s="622"/>
      <c r="HP17" s="622"/>
      <c r="HQ17" s="622"/>
      <c r="HR17" s="622"/>
      <c r="HS17" s="622"/>
      <c r="HT17" s="622"/>
      <c r="HU17" s="622"/>
      <c r="HV17" s="622"/>
    </row>
    <row r="18" spans="1:230" s="623" customFormat="1" ht="16.5" customHeight="1">
      <c r="A18" s="624" t="s">
        <v>711</v>
      </c>
      <c r="B18" s="624"/>
      <c r="C18" s="624"/>
      <c r="D18" s="625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2"/>
      <c r="AJ18" s="622"/>
      <c r="AK18" s="622"/>
      <c r="AL18" s="622"/>
      <c r="AM18" s="622"/>
      <c r="AN18" s="622"/>
      <c r="AO18" s="622"/>
      <c r="AP18" s="622"/>
      <c r="AQ18" s="622"/>
      <c r="AR18" s="622"/>
      <c r="AS18" s="622"/>
      <c r="AT18" s="622"/>
      <c r="AU18" s="622"/>
      <c r="AV18" s="622"/>
      <c r="AW18" s="622"/>
      <c r="AX18" s="622"/>
      <c r="AY18" s="622"/>
      <c r="AZ18" s="622"/>
      <c r="BA18" s="622"/>
      <c r="BB18" s="622"/>
      <c r="BC18" s="622"/>
      <c r="BD18" s="622"/>
      <c r="BE18" s="622"/>
      <c r="BF18" s="622"/>
      <c r="BG18" s="622"/>
      <c r="BH18" s="622"/>
      <c r="BI18" s="622"/>
      <c r="BJ18" s="622"/>
      <c r="BK18" s="622"/>
      <c r="BL18" s="622"/>
      <c r="BM18" s="622"/>
      <c r="BN18" s="622"/>
      <c r="BO18" s="622"/>
      <c r="BP18" s="622"/>
      <c r="BQ18" s="622"/>
      <c r="BR18" s="622"/>
      <c r="BS18" s="622"/>
      <c r="BT18" s="622"/>
      <c r="BU18" s="622"/>
      <c r="BV18" s="622"/>
      <c r="BW18" s="622"/>
      <c r="BX18" s="622"/>
      <c r="BY18" s="622"/>
      <c r="BZ18" s="622"/>
      <c r="CA18" s="622"/>
      <c r="CB18" s="622"/>
      <c r="CC18" s="622"/>
      <c r="CD18" s="622"/>
      <c r="CE18" s="622"/>
      <c r="CF18" s="622"/>
      <c r="CG18" s="622"/>
      <c r="CH18" s="622"/>
      <c r="CI18" s="622"/>
      <c r="CJ18" s="622"/>
      <c r="CK18" s="622"/>
      <c r="CL18" s="622"/>
      <c r="CM18" s="622"/>
      <c r="CN18" s="622"/>
      <c r="CO18" s="622"/>
      <c r="CP18" s="622"/>
      <c r="CQ18" s="622"/>
      <c r="CR18" s="622"/>
      <c r="CS18" s="622"/>
      <c r="CT18" s="622"/>
      <c r="CU18" s="622"/>
      <c r="CV18" s="622"/>
      <c r="CW18" s="622"/>
      <c r="CX18" s="622"/>
      <c r="CY18" s="622"/>
      <c r="CZ18" s="622"/>
      <c r="DA18" s="622"/>
      <c r="DB18" s="622"/>
      <c r="DC18" s="622"/>
      <c r="DD18" s="622"/>
      <c r="DE18" s="622"/>
      <c r="DF18" s="622"/>
      <c r="DG18" s="622"/>
      <c r="DH18" s="622"/>
      <c r="DI18" s="622"/>
      <c r="DJ18" s="622"/>
      <c r="DK18" s="622"/>
      <c r="DL18" s="622"/>
      <c r="DM18" s="622"/>
      <c r="DN18" s="622"/>
      <c r="DO18" s="622"/>
      <c r="DP18" s="622"/>
      <c r="DQ18" s="622"/>
      <c r="DR18" s="622"/>
      <c r="DS18" s="622"/>
      <c r="DT18" s="622"/>
      <c r="DU18" s="622"/>
      <c r="DV18" s="622"/>
      <c r="DW18" s="622"/>
      <c r="DX18" s="622"/>
      <c r="DY18" s="622"/>
      <c r="DZ18" s="622"/>
      <c r="EA18" s="622"/>
      <c r="EB18" s="622"/>
      <c r="EC18" s="622"/>
      <c r="ED18" s="622"/>
      <c r="EE18" s="622"/>
      <c r="EF18" s="622"/>
      <c r="EG18" s="622"/>
      <c r="EH18" s="622"/>
      <c r="EI18" s="622"/>
      <c r="EJ18" s="622"/>
      <c r="EK18" s="622"/>
      <c r="EL18" s="622"/>
      <c r="EM18" s="622"/>
      <c r="EN18" s="622"/>
      <c r="EO18" s="622"/>
      <c r="EP18" s="622"/>
      <c r="EQ18" s="622"/>
      <c r="ER18" s="622"/>
      <c r="ES18" s="622"/>
      <c r="ET18" s="622"/>
      <c r="EU18" s="622"/>
      <c r="EV18" s="622"/>
      <c r="EW18" s="622"/>
      <c r="EX18" s="622"/>
      <c r="EY18" s="622"/>
      <c r="EZ18" s="622"/>
      <c r="FA18" s="622"/>
      <c r="FB18" s="622"/>
      <c r="FC18" s="622"/>
      <c r="FD18" s="622"/>
      <c r="FE18" s="622"/>
      <c r="FF18" s="622"/>
      <c r="FG18" s="622"/>
      <c r="FH18" s="622"/>
      <c r="FI18" s="622"/>
      <c r="FJ18" s="622"/>
      <c r="FK18" s="622"/>
      <c r="FL18" s="622"/>
      <c r="FM18" s="622"/>
      <c r="FN18" s="622"/>
      <c r="FO18" s="622"/>
      <c r="FP18" s="622"/>
      <c r="FQ18" s="622"/>
      <c r="FR18" s="622"/>
      <c r="FS18" s="622"/>
      <c r="FT18" s="622"/>
      <c r="FU18" s="622"/>
      <c r="FV18" s="622"/>
      <c r="FW18" s="622"/>
      <c r="FX18" s="622"/>
      <c r="FY18" s="622"/>
      <c r="FZ18" s="622"/>
      <c r="GA18" s="622"/>
      <c r="GB18" s="622"/>
      <c r="GC18" s="622"/>
      <c r="GD18" s="622"/>
      <c r="GE18" s="622"/>
      <c r="GF18" s="622"/>
      <c r="GG18" s="622"/>
      <c r="GH18" s="622"/>
      <c r="GI18" s="622"/>
      <c r="GJ18" s="622"/>
      <c r="GK18" s="622"/>
      <c r="GL18" s="622"/>
      <c r="GM18" s="622"/>
      <c r="GN18" s="622"/>
      <c r="GO18" s="622"/>
      <c r="GP18" s="622"/>
      <c r="GQ18" s="622"/>
      <c r="GR18" s="622"/>
      <c r="GS18" s="622"/>
      <c r="GT18" s="622"/>
      <c r="GU18" s="622"/>
      <c r="GV18" s="622"/>
      <c r="GW18" s="622"/>
      <c r="GX18" s="622"/>
      <c r="GY18" s="622"/>
      <c r="GZ18" s="622"/>
      <c r="HA18" s="622"/>
      <c r="HB18" s="622"/>
      <c r="HC18" s="622"/>
      <c r="HD18" s="622"/>
      <c r="HE18" s="622"/>
      <c r="HF18" s="622"/>
      <c r="HG18" s="622"/>
      <c r="HH18" s="622"/>
      <c r="HI18" s="622"/>
      <c r="HJ18" s="622"/>
      <c r="HK18" s="622"/>
      <c r="HL18" s="622"/>
      <c r="HM18" s="622"/>
      <c r="HN18" s="622"/>
      <c r="HO18" s="622"/>
      <c r="HP18" s="622"/>
      <c r="HQ18" s="622"/>
      <c r="HR18" s="622"/>
      <c r="HS18" s="622"/>
      <c r="HT18" s="622"/>
      <c r="HU18" s="622"/>
      <c r="HV18" s="622"/>
    </row>
    <row r="19" spans="1:230">
      <c r="A19" s="166"/>
      <c r="B19" s="166"/>
      <c r="C19" s="166"/>
      <c r="D19" s="294"/>
    </row>
    <row r="20" spans="1:230">
      <c r="A20" s="166"/>
      <c r="B20" s="166"/>
      <c r="C20" s="166"/>
      <c r="D20" s="294"/>
    </row>
    <row r="21" spans="1:230">
      <c r="A21" s="166"/>
      <c r="B21" s="166"/>
      <c r="C21" s="166"/>
    </row>
  </sheetData>
  <mergeCells count="1">
    <mergeCell ref="A16:D1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7"/>
  <sheetViews>
    <sheetView workbookViewId="0">
      <selection activeCell="L26" sqref="L26"/>
    </sheetView>
  </sheetViews>
  <sheetFormatPr defaultColWidth="9.140625" defaultRowHeight="15"/>
  <cols>
    <col min="1" max="1" width="14.28515625" style="22" customWidth="1"/>
    <col min="2" max="7" width="11.7109375" style="22" customWidth="1"/>
    <col min="8" max="16384" width="9.140625" style="22"/>
  </cols>
  <sheetData>
    <row r="1" spans="1:7">
      <c r="A1" s="18" t="s">
        <v>1031</v>
      </c>
      <c r="B1" s="18"/>
      <c r="C1" s="18"/>
      <c r="D1" s="18"/>
      <c r="E1" s="18"/>
      <c r="F1" s="18"/>
    </row>
    <row r="2" spans="1:7" ht="16.5" thickBot="1">
      <c r="A2" s="23"/>
      <c r="B2" s="24"/>
      <c r="C2" s="24"/>
      <c r="D2" s="24"/>
      <c r="E2" s="24"/>
      <c r="F2" s="1980" t="s">
        <v>760</v>
      </c>
      <c r="G2" s="1981"/>
    </row>
    <row r="3" spans="1:7" ht="15" customHeight="1">
      <c r="A3" s="1982" t="s">
        <v>41</v>
      </c>
      <c r="B3" s="1985" t="s">
        <v>79</v>
      </c>
      <c r="C3" s="1986"/>
      <c r="D3" s="1987"/>
      <c r="E3" s="1991" t="s">
        <v>80</v>
      </c>
      <c r="F3" s="1985"/>
      <c r="G3" s="1992"/>
    </row>
    <row r="4" spans="1:7" ht="15" customHeight="1">
      <c r="A4" s="1983"/>
      <c r="B4" s="1988"/>
      <c r="C4" s="1989"/>
      <c r="D4" s="1990"/>
      <c r="E4" s="1993"/>
      <c r="F4" s="1988"/>
      <c r="G4" s="1994"/>
    </row>
    <row r="5" spans="1:7" ht="16.5" thickBot="1">
      <c r="A5" s="1984"/>
      <c r="B5" s="415" t="s">
        <v>46</v>
      </c>
      <c r="C5" s="412" t="s">
        <v>697</v>
      </c>
      <c r="D5" s="413" t="s">
        <v>81</v>
      </c>
      <c r="E5" s="412" t="s">
        <v>46</v>
      </c>
      <c r="F5" s="412" t="s">
        <v>697</v>
      </c>
      <c r="G5" s="414" t="s">
        <v>81</v>
      </c>
    </row>
    <row r="6" spans="1:7" ht="17.45" customHeight="1" thickTop="1">
      <c r="A6" s="421" t="s">
        <v>695</v>
      </c>
      <c r="B6" s="416">
        <v>409675.79</v>
      </c>
      <c r="C6" s="310">
        <v>100</v>
      </c>
      <c r="D6" s="308">
        <v>2349.6201012730626</v>
      </c>
      <c r="E6" s="309">
        <v>51119.23</v>
      </c>
      <c r="F6" s="310">
        <v>100</v>
      </c>
      <c r="G6" s="405">
        <v>293.18493623848497</v>
      </c>
    </row>
    <row r="7" spans="1:7" ht="17.45" customHeight="1">
      <c r="A7" s="422" t="s">
        <v>50</v>
      </c>
      <c r="B7" s="417">
        <v>341333.26</v>
      </c>
      <c r="C7" s="306">
        <v>83.317898770635196</v>
      </c>
      <c r="D7" s="307">
        <v>2745.6374921170159</v>
      </c>
      <c r="E7" s="305">
        <v>39627.550000000003</v>
      </c>
      <c r="F7" s="306">
        <v>77.519849183956808</v>
      </c>
      <c r="G7" s="404">
        <v>318.75852649326248</v>
      </c>
    </row>
    <row r="8" spans="1:7" ht="16.899999999999999" customHeight="1">
      <c r="A8" s="423" t="s">
        <v>52</v>
      </c>
      <c r="B8" s="418">
        <v>8251.84</v>
      </c>
      <c r="C8" s="308">
        <v>2.0142366723696319</v>
      </c>
      <c r="D8" s="308">
        <v>6309.228534291613</v>
      </c>
      <c r="E8" s="309">
        <v>541.16</v>
      </c>
      <c r="F8" s="310">
        <v>1.0586231443626988</v>
      </c>
      <c r="G8" s="405">
        <v>413.76252007034179</v>
      </c>
    </row>
    <row r="9" spans="1:7" ht="16.899999999999999" customHeight="1">
      <c r="A9" s="423" t="s">
        <v>53</v>
      </c>
      <c r="B9" s="418">
        <v>3842.89</v>
      </c>
      <c r="C9" s="308">
        <v>0.93803199842490081</v>
      </c>
      <c r="D9" s="308">
        <v>826.26092789844631</v>
      </c>
      <c r="E9" s="309">
        <v>981.83</v>
      </c>
      <c r="F9" s="310">
        <v>1.9206666454091736</v>
      </c>
      <c r="G9" s="405">
        <v>211.10356186061313</v>
      </c>
    </row>
    <row r="10" spans="1:7" ht="16.899999999999999" customHeight="1">
      <c r="A10" s="424" t="s">
        <v>54</v>
      </c>
      <c r="B10" s="418">
        <v>4812.33</v>
      </c>
      <c r="C10" s="308">
        <v>1.1746679001949323</v>
      </c>
      <c r="D10" s="308">
        <v>1378.3105683279537</v>
      </c>
      <c r="E10" s="309">
        <v>1228.8699999999999</v>
      </c>
      <c r="F10" s="310">
        <v>2.4039290106678051</v>
      </c>
      <c r="G10" s="405">
        <v>351.96349961477546</v>
      </c>
    </row>
    <row r="11" spans="1:7" ht="16.899999999999999" customHeight="1">
      <c r="A11" s="424" t="s">
        <v>55</v>
      </c>
      <c r="B11" s="418">
        <v>10920.42</v>
      </c>
      <c r="C11" s="308">
        <v>2.66562493233979</v>
      </c>
      <c r="D11" s="308">
        <v>4169.1494804034601</v>
      </c>
      <c r="E11" s="309">
        <v>858.66</v>
      </c>
      <c r="F11" s="310">
        <v>1.6797201366296008</v>
      </c>
      <c r="G11" s="405">
        <v>327.81540388036683</v>
      </c>
    </row>
    <row r="12" spans="1:7" ht="16.899999999999999" customHeight="1">
      <c r="A12" s="424" t="s">
        <v>56</v>
      </c>
      <c r="B12" s="418">
        <v>55319.67</v>
      </c>
      <c r="C12" s="308">
        <v>13.503280240211414</v>
      </c>
      <c r="D12" s="308">
        <v>3312.6384016843535</v>
      </c>
      <c r="E12" s="309">
        <v>6866.12</v>
      </c>
      <c r="F12" s="310">
        <v>13.431579466279127</v>
      </c>
      <c r="G12" s="405">
        <v>411.15525061109321</v>
      </c>
    </row>
    <row r="13" spans="1:7" ht="16.899999999999999" customHeight="1">
      <c r="A13" s="423" t="s">
        <v>57</v>
      </c>
      <c r="B13" s="418">
        <v>823.63</v>
      </c>
      <c r="C13" s="308">
        <v>0.20104434289368187</v>
      </c>
      <c r="D13" s="308">
        <v>860.17900596338416</v>
      </c>
      <c r="E13" s="309">
        <v>191.41</v>
      </c>
      <c r="F13" s="310">
        <v>0.37443834736947329</v>
      </c>
      <c r="G13" s="405">
        <v>199.90391745255926</v>
      </c>
    </row>
    <row r="14" spans="1:7" ht="16.899999999999999" customHeight="1">
      <c r="A14" s="423" t="s">
        <v>58</v>
      </c>
      <c r="B14" s="418">
        <v>8432.7000000000007</v>
      </c>
      <c r="C14" s="308">
        <v>2.0583837770838258</v>
      </c>
      <c r="D14" s="308">
        <v>1700.3296736533287</v>
      </c>
      <c r="E14" s="309">
        <v>1632.64</v>
      </c>
      <c r="F14" s="310">
        <v>3.1937883258413708</v>
      </c>
      <c r="G14" s="405">
        <v>329.19779411023399</v>
      </c>
    </row>
    <row r="15" spans="1:7" ht="16.899999999999999" customHeight="1">
      <c r="A15" s="423" t="s">
        <v>59</v>
      </c>
      <c r="B15" s="418">
        <v>10273.82</v>
      </c>
      <c r="C15" s="308">
        <v>2.5077928085523435</v>
      </c>
      <c r="D15" s="308">
        <v>2115.3562648503739</v>
      </c>
      <c r="E15" s="309">
        <v>2353.36</v>
      </c>
      <c r="F15" s="310">
        <v>4.6036687172322432</v>
      </c>
      <c r="G15" s="405">
        <v>484.55149296447439</v>
      </c>
    </row>
    <row r="16" spans="1:7" ht="16.899999999999999" customHeight="1">
      <c r="A16" s="424" t="s">
        <v>60</v>
      </c>
      <c r="B16" s="418">
        <v>48613.56</v>
      </c>
      <c r="C16" s="308">
        <v>11.866349241677181</v>
      </c>
      <c r="D16" s="308">
        <v>2086.3991842137111</v>
      </c>
      <c r="E16" s="309">
        <v>5748.92</v>
      </c>
      <c r="F16" s="310">
        <v>11.246100537899338</v>
      </c>
      <c r="G16" s="405">
        <v>246.73243428602819</v>
      </c>
    </row>
    <row r="17" spans="1:7" ht="16.899999999999999" customHeight="1">
      <c r="A17" s="424" t="s">
        <v>61</v>
      </c>
      <c r="B17" s="418">
        <v>69256.3</v>
      </c>
      <c r="C17" s="308">
        <v>16.905148336932481</v>
      </c>
      <c r="D17" s="308">
        <v>2496.6735077108651</v>
      </c>
      <c r="E17" s="309">
        <v>7989.11</v>
      </c>
      <c r="F17" s="310">
        <v>15.628384856344667</v>
      </c>
      <c r="G17" s="405">
        <v>288.00555743214625</v>
      </c>
    </row>
    <row r="18" spans="1:7" ht="16.899999999999999" customHeight="1">
      <c r="A18" s="424" t="s">
        <v>696</v>
      </c>
      <c r="B18" s="418">
        <v>2061.19</v>
      </c>
      <c r="C18" s="308">
        <v>0.50312711912998331</v>
      </c>
      <c r="D18" s="308">
        <v>1311.8571792260693</v>
      </c>
      <c r="E18" s="309">
        <v>399.61</v>
      </c>
      <c r="F18" s="310">
        <v>0.7817214774166199</v>
      </c>
      <c r="G18" s="405">
        <v>254.33426680244401</v>
      </c>
    </row>
    <row r="19" spans="1:7" ht="16.899999999999999" customHeight="1">
      <c r="A19" s="423" t="s">
        <v>62</v>
      </c>
      <c r="B19" s="418">
        <v>50365.71</v>
      </c>
      <c r="C19" s="308">
        <v>12.294041100158738</v>
      </c>
      <c r="D19" s="308">
        <v>4162.8372520123748</v>
      </c>
      <c r="E19" s="309">
        <v>4211.8999999999996</v>
      </c>
      <c r="F19" s="310">
        <v>8.2393651078077639</v>
      </c>
      <c r="G19" s="405">
        <v>348.12284432704155</v>
      </c>
    </row>
    <row r="20" spans="1:7" ht="16.899999999999999" customHeight="1">
      <c r="A20" s="423" t="s">
        <v>63</v>
      </c>
      <c r="B20" s="418">
        <v>681.75</v>
      </c>
      <c r="C20" s="308">
        <v>0.16641207917119047</v>
      </c>
      <c r="D20" s="308">
        <v>6235.7084057440779</v>
      </c>
      <c r="E20" s="309">
        <v>51.47</v>
      </c>
      <c r="F20" s="310">
        <v>0.10068618013221248</v>
      </c>
      <c r="G20" s="406">
        <v>470.77654806548981</v>
      </c>
    </row>
    <row r="21" spans="1:7" ht="16.899999999999999" customHeight="1">
      <c r="A21" s="423" t="s">
        <v>64</v>
      </c>
      <c r="B21" s="418">
        <v>1257.02</v>
      </c>
      <c r="C21" s="308">
        <v>0.30683287386838259</v>
      </c>
      <c r="D21" s="308">
        <v>669.43953305072114</v>
      </c>
      <c r="E21" s="309">
        <v>319.95999999999998</v>
      </c>
      <c r="F21" s="310">
        <v>0.62590927132509611</v>
      </c>
      <c r="G21" s="405">
        <v>170.39814242805105</v>
      </c>
    </row>
    <row r="22" spans="1:7" ht="16.899999999999999" customHeight="1">
      <c r="A22" s="423" t="s">
        <v>65</v>
      </c>
      <c r="B22" s="418">
        <v>2452.7199999999998</v>
      </c>
      <c r="C22" s="308">
        <v>0.59869781419107038</v>
      </c>
      <c r="D22" s="308">
        <v>857.21974661424201</v>
      </c>
      <c r="E22" s="309">
        <v>183.21</v>
      </c>
      <c r="F22" s="310">
        <v>0.35839741717549345</v>
      </c>
      <c r="G22" s="405">
        <v>64.031454783748359</v>
      </c>
    </row>
    <row r="23" spans="1:7" ht="16.899999999999999" customHeight="1">
      <c r="A23" s="423" t="s">
        <v>66</v>
      </c>
      <c r="B23" s="418">
        <v>392.97</v>
      </c>
      <c r="C23" s="308">
        <v>9.5922192522042857E-2</v>
      </c>
      <c r="D23" s="308">
        <v>2998.8553113553112</v>
      </c>
      <c r="E23" s="309">
        <v>68.819999999999993</v>
      </c>
      <c r="F23" s="310">
        <v>0.13462644096947468</v>
      </c>
      <c r="G23" s="405">
        <v>525.18315018315013</v>
      </c>
    </row>
    <row r="24" spans="1:7" ht="16.899999999999999" customHeight="1">
      <c r="A24" s="424" t="s">
        <v>67</v>
      </c>
      <c r="B24" s="418">
        <v>7916.85</v>
      </c>
      <c r="C24" s="308">
        <v>1.9324671345602338</v>
      </c>
      <c r="D24" s="308">
        <v>1700.1645005282915</v>
      </c>
      <c r="E24" s="309">
        <v>1370.63</v>
      </c>
      <c r="F24" s="310">
        <v>2.6812414819237298</v>
      </c>
      <c r="G24" s="405">
        <v>294.34642179138069</v>
      </c>
    </row>
    <row r="25" spans="1:7" ht="16.899999999999999" customHeight="1">
      <c r="A25" s="423" t="s">
        <v>68</v>
      </c>
      <c r="B25" s="418">
        <v>115.78</v>
      </c>
      <c r="C25" s="308">
        <v>2.8261372242670234E-2</v>
      </c>
      <c r="D25" s="308">
        <v>10641.544117647059</v>
      </c>
      <c r="E25" s="309">
        <v>5.44</v>
      </c>
      <c r="F25" s="310">
        <v>1.0641787836006136E-2</v>
      </c>
      <c r="G25" s="405">
        <v>500</v>
      </c>
    </row>
    <row r="26" spans="1:7" ht="16.899999999999999" customHeight="1">
      <c r="A26" s="424" t="s">
        <v>69</v>
      </c>
      <c r="B26" s="418">
        <v>28135.79</v>
      </c>
      <c r="C26" s="308">
        <v>6.8678185742926132</v>
      </c>
      <c r="D26" s="308">
        <v>15228.538025622845</v>
      </c>
      <c r="E26" s="309">
        <v>895.39</v>
      </c>
      <c r="F26" s="310">
        <v>1.7515717666326349</v>
      </c>
      <c r="G26" s="405">
        <v>484.63116417781191</v>
      </c>
    </row>
    <row r="27" spans="1:7" ht="16.899999999999999" customHeight="1">
      <c r="A27" s="424" t="s">
        <v>70</v>
      </c>
      <c r="B27" s="418">
        <v>6903.06</v>
      </c>
      <c r="C27" s="308">
        <v>1.6850055991836863</v>
      </c>
      <c r="D27" s="308">
        <v>2531.4772506408399</v>
      </c>
      <c r="E27" s="309">
        <v>1441.06</v>
      </c>
      <c r="F27" s="310">
        <v>2.8190174226020224</v>
      </c>
      <c r="G27" s="405">
        <v>528.46282761680891</v>
      </c>
    </row>
    <row r="28" spans="1:7" ht="16.899999999999999" customHeight="1">
      <c r="A28" s="424" t="s">
        <v>71</v>
      </c>
      <c r="B28" s="418">
        <v>25079.22</v>
      </c>
      <c r="C28" s="308">
        <v>6.1217237171862173</v>
      </c>
      <c r="D28" s="308">
        <v>1740.4195874077975</v>
      </c>
      <c r="E28" s="309">
        <v>3495.55</v>
      </c>
      <c r="F28" s="310">
        <v>6.8380333584836857</v>
      </c>
      <c r="G28" s="405">
        <v>242.58025922510058</v>
      </c>
    </row>
    <row r="29" spans="1:7" ht="16.899999999999999" customHeight="1">
      <c r="A29" s="424" t="s">
        <v>72</v>
      </c>
      <c r="B29" s="418">
        <v>7085.47</v>
      </c>
      <c r="C29" s="308">
        <v>1.7295310518593252</v>
      </c>
      <c r="D29" s="308">
        <v>1945.7077814910519</v>
      </c>
      <c r="E29" s="309">
        <v>823.98</v>
      </c>
      <c r="F29" s="310">
        <v>1.6118787391750617</v>
      </c>
      <c r="G29" s="405">
        <v>226.26929445654233</v>
      </c>
    </row>
    <row r="30" spans="1:7" ht="16.899999999999999" customHeight="1">
      <c r="A30" s="424" t="s">
        <v>73</v>
      </c>
      <c r="B30" s="418">
        <v>15897.02</v>
      </c>
      <c r="C30" s="308">
        <v>3.8803903935841562</v>
      </c>
      <c r="D30" s="308">
        <v>1217.616623965502</v>
      </c>
      <c r="E30" s="309">
        <v>2497.5500000000002</v>
      </c>
      <c r="F30" s="310">
        <v>4.8857347812163843</v>
      </c>
      <c r="G30" s="405">
        <v>191.29738776104199</v>
      </c>
    </row>
    <row r="31" spans="1:7" ht="16.899999999999999" customHeight="1">
      <c r="A31" s="424" t="s">
        <v>74</v>
      </c>
      <c r="B31" s="418">
        <v>1161.28</v>
      </c>
      <c r="C31" s="308">
        <v>0.28346317462401183</v>
      </c>
      <c r="D31" s="308">
        <v>2390.64558629776</v>
      </c>
      <c r="E31" s="309">
        <v>260.44</v>
      </c>
      <c r="F31" s="310">
        <v>0.50947559264879383</v>
      </c>
      <c r="G31" s="405">
        <v>536.14953886693013</v>
      </c>
    </row>
    <row r="32" spans="1:7" ht="16.899999999999999" customHeight="1">
      <c r="A32" s="425" t="s">
        <v>75</v>
      </c>
      <c r="B32" s="419">
        <v>2240.85</v>
      </c>
      <c r="C32" s="311">
        <v>0.54698130929338051</v>
      </c>
      <c r="D32" s="311">
        <v>1178.396201113793</v>
      </c>
      <c r="E32" s="312">
        <v>505.7</v>
      </c>
      <c r="F32" s="313">
        <v>0.98925590232873217</v>
      </c>
      <c r="G32" s="407">
        <v>265.93255189024035</v>
      </c>
    </row>
    <row r="33" spans="1:7" ht="16.899999999999999" customHeight="1">
      <c r="A33" s="424" t="s">
        <v>76</v>
      </c>
      <c r="B33" s="418">
        <v>3424.29</v>
      </c>
      <c r="C33" s="308">
        <v>0.83585363928876544</v>
      </c>
      <c r="D33" s="308">
        <v>1516.7631542812596</v>
      </c>
      <c r="E33" s="309">
        <v>1554</v>
      </c>
      <c r="F33" s="310">
        <v>3.0399518928591061</v>
      </c>
      <c r="G33" s="405">
        <v>688.33245483095106</v>
      </c>
    </row>
    <row r="34" spans="1:7" ht="16.899999999999999" customHeight="1">
      <c r="A34" s="424" t="s">
        <v>77</v>
      </c>
      <c r="B34" s="418">
        <v>6009.69</v>
      </c>
      <c r="C34" s="308">
        <v>1.466938038979555</v>
      </c>
      <c r="D34" s="308">
        <v>1979.5284460723603</v>
      </c>
      <c r="E34" s="309">
        <v>907.93</v>
      </c>
      <c r="F34" s="310">
        <v>1.7761026525634285</v>
      </c>
      <c r="G34" s="405">
        <v>299.06255764315267</v>
      </c>
    </row>
    <row r="35" spans="1:7" ht="16.899999999999999" customHeight="1" thickBot="1">
      <c r="A35" s="398" t="s">
        <v>947</v>
      </c>
      <c r="B35" s="420">
        <v>27947.99</v>
      </c>
      <c r="C35" s="408">
        <v>6.8219774470929808</v>
      </c>
      <c r="D35" s="408">
        <v>1634.7515262190304</v>
      </c>
      <c r="E35" s="409">
        <v>3734.51</v>
      </c>
      <c r="F35" s="410">
        <v>7.3054895388682493</v>
      </c>
      <c r="G35" s="411">
        <v>218.44132340752344</v>
      </c>
    </row>
    <row r="36" spans="1:7" s="19" customFormat="1">
      <c r="A36" s="403" t="s">
        <v>1032</v>
      </c>
      <c r="B36" s="20"/>
      <c r="C36" s="20"/>
      <c r="D36" s="21"/>
    </row>
    <row r="37" spans="1:7">
      <c r="A37" s="242" t="s">
        <v>712</v>
      </c>
    </row>
  </sheetData>
  <mergeCells count="4">
    <mergeCell ref="F2:G2"/>
    <mergeCell ref="A3:A5"/>
    <mergeCell ref="B3:D4"/>
    <mergeCell ref="E3:G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3"/>
  <sheetViews>
    <sheetView zoomScale="115" zoomScaleNormal="115" workbookViewId="0">
      <selection activeCell="L26" sqref="L26"/>
    </sheetView>
  </sheetViews>
  <sheetFormatPr defaultRowHeight="15"/>
  <cols>
    <col min="1" max="1" width="25.5703125" customWidth="1"/>
    <col min="7" max="7" width="8.85546875" customWidth="1"/>
    <col min="8" max="8" width="10" customWidth="1"/>
    <col min="9" max="9" width="12.28515625" customWidth="1"/>
    <col min="10" max="10" width="9.7109375" customWidth="1"/>
    <col min="11" max="11" width="13.140625" customWidth="1"/>
  </cols>
  <sheetData>
    <row r="1" spans="1:11">
      <c r="A1" s="627" t="s">
        <v>682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6" customHeight="1" thickBot="1">
      <c r="A2" s="13" t="s">
        <v>644</v>
      </c>
      <c r="B2" s="13"/>
      <c r="C2" s="13"/>
      <c r="D2" s="13"/>
      <c r="E2" s="13"/>
      <c r="F2" s="13"/>
      <c r="G2" s="13"/>
      <c r="H2" s="13"/>
      <c r="I2" s="13"/>
      <c r="J2" s="13"/>
      <c r="K2" s="810" t="s">
        <v>808</v>
      </c>
    </row>
    <row r="3" spans="1:11" ht="13.9" customHeight="1">
      <c r="A3" s="2146" t="s">
        <v>645</v>
      </c>
      <c r="B3" s="2148"/>
      <c r="C3" s="2149"/>
      <c r="D3" s="2149"/>
      <c r="E3" s="2149"/>
      <c r="F3" s="2149"/>
      <c r="G3" s="2150"/>
      <c r="H3" s="2151" t="s">
        <v>1093</v>
      </c>
      <c r="I3" s="2153" t="s">
        <v>1094</v>
      </c>
      <c r="J3" s="2155" t="s">
        <v>1139</v>
      </c>
      <c r="K3" s="2144" t="s">
        <v>794</v>
      </c>
    </row>
    <row r="4" spans="1:11" ht="13.9" customHeight="1" thickBot="1">
      <c r="A4" s="2147"/>
      <c r="B4" s="628">
        <v>2000</v>
      </c>
      <c r="C4" s="295">
        <v>2005</v>
      </c>
      <c r="D4" s="295">
        <v>2010</v>
      </c>
      <c r="E4" s="295">
        <v>2015</v>
      </c>
      <c r="F4" s="295">
        <v>2016</v>
      </c>
      <c r="G4" s="295">
        <v>2017</v>
      </c>
      <c r="H4" s="2152">
        <v>2008</v>
      </c>
      <c r="I4" s="2154"/>
      <c r="J4" s="2156"/>
      <c r="K4" s="2145"/>
    </row>
    <row r="5" spans="1:11" ht="13.9" customHeight="1" thickTop="1">
      <c r="A5" s="629" t="s">
        <v>646</v>
      </c>
      <c r="B5" s="630">
        <v>60.9</v>
      </c>
      <c r="C5" s="296">
        <v>61.6</v>
      </c>
      <c r="D5" s="296">
        <v>55.8</v>
      </c>
      <c r="E5" s="672">
        <v>50.6</v>
      </c>
      <c r="F5" s="386">
        <v>58.4</v>
      </c>
      <c r="G5" s="672">
        <v>62.8</v>
      </c>
      <c r="H5" s="1577">
        <v>64.5</v>
      </c>
      <c r="I5" s="1575">
        <f>H5-G5</f>
        <v>1.7000000000000028</v>
      </c>
      <c r="J5" s="1572">
        <v>57.3</v>
      </c>
      <c r="K5" s="631" t="s">
        <v>795</v>
      </c>
    </row>
    <row r="6" spans="1:11" ht="13.9" customHeight="1">
      <c r="A6" s="629" t="s">
        <v>647</v>
      </c>
      <c r="B6" s="630">
        <v>9.2999999999999989</v>
      </c>
      <c r="C6" s="296">
        <v>6.2</v>
      </c>
      <c r="D6" s="296">
        <v>4.3</v>
      </c>
      <c r="E6" s="672">
        <v>4.3</v>
      </c>
      <c r="F6" s="386">
        <v>4.8</v>
      </c>
      <c r="G6" s="672">
        <v>5.2</v>
      </c>
      <c r="H6" s="1577">
        <v>5.3</v>
      </c>
      <c r="I6" s="1575">
        <f t="shared" ref="I6:I25" si="0">H6-G6</f>
        <v>9.9999999999999645E-2</v>
      </c>
      <c r="J6" s="1573">
        <v>17.399999999999999</v>
      </c>
      <c r="K6" s="632"/>
    </row>
    <row r="7" spans="1:11" ht="13.9" customHeight="1">
      <c r="A7" s="629" t="s">
        <v>648</v>
      </c>
      <c r="B7" s="630">
        <v>33.1</v>
      </c>
      <c r="C7" s="296">
        <v>32.9</v>
      </c>
      <c r="D7" s="296">
        <v>30.8</v>
      </c>
      <c r="E7" s="672">
        <v>30.9</v>
      </c>
      <c r="F7" s="386">
        <v>35.4</v>
      </c>
      <c r="G7" s="672">
        <v>35.9</v>
      </c>
      <c r="H7" s="1577">
        <v>35.799999999999997</v>
      </c>
      <c r="I7" s="1575">
        <f t="shared" si="0"/>
        <v>-0.10000000000000142</v>
      </c>
      <c r="J7" s="1573">
        <v>22.2</v>
      </c>
      <c r="K7" s="632"/>
    </row>
    <row r="8" spans="1:11" ht="13.9" customHeight="1">
      <c r="A8" s="629" t="s">
        <v>649</v>
      </c>
      <c r="B8" s="630">
        <v>17.100000000000001</v>
      </c>
      <c r="C8" s="296">
        <v>21.1</v>
      </c>
      <c r="D8" s="296">
        <v>19</v>
      </c>
      <c r="E8" s="672">
        <v>14.1</v>
      </c>
      <c r="F8" s="386">
        <v>16.899999999999999</v>
      </c>
      <c r="G8" s="672">
        <v>20.2</v>
      </c>
      <c r="H8" s="1577">
        <v>22.1</v>
      </c>
      <c r="I8" s="1575">
        <f t="shared" si="0"/>
        <v>1.9000000000000021</v>
      </c>
      <c r="J8" s="1573">
        <v>15</v>
      </c>
      <c r="K8" s="632"/>
    </row>
    <row r="9" spans="1:11" ht="14.45" customHeight="1">
      <c r="A9" s="629" t="s">
        <v>650</v>
      </c>
      <c r="B9" s="630" t="s">
        <v>651</v>
      </c>
      <c r="C9" s="296" t="s">
        <v>652</v>
      </c>
      <c r="D9" s="296" t="s">
        <v>653</v>
      </c>
      <c r="E9" s="672">
        <v>1.3</v>
      </c>
      <c r="F9" s="386">
        <v>1.3</v>
      </c>
      <c r="G9" s="672">
        <f>G5-G6-G7-G8</f>
        <v>1.4999999999999964</v>
      </c>
      <c r="H9" s="1577">
        <v>1.3</v>
      </c>
      <c r="I9" s="1575">
        <f t="shared" si="0"/>
        <v>-0.1999999999999964</v>
      </c>
      <c r="J9" s="1573">
        <v>2.7</v>
      </c>
      <c r="K9" s="632"/>
    </row>
    <row r="10" spans="1:11" ht="13.9" customHeight="1">
      <c r="A10" s="629" t="s">
        <v>654</v>
      </c>
      <c r="B10" s="630">
        <v>4.3</v>
      </c>
      <c r="C10" s="296">
        <v>4.4000000000000004</v>
      </c>
      <c r="D10" s="296">
        <v>5.0999999999999996</v>
      </c>
      <c r="E10" s="672">
        <v>5.3</v>
      </c>
      <c r="F10" s="386">
        <v>5.0999999999999996</v>
      </c>
      <c r="G10" s="672">
        <v>5.5</v>
      </c>
      <c r="H10" s="1577">
        <v>5.5</v>
      </c>
      <c r="I10" s="1575">
        <f t="shared" si="0"/>
        <v>0</v>
      </c>
      <c r="J10" s="1573">
        <v>6</v>
      </c>
      <c r="K10" s="632"/>
    </row>
    <row r="11" spans="1:11" ht="13.9" customHeight="1">
      <c r="A11" s="629" t="s">
        <v>655</v>
      </c>
      <c r="B11" s="630">
        <v>160.19999999999999</v>
      </c>
      <c r="C11" s="296">
        <v>154.6</v>
      </c>
      <c r="D11" s="296">
        <v>162.80000000000001</v>
      </c>
      <c r="E11" s="672">
        <v>169.2</v>
      </c>
      <c r="F11" s="386">
        <v>176.2</v>
      </c>
      <c r="G11" s="672">
        <v>174.6</v>
      </c>
      <c r="H11" s="1577">
        <v>172.1</v>
      </c>
      <c r="I11" s="1575">
        <f t="shared" si="0"/>
        <v>-2.5</v>
      </c>
      <c r="J11" s="1573">
        <v>220</v>
      </c>
      <c r="K11" s="632" t="s">
        <v>796</v>
      </c>
    </row>
    <row r="12" spans="1:11" ht="13.9" customHeight="1">
      <c r="A12" s="629" t="s">
        <v>656</v>
      </c>
      <c r="B12" s="630">
        <v>71.5</v>
      </c>
      <c r="C12" s="296">
        <v>55.7</v>
      </c>
      <c r="D12" s="296">
        <v>54.5</v>
      </c>
      <c r="E12" s="672">
        <v>48.1</v>
      </c>
      <c r="F12" s="386">
        <v>46.5</v>
      </c>
      <c r="G12" s="672">
        <v>46.4</v>
      </c>
      <c r="H12" s="1577">
        <v>46</v>
      </c>
      <c r="I12" s="1575">
        <f t="shared" si="0"/>
        <v>-0.39999999999999858</v>
      </c>
      <c r="J12" s="1573">
        <v>91</v>
      </c>
      <c r="K12" s="632"/>
    </row>
    <row r="13" spans="1:11" ht="13.9" customHeight="1">
      <c r="A13" s="629" t="s">
        <v>657</v>
      </c>
      <c r="B13" s="630">
        <v>7.9</v>
      </c>
      <c r="C13" s="296">
        <v>9.1</v>
      </c>
      <c r="D13" s="296">
        <v>9.9</v>
      </c>
      <c r="E13" s="672">
        <v>12.2</v>
      </c>
      <c r="F13" s="386">
        <v>14</v>
      </c>
      <c r="G13" s="672">
        <v>13.5</v>
      </c>
      <c r="H13" s="1577">
        <v>13.5</v>
      </c>
      <c r="I13" s="1575">
        <f t="shared" si="0"/>
        <v>0</v>
      </c>
      <c r="J13" s="1573">
        <v>10.1</v>
      </c>
      <c r="K13" s="632"/>
    </row>
    <row r="14" spans="1:11" ht="15" customHeight="1">
      <c r="A14" s="629" t="s">
        <v>1131</v>
      </c>
      <c r="B14" s="630">
        <v>210</v>
      </c>
      <c r="C14" s="296">
        <v>199</v>
      </c>
      <c r="D14" s="296">
        <v>208</v>
      </c>
      <c r="E14" s="672">
        <v>203</v>
      </c>
      <c r="F14" s="386">
        <v>219</v>
      </c>
      <c r="G14" s="672">
        <v>223</v>
      </c>
      <c r="H14" s="1577">
        <v>225</v>
      </c>
      <c r="I14" s="1575">
        <f t="shared" si="0"/>
        <v>2</v>
      </c>
      <c r="J14" s="1573">
        <v>201</v>
      </c>
      <c r="K14" s="632"/>
    </row>
    <row r="15" spans="1:11" ht="13.9" customHeight="1">
      <c r="A15" s="629" t="s">
        <v>658</v>
      </c>
      <c r="B15" s="630">
        <v>23.9</v>
      </c>
      <c r="C15" s="296">
        <v>23.8</v>
      </c>
      <c r="D15" s="296">
        <v>23.1</v>
      </c>
      <c r="E15" s="672">
        <v>21.1</v>
      </c>
      <c r="F15" s="672">
        <v>22.1</v>
      </c>
      <c r="G15" s="672">
        <v>22</v>
      </c>
      <c r="H15" s="1577">
        <v>21.7</v>
      </c>
      <c r="I15" s="1575">
        <f t="shared" si="0"/>
        <v>-0.30000000000000071</v>
      </c>
      <c r="J15" s="1573">
        <v>22</v>
      </c>
      <c r="K15" s="632" t="s">
        <v>797</v>
      </c>
    </row>
    <row r="16" spans="1:11" ht="13.9" customHeight="1">
      <c r="A16" s="629" t="s">
        <v>659</v>
      </c>
      <c r="B16" s="630">
        <v>2.7</v>
      </c>
      <c r="C16" s="296">
        <v>2</v>
      </c>
      <c r="D16" s="296">
        <v>2.6</v>
      </c>
      <c r="E16" s="672">
        <v>3.6</v>
      </c>
      <c r="F16" s="672">
        <v>3.9</v>
      </c>
      <c r="G16" s="672">
        <v>3.7</v>
      </c>
      <c r="H16" s="1577">
        <v>3.4</v>
      </c>
      <c r="I16" s="1575">
        <f t="shared" si="0"/>
        <v>-0.30000000000000027</v>
      </c>
      <c r="J16" s="1573">
        <v>2.8</v>
      </c>
      <c r="K16" s="632"/>
    </row>
    <row r="17" spans="1:14" ht="13.9" customHeight="1">
      <c r="A17" s="629" t="s">
        <v>660</v>
      </c>
      <c r="B17" s="630">
        <v>3.3</v>
      </c>
      <c r="C17" s="296">
        <v>3.3</v>
      </c>
      <c r="D17" s="296">
        <v>3</v>
      </c>
      <c r="E17" s="672">
        <v>3.7</v>
      </c>
      <c r="F17" s="672">
        <v>3.6</v>
      </c>
      <c r="G17" s="672">
        <v>3.3</v>
      </c>
      <c r="H17" s="1577">
        <v>3.5</v>
      </c>
      <c r="I17" s="1575">
        <f t="shared" si="0"/>
        <v>0.20000000000000018</v>
      </c>
      <c r="J17" s="1573">
        <v>3</v>
      </c>
      <c r="K17" s="632"/>
    </row>
    <row r="18" spans="1:14" ht="15.6" customHeight="1">
      <c r="A18" s="629" t="s">
        <v>1132</v>
      </c>
      <c r="B18" s="630">
        <v>17.8</v>
      </c>
      <c r="C18" s="296">
        <v>18.399999999999999</v>
      </c>
      <c r="D18" s="296">
        <v>17.399999999999999</v>
      </c>
      <c r="E18" s="672">
        <v>13.7</v>
      </c>
      <c r="F18" s="672">
        <v>14.5</v>
      </c>
      <c r="G18" s="672">
        <v>14.8</v>
      </c>
      <c r="H18" s="1577">
        <v>14.6</v>
      </c>
      <c r="I18" s="1575">
        <f t="shared" si="0"/>
        <v>-0.20000000000000107</v>
      </c>
      <c r="J18" s="1573">
        <v>16.2</v>
      </c>
      <c r="K18" s="632"/>
    </row>
    <row r="19" spans="1:14" ht="13.9" customHeight="1">
      <c r="A19" s="629" t="s">
        <v>661</v>
      </c>
      <c r="B19" s="630">
        <v>31.5</v>
      </c>
      <c r="C19" s="296">
        <v>34</v>
      </c>
      <c r="D19" s="296">
        <v>34.299999999999997</v>
      </c>
      <c r="E19" s="672">
        <v>30.5</v>
      </c>
      <c r="F19" s="672">
        <v>31.4</v>
      </c>
      <c r="G19" s="672">
        <v>33.4</v>
      </c>
      <c r="H19" s="1577">
        <v>31</v>
      </c>
      <c r="I19" s="1575">
        <f t="shared" si="0"/>
        <v>-2.3999999999999986</v>
      </c>
      <c r="J19" s="1573">
        <v>30.9</v>
      </c>
      <c r="K19" s="632"/>
    </row>
    <row r="20" spans="1:14" ht="13.9" customHeight="1">
      <c r="A20" s="633" t="s">
        <v>866</v>
      </c>
      <c r="B20" s="634">
        <v>98.5</v>
      </c>
      <c r="C20" s="297">
        <v>91</v>
      </c>
      <c r="D20" s="297">
        <v>80.3</v>
      </c>
      <c r="E20" s="673">
        <v>81.2</v>
      </c>
      <c r="F20" s="673">
        <v>78.900000000000006</v>
      </c>
      <c r="G20" s="673">
        <v>78</v>
      </c>
      <c r="H20" s="1577">
        <v>76.900000000000006</v>
      </c>
      <c r="I20" s="1575">
        <f t="shared" si="0"/>
        <v>-1.0999999999999943</v>
      </c>
      <c r="J20" s="1573">
        <v>98.5</v>
      </c>
      <c r="K20" s="632" t="s">
        <v>798</v>
      </c>
    </row>
    <row r="21" spans="1:14" ht="13.9" customHeight="1">
      <c r="A21" s="629" t="s">
        <v>10</v>
      </c>
      <c r="B21" s="630">
        <v>68.099999999999994</v>
      </c>
      <c r="C21" s="296">
        <v>60.3</v>
      </c>
      <c r="D21" s="296">
        <v>47.6</v>
      </c>
      <c r="E21" s="672">
        <v>48.9</v>
      </c>
      <c r="F21" s="672">
        <v>47.7</v>
      </c>
      <c r="G21" s="672">
        <v>48.9</v>
      </c>
      <c r="H21" s="1577">
        <v>49.9</v>
      </c>
      <c r="I21" s="1575">
        <f t="shared" si="0"/>
        <v>1</v>
      </c>
      <c r="J21" s="1573">
        <v>80.599999999999994</v>
      </c>
      <c r="K21" s="632" t="s">
        <v>799</v>
      </c>
    </row>
    <row r="22" spans="1:14" ht="13.9" customHeight="1">
      <c r="A22" s="629" t="s">
        <v>662</v>
      </c>
      <c r="B22" s="630">
        <v>1.9</v>
      </c>
      <c r="C22" s="296">
        <v>1.6</v>
      </c>
      <c r="D22" s="296">
        <v>1.6</v>
      </c>
      <c r="E22" s="672">
        <v>1.5</v>
      </c>
      <c r="F22" s="672">
        <v>1.7</v>
      </c>
      <c r="G22" s="672">
        <v>1.6</v>
      </c>
      <c r="H22" s="1577">
        <v>1.5</v>
      </c>
      <c r="I22" s="1575">
        <f t="shared" si="0"/>
        <v>-0.10000000000000009</v>
      </c>
      <c r="J22" s="1573">
        <v>2.6</v>
      </c>
      <c r="K22" s="632" t="s">
        <v>800</v>
      </c>
    </row>
    <row r="23" spans="1:14" ht="13.9" customHeight="1">
      <c r="A23" s="629" t="s">
        <v>1133</v>
      </c>
      <c r="B23" s="630">
        <v>94.2</v>
      </c>
      <c r="C23" s="296">
        <v>86.7</v>
      </c>
      <c r="D23" s="296">
        <v>94.6</v>
      </c>
      <c r="E23" s="672">
        <v>100.9</v>
      </c>
      <c r="F23" s="672">
        <v>108.2</v>
      </c>
      <c r="G23" s="672">
        <v>103.3</v>
      </c>
      <c r="H23" s="1577">
        <v>107.1</v>
      </c>
      <c r="I23" s="1575">
        <f t="shared" si="0"/>
        <v>3.7999999999999972</v>
      </c>
      <c r="J23" s="1573">
        <v>127.9</v>
      </c>
      <c r="K23" s="632" t="s">
        <v>801</v>
      </c>
    </row>
    <row r="24" spans="1:14" ht="15" customHeight="1">
      <c r="A24" s="629" t="s">
        <v>1138</v>
      </c>
      <c r="B24" s="630">
        <v>56.8</v>
      </c>
      <c r="C24" s="296">
        <v>52.6</v>
      </c>
      <c r="D24" s="296">
        <v>53.6</v>
      </c>
      <c r="E24" s="672">
        <v>65.7</v>
      </c>
      <c r="F24" s="672">
        <v>60.4</v>
      </c>
      <c r="G24" s="672">
        <v>62.4</v>
      </c>
      <c r="H24" s="1577">
        <v>64.400000000000006</v>
      </c>
      <c r="I24" s="1575">
        <f t="shared" si="0"/>
        <v>2.0000000000000071</v>
      </c>
      <c r="J24" s="1573">
        <v>96.7</v>
      </c>
      <c r="K24" s="632" t="s">
        <v>802</v>
      </c>
    </row>
    <row r="25" spans="1:14" ht="13.9" customHeight="1" thickBot="1">
      <c r="A25" s="635" t="s">
        <v>663</v>
      </c>
      <c r="B25" s="636">
        <v>10.8</v>
      </c>
      <c r="C25" s="550">
        <v>10.199999999999999</v>
      </c>
      <c r="D25" s="550">
        <v>13.2</v>
      </c>
      <c r="E25" s="674">
        <v>14.8</v>
      </c>
      <c r="F25" s="674">
        <v>13.2</v>
      </c>
      <c r="G25" s="674">
        <v>12.6</v>
      </c>
      <c r="H25" s="1578">
        <v>12.3</v>
      </c>
      <c r="I25" s="1576">
        <f t="shared" si="0"/>
        <v>-0.29999999999999893</v>
      </c>
      <c r="J25" s="1574"/>
      <c r="K25" s="637"/>
    </row>
    <row r="26" spans="1:14" s="469" customFormat="1" ht="16.5">
      <c r="A26" s="802" t="s">
        <v>728</v>
      </c>
      <c r="B26" s="803"/>
      <c r="C26" s="803"/>
      <c r="D26" s="803"/>
      <c r="E26" s="803"/>
      <c r="F26" s="803"/>
      <c r="G26" s="803"/>
      <c r="H26" s="803"/>
      <c r="I26" s="803"/>
      <c r="J26" s="803"/>
      <c r="K26" s="803"/>
      <c r="N26" s="1955"/>
    </row>
    <row r="27" spans="1:14" s="469" customFormat="1" ht="15.75">
      <c r="A27" s="804" t="s">
        <v>940</v>
      </c>
      <c r="B27" s="803"/>
      <c r="C27" s="803"/>
      <c r="D27" s="803"/>
      <c r="E27" s="803"/>
      <c r="F27" s="803"/>
      <c r="G27" s="803"/>
      <c r="H27" s="803"/>
      <c r="I27" s="803"/>
      <c r="J27" s="803"/>
      <c r="K27" s="803"/>
    </row>
    <row r="28" spans="1:14" s="469" customFormat="1" ht="15.75">
      <c r="A28" s="804" t="s">
        <v>1134</v>
      </c>
      <c r="B28" s="803"/>
      <c r="C28" s="803"/>
      <c r="D28" s="803"/>
      <c r="E28" s="803"/>
      <c r="F28" s="803"/>
      <c r="G28" s="803"/>
      <c r="H28" s="803"/>
      <c r="I28" s="803"/>
      <c r="J28" s="803"/>
      <c r="K28" s="803"/>
    </row>
    <row r="29" spans="1:14" s="469" customFormat="1" ht="15.75">
      <c r="A29" s="807" t="s">
        <v>1135</v>
      </c>
      <c r="B29" s="803"/>
      <c r="C29" s="803"/>
      <c r="D29" s="803"/>
      <c r="E29" s="803"/>
      <c r="F29" s="803"/>
      <c r="G29" s="804"/>
      <c r="H29" s="805"/>
      <c r="I29" s="805"/>
      <c r="J29" s="806"/>
      <c r="K29" s="806"/>
    </row>
    <row r="30" spans="1:14" s="469" customFormat="1" ht="15.75">
      <c r="A30" s="804" t="s">
        <v>1136</v>
      </c>
      <c r="B30" s="803"/>
      <c r="C30" s="803"/>
      <c r="D30" s="803"/>
      <c r="E30" s="803"/>
      <c r="F30" s="803"/>
      <c r="G30" s="804"/>
      <c r="H30" s="805"/>
      <c r="I30" s="805"/>
      <c r="J30" s="806"/>
      <c r="K30" s="806"/>
    </row>
    <row r="31" spans="1:14" s="469" customFormat="1" ht="15.75">
      <c r="A31" s="804" t="s">
        <v>1137</v>
      </c>
      <c r="B31" s="803"/>
      <c r="C31" s="803"/>
      <c r="D31" s="803"/>
      <c r="E31" s="803"/>
      <c r="F31" s="803"/>
      <c r="G31" s="804"/>
      <c r="H31" s="805"/>
      <c r="I31" s="805"/>
      <c r="J31" s="806"/>
      <c r="K31" s="806"/>
    </row>
    <row r="32" spans="1:14" s="469" customFormat="1" ht="15.75">
      <c r="A32" s="638" t="s">
        <v>711</v>
      </c>
      <c r="B32" s="803"/>
      <c r="C32" s="803"/>
      <c r="D32" s="803"/>
      <c r="E32" s="803"/>
      <c r="F32" s="803"/>
      <c r="G32" s="804"/>
      <c r="H32" s="805"/>
      <c r="I32" s="805"/>
      <c r="J32" s="806"/>
      <c r="K32" s="806"/>
    </row>
    <row r="33" spans="2:11" s="469" customFormat="1" ht="15.75">
      <c r="B33" s="803"/>
      <c r="C33" s="803"/>
      <c r="D33" s="803"/>
      <c r="E33" s="803"/>
      <c r="F33" s="803"/>
      <c r="G33" s="808"/>
      <c r="H33" s="803"/>
      <c r="I33" s="803"/>
      <c r="J33" s="809"/>
      <c r="K33" s="809"/>
    </row>
  </sheetData>
  <mergeCells count="6">
    <mergeCell ref="K3:K4"/>
    <mergeCell ref="A3:A4"/>
    <mergeCell ref="B3:G3"/>
    <mergeCell ref="H3:H4"/>
    <mergeCell ref="I3:I4"/>
    <mergeCell ref="J3:J4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35"/>
  <sheetViews>
    <sheetView workbookViewId="0">
      <selection activeCell="L26" sqref="L26"/>
    </sheetView>
  </sheetViews>
  <sheetFormatPr defaultRowHeight="15.75"/>
  <cols>
    <col min="1" max="1" width="39.85546875" style="222" customWidth="1"/>
    <col min="2" max="9" width="13.7109375" style="222" customWidth="1"/>
    <col min="10" max="10" width="9.28515625" style="222" bestFit="1" customWidth="1"/>
    <col min="11" max="256" width="9.140625" style="222"/>
    <col min="257" max="257" width="39.85546875" style="222" customWidth="1"/>
    <col min="258" max="265" width="13.7109375" style="222" customWidth="1"/>
    <col min="266" max="266" width="9.28515625" style="222" bestFit="1" customWidth="1"/>
    <col min="267" max="512" width="9.140625" style="222"/>
    <col min="513" max="513" width="39.85546875" style="222" customWidth="1"/>
    <col min="514" max="521" width="13.7109375" style="222" customWidth="1"/>
    <col min="522" max="522" width="9.28515625" style="222" bestFit="1" customWidth="1"/>
    <col min="523" max="768" width="9.140625" style="222"/>
    <col min="769" max="769" width="39.85546875" style="222" customWidth="1"/>
    <col min="770" max="777" width="13.7109375" style="222" customWidth="1"/>
    <col min="778" max="778" width="9.28515625" style="222" bestFit="1" customWidth="1"/>
    <col min="779" max="1024" width="9.140625" style="222"/>
    <col min="1025" max="1025" width="39.85546875" style="222" customWidth="1"/>
    <col min="1026" max="1033" width="13.7109375" style="222" customWidth="1"/>
    <col min="1034" max="1034" width="9.28515625" style="222" bestFit="1" customWidth="1"/>
    <col min="1035" max="1280" width="9.140625" style="222"/>
    <col min="1281" max="1281" width="39.85546875" style="222" customWidth="1"/>
    <col min="1282" max="1289" width="13.7109375" style="222" customWidth="1"/>
    <col min="1290" max="1290" width="9.28515625" style="222" bestFit="1" customWidth="1"/>
    <col min="1291" max="1536" width="9.140625" style="222"/>
    <col min="1537" max="1537" width="39.85546875" style="222" customWidth="1"/>
    <col min="1538" max="1545" width="13.7109375" style="222" customWidth="1"/>
    <col min="1546" max="1546" width="9.28515625" style="222" bestFit="1" customWidth="1"/>
    <col min="1547" max="1792" width="9.140625" style="222"/>
    <col min="1793" max="1793" width="39.85546875" style="222" customWidth="1"/>
    <col min="1794" max="1801" width="13.7109375" style="222" customWidth="1"/>
    <col min="1802" max="1802" width="9.28515625" style="222" bestFit="1" customWidth="1"/>
    <col min="1803" max="2048" width="9.140625" style="222"/>
    <col min="2049" max="2049" width="39.85546875" style="222" customWidth="1"/>
    <col min="2050" max="2057" width="13.7109375" style="222" customWidth="1"/>
    <col min="2058" max="2058" width="9.28515625" style="222" bestFit="1" customWidth="1"/>
    <col min="2059" max="2304" width="9.140625" style="222"/>
    <col min="2305" max="2305" width="39.85546875" style="222" customWidth="1"/>
    <col min="2306" max="2313" width="13.7109375" style="222" customWidth="1"/>
    <col min="2314" max="2314" width="9.28515625" style="222" bestFit="1" customWidth="1"/>
    <col min="2315" max="2560" width="9.140625" style="222"/>
    <col min="2561" max="2561" width="39.85546875" style="222" customWidth="1"/>
    <col min="2562" max="2569" width="13.7109375" style="222" customWidth="1"/>
    <col min="2570" max="2570" width="9.28515625" style="222" bestFit="1" customWidth="1"/>
    <col min="2571" max="2816" width="9.140625" style="222"/>
    <col min="2817" max="2817" width="39.85546875" style="222" customWidth="1"/>
    <col min="2818" max="2825" width="13.7109375" style="222" customWidth="1"/>
    <col min="2826" max="2826" width="9.28515625" style="222" bestFit="1" customWidth="1"/>
    <col min="2827" max="3072" width="9.140625" style="222"/>
    <col min="3073" max="3073" width="39.85546875" style="222" customWidth="1"/>
    <col min="3074" max="3081" width="13.7109375" style="222" customWidth="1"/>
    <col min="3082" max="3082" width="9.28515625" style="222" bestFit="1" customWidth="1"/>
    <col min="3083" max="3328" width="9.140625" style="222"/>
    <col min="3329" max="3329" width="39.85546875" style="222" customWidth="1"/>
    <col min="3330" max="3337" width="13.7109375" style="222" customWidth="1"/>
    <col min="3338" max="3338" width="9.28515625" style="222" bestFit="1" customWidth="1"/>
    <col min="3339" max="3584" width="9.140625" style="222"/>
    <col min="3585" max="3585" width="39.85546875" style="222" customWidth="1"/>
    <col min="3586" max="3593" width="13.7109375" style="222" customWidth="1"/>
    <col min="3594" max="3594" width="9.28515625" style="222" bestFit="1" customWidth="1"/>
    <col min="3595" max="3840" width="9.140625" style="222"/>
    <col min="3841" max="3841" width="39.85546875" style="222" customWidth="1"/>
    <col min="3842" max="3849" width="13.7109375" style="222" customWidth="1"/>
    <col min="3850" max="3850" width="9.28515625" style="222" bestFit="1" customWidth="1"/>
    <col min="3851" max="4096" width="9.140625" style="222"/>
    <col min="4097" max="4097" width="39.85546875" style="222" customWidth="1"/>
    <col min="4098" max="4105" width="13.7109375" style="222" customWidth="1"/>
    <col min="4106" max="4106" width="9.28515625" style="222" bestFit="1" customWidth="1"/>
    <col min="4107" max="4352" width="9.140625" style="222"/>
    <col min="4353" max="4353" width="39.85546875" style="222" customWidth="1"/>
    <col min="4354" max="4361" width="13.7109375" style="222" customWidth="1"/>
    <col min="4362" max="4362" width="9.28515625" style="222" bestFit="1" customWidth="1"/>
    <col min="4363" max="4608" width="9.140625" style="222"/>
    <col min="4609" max="4609" width="39.85546875" style="222" customWidth="1"/>
    <col min="4610" max="4617" width="13.7109375" style="222" customWidth="1"/>
    <col min="4618" max="4618" width="9.28515625" style="222" bestFit="1" customWidth="1"/>
    <col min="4619" max="4864" width="9.140625" style="222"/>
    <col min="4865" max="4865" width="39.85546875" style="222" customWidth="1"/>
    <col min="4866" max="4873" width="13.7109375" style="222" customWidth="1"/>
    <col min="4874" max="4874" width="9.28515625" style="222" bestFit="1" customWidth="1"/>
    <col min="4875" max="5120" width="9.140625" style="222"/>
    <col min="5121" max="5121" width="39.85546875" style="222" customWidth="1"/>
    <col min="5122" max="5129" width="13.7109375" style="222" customWidth="1"/>
    <col min="5130" max="5130" width="9.28515625" style="222" bestFit="1" customWidth="1"/>
    <col min="5131" max="5376" width="9.140625" style="222"/>
    <col min="5377" max="5377" width="39.85546875" style="222" customWidth="1"/>
    <col min="5378" max="5385" width="13.7109375" style="222" customWidth="1"/>
    <col min="5386" max="5386" width="9.28515625" style="222" bestFit="1" customWidth="1"/>
    <col min="5387" max="5632" width="9.140625" style="222"/>
    <col min="5633" max="5633" width="39.85546875" style="222" customWidth="1"/>
    <col min="5634" max="5641" width="13.7109375" style="222" customWidth="1"/>
    <col min="5642" max="5642" width="9.28515625" style="222" bestFit="1" customWidth="1"/>
    <col min="5643" max="5888" width="9.140625" style="222"/>
    <col min="5889" max="5889" width="39.85546875" style="222" customWidth="1"/>
    <col min="5890" max="5897" width="13.7109375" style="222" customWidth="1"/>
    <col min="5898" max="5898" width="9.28515625" style="222" bestFit="1" customWidth="1"/>
    <col min="5899" max="6144" width="9.140625" style="222"/>
    <col min="6145" max="6145" width="39.85546875" style="222" customWidth="1"/>
    <col min="6146" max="6153" width="13.7109375" style="222" customWidth="1"/>
    <col min="6154" max="6154" width="9.28515625" style="222" bestFit="1" customWidth="1"/>
    <col min="6155" max="6400" width="9.140625" style="222"/>
    <col min="6401" max="6401" width="39.85546875" style="222" customWidth="1"/>
    <col min="6402" max="6409" width="13.7109375" style="222" customWidth="1"/>
    <col min="6410" max="6410" width="9.28515625" style="222" bestFit="1" customWidth="1"/>
    <col min="6411" max="6656" width="9.140625" style="222"/>
    <col min="6657" max="6657" width="39.85546875" style="222" customWidth="1"/>
    <col min="6658" max="6665" width="13.7109375" style="222" customWidth="1"/>
    <col min="6666" max="6666" width="9.28515625" style="222" bestFit="1" customWidth="1"/>
    <col min="6667" max="6912" width="9.140625" style="222"/>
    <col min="6913" max="6913" width="39.85546875" style="222" customWidth="1"/>
    <col min="6914" max="6921" width="13.7109375" style="222" customWidth="1"/>
    <col min="6922" max="6922" width="9.28515625" style="222" bestFit="1" customWidth="1"/>
    <col min="6923" max="7168" width="9.140625" style="222"/>
    <col min="7169" max="7169" width="39.85546875" style="222" customWidth="1"/>
    <col min="7170" max="7177" width="13.7109375" style="222" customWidth="1"/>
    <col min="7178" max="7178" width="9.28515625" style="222" bestFit="1" customWidth="1"/>
    <col min="7179" max="7424" width="9.140625" style="222"/>
    <col min="7425" max="7425" width="39.85546875" style="222" customWidth="1"/>
    <col min="7426" max="7433" width="13.7109375" style="222" customWidth="1"/>
    <col min="7434" max="7434" width="9.28515625" style="222" bestFit="1" customWidth="1"/>
    <col min="7435" max="7680" width="9.140625" style="222"/>
    <col min="7681" max="7681" width="39.85546875" style="222" customWidth="1"/>
    <col min="7682" max="7689" width="13.7109375" style="222" customWidth="1"/>
    <col min="7690" max="7690" width="9.28515625" style="222" bestFit="1" customWidth="1"/>
    <col min="7691" max="7936" width="9.140625" style="222"/>
    <col min="7937" max="7937" width="39.85546875" style="222" customWidth="1"/>
    <col min="7938" max="7945" width="13.7109375" style="222" customWidth="1"/>
    <col min="7946" max="7946" width="9.28515625" style="222" bestFit="1" customWidth="1"/>
    <col min="7947" max="8192" width="9.140625" style="222"/>
    <col min="8193" max="8193" width="39.85546875" style="222" customWidth="1"/>
    <col min="8194" max="8201" width="13.7109375" style="222" customWidth="1"/>
    <col min="8202" max="8202" width="9.28515625" style="222" bestFit="1" customWidth="1"/>
    <col min="8203" max="8448" width="9.140625" style="222"/>
    <col min="8449" max="8449" width="39.85546875" style="222" customWidth="1"/>
    <col min="8450" max="8457" width="13.7109375" style="222" customWidth="1"/>
    <col min="8458" max="8458" width="9.28515625" style="222" bestFit="1" customWidth="1"/>
    <col min="8459" max="8704" width="9.140625" style="222"/>
    <col min="8705" max="8705" width="39.85546875" style="222" customWidth="1"/>
    <col min="8706" max="8713" width="13.7109375" style="222" customWidth="1"/>
    <col min="8714" max="8714" width="9.28515625" style="222" bestFit="1" customWidth="1"/>
    <col min="8715" max="8960" width="9.140625" style="222"/>
    <col min="8961" max="8961" width="39.85546875" style="222" customWidth="1"/>
    <col min="8962" max="8969" width="13.7109375" style="222" customWidth="1"/>
    <col min="8970" max="8970" width="9.28515625" style="222" bestFit="1" customWidth="1"/>
    <col min="8971" max="9216" width="9.140625" style="222"/>
    <col min="9217" max="9217" width="39.85546875" style="222" customWidth="1"/>
    <col min="9218" max="9225" width="13.7109375" style="222" customWidth="1"/>
    <col min="9226" max="9226" width="9.28515625" style="222" bestFit="1" customWidth="1"/>
    <col min="9227" max="9472" width="9.140625" style="222"/>
    <col min="9473" max="9473" width="39.85546875" style="222" customWidth="1"/>
    <col min="9474" max="9481" width="13.7109375" style="222" customWidth="1"/>
    <col min="9482" max="9482" width="9.28515625" style="222" bestFit="1" customWidth="1"/>
    <col min="9483" max="9728" width="9.140625" style="222"/>
    <col min="9729" max="9729" width="39.85546875" style="222" customWidth="1"/>
    <col min="9730" max="9737" width="13.7109375" style="222" customWidth="1"/>
    <col min="9738" max="9738" width="9.28515625" style="222" bestFit="1" customWidth="1"/>
    <col min="9739" max="9984" width="9.140625" style="222"/>
    <col min="9985" max="9985" width="39.85546875" style="222" customWidth="1"/>
    <col min="9986" max="9993" width="13.7109375" style="222" customWidth="1"/>
    <col min="9994" max="9994" width="9.28515625" style="222" bestFit="1" customWidth="1"/>
    <col min="9995" max="10240" width="9.140625" style="222"/>
    <col min="10241" max="10241" width="39.85546875" style="222" customWidth="1"/>
    <col min="10242" max="10249" width="13.7109375" style="222" customWidth="1"/>
    <col min="10250" max="10250" width="9.28515625" style="222" bestFit="1" customWidth="1"/>
    <col min="10251" max="10496" width="9.140625" style="222"/>
    <col min="10497" max="10497" width="39.85546875" style="222" customWidth="1"/>
    <col min="10498" max="10505" width="13.7109375" style="222" customWidth="1"/>
    <col min="10506" max="10506" width="9.28515625" style="222" bestFit="1" customWidth="1"/>
    <col min="10507" max="10752" width="9.140625" style="222"/>
    <col min="10753" max="10753" width="39.85546875" style="222" customWidth="1"/>
    <col min="10754" max="10761" width="13.7109375" style="222" customWidth="1"/>
    <col min="10762" max="10762" width="9.28515625" style="222" bestFit="1" customWidth="1"/>
    <col min="10763" max="11008" width="9.140625" style="222"/>
    <col min="11009" max="11009" width="39.85546875" style="222" customWidth="1"/>
    <col min="11010" max="11017" width="13.7109375" style="222" customWidth="1"/>
    <col min="11018" max="11018" width="9.28515625" style="222" bestFit="1" customWidth="1"/>
    <col min="11019" max="11264" width="9.140625" style="222"/>
    <col min="11265" max="11265" width="39.85546875" style="222" customWidth="1"/>
    <col min="11266" max="11273" width="13.7109375" style="222" customWidth="1"/>
    <col min="11274" max="11274" width="9.28515625" style="222" bestFit="1" customWidth="1"/>
    <col min="11275" max="11520" width="9.140625" style="222"/>
    <col min="11521" max="11521" width="39.85546875" style="222" customWidth="1"/>
    <col min="11522" max="11529" width="13.7109375" style="222" customWidth="1"/>
    <col min="11530" max="11530" width="9.28515625" style="222" bestFit="1" customWidth="1"/>
    <col min="11531" max="11776" width="9.140625" style="222"/>
    <col min="11777" max="11777" width="39.85546875" style="222" customWidth="1"/>
    <col min="11778" max="11785" width="13.7109375" style="222" customWidth="1"/>
    <col min="11786" max="11786" width="9.28515625" style="222" bestFit="1" customWidth="1"/>
    <col min="11787" max="12032" width="9.140625" style="222"/>
    <col min="12033" max="12033" width="39.85546875" style="222" customWidth="1"/>
    <col min="12034" max="12041" width="13.7109375" style="222" customWidth="1"/>
    <col min="12042" max="12042" width="9.28515625" style="222" bestFit="1" customWidth="1"/>
    <col min="12043" max="12288" width="9.140625" style="222"/>
    <col min="12289" max="12289" width="39.85546875" style="222" customWidth="1"/>
    <col min="12290" max="12297" width="13.7109375" style="222" customWidth="1"/>
    <col min="12298" max="12298" width="9.28515625" style="222" bestFit="1" customWidth="1"/>
    <col min="12299" max="12544" width="9.140625" style="222"/>
    <col min="12545" max="12545" width="39.85546875" style="222" customWidth="1"/>
    <col min="12546" max="12553" width="13.7109375" style="222" customWidth="1"/>
    <col min="12554" max="12554" width="9.28515625" style="222" bestFit="1" customWidth="1"/>
    <col min="12555" max="12800" width="9.140625" style="222"/>
    <col min="12801" max="12801" width="39.85546875" style="222" customWidth="1"/>
    <col min="12802" max="12809" width="13.7109375" style="222" customWidth="1"/>
    <col min="12810" max="12810" width="9.28515625" style="222" bestFit="1" customWidth="1"/>
    <col min="12811" max="13056" width="9.140625" style="222"/>
    <col min="13057" max="13057" width="39.85546875" style="222" customWidth="1"/>
    <col min="13058" max="13065" width="13.7109375" style="222" customWidth="1"/>
    <col min="13066" max="13066" width="9.28515625" style="222" bestFit="1" customWidth="1"/>
    <col min="13067" max="13312" width="9.140625" style="222"/>
    <col min="13313" max="13313" width="39.85546875" style="222" customWidth="1"/>
    <col min="13314" max="13321" width="13.7109375" style="222" customWidth="1"/>
    <col min="13322" max="13322" width="9.28515625" style="222" bestFit="1" customWidth="1"/>
    <col min="13323" max="13568" width="9.140625" style="222"/>
    <col min="13569" max="13569" width="39.85546875" style="222" customWidth="1"/>
    <col min="13570" max="13577" width="13.7109375" style="222" customWidth="1"/>
    <col min="13578" max="13578" width="9.28515625" style="222" bestFit="1" customWidth="1"/>
    <col min="13579" max="13824" width="9.140625" style="222"/>
    <col min="13825" max="13825" width="39.85546875" style="222" customWidth="1"/>
    <col min="13826" max="13833" width="13.7109375" style="222" customWidth="1"/>
    <col min="13834" max="13834" width="9.28515625" style="222" bestFit="1" customWidth="1"/>
    <col min="13835" max="14080" width="9.140625" style="222"/>
    <col min="14081" max="14081" width="39.85546875" style="222" customWidth="1"/>
    <col min="14082" max="14089" width="13.7109375" style="222" customWidth="1"/>
    <col min="14090" max="14090" width="9.28515625" style="222" bestFit="1" customWidth="1"/>
    <col min="14091" max="14336" width="9.140625" style="222"/>
    <col min="14337" max="14337" width="39.85546875" style="222" customWidth="1"/>
    <col min="14338" max="14345" width="13.7109375" style="222" customWidth="1"/>
    <col min="14346" max="14346" width="9.28515625" style="222" bestFit="1" customWidth="1"/>
    <col min="14347" max="14592" width="9.140625" style="222"/>
    <col min="14593" max="14593" width="39.85546875" style="222" customWidth="1"/>
    <col min="14594" max="14601" width="13.7109375" style="222" customWidth="1"/>
    <col min="14602" max="14602" width="9.28515625" style="222" bestFit="1" customWidth="1"/>
    <col min="14603" max="14848" width="9.140625" style="222"/>
    <col min="14849" max="14849" width="39.85546875" style="222" customWidth="1"/>
    <col min="14850" max="14857" width="13.7109375" style="222" customWidth="1"/>
    <col min="14858" max="14858" width="9.28515625" style="222" bestFit="1" customWidth="1"/>
    <col min="14859" max="15104" width="9.140625" style="222"/>
    <col min="15105" max="15105" width="39.85546875" style="222" customWidth="1"/>
    <col min="15106" max="15113" width="13.7109375" style="222" customWidth="1"/>
    <col min="15114" max="15114" width="9.28515625" style="222" bestFit="1" customWidth="1"/>
    <col min="15115" max="15360" width="9.140625" style="222"/>
    <col min="15361" max="15361" width="39.85546875" style="222" customWidth="1"/>
    <col min="15362" max="15369" width="13.7109375" style="222" customWidth="1"/>
    <col min="15370" max="15370" width="9.28515625" style="222" bestFit="1" customWidth="1"/>
    <col min="15371" max="15616" width="9.140625" style="222"/>
    <col min="15617" max="15617" width="39.85546875" style="222" customWidth="1"/>
    <col min="15618" max="15625" width="13.7109375" style="222" customWidth="1"/>
    <col min="15626" max="15626" width="9.28515625" style="222" bestFit="1" customWidth="1"/>
    <col min="15627" max="15872" width="9.140625" style="222"/>
    <col min="15873" max="15873" width="39.85546875" style="222" customWidth="1"/>
    <col min="15874" max="15881" width="13.7109375" style="222" customWidth="1"/>
    <col min="15882" max="15882" width="9.28515625" style="222" bestFit="1" customWidth="1"/>
    <col min="15883" max="16128" width="9.140625" style="222"/>
    <col min="16129" max="16129" width="39.85546875" style="222" customWidth="1"/>
    <col min="16130" max="16137" width="13.7109375" style="222" customWidth="1"/>
    <col min="16138" max="16138" width="9.28515625" style="222" bestFit="1" customWidth="1"/>
    <col min="16139" max="16384" width="9.140625" style="222"/>
  </cols>
  <sheetData>
    <row r="1" spans="1:9">
      <c r="A1" s="897" t="s">
        <v>977</v>
      </c>
      <c r="B1" s="897"/>
      <c r="C1" s="897"/>
      <c r="D1" s="897"/>
      <c r="E1" s="897"/>
      <c r="F1" s="897"/>
      <c r="G1" s="897"/>
      <c r="H1" s="897"/>
      <c r="I1" s="897"/>
    </row>
    <row r="2" spans="1:9">
      <c r="A2" s="222" t="s">
        <v>221</v>
      </c>
      <c r="B2" s="897"/>
      <c r="C2" s="897"/>
      <c r="D2" s="897"/>
      <c r="E2" s="897"/>
      <c r="F2" s="897"/>
      <c r="G2" s="897"/>
      <c r="H2" s="897"/>
      <c r="I2" s="897"/>
    </row>
    <row r="3" spans="1:9" ht="16.5" thickBot="1">
      <c r="A3" s="898" t="s">
        <v>228</v>
      </c>
      <c r="F3" s="899"/>
      <c r="G3" s="899"/>
      <c r="H3" s="899"/>
      <c r="I3" s="900" t="s">
        <v>706</v>
      </c>
    </row>
    <row r="4" spans="1:9">
      <c r="A4" s="2157" t="s">
        <v>222</v>
      </c>
      <c r="B4" s="2160" t="s">
        <v>179</v>
      </c>
      <c r="C4" s="2160"/>
      <c r="D4" s="2161"/>
      <c r="E4" s="2161"/>
      <c r="F4" s="2162" t="s">
        <v>178</v>
      </c>
      <c r="G4" s="2160"/>
      <c r="H4" s="2161"/>
      <c r="I4" s="2163"/>
    </row>
    <row r="5" spans="1:9" ht="18.75">
      <c r="A5" s="2158"/>
      <c r="B5" s="2164">
        <v>2017</v>
      </c>
      <c r="C5" s="2165"/>
      <c r="D5" s="2164" t="s">
        <v>978</v>
      </c>
      <c r="E5" s="2164"/>
      <c r="F5" s="2166">
        <v>2017</v>
      </c>
      <c r="G5" s="2165"/>
      <c r="H5" s="2164" t="s">
        <v>978</v>
      </c>
      <c r="I5" s="2167"/>
    </row>
    <row r="6" spans="1:9" ht="16.5" thickBot="1">
      <c r="A6" s="2159"/>
      <c r="B6" s="1579" t="s">
        <v>223</v>
      </c>
      <c r="C6" s="1580" t="s">
        <v>979</v>
      </c>
      <c r="D6" s="1579" t="s">
        <v>223</v>
      </c>
      <c r="E6" s="1582" t="s">
        <v>979</v>
      </c>
      <c r="F6" s="1585" t="s">
        <v>223</v>
      </c>
      <c r="G6" s="1580" t="s">
        <v>979</v>
      </c>
      <c r="H6" s="1579" t="s">
        <v>223</v>
      </c>
      <c r="I6" s="1581" t="s">
        <v>979</v>
      </c>
    </row>
    <row r="7" spans="1:9" ht="16.5" thickTop="1">
      <c r="A7" s="1589" t="s">
        <v>190</v>
      </c>
      <c r="B7" s="1586">
        <v>211529.72200000001</v>
      </c>
      <c r="C7" s="223">
        <v>186187.302</v>
      </c>
      <c r="D7" s="223">
        <v>176578.663</v>
      </c>
      <c r="E7" s="1583">
        <v>155622.076</v>
      </c>
      <c r="F7" s="223">
        <v>90569.947</v>
      </c>
      <c r="G7" s="223">
        <v>90555.337</v>
      </c>
      <c r="H7" s="223">
        <v>84970.547999999995</v>
      </c>
      <c r="I7" s="224">
        <v>84926.982000000004</v>
      </c>
    </row>
    <row r="8" spans="1:9">
      <c r="A8" s="1589" t="s">
        <v>191</v>
      </c>
      <c r="B8" s="1586">
        <v>82072.240000000005</v>
      </c>
      <c r="C8" s="223">
        <v>81383.875</v>
      </c>
      <c r="D8" s="223">
        <v>126139.43399999999</v>
      </c>
      <c r="E8" s="1583">
        <v>125766.126</v>
      </c>
      <c r="F8" s="223">
        <v>484159.69799999997</v>
      </c>
      <c r="G8" s="223">
        <v>462369.989</v>
      </c>
      <c r="H8" s="223">
        <v>541392.28599999996</v>
      </c>
      <c r="I8" s="224">
        <v>480074.288</v>
      </c>
    </row>
    <row r="9" spans="1:9">
      <c r="A9" s="1589" t="s">
        <v>192</v>
      </c>
      <c r="B9" s="1586">
        <v>5662.9530000000004</v>
      </c>
      <c r="C9" s="223">
        <v>5662.8720000000003</v>
      </c>
      <c r="D9" s="223">
        <v>6963.5209999999997</v>
      </c>
      <c r="E9" s="1583">
        <v>6963.5029999999997</v>
      </c>
      <c r="F9" s="223">
        <v>53350.428999999996</v>
      </c>
      <c r="G9" s="223">
        <v>33508.146999999997</v>
      </c>
      <c r="H9" s="223">
        <v>58651.550999999999</v>
      </c>
      <c r="I9" s="224">
        <v>37449.921999999999</v>
      </c>
    </row>
    <row r="10" spans="1:9">
      <c r="A10" s="1589" t="s">
        <v>193</v>
      </c>
      <c r="B10" s="1586">
        <v>292173.73700000002</v>
      </c>
      <c r="C10" s="223">
        <v>281944.13799999998</v>
      </c>
      <c r="D10" s="223">
        <v>288906.68800000002</v>
      </c>
      <c r="E10" s="1583">
        <v>271078.57799999998</v>
      </c>
      <c r="F10" s="223">
        <v>389829.125</v>
      </c>
      <c r="G10" s="223">
        <v>387245.11200000002</v>
      </c>
      <c r="H10" s="223">
        <v>380195.35499999998</v>
      </c>
      <c r="I10" s="224">
        <v>377176.38699999999</v>
      </c>
    </row>
    <row r="11" spans="1:9">
      <c r="A11" s="1589" t="s">
        <v>194</v>
      </c>
      <c r="B11" s="1586">
        <v>17688.819</v>
      </c>
      <c r="C11" s="223">
        <v>16894.071</v>
      </c>
      <c r="D11" s="223">
        <v>22226.9</v>
      </c>
      <c r="E11" s="1583">
        <v>21366.167000000001</v>
      </c>
      <c r="F11" s="223">
        <v>29205.625</v>
      </c>
      <c r="G11" s="223">
        <v>21396.191999999999</v>
      </c>
      <c r="H11" s="223">
        <v>29910.328000000001</v>
      </c>
      <c r="I11" s="224">
        <v>22880.151999999998</v>
      </c>
    </row>
    <row r="12" spans="1:9">
      <c r="A12" s="1590" t="s">
        <v>224</v>
      </c>
      <c r="B12" s="1586">
        <v>14920.034</v>
      </c>
      <c r="C12" s="223">
        <v>14666.703</v>
      </c>
      <c r="D12" s="223">
        <v>17121.723999999998</v>
      </c>
      <c r="E12" s="1583">
        <v>16803.919999999998</v>
      </c>
      <c r="F12" s="223">
        <v>67251.857999999993</v>
      </c>
      <c r="G12" s="223">
        <v>64637.088000000003</v>
      </c>
      <c r="H12" s="223">
        <v>78627.062000000005</v>
      </c>
      <c r="I12" s="224">
        <v>74822.255000000005</v>
      </c>
    </row>
    <row r="13" spans="1:9">
      <c r="A13" s="1590" t="s">
        <v>195</v>
      </c>
      <c r="B13" s="1586">
        <v>35777.889000000003</v>
      </c>
      <c r="C13" s="223">
        <v>33970.796999999999</v>
      </c>
      <c r="D13" s="223">
        <v>35826.387000000002</v>
      </c>
      <c r="E13" s="1583">
        <v>34444.978999999999</v>
      </c>
      <c r="F13" s="223">
        <v>227913.07500000001</v>
      </c>
      <c r="G13" s="223">
        <v>209506.774</v>
      </c>
      <c r="H13" s="223">
        <v>237500.723</v>
      </c>
      <c r="I13" s="224">
        <v>221877.66099999999</v>
      </c>
    </row>
    <row r="14" spans="1:9">
      <c r="A14" s="1589" t="s">
        <v>196</v>
      </c>
      <c r="B14" s="1586">
        <v>79704.630999999994</v>
      </c>
      <c r="C14" s="223">
        <v>77779.432000000001</v>
      </c>
      <c r="D14" s="223">
        <v>86711.153000000006</v>
      </c>
      <c r="E14" s="1583">
        <v>85449.396999999997</v>
      </c>
      <c r="F14" s="223">
        <v>310917.27500000002</v>
      </c>
      <c r="G14" s="223">
        <v>203481.715</v>
      </c>
      <c r="H14" s="223">
        <v>324879.734</v>
      </c>
      <c r="I14" s="224">
        <v>200806.47200000001</v>
      </c>
    </row>
    <row r="15" spans="1:9">
      <c r="A15" s="1589" t="s">
        <v>225</v>
      </c>
      <c r="B15" s="1586">
        <v>156029.82999999999</v>
      </c>
      <c r="C15" s="223">
        <v>155750.47099999999</v>
      </c>
      <c r="D15" s="223">
        <v>142215.57999999999</v>
      </c>
      <c r="E15" s="1583">
        <v>141875.33600000001</v>
      </c>
      <c r="F15" s="223">
        <v>161467.63200000001</v>
      </c>
      <c r="G15" s="223">
        <v>141046.18299999999</v>
      </c>
      <c r="H15" s="223">
        <v>171486.024</v>
      </c>
      <c r="I15" s="224">
        <v>152328.541</v>
      </c>
    </row>
    <row r="16" spans="1:9">
      <c r="A16" s="1589" t="s">
        <v>197</v>
      </c>
      <c r="B16" s="1586">
        <v>340750.20799999998</v>
      </c>
      <c r="C16" s="223">
        <v>328923.68199999997</v>
      </c>
      <c r="D16" s="223">
        <v>286704.88699999999</v>
      </c>
      <c r="E16" s="1583">
        <v>282058.98599999998</v>
      </c>
      <c r="F16" s="223">
        <v>85021.326000000001</v>
      </c>
      <c r="G16" s="223">
        <v>82021.616999999998</v>
      </c>
      <c r="H16" s="223">
        <v>96331.652000000002</v>
      </c>
      <c r="I16" s="224">
        <v>93495.201000000001</v>
      </c>
    </row>
    <row r="17" spans="1:17">
      <c r="A17" s="1589" t="s">
        <v>198</v>
      </c>
      <c r="B17" s="1586">
        <v>120221.466</v>
      </c>
      <c r="C17" s="223">
        <v>114820.61599999999</v>
      </c>
      <c r="D17" s="223">
        <v>124992.148</v>
      </c>
      <c r="E17" s="1583">
        <v>121518.822</v>
      </c>
      <c r="F17" s="223">
        <v>48019.050999999999</v>
      </c>
      <c r="G17" s="223">
        <v>45984.226000000002</v>
      </c>
      <c r="H17" s="223">
        <v>52550.243000000002</v>
      </c>
      <c r="I17" s="224">
        <v>50843.694000000003</v>
      </c>
    </row>
    <row r="18" spans="1:17">
      <c r="A18" s="1590" t="s">
        <v>199</v>
      </c>
      <c r="B18" s="1586">
        <v>210432.7</v>
      </c>
      <c r="C18" s="223">
        <v>209239.122</v>
      </c>
      <c r="D18" s="223">
        <v>229749.76699999999</v>
      </c>
      <c r="E18" s="1583">
        <v>228017.679</v>
      </c>
      <c r="F18" s="223">
        <v>95854.33</v>
      </c>
      <c r="G18" s="223">
        <v>85811.176999999996</v>
      </c>
      <c r="H18" s="223">
        <v>93058.459000000003</v>
      </c>
      <c r="I18" s="224">
        <v>83332.28</v>
      </c>
    </row>
    <row r="19" spans="1:17">
      <c r="A19" s="1589" t="s">
        <v>200</v>
      </c>
      <c r="B19" s="1586">
        <v>1458.0809999999999</v>
      </c>
      <c r="C19" s="223">
        <v>1439.288</v>
      </c>
      <c r="D19" s="223">
        <v>2652.5749999999998</v>
      </c>
      <c r="E19" s="1583">
        <v>2374.8580000000002</v>
      </c>
      <c r="F19" s="223">
        <v>16602.103999999999</v>
      </c>
      <c r="G19" s="223">
        <v>12776.116</v>
      </c>
      <c r="H19" s="223">
        <v>13927.307000000001</v>
      </c>
      <c r="I19" s="224">
        <v>11603.192999999999</v>
      </c>
    </row>
    <row r="20" spans="1:17">
      <c r="A20" s="1589" t="s">
        <v>201</v>
      </c>
      <c r="B20" s="1586">
        <v>6.0890000000000004</v>
      </c>
      <c r="C20" s="223">
        <v>6.0750000000000002</v>
      </c>
      <c r="D20" s="223">
        <v>125.426</v>
      </c>
      <c r="E20" s="1583">
        <v>120.134</v>
      </c>
      <c r="F20" s="223">
        <v>951.75800000000004</v>
      </c>
      <c r="G20" s="223">
        <v>818.86500000000001</v>
      </c>
      <c r="H20" s="223">
        <v>780.22400000000005</v>
      </c>
      <c r="I20" s="224">
        <v>658.25199999999995</v>
      </c>
    </row>
    <row r="21" spans="1:17">
      <c r="A21" s="1589" t="s">
        <v>202</v>
      </c>
      <c r="B21" s="1586">
        <v>69257.534</v>
      </c>
      <c r="C21" s="223">
        <v>67775.009000000005</v>
      </c>
      <c r="D21" s="223">
        <v>60920.737000000001</v>
      </c>
      <c r="E21" s="1583">
        <v>59866.35</v>
      </c>
      <c r="F21" s="223">
        <v>158336.04</v>
      </c>
      <c r="G21" s="223">
        <v>143644.524</v>
      </c>
      <c r="H21" s="223">
        <v>144380.39499999999</v>
      </c>
      <c r="I21" s="224">
        <v>128867.59600000001</v>
      </c>
    </row>
    <row r="22" spans="1:17">
      <c r="A22" s="1589" t="s">
        <v>203</v>
      </c>
      <c r="B22" s="1586">
        <v>102413.577</v>
      </c>
      <c r="C22" s="223">
        <v>101927.772</v>
      </c>
      <c r="D22" s="223">
        <v>106616.764</v>
      </c>
      <c r="E22" s="1583">
        <v>105936.995</v>
      </c>
      <c r="F22" s="223">
        <v>215961.95499999999</v>
      </c>
      <c r="G22" s="223">
        <v>208438.23199999999</v>
      </c>
      <c r="H22" s="223">
        <v>226182.58499999999</v>
      </c>
      <c r="I22" s="224">
        <v>213774.09299999999</v>
      </c>
    </row>
    <row r="23" spans="1:17">
      <c r="A23" s="1589" t="s">
        <v>204</v>
      </c>
      <c r="B23" s="1586">
        <v>231190.36499999999</v>
      </c>
      <c r="C23" s="223">
        <v>221308.08</v>
      </c>
      <c r="D23" s="223">
        <v>190905.01800000001</v>
      </c>
      <c r="E23" s="1583">
        <v>182756.33499999999</v>
      </c>
      <c r="F23" s="223">
        <v>97688.736000000004</v>
      </c>
      <c r="G23" s="223">
        <v>92940.938999999998</v>
      </c>
      <c r="H23" s="223">
        <v>94936.755999999994</v>
      </c>
      <c r="I23" s="224">
        <v>89969.596000000005</v>
      </c>
    </row>
    <row r="24" spans="1:17">
      <c r="A24" s="1589" t="s">
        <v>205</v>
      </c>
      <c r="B24" s="1586">
        <v>233171.84299999999</v>
      </c>
      <c r="C24" s="223">
        <v>226522.20800000001</v>
      </c>
      <c r="D24" s="223">
        <v>224774.845</v>
      </c>
      <c r="E24" s="1583">
        <v>220904.98</v>
      </c>
      <c r="F24" s="223">
        <v>280452.96899999998</v>
      </c>
      <c r="G24" s="223">
        <v>244424.63699999999</v>
      </c>
      <c r="H24" s="223">
        <v>284474.91700000002</v>
      </c>
      <c r="I24" s="224">
        <v>253544.242</v>
      </c>
      <c r="P24" s="901"/>
      <c r="Q24" s="901"/>
    </row>
    <row r="25" spans="1:17">
      <c r="A25" s="1589" t="s">
        <v>206</v>
      </c>
      <c r="B25" s="1586">
        <v>132472.79300000001</v>
      </c>
      <c r="C25" s="223">
        <v>123335.66099999999</v>
      </c>
      <c r="D25" s="223">
        <v>130848.677</v>
      </c>
      <c r="E25" s="1583">
        <v>125179.06299999999</v>
      </c>
      <c r="F25" s="223">
        <v>266048.54399999999</v>
      </c>
      <c r="G25" s="223">
        <v>260365.22500000001</v>
      </c>
      <c r="H25" s="223">
        <v>288083.96299999999</v>
      </c>
      <c r="I25" s="224">
        <v>280225.17</v>
      </c>
      <c r="P25" s="901"/>
      <c r="Q25" s="901"/>
    </row>
    <row r="26" spans="1:17">
      <c r="A26" s="1590" t="s">
        <v>207</v>
      </c>
      <c r="B26" s="1586">
        <v>70189.240999999995</v>
      </c>
      <c r="C26" s="223">
        <v>68846.979000000007</v>
      </c>
      <c r="D26" s="223">
        <v>65491.07</v>
      </c>
      <c r="E26" s="1583">
        <v>64049.328999999998</v>
      </c>
      <c r="F26" s="223">
        <v>160599.916</v>
      </c>
      <c r="G26" s="223">
        <v>139626.264</v>
      </c>
      <c r="H26" s="223">
        <v>169391.848</v>
      </c>
      <c r="I26" s="224">
        <v>149938.34899999999</v>
      </c>
      <c r="P26" s="901"/>
      <c r="Q26" s="901"/>
    </row>
    <row r="27" spans="1:17">
      <c r="A27" s="1589" t="s">
        <v>208</v>
      </c>
      <c r="B27" s="1586">
        <v>197289.954</v>
      </c>
      <c r="C27" s="223">
        <v>177432.65</v>
      </c>
      <c r="D27" s="223">
        <v>212606.954</v>
      </c>
      <c r="E27" s="1583">
        <v>191929.467</v>
      </c>
      <c r="F27" s="223">
        <v>302086.49099999998</v>
      </c>
      <c r="G27" s="223">
        <v>273304.53200000001</v>
      </c>
      <c r="H27" s="223">
        <v>314282.74400000001</v>
      </c>
      <c r="I27" s="224">
        <v>284976.84100000001</v>
      </c>
    </row>
    <row r="28" spans="1:17">
      <c r="A28" s="1589" t="s">
        <v>209</v>
      </c>
      <c r="B28" s="1586">
        <v>154390.647</v>
      </c>
      <c r="C28" s="223">
        <v>141817.264</v>
      </c>
      <c r="D28" s="223">
        <v>174037.29500000001</v>
      </c>
      <c r="E28" s="1583">
        <v>165809.98699999999</v>
      </c>
      <c r="F28" s="223">
        <v>352012.141</v>
      </c>
      <c r="G28" s="223">
        <v>328056.88400000002</v>
      </c>
      <c r="H28" s="223">
        <v>422468.51699999999</v>
      </c>
      <c r="I28" s="224">
        <v>392991.66600000003</v>
      </c>
    </row>
    <row r="29" spans="1:17">
      <c r="A29" s="1589" t="s">
        <v>210</v>
      </c>
      <c r="B29" s="1586">
        <v>86652.83</v>
      </c>
      <c r="C29" s="223">
        <v>79877.040999999997</v>
      </c>
      <c r="D29" s="223">
        <v>97974.32</v>
      </c>
      <c r="E29" s="1583">
        <v>91125.282999999996</v>
      </c>
      <c r="F29" s="223">
        <v>184261.77900000001</v>
      </c>
      <c r="G29" s="223">
        <v>172440.02499999999</v>
      </c>
      <c r="H29" s="223">
        <v>187452.641</v>
      </c>
      <c r="I29" s="224">
        <v>175240.04399999999</v>
      </c>
    </row>
    <row r="30" spans="1:17" ht="16.5" thickBot="1">
      <c r="A30" s="1589" t="s">
        <v>211</v>
      </c>
      <c r="B30" s="1587">
        <v>6309.884</v>
      </c>
      <c r="C30" s="223">
        <v>6228.3509999999997</v>
      </c>
      <c r="D30" s="223">
        <v>8602.0650000000005</v>
      </c>
      <c r="E30" s="1583">
        <v>8467.4310000000005</v>
      </c>
      <c r="F30" s="223">
        <v>155118.98699999999</v>
      </c>
      <c r="G30" s="223">
        <v>153235.231</v>
      </c>
      <c r="H30" s="223">
        <v>171914.253</v>
      </c>
      <c r="I30" s="224">
        <v>169600.9</v>
      </c>
    </row>
    <row r="31" spans="1:17" ht="16.5" thickBot="1">
      <c r="A31" s="1591" t="s">
        <v>212</v>
      </c>
      <c r="B31" s="1588">
        <v>2851767.0669999998</v>
      </c>
      <c r="C31" s="902">
        <v>2723739.4589999998</v>
      </c>
      <c r="D31" s="902">
        <v>2819692.5980000002</v>
      </c>
      <c r="E31" s="1584">
        <v>2709485.781</v>
      </c>
      <c r="F31" s="902">
        <v>4233680.7910000002</v>
      </c>
      <c r="G31" s="902">
        <v>3857635.031</v>
      </c>
      <c r="H31" s="902">
        <v>4467830.1150000002</v>
      </c>
      <c r="I31" s="903">
        <v>4031403.7769999998</v>
      </c>
    </row>
    <row r="33" spans="1:9" s="12" customFormat="1" ht="18.75">
      <c r="A33" s="361" t="s">
        <v>980</v>
      </c>
      <c r="B33" s="904"/>
      <c r="C33" s="904"/>
      <c r="D33" s="904"/>
      <c r="E33" s="904"/>
      <c r="F33" s="904"/>
      <c r="G33" s="904"/>
      <c r="H33" s="904"/>
      <c r="I33" s="904"/>
    </row>
    <row r="34" spans="1:9" s="12" customFormat="1" ht="15">
      <c r="A34" s="12" t="s">
        <v>189</v>
      </c>
      <c r="B34" s="366"/>
      <c r="C34" s="366"/>
      <c r="D34" s="366"/>
      <c r="E34" s="366"/>
      <c r="F34" s="366"/>
      <c r="G34" s="366"/>
      <c r="H34" s="366"/>
      <c r="I34" s="366"/>
    </row>
    <row r="35" spans="1:9">
      <c r="A35" s="12" t="s">
        <v>717</v>
      </c>
      <c r="C35" s="901"/>
      <c r="H35" s="901"/>
    </row>
  </sheetData>
  <mergeCells count="7">
    <mergeCell ref="A4:A6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scale="87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9"/>
  <sheetViews>
    <sheetView topLeftCell="A16" workbookViewId="0">
      <selection activeCell="L26" sqref="L26"/>
    </sheetView>
  </sheetViews>
  <sheetFormatPr defaultColWidth="9.140625" defaultRowHeight="15"/>
  <cols>
    <col min="1" max="1" width="34.28515625" style="59" customWidth="1"/>
    <col min="2" max="2" width="23" style="59" customWidth="1"/>
    <col min="3" max="3" width="25.42578125" style="59" customWidth="1"/>
    <col min="4" max="16384" width="9.140625" style="56"/>
  </cols>
  <sheetData>
    <row r="1" spans="1:6" s="58" customFormat="1" ht="14.25">
      <c r="A1" s="57" t="s">
        <v>226</v>
      </c>
      <c r="B1" s="57"/>
      <c r="C1" s="57"/>
    </row>
    <row r="2" spans="1:6" s="58" customFormat="1" ht="14.25">
      <c r="A2" s="57" t="s">
        <v>227</v>
      </c>
      <c r="B2" s="57"/>
      <c r="C2" s="57"/>
    </row>
    <row r="3" spans="1:6" ht="15.75" thickBot="1">
      <c r="A3" s="59" t="s">
        <v>228</v>
      </c>
      <c r="C3" s="64" t="s">
        <v>767</v>
      </c>
    </row>
    <row r="4" spans="1:6" ht="19.5" thickBot="1">
      <c r="A4" s="553"/>
      <c r="B4" s="552">
        <v>2017</v>
      </c>
      <c r="C4" s="551" t="s">
        <v>981</v>
      </c>
    </row>
    <row r="5" spans="1:6" ht="18.75" thickTop="1">
      <c r="A5" s="2168" t="s">
        <v>870</v>
      </c>
      <c r="B5" s="2169"/>
      <c r="C5" s="2170"/>
    </row>
    <row r="6" spans="1:6">
      <c r="A6" s="554" t="s">
        <v>213</v>
      </c>
      <c r="B6" s="555"/>
      <c r="C6" s="556"/>
    </row>
    <row r="7" spans="1:6" ht="15.75">
      <c r="A7" s="334" t="s">
        <v>212</v>
      </c>
      <c r="B7" s="905">
        <v>924994.15300000005</v>
      </c>
      <c r="C7" s="362">
        <v>957070.92700000003</v>
      </c>
      <c r="D7" s="60"/>
      <c r="E7" s="60"/>
      <c r="F7" s="60"/>
    </row>
    <row r="8" spans="1:6" s="61" customFormat="1" ht="19.5" customHeight="1">
      <c r="A8" s="334" t="s">
        <v>214</v>
      </c>
      <c r="B8" s="905">
        <v>658011.74700000009</v>
      </c>
      <c r="C8" s="363">
        <v>670233.47900000005</v>
      </c>
      <c r="E8" s="62"/>
      <c r="F8" s="62"/>
    </row>
    <row r="9" spans="1:6" s="61" customFormat="1" ht="19.5" customHeight="1">
      <c r="A9" s="336" t="s">
        <v>215</v>
      </c>
      <c r="B9" s="906">
        <v>266982.40599999996</v>
      </c>
      <c r="C9" s="364">
        <v>286837.44799999997</v>
      </c>
      <c r="F9" s="56"/>
    </row>
    <row r="10" spans="1:6" s="61" customFormat="1" ht="19.5" customHeight="1">
      <c r="A10" s="334" t="s">
        <v>216</v>
      </c>
      <c r="B10" s="907"/>
      <c r="C10" s="908"/>
      <c r="F10" s="56"/>
    </row>
    <row r="11" spans="1:6" s="61" customFormat="1" ht="19.5" customHeight="1">
      <c r="A11" s="334" t="s">
        <v>212</v>
      </c>
      <c r="B11" s="905">
        <v>968723.41</v>
      </c>
      <c r="C11" s="362">
        <v>898063.89800000004</v>
      </c>
      <c r="D11" s="62"/>
      <c r="E11" s="62"/>
      <c r="F11" s="56"/>
    </row>
    <row r="12" spans="1:6" s="61" customFormat="1" ht="19.5" customHeight="1">
      <c r="A12" s="334" t="s">
        <v>214</v>
      </c>
      <c r="B12" s="905">
        <v>883317.45000000007</v>
      </c>
      <c r="C12" s="363">
        <v>807524.01100000006</v>
      </c>
      <c r="F12" s="56"/>
    </row>
    <row r="13" spans="1:6" s="61" customFormat="1" ht="19.5" customHeight="1">
      <c r="A13" s="336" t="s">
        <v>215</v>
      </c>
      <c r="B13" s="906">
        <v>85405.96</v>
      </c>
      <c r="C13" s="364">
        <v>90539.887000000002</v>
      </c>
      <c r="F13" s="56"/>
    </row>
    <row r="14" spans="1:6" s="61" customFormat="1" ht="19.5" customHeight="1">
      <c r="A14" s="334" t="s">
        <v>217</v>
      </c>
      <c r="B14" s="907"/>
      <c r="C14" s="908"/>
      <c r="F14" s="56"/>
    </row>
    <row r="15" spans="1:6" s="61" customFormat="1" ht="19.5" customHeight="1">
      <c r="A15" s="334" t="s">
        <v>212</v>
      </c>
      <c r="B15" s="905">
        <f t="shared" ref="B15:C17" si="0">B11-B7</f>
        <v>43729.256999999983</v>
      </c>
      <c r="C15" s="362">
        <f t="shared" si="0"/>
        <v>-59007.02899999998</v>
      </c>
      <c r="E15" s="62"/>
      <c r="F15" s="56"/>
    </row>
    <row r="16" spans="1:6" s="61" customFormat="1" ht="19.5" customHeight="1">
      <c r="A16" s="334" t="s">
        <v>214</v>
      </c>
      <c r="B16" s="905">
        <f t="shared" si="0"/>
        <v>225305.70299999998</v>
      </c>
      <c r="C16" s="362">
        <f t="shared" si="0"/>
        <v>137290.53200000001</v>
      </c>
      <c r="E16" s="62"/>
      <c r="F16" s="56"/>
    </row>
    <row r="17" spans="1:7" ht="19.5" customHeight="1">
      <c r="A17" s="334" t="s">
        <v>215</v>
      </c>
      <c r="B17" s="1594">
        <f t="shared" si="0"/>
        <v>-181576.44599999994</v>
      </c>
      <c r="C17" s="1595">
        <f t="shared" si="0"/>
        <v>-196297.56099999999</v>
      </c>
      <c r="E17" s="62"/>
    </row>
    <row r="18" spans="1:7">
      <c r="A18" s="616" t="s">
        <v>218</v>
      </c>
      <c r="B18" s="1592"/>
      <c r="C18" s="1593"/>
    </row>
    <row r="19" spans="1:7" ht="15.75">
      <c r="A19" s="554" t="s">
        <v>213</v>
      </c>
      <c r="B19" s="910"/>
      <c r="C19" s="911"/>
    </row>
    <row r="20" spans="1:7" ht="15.75">
      <c r="A20" s="334" t="s">
        <v>212</v>
      </c>
      <c r="B20" s="905">
        <v>3308686.6379999998</v>
      </c>
      <c r="C20" s="362">
        <v>3510759.1880000001</v>
      </c>
    </row>
    <row r="21" spans="1:7" ht="15.75">
      <c r="A21" s="334" t="s">
        <v>214</v>
      </c>
      <c r="B21" s="905">
        <v>2610296.8559999997</v>
      </c>
      <c r="C21" s="363">
        <v>2777231.2300000004</v>
      </c>
    </row>
    <row r="22" spans="1:7" ht="15.75">
      <c r="A22" s="336" t="s">
        <v>215</v>
      </c>
      <c r="B22" s="906">
        <v>698389.78199999989</v>
      </c>
      <c r="C22" s="364">
        <v>733527.95799999987</v>
      </c>
      <c r="G22" s="63"/>
    </row>
    <row r="23" spans="1:7" ht="15.75">
      <c r="A23" s="334" t="s">
        <v>216</v>
      </c>
      <c r="B23" s="907"/>
      <c r="C23" s="908"/>
    </row>
    <row r="24" spans="1:7" ht="15.75">
      <c r="A24" s="334" t="s">
        <v>212</v>
      </c>
      <c r="B24" s="905">
        <v>1883043.6569999999</v>
      </c>
      <c r="C24" s="362">
        <v>1921628.7</v>
      </c>
    </row>
    <row r="25" spans="1:7" ht="15.75">
      <c r="A25" s="334" t="s">
        <v>214</v>
      </c>
      <c r="B25" s="905">
        <v>1600641.4410000001</v>
      </c>
      <c r="C25" s="363">
        <v>1640087.452</v>
      </c>
    </row>
    <row r="26" spans="1:7" ht="15.75">
      <c r="A26" s="336" t="s">
        <v>215</v>
      </c>
      <c r="B26" s="906">
        <v>282402.2159999999</v>
      </c>
      <c r="C26" s="364">
        <v>281541.24799999991</v>
      </c>
    </row>
    <row r="27" spans="1:7" ht="15.75">
      <c r="A27" s="334" t="s">
        <v>217</v>
      </c>
      <c r="B27" s="907"/>
      <c r="C27" s="908"/>
    </row>
    <row r="28" spans="1:7" ht="15.75">
      <c r="A28" s="334" t="s">
        <v>212</v>
      </c>
      <c r="B28" s="905">
        <f t="shared" ref="B28:C30" si="1">B24-B20</f>
        <v>-1425642.9809999999</v>
      </c>
      <c r="C28" s="362">
        <f t="shared" si="1"/>
        <v>-1589130.4880000001</v>
      </c>
    </row>
    <row r="29" spans="1:7" ht="15.75">
      <c r="A29" s="334" t="s">
        <v>214</v>
      </c>
      <c r="B29" s="905">
        <f t="shared" si="1"/>
        <v>-1009655.4149999996</v>
      </c>
      <c r="C29" s="362">
        <f t="shared" si="1"/>
        <v>-1137143.7780000004</v>
      </c>
    </row>
    <row r="30" spans="1:7" ht="16.5" thickBot="1">
      <c r="A30" s="509" t="s">
        <v>215</v>
      </c>
      <c r="B30" s="909">
        <f t="shared" si="1"/>
        <v>-415987.56599999999</v>
      </c>
      <c r="C30" s="365">
        <f t="shared" si="1"/>
        <v>-451986.70999999996</v>
      </c>
    </row>
    <row r="31" spans="1:7" s="226" customFormat="1" ht="16.5">
      <c r="A31" s="557" t="s">
        <v>982</v>
      </c>
      <c r="B31" s="225"/>
      <c r="C31" s="225"/>
      <c r="F31" s="56"/>
    </row>
    <row r="32" spans="1:7" s="226" customFormat="1" ht="16.5">
      <c r="A32" s="558" t="s">
        <v>867</v>
      </c>
      <c r="B32" s="225"/>
      <c r="C32" s="225"/>
      <c r="F32" s="56"/>
    </row>
    <row r="33" spans="1:6" s="226" customFormat="1" ht="15.75">
      <c r="A33" s="559" t="s">
        <v>868</v>
      </c>
      <c r="B33" s="225"/>
      <c r="C33" s="225"/>
      <c r="F33" s="56"/>
    </row>
    <row r="34" spans="1:6" s="226" customFormat="1" ht="15.75">
      <c r="A34" s="559" t="s">
        <v>219</v>
      </c>
      <c r="B34" s="225"/>
      <c r="C34" s="225"/>
      <c r="F34" s="56"/>
    </row>
    <row r="35" spans="1:6" s="226" customFormat="1" ht="15.75">
      <c r="A35" s="559" t="s">
        <v>707</v>
      </c>
      <c r="B35" s="225"/>
      <c r="C35" s="225"/>
      <c r="F35" s="56"/>
    </row>
    <row r="39" spans="1:6">
      <c r="A39" s="27"/>
      <c r="B39" s="27"/>
      <c r="C39" s="27"/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32"/>
  <sheetViews>
    <sheetView showGridLines="0" topLeftCell="A25" workbookViewId="0">
      <selection activeCell="L26" sqref="L26"/>
    </sheetView>
  </sheetViews>
  <sheetFormatPr defaultRowHeight="15"/>
  <cols>
    <col min="1" max="1" width="8.85546875" customWidth="1"/>
    <col min="2" max="2" width="18.140625" bestFit="1" customWidth="1"/>
    <col min="3" max="8" width="9.7109375" customWidth="1"/>
  </cols>
  <sheetData>
    <row r="1" spans="1:26" ht="15.75">
      <c r="A1" s="1101" t="s">
        <v>176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  <c r="L1" s="1098"/>
      <c r="M1" s="1098"/>
      <c r="N1" s="1098"/>
      <c r="O1" s="1098"/>
      <c r="P1" s="1098"/>
      <c r="Q1" s="1098"/>
      <c r="R1" s="1098"/>
      <c r="S1" s="1098"/>
      <c r="T1" s="1098"/>
      <c r="U1" s="1098"/>
      <c r="V1" s="1098"/>
      <c r="W1" s="1098"/>
      <c r="X1" s="1098"/>
      <c r="Y1" s="1098"/>
      <c r="Z1" s="1098"/>
    </row>
    <row r="2" spans="1:26" ht="15.75">
      <c r="A2" s="1099" t="s">
        <v>177</v>
      </c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8"/>
      <c r="O2" s="1098"/>
      <c r="P2" s="1098"/>
      <c r="Q2" s="1098"/>
      <c r="R2" s="1098"/>
      <c r="S2" s="1098"/>
      <c r="T2" s="1098"/>
      <c r="U2" s="1098"/>
      <c r="V2" s="1098"/>
      <c r="W2" s="1098"/>
      <c r="X2" s="1098"/>
      <c r="Y2" s="1098"/>
      <c r="Z2" s="1098"/>
    </row>
    <row r="3" spans="1:26" ht="16.5" thickBot="1">
      <c r="A3" s="1098"/>
      <c r="B3" s="1098"/>
      <c r="C3" s="1098"/>
      <c r="D3" s="1098"/>
      <c r="E3" s="1098"/>
      <c r="F3" s="1098"/>
      <c r="G3" s="1102"/>
      <c r="H3" s="1103" t="s">
        <v>727</v>
      </c>
      <c r="I3" s="1098"/>
      <c r="J3" s="1098"/>
      <c r="K3" s="1098"/>
      <c r="L3" s="1098"/>
      <c r="M3" s="1098"/>
      <c r="N3" s="1098"/>
      <c r="O3" s="1098"/>
      <c r="P3" s="1098"/>
      <c r="Q3" s="1098"/>
      <c r="R3" s="1098"/>
      <c r="S3" s="1098"/>
      <c r="T3" s="1098"/>
      <c r="U3" s="1098"/>
      <c r="V3" s="1098"/>
      <c r="W3" s="1098"/>
      <c r="X3" s="1098"/>
      <c r="Y3" s="1098"/>
      <c r="Z3" s="1098"/>
    </row>
    <row r="4" spans="1:26" ht="15.75">
      <c r="A4" s="1609"/>
      <c r="B4" s="1603" t="s">
        <v>41</v>
      </c>
      <c r="C4" s="1596" t="s">
        <v>178</v>
      </c>
      <c r="D4" s="1596"/>
      <c r="E4" s="1597" t="s">
        <v>179</v>
      </c>
      <c r="F4" s="1598"/>
      <c r="G4" s="1596" t="s">
        <v>180</v>
      </c>
      <c r="H4" s="1599"/>
      <c r="I4" s="1098"/>
      <c r="J4" s="1098"/>
      <c r="K4" s="1098"/>
      <c r="L4" s="1098"/>
      <c r="M4" s="1098"/>
      <c r="N4" s="1098"/>
      <c r="O4" s="1098"/>
      <c r="P4" s="1098"/>
      <c r="Q4" s="1098"/>
      <c r="R4" s="1098"/>
      <c r="S4" s="1098"/>
      <c r="T4" s="1098"/>
      <c r="U4" s="1098"/>
      <c r="V4" s="1098"/>
      <c r="W4" s="1098"/>
      <c r="X4" s="1098"/>
      <c r="Y4" s="1098"/>
      <c r="Z4" s="1098"/>
    </row>
    <row r="5" spans="1:26" ht="16.5" thickBot="1">
      <c r="A5" s="1610"/>
      <c r="B5" s="1604" t="s">
        <v>181</v>
      </c>
      <c r="C5" s="1600" t="s">
        <v>46</v>
      </c>
      <c r="D5" s="1601" t="s">
        <v>182</v>
      </c>
      <c r="E5" s="1600" t="s">
        <v>46</v>
      </c>
      <c r="F5" s="1601" t="s">
        <v>182</v>
      </c>
      <c r="G5" s="1600" t="s">
        <v>46</v>
      </c>
      <c r="H5" s="1602" t="s">
        <v>182</v>
      </c>
      <c r="I5" s="1098"/>
      <c r="J5" s="1098"/>
      <c r="K5" s="1098"/>
      <c r="L5" s="1098"/>
      <c r="M5" s="1098"/>
      <c r="N5" s="1098"/>
      <c r="O5" s="1098"/>
      <c r="P5" s="1098"/>
      <c r="Q5" s="1098"/>
      <c r="R5" s="1098"/>
      <c r="S5" s="1098"/>
      <c r="T5" s="1098"/>
      <c r="U5" s="1098"/>
      <c r="V5" s="1098"/>
      <c r="W5" s="1098"/>
      <c r="X5" s="1098"/>
      <c r="Y5" s="1098"/>
      <c r="Z5" s="1098"/>
    </row>
    <row r="6" spans="1:26" ht="16.5" thickTop="1">
      <c r="A6" s="2171">
        <v>2017</v>
      </c>
      <c r="B6" s="1605" t="s">
        <v>709</v>
      </c>
      <c r="C6" s="1108">
        <v>3857.6350309999998</v>
      </c>
      <c r="D6" s="1109">
        <v>91.1177583156623</v>
      </c>
      <c r="E6" s="1108">
        <v>2723.7394589999999</v>
      </c>
      <c r="F6" s="1109">
        <v>95.510586769813472</v>
      </c>
      <c r="G6" s="1108">
        <v>-1133.8955719999999</v>
      </c>
      <c r="H6" s="1110">
        <v>82.052558875954844</v>
      </c>
      <c r="I6" s="1107"/>
      <c r="J6" s="1107"/>
      <c r="K6" s="1107"/>
      <c r="L6" s="1107"/>
      <c r="M6" s="1107"/>
      <c r="N6" s="1107"/>
      <c r="O6" s="1107"/>
      <c r="P6" s="1107"/>
      <c r="Q6" s="1107"/>
      <c r="R6" s="1107"/>
      <c r="S6" s="1111"/>
      <c r="T6" s="1111"/>
      <c r="U6" s="1111"/>
      <c r="V6" s="1111"/>
      <c r="W6" s="1107"/>
      <c r="X6" s="1107"/>
      <c r="Y6" s="1107"/>
      <c r="Z6" s="1107"/>
    </row>
    <row r="7" spans="1:26" ht="15.75">
      <c r="A7" s="2172"/>
      <c r="B7" s="1605" t="s">
        <v>128</v>
      </c>
      <c r="C7" s="1108"/>
      <c r="D7" s="1109"/>
      <c r="E7" s="1108"/>
      <c r="F7" s="1109"/>
      <c r="G7" s="1108"/>
      <c r="H7" s="1110"/>
      <c r="I7" s="1111"/>
      <c r="J7" s="1111"/>
      <c r="K7" s="1111"/>
      <c r="L7" s="1111"/>
      <c r="M7" s="1107"/>
      <c r="N7" s="1107"/>
      <c r="O7" s="1107"/>
      <c r="P7" s="1107"/>
      <c r="Q7" s="1107"/>
      <c r="R7" s="1107"/>
      <c r="S7" s="1111"/>
      <c r="T7" s="1111"/>
      <c r="U7" s="1111"/>
      <c r="V7" s="1107"/>
      <c r="W7" s="1107"/>
      <c r="X7" s="1107"/>
      <c r="Y7" s="1107"/>
      <c r="Z7" s="1107"/>
    </row>
    <row r="8" spans="1:26" ht="15.75">
      <c r="A8" s="2172"/>
      <c r="B8" s="1605" t="s">
        <v>116</v>
      </c>
      <c r="C8" s="1108">
        <v>1049.6444389999999</v>
      </c>
      <c r="D8" s="1109">
        <v>24.792715625404362</v>
      </c>
      <c r="E8" s="1108">
        <v>629.31949799999995</v>
      </c>
      <c r="F8" s="1109">
        <v>22.06770339984433</v>
      </c>
      <c r="G8" s="1108">
        <v>-420.32494099999997</v>
      </c>
      <c r="H8" s="1110">
        <v>30.41614926461213</v>
      </c>
      <c r="I8" s="1111"/>
      <c r="J8" s="1107"/>
      <c r="K8" s="1107"/>
      <c r="L8" s="1107"/>
      <c r="M8" s="1107"/>
      <c r="N8" s="1107"/>
      <c r="O8" s="1107"/>
      <c r="P8" s="1107"/>
      <c r="Q8" s="1107"/>
      <c r="R8" s="1107"/>
      <c r="S8" s="1111"/>
      <c r="T8" s="1111"/>
      <c r="U8" s="1111"/>
      <c r="V8" s="1107"/>
      <c r="W8" s="1107"/>
      <c r="X8" s="1107"/>
      <c r="Y8" s="1107"/>
      <c r="Z8" s="1107"/>
    </row>
    <row r="9" spans="1:26" ht="15.75">
      <c r="A9" s="2172"/>
      <c r="B9" s="1605" t="s">
        <v>71</v>
      </c>
      <c r="C9" s="1108">
        <v>561.74812499999996</v>
      </c>
      <c r="D9" s="1109">
        <v>13.268551710232138</v>
      </c>
      <c r="E9" s="1108">
        <v>397.73834399999998</v>
      </c>
      <c r="F9" s="1109">
        <v>13.947083848556133</v>
      </c>
      <c r="G9" s="1108">
        <v>-164.00978099999998</v>
      </c>
      <c r="H9" s="1110">
        <v>11.868308285213907</v>
      </c>
      <c r="I9" s="1111"/>
      <c r="J9" s="1111"/>
      <c r="K9" s="1107"/>
      <c r="L9" s="1107"/>
      <c r="M9" s="1107"/>
      <c r="N9" s="1107"/>
      <c r="O9" s="1107"/>
      <c r="P9" s="1107"/>
      <c r="Q9" s="1107"/>
      <c r="R9" s="1107"/>
      <c r="S9" s="1111"/>
      <c r="T9" s="1111"/>
      <c r="U9" s="1111"/>
      <c r="V9" s="1107"/>
      <c r="W9" s="1111"/>
      <c r="X9" s="1107"/>
      <c r="Y9" s="1107"/>
      <c r="Z9" s="1111"/>
    </row>
    <row r="10" spans="1:26" ht="15.75">
      <c r="A10" s="2172"/>
      <c r="B10" s="1605" t="s">
        <v>67</v>
      </c>
      <c r="C10" s="1108">
        <v>310.79627199999999</v>
      </c>
      <c r="D10" s="1109">
        <v>7.3410416926258062</v>
      </c>
      <c r="E10" s="1108">
        <v>587.163771</v>
      </c>
      <c r="F10" s="1109">
        <v>20.589471622508217</v>
      </c>
      <c r="G10" s="1108">
        <v>276.36749900000001</v>
      </c>
      <c r="H10" s="1110">
        <v>-19.998896761806826</v>
      </c>
      <c r="I10" s="1107"/>
      <c r="J10" s="1111"/>
      <c r="K10" s="1107"/>
      <c r="L10" s="1107"/>
      <c r="M10" s="1107"/>
      <c r="N10" s="1107"/>
      <c r="O10" s="1107"/>
      <c r="P10" s="1107"/>
      <c r="Q10" s="1107"/>
      <c r="R10" s="1107"/>
      <c r="S10" s="1111"/>
      <c r="T10" s="1111"/>
      <c r="U10" s="1111"/>
      <c r="V10" s="1107"/>
      <c r="W10" s="1111"/>
      <c r="X10" s="1107"/>
      <c r="Y10" s="1107"/>
      <c r="Z10" s="1111"/>
    </row>
    <row r="11" spans="1:26" ht="15.75">
      <c r="A11" s="2172"/>
      <c r="B11" s="1605" t="s">
        <v>56</v>
      </c>
      <c r="C11" s="1108">
        <v>610.95704699999999</v>
      </c>
      <c r="D11" s="1109">
        <v>14.430871791250263</v>
      </c>
      <c r="E11" s="1108">
        <v>225.38716500000001</v>
      </c>
      <c r="F11" s="1109">
        <v>7.9034212719590258</v>
      </c>
      <c r="G11" s="1108">
        <v>-385.56988200000001</v>
      </c>
      <c r="H11" s="1110">
        <v>27.901154413891625</v>
      </c>
      <c r="I11" s="1107"/>
      <c r="J11" s="1111"/>
      <c r="K11" s="1107"/>
      <c r="L11" s="1107"/>
      <c r="M11" s="1107"/>
      <c r="N11" s="1107"/>
      <c r="O11" s="1107"/>
      <c r="P11" s="1107"/>
      <c r="Q11" s="1107"/>
      <c r="R11" s="1107"/>
      <c r="S11" s="1111"/>
      <c r="T11" s="1111"/>
      <c r="U11" s="1111"/>
      <c r="V11" s="1107"/>
      <c r="W11" s="1111"/>
      <c r="X11" s="1107"/>
      <c r="Y11" s="1107"/>
      <c r="Z11" s="1111"/>
    </row>
    <row r="12" spans="1:26" ht="15.75">
      <c r="A12" s="2172"/>
      <c r="B12" s="1606" t="s">
        <v>70</v>
      </c>
      <c r="C12" s="1113">
        <v>162.09886900000001</v>
      </c>
      <c r="D12" s="1114">
        <v>3.8287928873757178</v>
      </c>
      <c r="E12" s="1113">
        <v>287.64731699999999</v>
      </c>
      <c r="F12" s="1114">
        <v>10.086634365358563</v>
      </c>
      <c r="G12" s="1113">
        <v>125.54844799999998</v>
      </c>
      <c r="H12" s="1115">
        <v>-9.0851147810150863</v>
      </c>
      <c r="I12" s="1107"/>
      <c r="J12" s="1111"/>
      <c r="K12" s="1107"/>
      <c r="L12" s="1107"/>
      <c r="M12" s="1107"/>
      <c r="N12" s="1107"/>
      <c r="O12" s="1107"/>
      <c r="P12" s="1107"/>
      <c r="Q12" s="1107"/>
      <c r="R12" s="1107"/>
      <c r="S12" s="1111"/>
      <c r="T12" s="1111"/>
      <c r="U12" s="1111"/>
      <c r="V12" s="1107"/>
      <c r="W12" s="1111"/>
      <c r="X12" s="1107"/>
      <c r="Y12" s="1107"/>
      <c r="Z12" s="1111"/>
    </row>
    <row r="13" spans="1:26" ht="15.75">
      <c r="A13" s="2172"/>
      <c r="B13" s="1605" t="s">
        <v>183</v>
      </c>
      <c r="C13" s="1108">
        <v>376.04575999999997</v>
      </c>
      <c r="D13" s="1109">
        <v>8.8822416843376981</v>
      </c>
      <c r="E13" s="1108">
        <v>128.02760800000033</v>
      </c>
      <c r="F13" s="1109">
        <v>4.4894132301865284</v>
      </c>
      <c r="G13" s="1112">
        <v>-248.01815199999965</v>
      </c>
      <c r="H13" s="1110">
        <v>17.947441124045145</v>
      </c>
      <c r="I13" s="1107"/>
      <c r="J13" s="1111"/>
      <c r="K13" s="1107"/>
      <c r="L13" s="1107"/>
      <c r="M13" s="1107"/>
      <c r="N13" s="1107"/>
      <c r="O13" s="1107"/>
      <c r="P13" s="1107"/>
      <c r="Q13" s="1107"/>
      <c r="R13" s="1107"/>
      <c r="S13" s="1111"/>
      <c r="T13" s="1111"/>
      <c r="U13" s="1111"/>
      <c r="V13" s="1107"/>
      <c r="W13" s="1111"/>
      <c r="X13" s="1107"/>
      <c r="Y13" s="1107"/>
      <c r="Z13" s="1111"/>
    </row>
    <row r="14" spans="1:26" ht="15.75">
      <c r="A14" s="2172"/>
      <c r="B14" s="1605" t="s">
        <v>128</v>
      </c>
      <c r="C14" s="1108"/>
      <c r="D14" s="1109"/>
      <c r="E14" s="1108"/>
      <c r="F14" s="1109"/>
      <c r="G14" s="1112"/>
      <c r="H14" s="1110"/>
      <c r="I14" s="1107"/>
      <c r="J14" s="1111"/>
      <c r="K14" s="1107"/>
      <c r="L14" s="1107"/>
      <c r="M14" s="1107"/>
      <c r="N14" s="1107"/>
      <c r="O14" s="1107"/>
      <c r="P14" s="1107"/>
      <c r="Q14" s="1107"/>
      <c r="R14" s="1107"/>
      <c r="S14" s="1111"/>
      <c r="T14" s="1111"/>
      <c r="U14" s="1111"/>
      <c r="V14" s="1107"/>
      <c r="W14" s="1107"/>
      <c r="X14" s="1107"/>
      <c r="Y14" s="1107"/>
      <c r="Z14" s="1107"/>
    </row>
    <row r="15" spans="1:26" ht="15.75">
      <c r="A15" s="2172"/>
      <c r="B15" s="1605" t="s">
        <v>186</v>
      </c>
      <c r="C15" s="1108">
        <v>35.040033999999999</v>
      </c>
      <c r="D15" s="1109">
        <v>0.8276494079215525</v>
      </c>
      <c r="E15" s="1108">
        <v>36.924641999999999</v>
      </c>
      <c r="F15" s="1109">
        <v>1.2947986680708798</v>
      </c>
      <c r="G15" s="1112">
        <v>1.8846080000000001</v>
      </c>
      <c r="H15" s="1110">
        <v>-0.13637667585679181</v>
      </c>
      <c r="I15" s="1107"/>
      <c r="J15" s="1111"/>
      <c r="K15" s="1107"/>
      <c r="L15" s="1107"/>
      <c r="M15" s="1107"/>
      <c r="N15" s="1107"/>
      <c r="O15" s="1107"/>
      <c r="P15" s="1107"/>
      <c r="Q15" s="1107"/>
      <c r="R15" s="1107"/>
      <c r="S15" s="1111"/>
      <c r="T15" s="1111"/>
      <c r="U15" s="1107"/>
      <c r="V15" s="1107"/>
      <c r="W15" s="1107"/>
      <c r="X15" s="1107"/>
      <c r="Y15" s="1107"/>
      <c r="Z15" s="1107"/>
    </row>
    <row r="16" spans="1:26" ht="15.75">
      <c r="A16" s="2172"/>
      <c r="B16" s="1605" t="s">
        <v>184</v>
      </c>
      <c r="C16" s="1108">
        <v>40.282215999999998</v>
      </c>
      <c r="D16" s="1109">
        <v>0.95147031598679632</v>
      </c>
      <c r="E16" s="1108">
        <v>30.282827999999999</v>
      </c>
      <c r="F16" s="1109">
        <v>1.0618969673374097</v>
      </c>
      <c r="G16" s="1112">
        <v>-9.9993879999999997</v>
      </c>
      <c r="H16" s="1110">
        <v>0.72358989033384857</v>
      </c>
      <c r="I16" s="1107"/>
      <c r="J16" s="1111"/>
      <c r="K16" s="1107"/>
      <c r="L16" s="1107"/>
      <c r="M16" s="1107"/>
      <c r="N16" s="1107"/>
      <c r="O16" s="1107"/>
      <c r="P16" s="1107"/>
      <c r="Q16" s="1107"/>
      <c r="R16" s="1107"/>
      <c r="S16" s="1111"/>
      <c r="T16" s="1111"/>
      <c r="U16" s="1107"/>
      <c r="V16" s="1107"/>
      <c r="W16" s="1107"/>
      <c r="X16" s="1107"/>
      <c r="Y16" s="1107"/>
      <c r="Z16" s="1107"/>
    </row>
    <row r="17" spans="1:21" ht="15.75">
      <c r="A17" s="2172"/>
      <c r="B17" s="1606" t="s">
        <v>185</v>
      </c>
      <c r="C17" s="1113">
        <v>55.263579</v>
      </c>
      <c r="D17" s="1114">
        <v>1.3053317368064181</v>
      </c>
      <c r="E17" s="1113">
        <v>1.668228</v>
      </c>
      <c r="F17" s="1114">
        <v>5.8498045625968373E-2</v>
      </c>
      <c r="G17" s="1113">
        <v>-53.595351000000001</v>
      </c>
      <c r="H17" s="1115">
        <v>3.8783427698269257</v>
      </c>
      <c r="I17" s="1107"/>
      <c r="J17" s="1111"/>
      <c r="K17" s="1107"/>
      <c r="L17" s="1107"/>
      <c r="M17" s="1107"/>
      <c r="N17" s="1107"/>
      <c r="O17" s="1107"/>
      <c r="P17" s="1107"/>
      <c r="Q17" s="1107"/>
      <c r="R17" s="1107"/>
      <c r="S17" s="1111"/>
      <c r="T17" s="1111"/>
      <c r="U17" s="1107"/>
    </row>
    <row r="18" spans="1:21" ht="16.5" thickBot="1">
      <c r="A18" s="2173"/>
      <c r="B18" s="1607" t="s">
        <v>187</v>
      </c>
      <c r="C18" s="1116">
        <v>4233.6807909999998</v>
      </c>
      <c r="D18" s="1117">
        <v>100</v>
      </c>
      <c r="E18" s="1116">
        <v>2851.7670670000002</v>
      </c>
      <c r="F18" s="1117">
        <v>100</v>
      </c>
      <c r="G18" s="1116">
        <v>-1381.9137239999995</v>
      </c>
      <c r="H18" s="1118">
        <v>100</v>
      </c>
      <c r="I18" s="1107"/>
      <c r="J18" s="1111"/>
      <c r="K18" s="1107"/>
      <c r="L18" s="1107"/>
      <c r="M18" s="1107"/>
      <c r="N18" s="1107"/>
      <c r="O18" s="1107"/>
      <c r="P18" s="1107"/>
      <c r="Q18" s="1107"/>
      <c r="R18" s="1107"/>
      <c r="S18" s="1111"/>
      <c r="T18" s="1111"/>
      <c r="U18" s="1107"/>
    </row>
    <row r="19" spans="1:21" ht="18.75">
      <c r="A19" s="2174">
        <v>2018</v>
      </c>
      <c r="B19" s="1608" t="s">
        <v>710</v>
      </c>
      <c r="C19" s="1104">
        <v>4031.403777</v>
      </c>
      <c r="D19" s="1105">
        <v>90.231805445449439</v>
      </c>
      <c r="E19" s="1104">
        <v>2709.4857809999999</v>
      </c>
      <c r="F19" s="1105">
        <v>96.091530790336165</v>
      </c>
      <c r="G19" s="1104">
        <v>-1321.9179960000001</v>
      </c>
      <c r="H19" s="1106">
        <v>80.206777794015863</v>
      </c>
      <c r="I19" s="1111"/>
      <c r="J19" s="1111"/>
      <c r="K19" s="1107"/>
      <c r="L19" s="1107"/>
      <c r="M19" s="1107"/>
      <c r="N19" s="1107"/>
      <c r="O19" s="1107"/>
      <c r="P19" s="1107"/>
      <c r="Q19" s="1107"/>
      <c r="R19" s="1111"/>
      <c r="S19" s="1111"/>
      <c r="T19" s="1111"/>
      <c r="U19" s="1107"/>
    </row>
    <row r="20" spans="1:21" ht="15.75">
      <c r="A20" s="2172"/>
      <c r="B20" s="1605" t="s">
        <v>128</v>
      </c>
      <c r="C20" s="1108"/>
      <c r="D20" s="1109"/>
      <c r="E20" s="1108"/>
      <c r="F20" s="1109"/>
      <c r="G20" s="1108"/>
      <c r="H20" s="1110"/>
      <c r="I20" s="1111"/>
      <c r="J20" s="1111"/>
      <c r="K20" s="1111"/>
      <c r="L20" s="1111"/>
      <c r="M20" s="1107"/>
      <c r="N20" s="1107"/>
      <c r="O20" s="1107"/>
      <c r="P20" s="1107"/>
      <c r="Q20" s="1107"/>
      <c r="R20" s="1107"/>
      <c r="S20" s="1111"/>
      <c r="T20" s="1111"/>
      <c r="U20" s="1111"/>
    </row>
    <row r="21" spans="1:21" ht="15.75">
      <c r="A21" s="2172"/>
      <c r="B21" s="1605" t="s">
        <v>116</v>
      </c>
      <c r="C21" s="1108">
        <v>1072.1692740000001</v>
      </c>
      <c r="D21" s="1109">
        <v>23.997538993265866</v>
      </c>
      <c r="E21" s="1108">
        <v>633.56642699999998</v>
      </c>
      <c r="F21" s="1109">
        <v>22.469343908246834</v>
      </c>
      <c r="G21" s="1108">
        <v>-438.60284700000011</v>
      </c>
      <c r="H21" s="1110">
        <v>26.612029789744795</v>
      </c>
      <c r="I21" s="1107"/>
      <c r="J21" s="1111"/>
      <c r="K21" s="1107"/>
      <c r="L21" s="1107"/>
      <c r="M21" s="1107"/>
      <c r="N21" s="1107"/>
      <c r="O21" s="1107"/>
      <c r="P21" s="1107"/>
      <c r="Q21" s="1107"/>
      <c r="R21" s="1107"/>
      <c r="S21" s="1111"/>
      <c r="T21" s="1111"/>
      <c r="U21" s="1111"/>
    </row>
    <row r="22" spans="1:21" ht="15.75">
      <c r="A22" s="2172"/>
      <c r="B22" s="1605" t="s">
        <v>71</v>
      </c>
      <c r="C22" s="1108">
        <v>595.89741100000003</v>
      </c>
      <c r="D22" s="1109">
        <v>13.337512744707395</v>
      </c>
      <c r="E22" s="1108">
        <v>423.73827699999998</v>
      </c>
      <c r="F22" s="1109">
        <v>15.027818184881442</v>
      </c>
      <c r="G22" s="1108">
        <v>-172.15913400000005</v>
      </c>
      <c r="H22" s="1110">
        <v>10.44567775590537</v>
      </c>
      <c r="I22" s="1111"/>
      <c r="J22" s="1111"/>
      <c r="K22" s="1107"/>
      <c r="L22" s="1107"/>
      <c r="M22" s="1107"/>
      <c r="N22" s="1107"/>
      <c r="O22" s="1107"/>
      <c r="P22" s="1107"/>
      <c r="Q22" s="1107"/>
      <c r="R22" s="1107"/>
      <c r="S22" s="1111"/>
      <c r="T22" s="1111"/>
      <c r="U22" s="1111"/>
    </row>
    <row r="23" spans="1:21" ht="15.75">
      <c r="A23" s="2172"/>
      <c r="B23" s="1605" t="s">
        <v>67</v>
      </c>
      <c r="C23" s="1108">
        <v>321.90281700000003</v>
      </c>
      <c r="D23" s="1109">
        <v>7.2049027987717036</v>
      </c>
      <c r="E23" s="1108">
        <v>570.25319300000001</v>
      </c>
      <c r="F23" s="1109">
        <v>20.223949000840694</v>
      </c>
      <c r="G23" s="1108">
        <v>248.35037599999998</v>
      </c>
      <c r="H23" s="1110">
        <v>-15.068546977321191</v>
      </c>
      <c r="I23" s="1111"/>
      <c r="J23" s="1111"/>
      <c r="K23" s="1107"/>
      <c r="L23" s="1107"/>
      <c r="M23" s="1107"/>
      <c r="N23" s="1107"/>
      <c r="O23" s="1107"/>
      <c r="P23" s="1107"/>
      <c r="Q23" s="1107"/>
      <c r="R23" s="1107"/>
      <c r="S23" s="1111"/>
      <c r="T23" s="1111"/>
      <c r="U23" s="1111"/>
    </row>
    <row r="24" spans="1:21" ht="15.75">
      <c r="A24" s="2172"/>
      <c r="B24" s="1605" t="s">
        <v>56</v>
      </c>
      <c r="C24" s="1108">
        <v>624.37936200000001</v>
      </c>
      <c r="D24" s="1109">
        <v>13.975002314966043</v>
      </c>
      <c r="E24" s="1108">
        <v>234.34664599999999</v>
      </c>
      <c r="F24" s="1109">
        <v>8.3110707233200305</v>
      </c>
      <c r="G24" s="1108">
        <v>-390.03271600000005</v>
      </c>
      <c r="H24" s="1110">
        <v>23.665059012184368</v>
      </c>
      <c r="I24" s="1111"/>
      <c r="J24" s="1111"/>
      <c r="K24" s="1107"/>
      <c r="L24" s="1107"/>
      <c r="M24" s="1107"/>
      <c r="N24" s="1107"/>
      <c r="O24" s="1107"/>
      <c r="P24" s="1107"/>
      <c r="Q24" s="1107"/>
      <c r="R24" s="1107"/>
      <c r="S24" s="1111"/>
      <c r="T24" s="1111"/>
      <c r="U24" s="1111"/>
    </row>
    <row r="25" spans="1:21" ht="15.75">
      <c r="A25" s="2172"/>
      <c r="B25" s="1606" t="s">
        <v>70</v>
      </c>
      <c r="C25" s="1113">
        <v>162.91484299999999</v>
      </c>
      <c r="D25" s="1114">
        <v>3.6463974414121156</v>
      </c>
      <c r="E25" s="1113">
        <v>247.19049200000001</v>
      </c>
      <c r="F25" s="1114">
        <v>8.7665759088537349</v>
      </c>
      <c r="G25" s="1113">
        <v>84.275649000000016</v>
      </c>
      <c r="H25" s="1115">
        <v>-5.1133869674541259</v>
      </c>
      <c r="I25" s="1111"/>
      <c r="J25" s="1111"/>
      <c r="K25" s="1107"/>
      <c r="L25" s="1107"/>
      <c r="M25" s="1107"/>
      <c r="N25" s="1107"/>
      <c r="O25" s="1107"/>
      <c r="P25" s="1107"/>
      <c r="Q25" s="1107"/>
      <c r="R25" s="1107"/>
      <c r="S25" s="1111"/>
      <c r="T25" s="1111"/>
      <c r="U25" s="1111"/>
    </row>
    <row r="26" spans="1:21" ht="18.75">
      <c r="A26" s="2172"/>
      <c r="B26" s="1605" t="s">
        <v>188</v>
      </c>
      <c r="C26" s="1108">
        <v>436.42633799999976</v>
      </c>
      <c r="D26" s="1109">
        <v>9.7681945545505542</v>
      </c>
      <c r="E26" s="1112">
        <v>110.20681700000023</v>
      </c>
      <c r="F26" s="1109">
        <v>3.908469209663834</v>
      </c>
      <c r="G26" s="1108">
        <v>-326.21952099999953</v>
      </c>
      <c r="H26" s="1110">
        <v>19.793222205984137</v>
      </c>
      <c r="I26" s="1111"/>
      <c r="J26" s="1111"/>
      <c r="K26" s="1107"/>
      <c r="L26" s="1107"/>
      <c r="M26" s="1107"/>
      <c r="N26" s="1107"/>
      <c r="O26" s="1107"/>
      <c r="P26" s="1107"/>
      <c r="Q26" s="1107"/>
      <c r="R26" s="1107"/>
      <c r="S26" s="1111"/>
      <c r="T26" s="1111"/>
      <c r="U26" s="1111"/>
    </row>
    <row r="27" spans="1:21" ht="15.75">
      <c r="A27" s="2172"/>
      <c r="B27" s="1605" t="s">
        <v>128</v>
      </c>
      <c r="C27" s="1108"/>
      <c r="D27" s="1109"/>
      <c r="E27" s="1112"/>
      <c r="F27" s="1109"/>
      <c r="G27" s="1108"/>
      <c r="H27" s="1110"/>
      <c r="I27" s="1111"/>
      <c r="J27" s="1111"/>
      <c r="K27" s="1107"/>
      <c r="L27" s="1107"/>
      <c r="M27" s="1107"/>
      <c r="N27" s="1107"/>
      <c r="O27" s="1107"/>
      <c r="P27" s="1107"/>
      <c r="Q27" s="1107"/>
      <c r="R27" s="1107"/>
      <c r="S27" s="1111"/>
      <c r="T27" s="1111"/>
      <c r="U27" s="1111"/>
    </row>
    <row r="28" spans="1:21" ht="15.75">
      <c r="A28" s="2172"/>
      <c r="B28" s="1605" t="s">
        <v>186</v>
      </c>
      <c r="C28" s="1108">
        <v>74.603396000000004</v>
      </c>
      <c r="D28" s="1109">
        <v>1.6697903474335665</v>
      </c>
      <c r="E28" s="1108">
        <v>42.481940999999999</v>
      </c>
      <c r="F28" s="1109">
        <v>1.5066160414128944</v>
      </c>
      <c r="G28" s="1112">
        <v>-32.121455000000005</v>
      </c>
      <c r="H28" s="1110">
        <v>1.9489547849422573</v>
      </c>
      <c r="I28" s="1111"/>
      <c r="J28" s="1111"/>
      <c r="K28" s="1107"/>
      <c r="L28" s="1107"/>
      <c r="M28" s="1107"/>
      <c r="N28" s="1107"/>
      <c r="O28" s="1107"/>
      <c r="P28" s="1107"/>
      <c r="Q28" s="1107"/>
      <c r="R28" s="1107"/>
      <c r="S28" s="1111"/>
      <c r="T28" s="1111"/>
      <c r="U28" s="1111"/>
    </row>
    <row r="29" spans="1:21" ht="15.75">
      <c r="A29" s="2172"/>
      <c r="B29" s="1605" t="s">
        <v>184</v>
      </c>
      <c r="C29" s="1108">
        <v>40.555356000000003</v>
      </c>
      <c r="D29" s="1109">
        <v>0.90771929451484989</v>
      </c>
      <c r="E29" s="1108">
        <v>21.455656000000001</v>
      </c>
      <c r="F29" s="1109">
        <v>0.7609218116619676</v>
      </c>
      <c r="G29" s="1108">
        <v>-19.099700000000002</v>
      </c>
      <c r="H29" s="1110">
        <v>1.158865677347481</v>
      </c>
      <c r="I29" s="1111"/>
      <c r="J29" s="1111"/>
      <c r="K29" s="1107"/>
      <c r="L29" s="1107"/>
      <c r="M29" s="1107"/>
      <c r="N29" s="1107"/>
      <c r="O29" s="1107"/>
      <c r="P29" s="1107"/>
      <c r="Q29" s="1107"/>
      <c r="R29" s="1107"/>
      <c r="S29" s="1111"/>
      <c r="T29" s="1111"/>
      <c r="U29" s="1111"/>
    </row>
    <row r="30" spans="1:21" ht="15.75">
      <c r="A30" s="2172"/>
      <c r="B30" s="1606" t="s">
        <v>185</v>
      </c>
      <c r="C30" s="1113">
        <v>60.198331000000003</v>
      </c>
      <c r="D30" s="1114">
        <v>1.3473728734200094</v>
      </c>
      <c r="E30" s="1121">
        <v>1.6504209999999999</v>
      </c>
      <c r="F30" s="1114">
        <v>5.8531947814830551E-2</v>
      </c>
      <c r="G30" s="1113">
        <v>-58.547910000000002</v>
      </c>
      <c r="H30" s="1115">
        <v>3.55236801517455</v>
      </c>
      <c r="I30" s="1111"/>
      <c r="J30" s="1111"/>
      <c r="K30" s="1107"/>
      <c r="L30" s="1107"/>
      <c r="M30" s="1107"/>
      <c r="N30" s="1107"/>
      <c r="O30" s="1107"/>
      <c r="P30" s="1107"/>
      <c r="Q30" s="1107"/>
      <c r="R30" s="1107"/>
      <c r="S30" s="1111"/>
      <c r="T30" s="1111"/>
      <c r="U30" s="1111"/>
    </row>
    <row r="31" spans="1:21" ht="19.5" thickBot="1">
      <c r="A31" s="2173"/>
      <c r="B31" s="1607" t="s">
        <v>1028</v>
      </c>
      <c r="C31" s="1116">
        <v>4467.8301149999998</v>
      </c>
      <c r="D31" s="1117">
        <v>100</v>
      </c>
      <c r="E31" s="1116">
        <v>2819.6925980000001</v>
      </c>
      <c r="F31" s="1117">
        <v>100</v>
      </c>
      <c r="G31" s="1116">
        <v>-1648.1375169999997</v>
      </c>
      <c r="H31" s="1118">
        <v>100</v>
      </c>
      <c r="I31" s="1107"/>
      <c r="J31" s="1107"/>
      <c r="K31" s="1107"/>
      <c r="L31" s="1107"/>
      <c r="M31" s="1107"/>
      <c r="N31" s="1107"/>
      <c r="O31" s="1107"/>
      <c r="P31" s="1107"/>
      <c r="Q31" s="1107"/>
      <c r="R31" s="1107"/>
      <c r="S31" s="1111"/>
      <c r="T31" s="1111"/>
      <c r="U31" s="1111"/>
    </row>
    <row r="32" spans="1:21" ht="15.75">
      <c r="A32" s="1100"/>
      <c r="B32" s="1100"/>
      <c r="C32" s="1119"/>
      <c r="D32" s="1120"/>
      <c r="E32" s="1120"/>
      <c r="F32" s="1120"/>
      <c r="G32" s="1120"/>
      <c r="H32" s="1120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111"/>
      <c r="T32" s="1111"/>
      <c r="U32" s="1111"/>
    </row>
  </sheetData>
  <mergeCells count="2">
    <mergeCell ref="A6:A18"/>
    <mergeCell ref="A19:A31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1"/>
  <sheetViews>
    <sheetView topLeftCell="A37" zoomScale="145" zoomScaleNormal="145" workbookViewId="0">
      <selection activeCell="L26" sqref="L26"/>
    </sheetView>
  </sheetViews>
  <sheetFormatPr defaultColWidth="7.7109375" defaultRowHeight="12.75"/>
  <cols>
    <col min="1" max="1" width="12.28515625" style="243" customWidth="1"/>
    <col min="2" max="2" width="18.7109375" style="243" customWidth="1"/>
    <col min="3" max="6" width="6.7109375" style="244" customWidth="1"/>
    <col min="7" max="7" width="6.7109375" style="248" customWidth="1"/>
    <col min="8" max="11" width="6.7109375" style="244" customWidth="1"/>
    <col min="12" max="16384" width="7.7109375" style="244"/>
  </cols>
  <sheetData>
    <row r="1" spans="1:11" ht="14.25">
      <c r="A1" s="8" t="s">
        <v>11</v>
      </c>
      <c r="B1" s="2"/>
      <c r="C1" s="3"/>
      <c r="D1" s="3"/>
      <c r="E1" s="4"/>
      <c r="F1" s="4"/>
      <c r="G1" s="3"/>
      <c r="H1" s="4"/>
      <c r="I1" s="4"/>
      <c r="J1" s="4"/>
      <c r="K1" s="4"/>
    </row>
    <row r="2" spans="1:11" ht="13.5" thickBot="1">
      <c r="A2" s="1" t="s">
        <v>12</v>
      </c>
      <c r="B2" s="2"/>
      <c r="C2" s="3"/>
      <c r="D2" s="3"/>
      <c r="E2" s="4"/>
      <c r="F2" s="4"/>
      <c r="G2" s="3"/>
      <c r="H2" s="4"/>
      <c r="I2" s="2179" t="s">
        <v>708</v>
      </c>
      <c r="J2" s="2179"/>
      <c r="K2" s="2179"/>
    </row>
    <row r="3" spans="1:11">
      <c r="A3" s="2180" t="s">
        <v>0</v>
      </c>
      <c r="B3" s="2182" t="s">
        <v>1</v>
      </c>
      <c r="C3" s="2184" t="s">
        <v>2</v>
      </c>
      <c r="D3" s="2185"/>
      <c r="E3" s="2185"/>
      <c r="F3" s="2185"/>
      <c r="G3" s="2186"/>
      <c r="H3" s="2187" t="s">
        <v>1034</v>
      </c>
      <c r="I3" s="2187"/>
      <c r="J3" s="2187"/>
      <c r="K3" s="2188"/>
    </row>
    <row r="4" spans="1:11" ht="13.5" thickBot="1">
      <c r="A4" s="2181"/>
      <c r="B4" s="2183"/>
      <c r="C4" s="1611" t="s">
        <v>3</v>
      </c>
      <c r="D4" s="1611" t="s">
        <v>4</v>
      </c>
      <c r="E4" s="1611" t="s">
        <v>1035</v>
      </c>
      <c r="F4" s="1612" t="s">
        <v>5</v>
      </c>
      <c r="G4" s="1611" t="s">
        <v>6</v>
      </c>
      <c r="H4" s="1613" t="s">
        <v>4</v>
      </c>
      <c r="I4" s="1611" t="s">
        <v>1035</v>
      </c>
      <c r="J4" s="1611" t="s">
        <v>5</v>
      </c>
      <c r="K4" s="1614" t="s">
        <v>6</v>
      </c>
    </row>
    <row r="5" spans="1:11" ht="12.75" customHeight="1" thickTop="1">
      <c r="A5" s="2175" t="s">
        <v>833</v>
      </c>
      <c r="B5" s="1615">
        <v>2013</v>
      </c>
      <c r="C5" s="1625">
        <v>174.4</v>
      </c>
      <c r="D5" s="1626">
        <v>203.6</v>
      </c>
      <c r="E5" s="1627">
        <v>190</v>
      </c>
      <c r="F5" s="1135">
        <v>160.6</v>
      </c>
      <c r="G5" s="1628">
        <v>213.48</v>
      </c>
      <c r="H5" s="1128">
        <f t="shared" ref="H5:K10" si="0">D5*100/$C5</f>
        <v>116.74311926605505</v>
      </c>
      <c r="I5" s="1629">
        <f t="shared" si="0"/>
        <v>108.94495412844036</v>
      </c>
      <c r="J5" s="1630">
        <f t="shared" si="0"/>
        <v>92.087155963302749</v>
      </c>
      <c r="K5" s="1631">
        <f t="shared" si="0"/>
        <v>122.40825688073394</v>
      </c>
    </row>
    <row r="6" spans="1:11" ht="12.75" customHeight="1">
      <c r="A6" s="2175"/>
      <c r="B6" s="1615">
        <v>2014</v>
      </c>
      <c r="C6" s="1627">
        <v>155.26</v>
      </c>
      <c r="D6" s="1626">
        <v>162.80000000000001</v>
      </c>
      <c r="E6" s="1625">
        <v>163.6</v>
      </c>
      <c r="F6" s="1135">
        <v>156.19999999999999</v>
      </c>
      <c r="G6" s="1630">
        <v>182.24</v>
      </c>
      <c r="H6" s="1128">
        <f t="shared" si="0"/>
        <v>104.856369960067</v>
      </c>
      <c r="I6" s="1629">
        <f t="shared" si="0"/>
        <v>105.37163467731548</v>
      </c>
      <c r="J6" s="1630">
        <f t="shared" si="0"/>
        <v>100.60543604276697</v>
      </c>
      <c r="K6" s="1631">
        <f t="shared" si="0"/>
        <v>117.37730258920521</v>
      </c>
    </row>
    <row r="7" spans="1:11" ht="12.75" customHeight="1">
      <c r="A7" s="2175"/>
      <c r="B7" s="1615">
        <v>2015</v>
      </c>
      <c r="C7" s="1627">
        <v>152.74</v>
      </c>
      <c r="D7" s="1626">
        <v>158.4</v>
      </c>
      <c r="E7" s="1627">
        <v>160</v>
      </c>
      <c r="F7" s="1135">
        <v>155.80000000000001</v>
      </c>
      <c r="G7" s="1630">
        <v>174.95</v>
      </c>
      <c r="H7" s="1128">
        <f t="shared" si="0"/>
        <v>103.70564357732093</v>
      </c>
      <c r="I7" s="1629">
        <f t="shared" si="0"/>
        <v>104.7531753306272</v>
      </c>
      <c r="J7" s="1630">
        <f t="shared" si="0"/>
        <v>102.00340447819825</v>
      </c>
      <c r="K7" s="1631">
        <f t="shared" si="0"/>
        <v>114.54105015058268</v>
      </c>
    </row>
    <row r="8" spans="1:11" ht="12.75" customHeight="1">
      <c r="A8" s="2175"/>
      <c r="B8" s="1615">
        <v>2016</v>
      </c>
      <c r="C8" s="1627">
        <v>126.24</v>
      </c>
      <c r="D8" s="1630">
        <v>136.9</v>
      </c>
      <c r="E8" s="1625">
        <v>143.5</v>
      </c>
      <c r="F8" s="1135">
        <v>127.7</v>
      </c>
      <c r="G8" s="1630">
        <v>152.53</v>
      </c>
      <c r="H8" s="1128">
        <f t="shared" si="0"/>
        <v>108.44423320659062</v>
      </c>
      <c r="I8" s="1629">
        <f t="shared" si="0"/>
        <v>113.6723700887199</v>
      </c>
      <c r="J8" s="1630">
        <f t="shared" si="0"/>
        <v>101.15652724968315</v>
      </c>
      <c r="K8" s="1631">
        <f t="shared" si="0"/>
        <v>120.82541191381496</v>
      </c>
    </row>
    <row r="9" spans="1:11" ht="12.75" customHeight="1">
      <c r="A9" s="2175"/>
      <c r="B9" s="1616">
        <v>2017</v>
      </c>
      <c r="C9" s="1627">
        <v>144.51</v>
      </c>
      <c r="D9" s="1630">
        <v>145.1</v>
      </c>
      <c r="E9" s="1627">
        <v>157.9</v>
      </c>
      <c r="F9" s="1128">
        <v>142.737945085864</v>
      </c>
      <c r="G9" s="1630">
        <v>162.74</v>
      </c>
      <c r="H9" s="1128">
        <f t="shared" si="0"/>
        <v>100.40827624385857</v>
      </c>
      <c r="I9" s="1629">
        <f t="shared" si="0"/>
        <v>109.26579475468826</v>
      </c>
      <c r="J9" s="1630">
        <f t="shared" si="0"/>
        <v>98.773749280924505</v>
      </c>
      <c r="K9" s="1631">
        <f t="shared" si="0"/>
        <v>112.61504394159574</v>
      </c>
    </row>
    <row r="10" spans="1:11" ht="12.75" customHeight="1">
      <c r="A10" s="2175"/>
      <c r="B10" s="1617">
        <v>2018</v>
      </c>
      <c r="C10" s="1627">
        <v>155.75</v>
      </c>
      <c r="D10" s="1632">
        <v>159.69999999999999</v>
      </c>
      <c r="E10" s="1627">
        <v>169.7</v>
      </c>
      <c r="F10" s="1128">
        <v>153.57669269608303</v>
      </c>
      <c r="G10" s="1632">
        <v>176.76</v>
      </c>
      <c r="H10" s="1128">
        <f t="shared" si="0"/>
        <v>102.53611556982342</v>
      </c>
      <c r="I10" s="1629">
        <f t="shared" si="0"/>
        <v>108.95666131621188</v>
      </c>
      <c r="J10" s="1630">
        <f t="shared" si="0"/>
        <v>98.604618103424102</v>
      </c>
      <c r="K10" s="1631">
        <f t="shared" si="0"/>
        <v>113.48956661316213</v>
      </c>
    </row>
    <row r="11" spans="1:11" ht="12.75" customHeight="1">
      <c r="A11" s="2175"/>
      <c r="B11" s="1618" t="s">
        <v>1036</v>
      </c>
      <c r="C11" s="1633">
        <f>AVERAGE(C5:C9)</f>
        <v>150.63</v>
      </c>
      <c r="D11" s="1633">
        <f>AVERAGE(D5:D9)</f>
        <v>161.35999999999999</v>
      </c>
      <c r="E11" s="1633">
        <f>AVERAGE(E5:E9)</f>
        <v>163</v>
      </c>
      <c r="F11" s="1633">
        <f>AVERAGE(F5:F9)</f>
        <v>148.60758901717278</v>
      </c>
      <c r="G11" s="1633">
        <f>AVERAGE(G5:G9)</f>
        <v>177.18800000000002</v>
      </c>
      <c r="H11" s="1634"/>
      <c r="I11" s="1635"/>
      <c r="J11" s="1635"/>
      <c r="K11" s="1636"/>
    </row>
    <row r="12" spans="1:11" ht="12.75" customHeight="1">
      <c r="A12" s="2175"/>
      <c r="B12" s="247" t="s">
        <v>955</v>
      </c>
      <c r="C12" s="1637">
        <v>109.1</v>
      </c>
      <c r="D12" s="1637">
        <f>D10*100/D9</f>
        <v>110.06202618883528</v>
      </c>
      <c r="E12" s="1637">
        <f>E10*100/E9</f>
        <v>107.47308423052564</v>
      </c>
      <c r="F12" s="1637">
        <f>F10*100/F9</f>
        <v>107.5934591910364</v>
      </c>
      <c r="G12" s="1638">
        <f>G10*100/G9</f>
        <v>108.61496866166891</v>
      </c>
      <c r="H12" s="1629"/>
      <c r="I12" s="1128"/>
      <c r="J12" s="1128"/>
      <c r="K12" s="1639"/>
    </row>
    <row r="13" spans="1:11" ht="12.75" customHeight="1">
      <c r="A13" s="2176"/>
      <c r="B13" s="1619" t="s">
        <v>1037</v>
      </c>
      <c r="C13" s="1640">
        <f>C10*100/(AVERAGE(C5:C9))</f>
        <v>103.39905729270399</v>
      </c>
      <c r="D13" s="1640">
        <f>D10*100/(AVERAGE(D5:D9))</f>
        <v>98.971244422409512</v>
      </c>
      <c r="E13" s="1640">
        <f>E10*100/(AVERAGE(E5:E9))</f>
        <v>104.11042944785277</v>
      </c>
      <c r="F13" s="1640">
        <f>F10*100/(AVERAGE(F5:F9))</f>
        <v>103.34377518118272</v>
      </c>
      <c r="G13" s="1641">
        <f>G10*100/(AVERAGE(G5:G9))</f>
        <v>99.758448653407669</v>
      </c>
      <c r="H13" s="1642"/>
      <c r="I13" s="1643"/>
      <c r="J13" s="1643"/>
      <c r="K13" s="1644"/>
    </row>
    <row r="14" spans="1:11" ht="12.75" customHeight="1">
      <c r="A14" s="2175" t="s">
        <v>1038</v>
      </c>
      <c r="B14" s="1620">
        <v>2013</v>
      </c>
      <c r="C14" s="1627">
        <v>201.71</v>
      </c>
      <c r="D14" s="1135">
        <v>214.8</v>
      </c>
      <c r="E14" s="1645">
        <v>177.7</v>
      </c>
      <c r="F14" s="1135">
        <v>177.5</v>
      </c>
      <c r="G14" s="1633">
        <v>214.89</v>
      </c>
      <c r="H14" s="1128">
        <f t="shared" ref="H14:K19" si="1">D14*100/$C14</f>
        <v>106.48951464974468</v>
      </c>
      <c r="I14" s="1630">
        <f t="shared" si="1"/>
        <v>88.09677259431858</v>
      </c>
      <c r="J14" s="1128">
        <f t="shared" si="1"/>
        <v>87.997620346041344</v>
      </c>
      <c r="K14" s="1631">
        <f t="shared" si="1"/>
        <v>106.53413316146943</v>
      </c>
    </row>
    <row r="15" spans="1:11" ht="12.75" customHeight="1">
      <c r="A15" s="2175"/>
      <c r="B15" s="1615">
        <v>2014</v>
      </c>
      <c r="C15" s="1627">
        <v>178.62</v>
      </c>
      <c r="D15" s="1135">
        <v>187.4</v>
      </c>
      <c r="E15" s="1626">
        <v>160.9</v>
      </c>
      <c r="F15" s="1128">
        <v>160.19999999999999</v>
      </c>
      <c r="G15" s="1630">
        <v>185.37</v>
      </c>
      <c r="H15" s="1128">
        <f t="shared" si="1"/>
        <v>104.91546299406561</v>
      </c>
      <c r="I15" s="1630">
        <f t="shared" si="1"/>
        <v>90.079498376441606</v>
      </c>
      <c r="J15" s="1128">
        <f t="shared" si="1"/>
        <v>89.687604971447755</v>
      </c>
      <c r="K15" s="1631">
        <f t="shared" si="1"/>
        <v>103.77897211958347</v>
      </c>
    </row>
    <row r="16" spans="1:11" ht="12.75" customHeight="1">
      <c r="A16" s="2175"/>
      <c r="B16" s="1615">
        <v>2015</v>
      </c>
      <c r="C16" s="1627">
        <v>160.49</v>
      </c>
      <c r="D16" s="1128">
        <v>178.9</v>
      </c>
      <c r="E16" s="1626">
        <v>162.19999999999999</v>
      </c>
      <c r="F16" s="1128">
        <v>156.9</v>
      </c>
      <c r="G16" s="1630">
        <v>178.6</v>
      </c>
      <c r="H16" s="1128">
        <f t="shared" si="1"/>
        <v>111.47111969593121</v>
      </c>
      <c r="I16" s="1630">
        <f t="shared" si="1"/>
        <v>101.06548694622717</v>
      </c>
      <c r="J16" s="1128">
        <f t="shared" si="1"/>
        <v>97.76310050470434</v>
      </c>
      <c r="K16" s="1631">
        <f t="shared" si="1"/>
        <v>111.28419216150539</v>
      </c>
    </row>
    <row r="17" spans="1:11" ht="12.75" customHeight="1">
      <c r="A17" s="2175"/>
      <c r="B17" s="1615">
        <v>2016</v>
      </c>
      <c r="C17" s="1627">
        <v>149.38999999999999</v>
      </c>
      <c r="D17" s="1128">
        <v>165</v>
      </c>
      <c r="E17" s="1626">
        <v>153.19999999999999</v>
      </c>
      <c r="F17" s="1128">
        <v>139.19999999999999</v>
      </c>
      <c r="G17" s="1630">
        <v>167.14</v>
      </c>
      <c r="H17" s="1128">
        <f t="shared" si="1"/>
        <v>110.4491599169958</v>
      </c>
      <c r="I17" s="1630">
        <f t="shared" si="1"/>
        <v>102.55037151081062</v>
      </c>
      <c r="J17" s="1128">
        <f t="shared" si="1"/>
        <v>93.178927639065535</v>
      </c>
      <c r="K17" s="1631">
        <f t="shared" si="1"/>
        <v>111.88165205167682</v>
      </c>
    </row>
    <row r="18" spans="1:11" ht="12.75" customHeight="1">
      <c r="A18" s="2175"/>
      <c r="B18" s="1616">
        <v>2017</v>
      </c>
      <c r="C18" s="1627">
        <v>165.24</v>
      </c>
      <c r="D18" s="1128">
        <v>169</v>
      </c>
      <c r="E18" s="1630">
        <v>153.30000000000001</v>
      </c>
      <c r="F18" s="1128">
        <v>134.95682545842632</v>
      </c>
      <c r="G18" s="1630">
        <v>178.7</v>
      </c>
      <c r="H18" s="1128">
        <f t="shared" si="1"/>
        <v>102.27547809247154</v>
      </c>
      <c r="I18" s="1630">
        <f t="shared" si="1"/>
        <v>92.774146695715331</v>
      </c>
      <c r="J18" s="1128">
        <f t="shared" si="1"/>
        <v>81.673218021318277</v>
      </c>
      <c r="K18" s="1631">
        <f t="shared" si="1"/>
        <v>108.14572742677318</v>
      </c>
    </row>
    <row r="19" spans="1:11" ht="12.75" customHeight="1">
      <c r="A19" s="2175"/>
      <c r="B19" s="1617">
        <v>2018</v>
      </c>
      <c r="C19" s="1627">
        <v>174.54</v>
      </c>
      <c r="D19" s="1128">
        <v>185.1</v>
      </c>
      <c r="E19" s="1632">
        <v>163.30000000000001</v>
      </c>
      <c r="F19" s="1128">
        <v>135.47527205444226</v>
      </c>
      <c r="G19" s="1632">
        <v>195.17</v>
      </c>
      <c r="H19" s="1128">
        <f t="shared" si="1"/>
        <v>106.05018906840839</v>
      </c>
      <c r="I19" s="1629">
        <f t="shared" si="1"/>
        <v>93.56021542339866</v>
      </c>
      <c r="J19" s="1630">
        <f t="shared" si="1"/>
        <v>77.6184668582802</v>
      </c>
      <c r="K19" s="1631">
        <f t="shared" si="1"/>
        <v>111.8196401970895</v>
      </c>
    </row>
    <row r="20" spans="1:11" ht="12.75" customHeight="1">
      <c r="A20" s="2175"/>
      <c r="B20" s="1618" t="s">
        <v>1036</v>
      </c>
      <c r="C20" s="1633">
        <f>AVERAGE(C14:C18)</f>
        <v>171.09</v>
      </c>
      <c r="D20" s="1633">
        <f>AVERAGE(D14:D18)</f>
        <v>183.02</v>
      </c>
      <c r="E20" s="1633">
        <f>AVERAGE(E14:E18)</f>
        <v>161.45999999999998</v>
      </c>
      <c r="F20" s="1633">
        <f>AVERAGE(F14:F18)</f>
        <v>153.75136509168527</v>
      </c>
      <c r="G20" s="1633">
        <f>AVERAGE(G14:G18)</f>
        <v>184.94</v>
      </c>
      <c r="H20" s="1634"/>
      <c r="I20" s="1635"/>
      <c r="J20" s="1635"/>
      <c r="K20" s="1636"/>
    </row>
    <row r="21" spans="1:11" ht="12.75" customHeight="1">
      <c r="A21" s="2175"/>
      <c r="B21" s="247" t="s">
        <v>955</v>
      </c>
      <c r="C21" s="1637">
        <v>105.1</v>
      </c>
      <c r="D21" s="1637">
        <f>D19*100/D18</f>
        <v>109.52662721893491</v>
      </c>
      <c r="E21" s="1637">
        <f>E19*100/E18</f>
        <v>106.52315720808872</v>
      </c>
      <c r="F21" s="1637">
        <f>F19*100/F18</f>
        <v>100.38415737348211</v>
      </c>
      <c r="G21" s="1637">
        <f>G19*100/G18</f>
        <v>109.21656407386682</v>
      </c>
      <c r="H21" s="1629"/>
      <c r="I21" s="1128"/>
      <c r="J21" s="1128"/>
      <c r="K21" s="1639"/>
    </row>
    <row r="22" spans="1:11" ht="12.75" customHeight="1">
      <c r="A22" s="2175"/>
      <c r="B22" s="1619" t="s">
        <v>1037</v>
      </c>
      <c r="C22" s="1640">
        <f>C19*100/(AVERAGE(C14:C18))</f>
        <v>102.01648255304225</v>
      </c>
      <c r="D22" s="1640">
        <f>D19*100/(AVERAGE(D14:D18))</f>
        <v>101.13648781553928</v>
      </c>
      <c r="E22" s="1640">
        <f>E19*100/(AVERAGE(E14:E18))</f>
        <v>101.13960113960117</v>
      </c>
      <c r="F22" s="1640">
        <f>F19*100/(AVERAGE(F14:F18))</f>
        <v>88.113215758218089</v>
      </c>
      <c r="G22" s="1640">
        <f>G19*100/(AVERAGE(G14:G18))</f>
        <v>105.53152373742836</v>
      </c>
      <c r="H22" s="1642"/>
      <c r="I22" s="1643"/>
      <c r="J22" s="1643"/>
      <c r="K22" s="1644"/>
    </row>
    <row r="23" spans="1:11" ht="12.75" customHeight="1">
      <c r="A23" s="2177" t="s">
        <v>1039</v>
      </c>
      <c r="B23" s="1620">
        <v>2013</v>
      </c>
      <c r="C23" s="1625">
        <v>160.9</v>
      </c>
      <c r="D23" s="1645">
        <v>177.8</v>
      </c>
      <c r="E23" s="1625">
        <v>132.1</v>
      </c>
      <c r="F23" s="1135">
        <v>135.80000000000001</v>
      </c>
      <c r="G23" s="1633">
        <v>163.72999999999999</v>
      </c>
      <c r="H23" s="1128">
        <f t="shared" ref="H23:K28" si="2">D23*100/$C23</f>
        <v>110.50341827221877</v>
      </c>
      <c r="I23" s="1630">
        <f t="shared" si="2"/>
        <v>82.100683654443756</v>
      </c>
      <c r="J23" s="1128">
        <f t="shared" si="2"/>
        <v>84.400248601615914</v>
      </c>
      <c r="K23" s="1646">
        <f t="shared" si="2"/>
        <v>101.7588564325668</v>
      </c>
    </row>
    <row r="24" spans="1:11" ht="12.75" customHeight="1">
      <c r="A24" s="2175"/>
      <c r="B24" s="1615">
        <v>2014</v>
      </c>
      <c r="C24" s="1627">
        <v>136.53</v>
      </c>
      <c r="D24" s="1626">
        <v>142.69999999999999</v>
      </c>
      <c r="E24" s="1625">
        <v>127.6</v>
      </c>
      <c r="F24" s="1128">
        <v>128.9</v>
      </c>
      <c r="G24" s="1630">
        <v>146.16</v>
      </c>
      <c r="H24" s="1128">
        <f t="shared" si="2"/>
        <v>104.51915329964109</v>
      </c>
      <c r="I24" s="1630">
        <f t="shared" si="2"/>
        <v>93.459312971508098</v>
      </c>
      <c r="J24" s="1128">
        <f t="shared" si="2"/>
        <v>94.411484655387099</v>
      </c>
      <c r="K24" s="1631">
        <f t="shared" si="2"/>
        <v>107.05339485827291</v>
      </c>
    </row>
    <row r="25" spans="1:11" ht="12.75" customHeight="1">
      <c r="A25" s="2175"/>
      <c r="B25" s="1615">
        <v>2015</v>
      </c>
      <c r="C25" s="1627">
        <v>136.33000000000001</v>
      </c>
      <c r="D25" s="1626">
        <v>143.69999999999999</v>
      </c>
      <c r="E25" s="1625">
        <v>123.1</v>
      </c>
      <c r="F25" s="1128">
        <v>126.1</v>
      </c>
      <c r="G25" s="1630">
        <v>137.69</v>
      </c>
      <c r="H25" s="1128">
        <f t="shared" si="2"/>
        <v>105.40600014670284</v>
      </c>
      <c r="I25" s="1630">
        <f t="shared" si="2"/>
        <v>90.295606249541549</v>
      </c>
      <c r="J25" s="1128">
        <f t="shared" si="2"/>
        <v>92.496149050099021</v>
      </c>
      <c r="K25" s="1631">
        <f t="shared" si="2"/>
        <v>100.99757940291937</v>
      </c>
    </row>
    <row r="26" spans="1:11" ht="12.75" customHeight="1">
      <c r="A26" s="2175"/>
      <c r="B26" s="1615">
        <v>2016</v>
      </c>
      <c r="C26" s="1627">
        <v>120.38</v>
      </c>
      <c r="D26" s="1626">
        <v>138.69999999999999</v>
      </c>
      <c r="E26" s="1625">
        <v>118.7</v>
      </c>
      <c r="F26" s="1128">
        <v>114.6</v>
      </c>
      <c r="G26" s="1630">
        <v>136.06</v>
      </c>
      <c r="H26" s="1128">
        <f t="shared" si="2"/>
        <v>115.21847482970593</v>
      </c>
      <c r="I26" s="1630">
        <f t="shared" si="2"/>
        <v>98.604419338760593</v>
      </c>
      <c r="J26" s="1128">
        <f t="shared" si="2"/>
        <v>95.198537963116806</v>
      </c>
      <c r="K26" s="1631">
        <f t="shared" si="2"/>
        <v>113.02541950490115</v>
      </c>
    </row>
    <row r="27" spans="1:11" ht="12.75" customHeight="1">
      <c r="A27" s="2175"/>
      <c r="B27" s="1616">
        <v>2017</v>
      </c>
      <c r="C27" s="1627">
        <v>147.78</v>
      </c>
      <c r="D27" s="1630">
        <v>145.80000000000001</v>
      </c>
      <c r="E27" s="1627">
        <v>133.9</v>
      </c>
      <c r="F27" s="1128">
        <v>120.70437566702242</v>
      </c>
      <c r="G27" s="1630">
        <v>156.15</v>
      </c>
      <c r="H27" s="1128">
        <f t="shared" si="2"/>
        <v>98.660170523751532</v>
      </c>
      <c r="I27" s="1630">
        <f t="shared" si="2"/>
        <v>90.607660035187436</v>
      </c>
      <c r="J27" s="1128">
        <f t="shared" si="2"/>
        <v>81.67842446002328</v>
      </c>
      <c r="K27" s="1631">
        <f t="shared" si="2"/>
        <v>105.6638246041413</v>
      </c>
    </row>
    <row r="28" spans="1:11" ht="12.75" customHeight="1">
      <c r="A28" s="2175"/>
      <c r="B28" s="1617">
        <v>2018</v>
      </c>
      <c r="C28" s="1627">
        <v>151.09</v>
      </c>
      <c r="D28" s="1632">
        <v>162.80000000000001</v>
      </c>
      <c r="E28" s="1627">
        <v>139.5</v>
      </c>
      <c r="F28" s="1128">
        <v>144.57302348919623</v>
      </c>
      <c r="G28" s="1632">
        <v>171.56</v>
      </c>
      <c r="H28" s="1128">
        <f t="shared" si="2"/>
        <v>107.75034747501491</v>
      </c>
      <c r="I28" s="1630">
        <f t="shared" si="2"/>
        <v>92.329075385531794</v>
      </c>
      <c r="J28" s="1128">
        <f t="shared" si="2"/>
        <v>95.686692361636261</v>
      </c>
      <c r="K28" s="1631">
        <f t="shared" si="2"/>
        <v>113.54821629492355</v>
      </c>
    </row>
    <row r="29" spans="1:11" ht="12.75" customHeight="1">
      <c r="A29" s="2175"/>
      <c r="B29" s="1618" t="s">
        <v>1036</v>
      </c>
      <c r="C29" s="1633">
        <f>AVERAGE(C23:C27)</f>
        <v>140.38399999999999</v>
      </c>
      <c r="D29" s="1633">
        <f>AVERAGE(D23:D27)</f>
        <v>149.74</v>
      </c>
      <c r="E29" s="1633">
        <f>AVERAGE(E23:E27)</f>
        <v>127.08</v>
      </c>
      <c r="F29" s="1633">
        <f>AVERAGE(F23:F27)</f>
        <v>125.2208751334045</v>
      </c>
      <c r="G29" s="1633">
        <f>AVERAGE(G23:G27)</f>
        <v>147.958</v>
      </c>
      <c r="H29" s="1634"/>
      <c r="I29" s="1635"/>
      <c r="J29" s="1635"/>
      <c r="K29" s="1636"/>
    </row>
    <row r="30" spans="1:11" ht="12.75" customHeight="1">
      <c r="A30" s="2175"/>
      <c r="B30" s="247" t="s">
        <v>955</v>
      </c>
      <c r="C30" s="1637">
        <v>103.5</v>
      </c>
      <c r="D30" s="1637">
        <f>D28*100/D27</f>
        <v>111.65980795610426</v>
      </c>
      <c r="E30" s="1637">
        <f>E28*100/E27</f>
        <v>104.18222554144884</v>
      </c>
      <c r="F30" s="1637">
        <f>F28*100/F27</f>
        <v>119.7744677359654</v>
      </c>
      <c r="G30" s="1637">
        <f>G28*100/G27</f>
        <v>109.86871597822606</v>
      </c>
      <c r="H30" s="1629"/>
      <c r="I30" s="1128"/>
      <c r="J30" s="1128"/>
      <c r="K30" s="1639"/>
    </row>
    <row r="31" spans="1:11" ht="12.75" customHeight="1">
      <c r="A31" s="2176"/>
      <c r="B31" s="1619" t="s">
        <v>1037</v>
      </c>
      <c r="C31" s="1640">
        <f>C28*100/(AVERAGE(C23:C27))</f>
        <v>107.62622521085025</v>
      </c>
      <c r="D31" s="1640">
        <f>D28*100/(AVERAGE(D23:D27))</f>
        <v>108.721784426339</v>
      </c>
      <c r="E31" s="1640">
        <f>E28*100/(AVERAGE(E23:E27))</f>
        <v>109.77337110481587</v>
      </c>
      <c r="F31" s="1640">
        <f>F28*100/(AVERAGE(F23:F27))</f>
        <v>115.45441072438989</v>
      </c>
      <c r="G31" s="1640">
        <f>G28*100/(AVERAGE(G23:G27))</f>
        <v>115.95182416631746</v>
      </c>
      <c r="H31" s="1642"/>
      <c r="I31" s="1643"/>
      <c r="J31" s="1643"/>
      <c r="K31" s="1644"/>
    </row>
    <row r="32" spans="1:11" ht="12.75" customHeight="1">
      <c r="A32" s="1623"/>
      <c r="B32" s="1618">
        <v>2013</v>
      </c>
      <c r="C32" s="1633">
        <v>172.71</v>
      </c>
      <c r="D32" s="1135">
        <v>194.8</v>
      </c>
      <c r="E32" s="1645">
        <v>159.9</v>
      </c>
      <c r="F32" s="1128">
        <v>164.3</v>
      </c>
      <c r="G32" s="1647">
        <v>204.14</v>
      </c>
      <c r="H32" s="1128">
        <f t="shared" ref="H32:K37" si="3">D32*100/$C32</f>
        <v>112.79022639106016</v>
      </c>
      <c r="I32" s="1630">
        <f t="shared" si="3"/>
        <v>92.582942504776796</v>
      </c>
      <c r="J32" s="1128">
        <f t="shared" si="3"/>
        <v>95.130565688147755</v>
      </c>
      <c r="K32" s="1631">
        <f t="shared" si="3"/>
        <v>118.19813560303398</v>
      </c>
    </row>
    <row r="33" spans="1:11" ht="12.75" customHeight="1">
      <c r="A33" s="1623"/>
      <c r="B33" s="247">
        <v>2014</v>
      </c>
      <c r="C33" s="1630">
        <v>128.66</v>
      </c>
      <c r="D33" s="1135">
        <v>154.30000000000001</v>
      </c>
      <c r="E33" s="1626">
        <v>130.19999999999999</v>
      </c>
      <c r="F33" s="1135">
        <v>134.4</v>
      </c>
      <c r="G33" s="1630">
        <v>165.52</v>
      </c>
      <c r="H33" s="1128">
        <f t="shared" si="3"/>
        <v>119.92849370433703</v>
      </c>
      <c r="I33" s="1630">
        <f t="shared" si="3"/>
        <v>101.19695321001088</v>
      </c>
      <c r="J33" s="1128">
        <f t="shared" si="3"/>
        <v>104.46137105549511</v>
      </c>
      <c r="K33" s="1631">
        <f t="shared" si="3"/>
        <v>128.64915280584486</v>
      </c>
    </row>
    <row r="34" spans="1:11" ht="12.75" customHeight="1">
      <c r="A34" s="1623"/>
      <c r="B34" s="247">
        <v>2015</v>
      </c>
      <c r="C34" s="1630">
        <v>139.56</v>
      </c>
      <c r="D34" s="1135">
        <v>138.6</v>
      </c>
      <c r="E34" s="1626">
        <v>135.6</v>
      </c>
      <c r="F34" s="1135">
        <v>137.1</v>
      </c>
      <c r="G34" s="1630">
        <v>158.1</v>
      </c>
      <c r="H34" s="1128">
        <f t="shared" si="3"/>
        <v>99.312123817712816</v>
      </c>
      <c r="I34" s="1630">
        <f t="shared" si="3"/>
        <v>97.162510748065344</v>
      </c>
      <c r="J34" s="1128">
        <f t="shared" si="3"/>
        <v>98.23731728288908</v>
      </c>
      <c r="K34" s="1631">
        <f t="shared" si="3"/>
        <v>113.28460877042133</v>
      </c>
    </row>
    <row r="35" spans="1:11" ht="12.75" customHeight="1">
      <c r="A35" s="1623"/>
      <c r="B35" s="247">
        <v>2016</v>
      </c>
      <c r="C35" s="1630">
        <v>128.32</v>
      </c>
      <c r="D35" s="1135">
        <v>144.30000000000001</v>
      </c>
      <c r="E35" s="1626">
        <v>121.8</v>
      </c>
      <c r="F35" s="1135">
        <v>133.80000000000001</v>
      </c>
      <c r="G35" s="1630">
        <v>159.99</v>
      </c>
      <c r="H35" s="1128">
        <f t="shared" si="3"/>
        <v>112.45324189526187</v>
      </c>
      <c r="I35" s="1630">
        <f t="shared" si="3"/>
        <v>94.918952618453872</v>
      </c>
      <c r="J35" s="1128">
        <f t="shared" si="3"/>
        <v>104.27057356608481</v>
      </c>
      <c r="K35" s="1631">
        <f t="shared" si="3"/>
        <v>124.68048628428929</v>
      </c>
    </row>
    <row r="36" spans="1:11" ht="12.75" customHeight="1">
      <c r="A36" s="1623" t="s">
        <v>1122</v>
      </c>
      <c r="B36" s="1621">
        <v>2017</v>
      </c>
      <c r="C36" s="1630">
        <v>134.96</v>
      </c>
      <c r="D36" s="1128">
        <v>143.5</v>
      </c>
      <c r="E36" s="1630">
        <v>145.69999999999999</v>
      </c>
      <c r="F36" s="1128">
        <v>141.20500630639373</v>
      </c>
      <c r="G36" s="1630">
        <v>162.62</v>
      </c>
      <c r="H36" s="1128">
        <f t="shared" si="3"/>
        <v>106.32780082987551</v>
      </c>
      <c r="I36" s="1630">
        <f t="shared" si="3"/>
        <v>107.95791345583875</v>
      </c>
      <c r="J36" s="1128">
        <f t="shared" si="3"/>
        <v>104.62730164966933</v>
      </c>
      <c r="K36" s="1631">
        <f t="shared" si="3"/>
        <v>120.49496147006519</v>
      </c>
    </row>
    <row r="37" spans="1:11" ht="12.75" customHeight="1">
      <c r="A37" s="1623" t="s">
        <v>1121</v>
      </c>
      <c r="B37" s="1619">
        <v>2018</v>
      </c>
      <c r="C37" s="1630">
        <v>143.88</v>
      </c>
      <c r="D37" s="1128">
        <v>156.80000000000001</v>
      </c>
      <c r="E37" s="1630">
        <v>146.19999999999999</v>
      </c>
      <c r="F37" s="1128">
        <v>144.60752030608086</v>
      </c>
      <c r="G37" s="1630">
        <v>166.28</v>
      </c>
      <c r="H37" s="1128">
        <f t="shared" si="3"/>
        <v>108.97970530998056</v>
      </c>
      <c r="I37" s="1630">
        <f t="shared" si="3"/>
        <v>101.61245482346399</v>
      </c>
      <c r="J37" s="1128">
        <f t="shared" si="3"/>
        <v>100.50564380461556</v>
      </c>
      <c r="K37" s="1631">
        <f t="shared" si="3"/>
        <v>115.56852932999722</v>
      </c>
    </row>
    <row r="38" spans="1:11" ht="12.75" customHeight="1">
      <c r="A38" s="1623"/>
      <c r="B38" s="1618" t="s">
        <v>1036</v>
      </c>
      <c r="C38" s="1633">
        <f>AVERAGE(C32:C36)</f>
        <v>140.84200000000001</v>
      </c>
      <c r="D38" s="1633">
        <f>AVERAGE(D32:D36)</f>
        <v>155.1</v>
      </c>
      <c r="E38" s="1633">
        <f>AVERAGE(E32:E36)</f>
        <v>138.64000000000001</v>
      </c>
      <c r="F38" s="1633">
        <f>AVERAGE(F32:F36)</f>
        <v>142.16100126127876</v>
      </c>
      <c r="G38" s="1633">
        <f>AVERAGE(G32:G36)</f>
        <v>170.07400000000001</v>
      </c>
      <c r="H38" s="1635"/>
      <c r="I38" s="1635"/>
      <c r="J38" s="1635"/>
      <c r="K38" s="1636"/>
    </row>
    <row r="39" spans="1:11" ht="12.75" customHeight="1">
      <c r="A39" s="1623"/>
      <c r="B39" s="247" t="s">
        <v>955</v>
      </c>
      <c r="C39" s="1637">
        <v>105.1</v>
      </c>
      <c r="D39" s="1648">
        <f>D37*100/D36</f>
        <v>109.26829268292684</v>
      </c>
      <c r="E39" s="1637">
        <f>E37*100/E36</f>
        <v>100.34317089910775</v>
      </c>
      <c r="F39" s="1648">
        <f>F37*100/F36</f>
        <v>102.40962703001067</v>
      </c>
      <c r="G39" s="1637">
        <f>G37*100/G36</f>
        <v>102.25064567703849</v>
      </c>
      <c r="H39" s="1128"/>
      <c r="I39" s="1128"/>
      <c r="J39" s="1128"/>
      <c r="K39" s="1639"/>
    </row>
    <row r="40" spans="1:11" ht="12.75" customHeight="1">
      <c r="A40" s="1623"/>
      <c r="B40" s="1619" t="s">
        <v>1037</v>
      </c>
      <c r="C40" s="1640">
        <f>C37*100/(AVERAGE(C32:C36))</f>
        <v>102.1570270231891</v>
      </c>
      <c r="D40" s="1649">
        <f>D37*100/(AVERAGE(D32:D36))</f>
        <v>101.09606705351388</v>
      </c>
      <c r="E40" s="1640">
        <f>E37*100/(AVERAGE(E32:E36))</f>
        <v>105.45297172533176</v>
      </c>
      <c r="F40" s="1649">
        <f>F37*100/(AVERAGE(F32:F36))</f>
        <v>101.72094950309588</v>
      </c>
      <c r="G40" s="1640">
        <f>G37*100/(AVERAGE(G32:G36))</f>
        <v>97.769206345473137</v>
      </c>
      <c r="H40" s="1643"/>
      <c r="I40" s="1643"/>
      <c r="J40" s="1643"/>
      <c r="K40" s="1644"/>
    </row>
    <row r="41" spans="1:11" ht="12.75" customHeight="1">
      <c r="A41" s="2177" t="s">
        <v>8</v>
      </c>
      <c r="B41" s="1620">
        <v>2013</v>
      </c>
      <c r="C41" s="1630">
        <v>369.81</v>
      </c>
      <c r="D41" s="1135">
        <v>421.5</v>
      </c>
      <c r="E41" s="1630">
        <v>351</v>
      </c>
      <c r="F41" s="1135">
        <v>382.5</v>
      </c>
      <c r="G41" s="1628">
        <v>361.9190476190476</v>
      </c>
      <c r="H41" s="1128">
        <f t="shared" ref="H41:K46" si="4">D41*100/$C41</f>
        <v>113.97744787864038</v>
      </c>
      <c r="I41" s="1630">
        <f t="shared" si="4"/>
        <v>94.913604283280606</v>
      </c>
      <c r="J41" s="1128">
        <f t="shared" si="4"/>
        <v>103.43149184716476</v>
      </c>
      <c r="K41" s="1646">
        <f t="shared" si="4"/>
        <v>97.866214439589953</v>
      </c>
    </row>
    <row r="42" spans="1:11" ht="12.75" customHeight="1">
      <c r="A42" s="2175"/>
      <c r="B42" s="1615">
        <v>2014</v>
      </c>
      <c r="C42" s="1630">
        <v>335</v>
      </c>
      <c r="D42" s="1128">
        <v>353</v>
      </c>
      <c r="E42" s="1626">
        <v>315.39999999999998</v>
      </c>
      <c r="F42" s="1135">
        <v>331.1</v>
      </c>
      <c r="G42" s="1630">
        <v>315.60952380952386</v>
      </c>
      <c r="H42" s="1128">
        <f t="shared" si="4"/>
        <v>105.3731343283582</v>
      </c>
      <c r="I42" s="1630">
        <f t="shared" si="4"/>
        <v>94.149253731343279</v>
      </c>
      <c r="J42" s="1128">
        <f t="shared" si="4"/>
        <v>98.835820895522389</v>
      </c>
      <c r="K42" s="1631">
        <f t="shared" si="4"/>
        <v>94.211798152096677</v>
      </c>
    </row>
    <row r="43" spans="1:11" ht="12.75" customHeight="1">
      <c r="A43" s="2175"/>
      <c r="B43" s="1615">
        <v>2015</v>
      </c>
      <c r="C43" s="1630">
        <v>359.53</v>
      </c>
      <c r="D43" s="1135">
        <v>361.5</v>
      </c>
      <c r="E43" s="1626">
        <v>359.7</v>
      </c>
      <c r="F43" s="1135">
        <v>364.7</v>
      </c>
      <c r="G43" s="1630">
        <v>344.89047619047625</v>
      </c>
      <c r="H43" s="1128">
        <f t="shared" si="4"/>
        <v>100.54793758518066</v>
      </c>
      <c r="I43" s="1630">
        <f t="shared" si="4"/>
        <v>100.04728395405112</v>
      </c>
      <c r="J43" s="1128">
        <f t="shared" si="4"/>
        <v>101.4379884849665</v>
      </c>
      <c r="K43" s="1631">
        <f t="shared" si="4"/>
        <v>95.928149581530405</v>
      </c>
    </row>
    <row r="44" spans="1:11" ht="12.75" customHeight="1">
      <c r="A44" s="2175"/>
      <c r="B44" s="1615">
        <v>2016</v>
      </c>
      <c r="C44" s="1630">
        <v>356.73</v>
      </c>
      <c r="D44" s="1135">
        <v>374.6</v>
      </c>
      <c r="E44" s="1626">
        <v>388.6</v>
      </c>
      <c r="F44" s="1135">
        <v>352.9</v>
      </c>
      <c r="G44" s="1630">
        <v>342.93157894736839</v>
      </c>
      <c r="H44" s="1128">
        <f t="shared" si="4"/>
        <v>105.00939085582934</v>
      </c>
      <c r="I44" s="1630">
        <f t="shared" si="4"/>
        <v>108.9339276203291</v>
      </c>
      <c r="J44" s="1128">
        <f t="shared" si="4"/>
        <v>98.926358870854699</v>
      </c>
      <c r="K44" s="1631">
        <f t="shared" si="4"/>
        <v>96.131970663349975</v>
      </c>
    </row>
    <row r="45" spans="1:11" ht="12.75" customHeight="1">
      <c r="A45" s="2175"/>
      <c r="B45" s="1616">
        <v>2017</v>
      </c>
      <c r="C45" s="1630">
        <v>375.16</v>
      </c>
      <c r="D45" s="1128">
        <v>401.5</v>
      </c>
      <c r="E45" s="1630">
        <v>370.3</v>
      </c>
      <c r="F45" s="1128">
        <v>361.74767957051841</v>
      </c>
      <c r="G45" s="1630">
        <v>355.42</v>
      </c>
      <c r="H45" s="1128">
        <f t="shared" si="4"/>
        <v>107.02100437146817</v>
      </c>
      <c r="I45" s="1630">
        <f t="shared" si="4"/>
        <v>98.704552724171009</v>
      </c>
      <c r="J45" s="1128">
        <f t="shared" si="4"/>
        <v>96.424906591992325</v>
      </c>
      <c r="K45" s="1631">
        <f t="shared" si="4"/>
        <v>94.738245015460066</v>
      </c>
    </row>
    <row r="46" spans="1:11" ht="12.75" customHeight="1">
      <c r="A46" s="2175"/>
      <c r="B46" s="1615">
        <v>2018</v>
      </c>
      <c r="C46" s="1630">
        <v>343.38</v>
      </c>
      <c r="D46" s="1128">
        <v>360.8</v>
      </c>
      <c r="E46" s="1630">
        <v>361.1</v>
      </c>
      <c r="F46" s="1128">
        <v>338.54235268291154</v>
      </c>
      <c r="G46" s="1632">
        <v>343.37</v>
      </c>
      <c r="H46" s="1128">
        <f t="shared" si="4"/>
        <v>105.07309686062089</v>
      </c>
      <c r="I46" s="1630">
        <f t="shared" si="4"/>
        <v>105.16046362630323</v>
      </c>
      <c r="J46" s="1128">
        <f t="shared" si="4"/>
        <v>98.591168001313861</v>
      </c>
      <c r="K46" s="1631">
        <f t="shared" si="4"/>
        <v>99.997087774477251</v>
      </c>
    </row>
    <row r="47" spans="1:11" ht="12.75" customHeight="1">
      <c r="A47" s="2175"/>
      <c r="B47" s="1620" t="s">
        <v>1036</v>
      </c>
      <c r="C47" s="1633">
        <f>AVERAGE(C41:C45)</f>
        <v>359.24599999999998</v>
      </c>
      <c r="D47" s="1633">
        <f>AVERAGE(D41:D45)</f>
        <v>382.41999999999996</v>
      </c>
      <c r="E47" s="1633">
        <f>AVERAGE(E41:E45)</f>
        <v>356.99999999999994</v>
      </c>
      <c r="F47" s="1633">
        <f>AVERAGE(F41:F45)</f>
        <v>358.58953591410364</v>
      </c>
      <c r="G47" s="1633">
        <f>AVERAGE(G41:G45)</f>
        <v>344.1541253132832</v>
      </c>
      <c r="H47" s="1634"/>
      <c r="I47" s="1635"/>
      <c r="J47" s="1635"/>
      <c r="K47" s="1636"/>
    </row>
    <row r="48" spans="1:11" ht="12.75" customHeight="1">
      <c r="A48" s="2175"/>
      <c r="B48" s="1615" t="s">
        <v>955</v>
      </c>
      <c r="C48" s="1637">
        <v>91.7</v>
      </c>
      <c r="D48" s="1648">
        <f>D46*100/D45</f>
        <v>89.863013698630141</v>
      </c>
      <c r="E48" s="1637">
        <f>E46*100/E45</f>
        <v>97.515527950310556</v>
      </c>
      <c r="F48" s="1650">
        <f>F46*100/F45</f>
        <v>93.585217487736969</v>
      </c>
      <c r="G48" s="1637">
        <f>G46*100/G45</f>
        <v>96.609644927128457</v>
      </c>
      <c r="H48" s="1629"/>
      <c r="I48" s="1128"/>
      <c r="J48" s="1128"/>
      <c r="K48" s="1639"/>
    </row>
    <row r="49" spans="1:11" ht="12.75" customHeight="1">
      <c r="A49" s="2176"/>
      <c r="B49" s="1617" t="s">
        <v>1037</v>
      </c>
      <c r="C49" s="1640">
        <f>C46*100/(AVERAGE(C41:C45))</f>
        <v>95.583527721950986</v>
      </c>
      <c r="D49" s="1649">
        <f>D46*100/(AVERAGE(D41:D45))</f>
        <v>94.346529993201202</v>
      </c>
      <c r="E49" s="1640">
        <f>E46*100/(AVERAGE(E41:E45))</f>
        <v>101.14845938375352</v>
      </c>
      <c r="F49" s="1651">
        <f>F46*100/(AVERAGE(F41:F45))</f>
        <v>94.409434402460022</v>
      </c>
      <c r="G49" s="1640">
        <f>G46*100/(AVERAGE(G41:G45))</f>
        <v>99.772158676706425</v>
      </c>
      <c r="H49" s="1642"/>
      <c r="I49" s="1643"/>
      <c r="J49" s="1643"/>
      <c r="K49" s="1644"/>
    </row>
    <row r="50" spans="1:11" ht="12.75" customHeight="1">
      <c r="A50" s="1623"/>
      <c r="B50" s="1615">
        <v>2013</v>
      </c>
      <c r="C50" s="1633">
        <v>324.04000000000002</v>
      </c>
      <c r="D50" s="1128">
        <v>408.4</v>
      </c>
      <c r="E50" s="1659" t="s">
        <v>7</v>
      </c>
      <c r="F50" s="1135">
        <v>336.2</v>
      </c>
      <c r="G50" s="1647">
        <v>350.79999999999995</v>
      </c>
      <c r="H50" s="1128">
        <f t="shared" ref="H50:H55" si="5">D50*100/$C50</f>
        <v>126.03382298481668</v>
      </c>
      <c r="I50" s="1659" t="s">
        <v>7</v>
      </c>
      <c r="J50" s="1128">
        <f t="shared" ref="J50:K55" si="6">F50*100/$C50</f>
        <v>103.75262313294654</v>
      </c>
      <c r="K50" s="1631">
        <f t="shared" si="6"/>
        <v>108.2582397234909</v>
      </c>
    </row>
    <row r="51" spans="1:11" ht="12.75" customHeight="1">
      <c r="A51" s="1623"/>
      <c r="B51" s="1615">
        <v>2014</v>
      </c>
      <c r="C51" s="1630">
        <v>278.02</v>
      </c>
      <c r="D51" s="1128">
        <v>306.89999999999998</v>
      </c>
      <c r="E51" s="1659" t="s">
        <v>7</v>
      </c>
      <c r="F51" s="1135">
        <v>311.8</v>
      </c>
      <c r="G51" s="1630">
        <v>305.32727272727277</v>
      </c>
      <c r="H51" s="1128">
        <f t="shared" si="5"/>
        <v>110.38774188907273</v>
      </c>
      <c r="I51" s="1659" t="s">
        <v>7</v>
      </c>
      <c r="J51" s="1128">
        <f t="shared" si="6"/>
        <v>112.1502050212215</v>
      </c>
      <c r="K51" s="1631">
        <f t="shared" si="6"/>
        <v>109.82205335129586</v>
      </c>
    </row>
    <row r="52" spans="1:11" ht="12.75" customHeight="1">
      <c r="A52" s="1623"/>
      <c r="B52" s="1615">
        <v>2015</v>
      </c>
      <c r="C52" s="1630">
        <v>343.41</v>
      </c>
      <c r="D52" s="1128">
        <v>325.89999999999998</v>
      </c>
      <c r="E52" s="1659" t="s">
        <v>7</v>
      </c>
      <c r="F52" s="1135">
        <v>363.4</v>
      </c>
      <c r="G52" s="1630">
        <v>359.44545454545454</v>
      </c>
      <c r="H52" s="1128">
        <f t="shared" si="5"/>
        <v>94.901138580705265</v>
      </c>
      <c r="I52" s="1659" t="s">
        <v>7</v>
      </c>
      <c r="J52" s="1128">
        <f t="shared" si="6"/>
        <v>105.82103025537985</v>
      </c>
      <c r="K52" s="1631">
        <f t="shared" si="6"/>
        <v>104.66947804241418</v>
      </c>
    </row>
    <row r="53" spans="1:11" ht="12.75" customHeight="1">
      <c r="A53" s="1623"/>
      <c r="B53" s="1615">
        <v>2016</v>
      </c>
      <c r="C53" s="1630">
        <v>323.98</v>
      </c>
      <c r="D53" s="1128">
        <v>357</v>
      </c>
      <c r="E53" s="1659" t="s">
        <v>7</v>
      </c>
      <c r="F53" s="1135">
        <v>339.8</v>
      </c>
      <c r="G53" s="1630">
        <v>346.5454545454545</v>
      </c>
      <c r="H53" s="1128">
        <f t="shared" si="5"/>
        <v>110.19198715970121</v>
      </c>
      <c r="I53" s="1659" t="s">
        <v>7</v>
      </c>
      <c r="J53" s="1128">
        <f t="shared" si="6"/>
        <v>104.8830174702142</v>
      </c>
      <c r="K53" s="1631">
        <f t="shared" si="6"/>
        <v>106.96507640763457</v>
      </c>
    </row>
    <row r="54" spans="1:11" ht="12.75" customHeight="1">
      <c r="A54" s="1623" t="s">
        <v>9</v>
      </c>
      <c r="B54" s="1616">
        <v>2017</v>
      </c>
      <c r="C54" s="1630">
        <v>311.68</v>
      </c>
      <c r="D54" s="1128">
        <v>339.6</v>
      </c>
      <c r="E54" s="1659" t="s">
        <v>7</v>
      </c>
      <c r="F54" s="693">
        <v>323.42421008376186</v>
      </c>
      <c r="G54" s="1630">
        <v>321.08</v>
      </c>
      <c r="H54" s="1128">
        <f t="shared" si="5"/>
        <v>108.95790554414783</v>
      </c>
      <c r="I54" s="1659" t="s">
        <v>7</v>
      </c>
      <c r="J54" s="1128">
        <f t="shared" si="6"/>
        <v>103.76803454946158</v>
      </c>
      <c r="K54" s="1631">
        <f t="shared" si="6"/>
        <v>103.0159137577002</v>
      </c>
    </row>
    <row r="55" spans="1:11" ht="12.75" customHeight="1">
      <c r="A55" s="1623"/>
      <c r="B55" s="1617">
        <v>2018</v>
      </c>
      <c r="C55" s="1630">
        <v>283.29000000000002</v>
      </c>
      <c r="D55" s="693">
        <v>306.39999999999998</v>
      </c>
      <c r="E55" s="1660" t="s">
        <v>7</v>
      </c>
      <c r="F55" s="693">
        <v>304.86718725499418</v>
      </c>
      <c r="G55" s="1652">
        <f>G54-G54*0.05</f>
        <v>305.02600000000001</v>
      </c>
      <c r="H55" s="1128">
        <f t="shared" si="5"/>
        <v>108.15771823926011</v>
      </c>
      <c r="I55" s="1659" t="s">
        <v>7</v>
      </c>
      <c r="J55" s="1128">
        <f t="shared" si="6"/>
        <v>107.61664275300721</v>
      </c>
      <c r="K55" s="1631">
        <f t="shared" si="6"/>
        <v>107.67270288397049</v>
      </c>
    </row>
    <row r="56" spans="1:11" ht="12.75" customHeight="1">
      <c r="A56" s="1623"/>
      <c r="B56" s="1618" t="s">
        <v>1036</v>
      </c>
      <c r="C56" s="1633">
        <f>AVERAGE(C50:C54)</f>
        <v>316.226</v>
      </c>
      <c r="D56" s="1633">
        <f>AVERAGE(D50:D54)</f>
        <v>347.55999999999995</v>
      </c>
      <c r="E56" s="1661" t="s">
        <v>7</v>
      </c>
      <c r="F56" s="1633">
        <f>AVERAGE(F50:F54)</f>
        <v>334.92484201675239</v>
      </c>
      <c r="G56" s="1633">
        <f>AVERAGE(G50:G54)</f>
        <v>336.63963636363633</v>
      </c>
      <c r="H56" s="1635"/>
      <c r="I56" s="1663"/>
      <c r="J56" s="1635"/>
      <c r="K56" s="1646"/>
    </row>
    <row r="57" spans="1:11" ht="12.75" customHeight="1">
      <c r="A57" s="1623"/>
      <c r="B57" s="247" t="s">
        <v>955</v>
      </c>
      <c r="C57" s="1637">
        <v>90.5</v>
      </c>
      <c r="D57" s="1650">
        <f>D55*100/D54</f>
        <v>90.223792697290918</v>
      </c>
      <c r="E57" s="1659" t="s">
        <v>7</v>
      </c>
      <c r="F57" s="1638">
        <f>F55*100/F54</f>
        <v>94.262327231482857</v>
      </c>
      <c r="G57" s="1637">
        <f>G55*100/G54</f>
        <v>95.000000000000014</v>
      </c>
      <c r="H57" s="1128"/>
      <c r="I57" s="1630"/>
      <c r="J57" s="1128"/>
      <c r="K57" s="1631"/>
    </row>
    <row r="58" spans="1:11" ht="12.75" customHeight="1" thickBot="1">
      <c r="A58" s="1624"/>
      <c r="B58" s="1622" t="s">
        <v>1037</v>
      </c>
      <c r="C58" s="1653">
        <f>C55*100/(AVERAGE(C50:C54))</f>
        <v>89.584664132614023</v>
      </c>
      <c r="D58" s="1654">
        <f>D55*100/(AVERAGE(D50:D54))</f>
        <v>88.157440441938093</v>
      </c>
      <c r="E58" s="1662" t="s">
        <v>7</v>
      </c>
      <c r="F58" s="1655">
        <f>F55*100/(AVERAGE(F50:F54))</f>
        <v>91.025552305775278</v>
      </c>
      <c r="G58" s="1653">
        <f>G55*100/(AVERAGE(G50:G54))</f>
        <v>90.609057000796113</v>
      </c>
      <c r="H58" s="1656"/>
      <c r="I58" s="1657"/>
      <c r="J58" s="1656"/>
      <c r="K58" s="1658"/>
    </row>
    <row r="59" spans="1:11" s="207" customFormat="1" ht="13.5" customHeight="1">
      <c r="A59" s="2178" t="s">
        <v>1040</v>
      </c>
      <c r="B59" s="2178"/>
      <c r="C59" s="2178"/>
      <c r="D59" s="2178"/>
      <c r="E59" s="2178"/>
      <c r="F59" s="2178"/>
      <c r="G59" s="2178"/>
      <c r="H59" s="2178"/>
      <c r="I59" s="2178"/>
      <c r="J59" s="2178"/>
      <c r="K59" s="2178"/>
    </row>
    <row r="60" spans="1:11" s="207" customFormat="1">
      <c r="A60" s="338" t="s">
        <v>1041</v>
      </c>
      <c r="B60" s="338"/>
      <c r="C60" s="338"/>
      <c r="D60" s="338"/>
      <c r="E60" s="338"/>
      <c r="F60" s="338"/>
      <c r="G60" s="339"/>
      <c r="H60" s="340"/>
      <c r="I60" s="245"/>
      <c r="J60" s="246"/>
    </row>
    <row r="61" spans="1:11">
      <c r="A61" s="338" t="s">
        <v>1130</v>
      </c>
    </row>
  </sheetData>
  <mergeCells count="10">
    <mergeCell ref="I2:K2"/>
    <mergeCell ref="A3:A4"/>
    <mergeCell ref="B3:B4"/>
    <mergeCell ref="C3:G3"/>
    <mergeCell ref="H3:K3"/>
    <mergeCell ref="A5:A13"/>
    <mergeCell ref="A14:A22"/>
    <mergeCell ref="A23:A31"/>
    <mergeCell ref="A41:A49"/>
    <mergeCell ref="A59:K59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122"/>
  <sheetViews>
    <sheetView topLeftCell="A7" zoomScale="85" zoomScaleNormal="85" workbookViewId="0">
      <selection activeCell="L26" sqref="L26"/>
    </sheetView>
  </sheetViews>
  <sheetFormatPr defaultColWidth="7.7109375" defaultRowHeight="12.75"/>
  <cols>
    <col min="1" max="1" width="12.85546875" style="207" customWidth="1"/>
    <col min="2" max="2" width="18.28515625" style="1136" customWidth="1"/>
    <col min="3" max="7" width="6.7109375" style="207" customWidth="1"/>
    <col min="8" max="11" width="5.28515625" style="207" customWidth="1"/>
    <col min="12" max="12" width="16" style="244" customWidth="1"/>
    <col min="13" max="13" width="8.28515625" style="244" bestFit="1" customWidth="1"/>
    <col min="14" max="14" width="12.140625" style="244" customWidth="1"/>
    <col min="15" max="15" width="8.28515625" style="244" bestFit="1" customWidth="1"/>
    <col min="16" max="16" width="8.42578125" style="244" bestFit="1" customWidth="1"/>
    <col min="17" max="17" width="8.140625" style="244" bestFit="1" customWidth="1"/>
    <col min="18" max="18" width="7.7109375" style="244"/>
    <col min="19" max="23" width="9" style="244" bestFit="1" customWidth="1"/>
    <col min="24" max="34" width="7.7109375" style="244"/>
    <col min="35" max="16384" width="7.7109375" style="207"/>
  </cols>
  <sheetData>
    <row r="1" spans="1:23" ht="14.25">
      <c r="A1" s="9" t="s">
        <v>766</v>
      </c>
      <c r="B1" s="4"/>
      <c r="C1" s="4"/>
      <c r="D1" s="4"/>
      <c r="E1" s="4"/>
      <c r="F1" s="4"/>
      <c r="G1" s="4"/>
      <c r="H1" s="5"/>
      <c r="I1" s="5"/>
      <c r="J1" s="5"/>
      <c r="K1" s="7"/>
    </row>
    <row r="2" spans="1:23" ht="13.5" thickBot="1">
      <c r="A2" s="1" t="s">
        <v>12</v>
      </c>
      <c r="B2" s="4"/>
      <c r="C2" s="4"/>
      <c r="D2" s="4"/>
      <c r="E2" s="4"/>
      <c r="F2" s="4"/>
      <c r="G2" s="4"/>
      <c r="H2" s="6"/>
      <c r="I2" s="6"/>
      <c r="J2" s="2179" t="s">
        <v>1110</v>
      </c>
      <c r="K2" s="2179"/>
    </row>
    <row r="3" spans="1:23">
      <c r="A3" s="2194" t="s">
        <v>0</v>
      </c>
      <c r="B3" s="2182" t="s">
        <v>1</v>
      </c>
      <c r="C3" s="2186" t="s">
        <v>2</v>
      </c>
      <c r="D3" s="2187"/>
      <c r="E3" s="2187"/>
      <c r="F3" s="2187"/>
      <c r="G3" s="2184"/>
      <c r="H3" s="2184" t="s">
        <v>1042</v>
      </c>
      <c r="I3" s="2185"/>
      <c r="J3" s="2185"/>
      <c r="K3" s="2196"/>
    </row>
    <row r="4" spans="1:23" ht="13.5" thickBot="1">
      <c r="A4" s="2195"/>
      <c r="B4" s="2183"/>
      <c r="C4" s="1664" t="s">
        <v>3</v>
      </c>
      <c r="D4" s="1611" t="s">
        <v>4</v>
      </c>
      <c r="E4" s="1664" t="s">
        <v>1035</v>
      </c>
      <c r="F4" s="1611" t="s">
        <v>5</v>
      </c>
      <c r="G4" s="1664" t="s">
        <v>6</v>
      </c>
      <c r="H4" s="1612" t="s">
        <v>4</v>
      </c>
      <c r="I4" s="1611" t="s">
        <v>1035</v>
      </c>
      <c r="J4" s="1611" t="s">
        <v>5</v>
      </c>
      <c r="K4" s="1665" t="s">
        <v>6</v>
      </c>
      <c r="L4" s="1737"/>
    </row>
    <row r="5" spans="1:23" ht="19.899999999999999" customHeight="1" thickTop="1">
      <c r="A5" s="2190" t="s">
        <v>834</v>
      </c>
      <c r="B5" s="1615">
        <v>2013</v>
      </c>
      <c r="C5" s="1128">
        <v>2763.47</v>
      </c>
      <c r="D5" s="1630">
        <v>3274.7524171530977</v>
      </c>
      <c r="E5" s="1128">
        <v>3109.6</v>
      </c>
      <c r="F5" s="1630">
        <f>1698.5/0.524</f>
        <v>3241.4122137404579</v>
      </c>
      <c r="G5" s="1630">
        <v>3815.8</v>
      </c>
      <c r="H5" s="1128">
        <f t="shared" ref="H5:K9" si="0">D5*100/$C5</f>
        <v>118.50146436013773</v>
      </c>
      <c r="I5" s="1630">
        <f t="shared" si="0"/>
        <v>112.525194773238</v>
      </c>
      <c r="J5" s="1630">
        <f t="shared" si="0"/>
        <v>117.29500279505325</v>
      </c>
      <c r="K5" s="1639">
        <f t="shared" si="0"/>
        <v>138.08002258030666</v>
      </c>
      <c r="L5" s="1737"/>
      <c r="M5" s="1131"/>
      <c r="N5" s="1738"/>
    </row>
    <row r="6" spans="1:23" ht="19.899999999999999" customHeight="1">
      <c r="A6" s="2190"/>
      <c r="B6" s="1615">
        <v>2014</v>
      </c>
      <c r="C6" s="1128">
        <v>2778.56</v>
      </c>
      <c r="D6" s="1630">
        <v>3164.9</v>
      </c>
      <c r="E6" s="1128">
        <v>3048.9</v>
      </c>
      <c r="F6" s="1630">
        <v>3028.7999999999997</v>
      </c>
      <c r="G6" s="1630">
        <v>3676</v>
      </c>
      <c r="H6" s="1128">
        <f t="shared" si="0"/>
        <v>113.90432454220891</v>
      </c>
      <c r="I6" s="1630">
        <f t="shared" si="0"/>
        <v>109.72950017275136</v>
      </c>
      <c r="J6" s="1630">
        <f t="shared" si="0"/>
        <v>109.00610388114707</v>
      </c>
      <c r="K6" s="1639">
        <f t="shared" si="0"/>
        <v>132.29874467349995</v>
      </c>
      <c r="L6" s="1739"/>
      <c r="N6" s="1738"/>
      <c r="S6" s="1132"/>
      <c r="T6" s="1132"/>
      <c r="U6" s="1132"/>
      <c r="V6" s="1132"/>
      <c r="W6" s="1132"/>
    </row>
    <row r="7" spans="1:23" ht="19.899999999999999" customHeight="1">
      <c r="A7" s="2190"/>
      <c r="B7" s="1615">
        <v>2015</v>
      </c>
      <c r="C7" s="1128">
        <v>2825.06</v>
      </c>
      <c r="D7" s="1630">
        <v>3268.1442257936505</v>
      </c>
      <c r="E7" s="1128">
        <v>3189.3399979134665</v>
      </c>
      <c r="F7" s="1630">
        <v>2664.4266666666663</v>
      </c>
      <c r="G7" s="1630">
        <v>3772.2</v>
      </c>
      <c r="H7" s="1128">
        <f t="shared" si="0"/>
        <v>115.68406426035733</v>
      </c>
      <c r="I7" s="1630">
        <f t="shared" si="0"/>
        <v>112.89459331530894</v>
      </c>
      <c r="J7" s="1630">
        <f t="shared" si="0"/>
        <v>94.313985071703485</v>
      </c>
      <c r="K7" s="1639">
        <f t="shared" si="0"/>
        <v>133.52636758157348</v>
      </c>
      <c r="L7" s="1739"/>
      <c r="N7" s="1132"/>
      <c r="Q7" s="1740"/>
      <c r="R7" s="1741"/>
      <c r="S7" s="1740"/>
      <c r="T7" s="1740"/>
      <c r="U7" s="1740"/>
      <c r="V7" s="1132"/>
      <c r="W7" s="1132"/>
    </row>
    <row r="8" spans="1:23" ht="19.899999999999999" customHeight="1">
      <c r="A8" s="2190"/>
      <c r="B8" s="1615">
        <v>2016</v>
      </c>
      <c r="C8" s="1128">
        <v>2841.28</v>
      </c>
      <c r="D8" s="1630">
        <v>3260.8</v>
      </c>
      <c r="E8" s="1128">
        <v>3117.5</v>
      </c>
      <c r="F8" s="1630">
        <v>2460.4799999999996</v>
      </c>
      <c r="G8" s="1630">
        <v>3674.8</v>
      </c>
      <c r="H8" s="1128">
        <f t="shared" si="0"/>
        <v>114.76517625858767</v>
      </c>
      <c r="I8" s="1630">
        <f t="shared" si="0"/>
        <v>109.72167473814618</v>
      </c>
      <c r="J8" s="1630">
        <f t="shared" si="0"/>
        <v>86.597589818673242</v>
      </c>
      <c r="K8" s="1639">
        <f t="shared" si="0"/>
        <v>129.33607388219394</v>
      </c>
      <c r="L8" s="1739"/>
      <c r="N8" s="1738"/>
      <c r="Q8" s="1740"/>
      <c r="R8" s="1741"/>
      <c r="S8" s="1740"/>
      <c r="T8" s="1740"/>
      <c r="U8" s="1740"/>
      <c r="V8" s="1132"/>
      <c r="W8" s="1132"/>
    </row>
    <row r="9" spans="1:23" ht="19.899999999999999" customHeight="1">
      <c r="A9" s="2190"/>
      <c r="B9" s="1616">
        <v>2017</v>
      </c>
      <c r="C9" s="1128">
        <v>2853.17</v>
      </c>
      <c r="D9" s="1630">
        <v>3370.8</v>
      </c>
      <c r="E9" s="1128">
        <v>3296.1</v>
      </c>
      <c r="F9" s="1630">
        <v>2545.7066666666665</v>
      </c>
      <c r="G9" s="1630">
        <v>3796.9</v>
      </c>
      <c r="H9" s="1128">
        <f t="shared" si="0"/>
        <v>118.14227683594038</v>
      </c>
      <c r="I9" s="1630">
        <f t="shared" si="0"/>
        <v>115.5241363115412</v>
      </c>
      <c r="J9" s="1630">
        <f t="shared" si="0"/>
        <v>89.223799025878819</v>
      </c>
      <c r="K9" s="1639">
        <f t="shared" si="0"/>
        <v>133.07654293294826</v>
      </c>
      <c r="L9" s="1739"/>
      <c r="M9" s="1132"/>
      <c r="N9" s="1132"/>
      <c r="O9" s="1132"/>
      <c r="P9" s="1132"/>
      <c r="Q9" s="1740"/>
      <c r="R9" s="1741"/>
      <c r="S9" s="1740"/>
      <c r="T9" s="1740"/>
      <c r="U9" s="1740"/>
      <c r="V9" s="1132"/>
      <c r="W9" s="1132"/>
    </row>
    <row r="10" spans="1:23" ht="19.899999999999999" customHeight="1">
      <c r="A10" s="2190"/>
      <c r="B10" s="1617">
        <v>2018</v>
      </c>
      <c r="C10" s="1128">
        <v>2892.08</v>
      </c>
      <c r="D10" s="1630">
        <v>3409.3</v>
      </c>
      <c r="E10" s="1128">
        <v>3384.2</v>
      </c>
      <c r="F10" s="1630">
        <v>2581.4</v>
      </c>
      <c r="G10" s="1632">
        <v>3796.3</v>
      </c>
      <c r="H10" s="1128">
        <f>D10*100/$C10</f>
        <v>117.88401427346409</v>
      </c>
      <c r="I10" s="1630">
        <f>E10*100/$C10</f>
        <v>117.01612680147161</v>
      </c>
      <c r="J10" s="1630">
        <f>F10*100/$C10</f>
        <v>89.257558573760065</v>
      </c>
      <c r="K10" s="1639">
        <f>G10*100/$C10</f>
        <v>131.26538684960306</v>
      </c>
      <c r="L10" s="1737"/>
      <c r="M10" s="1132"/>
      <c r="N10" s="1132"/>
      <c r="O10" s="1132"/>
      <c r="P10" s="1132"/>
      <c r="Q10" s="1740"/>
      <c r="R10" s="1741"/>
      <c r="S10" s="1740"/>
      <c r="T10" s="1740"/>
      <c r="U10" s="1740"/>
      <c r="V10" s="1132"/>
      <c r="W10" s="1132"/>
    </row>
    <row r="11" spans="1:23" ht="19.899999999999999" customHeight="1">
      <c r="A11" s="2190"/>
      <c r="B11" s="247" t="s">
        <v>1036</v>
      </c>
      <c r="C11" s="1634">
        <f>AVERAGE(C5:C9)</f>
        <v>2812.308</v>
      </c>
      <c r="D11" s="1633">
        <f>AVERAGE(D5:D9)</f>
        <v>3267.8793285893494</v>
      </c>
      <c r="E11" s="1635">
        <f>AVERAGE(E5:E9)</f>
        <v>3152.2879995826934</v>
      </c>
      <c r="F11" s="1633">
        <f>AVERAGE(F5:F9)</f>
        <v>2788.1651094147583</v>
      </c>
      <c r="G11" s="1627">
        <f>AVERAGE(G5:G9)</f>
        <v>3747.1400000000003</v>
      </c>
      <c r="H11" s="1634"/>
      <c r="I11" s="1635"/>
      <c r="J11" s="1635"/>
      <c r="K11" s="1636"/>
      <c r="L11" s="1132"/>
      <c r="M11" s="1132"/>
      <c r="N11" s="1132"/>
      <c r="O11" s="1132"/>
      <c r="P11" s="1132"/>
      <c r="Q11" s="1740"/>
      <c r="R11" s="1741"/>
      <c r="S11" s="1740"/>
      <c r="T11" s="1740"/>
      <c r="U11" s="1740"/>
      <c r="V11" s="1132"/>
      <c r="W11" s="1132"/>
    </row>
    <row r="12" spans="1:23" ht="19.899999999999999" customHeight="1">
      <c r="A12" s="2190"/>
      <c r="B12" s="247" t="s">
        <v>955</v>
      </c>
      <c r="C12" s="1666">
        <f>C10*100/C9</f>
        <v>101.36374628921516</v>
      </c>
      <c r="D12" s="1667">
        <f>D10*100/D9</f>
        <v>101.14216209801828</v>
      </c>
      <c r="E12" s="1668">
        <f>E10*100/E9</f>
        <v>102.67285579927794</v>
      </c>
      <c r="F12" s="1667">
        <f>F10*100/F9</f>
        <v>101.40209922064862</v>
      </c>
      <c r="G12" s="1668">
        <f>G10*100/G9</f>
        <v>99.98419763491269</v>
      </c>
      <c r="H12" s="1629"/>
      <c r="I12" s="1128"/>
      <c r="J12" s="1128"/>
      <c r="K12" s="1639"/>
      <c r="M12" s="1132"/>
      <c r="N12" s="1132"/>
      <c r="O12" s="1132"/>
      <c r="P12" s="1132"/>
      <c r="Q12" s="1740"/>
      <c r="R12" s="1741"/>
      <c r="S12" s="1740"/>
      <c r="T12" s="1740"/>
      <c r="U12" s="1740"/>
      <c r="V12" s="1132"/>
      <c r="W12" s="1132"/>
    </row>
    <row r="13" spans="1:23" ht="19.899999999999999" customHeight="1">
      <c r="A13" s="2190"/>
      <c r="B13" s="247" t="s">
        <v>1037</v>
      </c>
      <c r="C13" s="1669">
        <f>C10*100/(AVERAGE(C5:C9))</f>
        <v>102.83653141832261</v>
      </c>
      <c r="D13" s="1670">
        <f>D10*100/(AVERAGE(D5:D9))</f>
        <v>104.32759772288465</v>
      </c>
      <c r="E13" s="1671">
        <f>E10*100/(AVERAGE(E5:E9))</f>
        <v>107.35694201951115</v>
      </c>
      <c r="F13" s="1670">
        <f>F10*100/(AVERAGE(F5:F9))</f>
        <v>92.584187044139625</v>
      </c>
      <c r="G13" s="1671">
        <f>G10*100/(AVERAGE(G5:G9))</f>
        <v>101.31193390158893</v>
      </c>
      <c r="H13" s="1642"/>
      <c r="I13" s="1643"/>
      <c r="J13" s="1643"/>
      <c r="K13" s="1644"/>
      <c r="L13" s="1742"/>
      <c r="M13" s="1743"/>
      <c r="N13" s="1743"/>
      <c r="O13" s="1743"/>
      <c r="P13" s="1743"/>
      <c r="Q13" s="1740"/>
      <c r="R13" s="1741"/>
      <c r="S13" s="1740"/>
      <c r="T13" s="1740"/>
      <c r="U13" s="1740"/>
      <c r="V13" s="1132"/>
      <c r="W13" s="1132"/>
    </row>
    <row r="14" spans="1:23" ht="19.899999999999999" customHeight="1">
      <c r="A14" s="2189" t="s">
        <v>1043</v>
      </c>
      <c r="B14" s="1620">
        <v>2013</v>
      </c>
      <c r="C14" s="1128">
        <v>324.58999999999997</v>
      </c>
      <c r="D14" s="1672">
        <v>326.8</v>
      </c>
      <c r="E14" s="1673">
        <v>317.48333333333335</v>
      </c>
      <c r="F14" s="1672">
        <v>323.51666666666665</v>
      </c>
      <c r="G14" s="1673">
        <v>366.2</v>
      </c>
      <c r="H14" s="1629">
        <f t="shared" ref="H14:K19" si="1">D14*100/$C14</f>
        <v>100.68085892972674</v>
      </c>
      <c r="I14" s="1630">
        <f t="shared" si="1"/>
        <v>97.810571284800332</v>
      </c>
      <c r="J14" s="1630">
        <f t="shared" si="1"/>
        <v>99.66932643231975</v>
      </c>
      <c r="K14" s="1639">
        <f t="shared" si="1"/>
        <v>112.81924889861057</v>
      </c>
      <c r="L14" s="1744"/>
      <c r="M14" s="1132"/>
      <c r="N14" s="1132"/>
      <c r="O14" s="1132"/>
      <c r="P14" s="1132"/>
      <c r="Q14" s="1740"/>
      <c r="R14" s="1740"/>
      <c r="S14" s="1740"/>
      <c r="T14" s="1740"/>
      <c r="U14" s="1740"/>
    </row>
    <row r="15" spans="1:23" ht="19.899999999999999" customHeight="1">
      <c r="A15" s="2190"/>
      <c r="B15" s="1615">
        <v>2014</v>
      </c>
      <c r="C15" s="1128">
        <v>345.36</v>
      </c>
      <c r="D15" s="1674">
        <v>331.34166666666664</v>
      </c>
      <c r="E15" s="1673">
        <v>322.45833333333331</v>
      </c>
      <c r="F15" s="1674">
        <v>334.31666666666666</v>
      </c>
      <c r="G15" s="1673">
        <v>372.6</v>
      </c>
      <c r="H15" s="1629">
        <f t="shared" si="1"/>
        <v>95.94095050575244</v>
      </c>
      <c r="I15" s="1630">
        <f t="shared" si="1"/>
        <v>93.368755308470384</v>
      </c>
      <c r="J15" s="1630">
        <f t="shared" si="1"/>
        <v>96.802370473322512</v>
      </c>
      <c r="K15" s="1639">
        <f t="shared" si="1"/>
        <v>107.88742182070882</v>
      </c>
      <c r="L15" s="1744"/>
      <c r="M15" s="1132"/>
      <c r="N15" s="1132"/>
      <c r="O15" s="1132"/>
      <c r="P15" s="1132"/>
    </row>
    <row r="16" spans="1:23" ht="19.899999999999999" customHeight="1">
      <c r="A16" s="2190"/>
      <c r="B16" s="1615">
        <v>2015</v>
      </c>
      <c r="C16" s="1128">
        <v>304.2</v>
      </c>
      <c r="D16" s="1674">
        <v>273.05833333333328</v>
      </c>
      <c r="E16" s="1673">
        <v>278.2833333333333</v>
      </c>
      <c r="F16" s="1674">
        <v>259.31666666666661</v>
      </c>
      <c r="G16" s="1673">
        <v>308.39999999999998</v>
      </c>
      <c r="H16" s="1629">
        <f t="shared" si="1"/>
        <v>89.762765724304174</v>
      </c>
      <c r="I16" s="1630">
        <f t="shared" si="1"/>
        <v>91.480385711154923</v>
      </c>
      <c r="J16" s="1630">
        <f t="shared" si="1"/>
        <v>85.245452553144844</v>
      </c>
      <c r="K16" s="1639">
        <f t="shared" si="1"/>
        <v>101.38067061143984</v>
      </c>
      <c r="L16" s="1744"/>
      <c r="M16" s="1132"/>
      <c r="N16" s="1132"/>
      <c r="O16" s="1132"/>
      <c r="P16" s="1132"/>
      <c r="S16" s="1132"/>
      <c r="T16" s="1132"/>
      <c r="U16" s="1132"/>
      <c r="V16" s="1132"/>
      <c r="W16" s="1132"/>
    </row>
    <row r="17" spans="1:23" ht="19.899999999999999" customHeight="1">
      <c r="A17" s="2190"/>
      <c r="B17" s="1615">
        <v>2016</v>
      </c>
      <c r="C17" s="1128">
        <v>284.55</v>
      </c>
      <c r="D17" s="1674">
        <v>240.79999999999998</v>
      </c>
      <c r="E17" s="1673">
        <v>259.64166666666665</v>
      </c>
      <c r="F17" s="1674">
        <v>237.95833333333334</v>
      </c>
      <c r="G17" s="1673">
        <v>284.3</v>
      </c>
      <c r="H17" s="1629">
        <f t="shared" si="1"/>
        <v>84.624846248462475</v>
      </c>
      <c r="I17" s="1630">
        <f t="shared" si="1"/>
        <v>91.246412464124631</v>
      </c>
      <c r="J17" s="1630">
        <f t="shared" si="1"/>
        <v>83.626193404791195</v>
      </c>
      <c r="K17" s="1639">
        <f t="shared" si="1"/>
        <v>99.912141978562644</v>
      </c>
      <c r="L17" s="1744"/>
      <c r="N17" s="1738"/>
      <c r="R17" s="1741"/>
      <c r="S17" s="1132"/>
      <c r="T17" s="1132"/>
      <c r="U17" s="1132"/>
      <c r="V17" s="1132"/>
      <c r="W17" s="1132"/>
    </row>
    <row r="18" spans="1:23" ht="19.899999999999999" customHeight="1">
      <c r="A18" s="2190"/>
      <c r="B18" s="1616">
        <v>2017</v>
      </c>
      <c r="C18" s="1128">
        <v>310.27999999999997</v>
      </c>
      <c r="D18" s="1674">
        <v>351.9</v>
      </c>
      <c r="E18" s="1673">
        <v>323.7</v>
      </c>
      <c r="F18" s="1674">
        <v>304.8</v>
      </c>
      <c r="G18" s="1673">
        <v>348.6</v>
      </c>
      <c r="H18" s="1629">
        <f t="shared" si="1"/>
        <v>113.41369085986851</v>
      </c>
      <c r="I18" s="1630">
        <f t="shared" si="1"/>
        <v>104.32512569292253</v>
      </c>
      <c r="J18" s="1630">
        <f t="shared" si="1"/>
        <v>98.233853293799157</v>
      </c>
      <c r="K18" s="1639">
        <f t="shared" si="1"/>
        <v>112.35013536160888</v>
      </c>
      <c r="L18" s="1744"/>
      <c r="N18" s="1738"/>
      <c r="R18" s="1741"/>
      <c r="S18" s="1132"/>
      <c r="T18" s="1132"/>
      <c r="U18" s="1132"/>
      <c r="V18" s="1132"/>
      <c r="W18" s="1132"/>
    </row>
    <row r="19" spans="1:23" ht="19.899999999999999" customHeight="1">
      <c r="A19" s="2190"/>
      <c r="B19" s="1617">
        <v>2018</v>
      </c>
      <c r="C19" s="1128">
        <v>331.37</v>
      </c>
      <c r="D19" s="1630">
        <v>325</v>
      </c>
      <c r="E19" s="1128">
        <v>319.8</v>
      </c>
      <c r="F19" s="1630">
        <v>297.5</v>
      </c>
      <c r="G19" s="1128">
        <v>341.1</v>
      </c>
      <c r="H19" s="1642">
        <f t="shared" si="1"/>
        <v>98.077677520596311</v>
      </c>
      <c r="I19" s="1632">
        <f t="shared" si="1"/>
        <v>96.508434680266774</v>
      </c>
      <c r="J19" s="1632">
        <f t="shared" si="1"/>
        <v>89.778797115007393</v>
      </c>
      <c r="K19" s="1644">
        <f t="shared" si="1"/>
        <v>102.936294776232</v>
      </c>
      <c r="L19" s="1744"/>
      <c r="N19" s="1738"/>
      <c r="R19" s="1741"/>
      <c r="S19" s="1132"/>
      <c r="T19" s="1132"/>
      <c r="U19" s="1132"/>
      <c r="V19" s="1132"/>
      <c r="W19" s="1132"/>
    </row>
    <row r="20" spans="1:23" ht="19.899999999999999" customHeight="1">
      <c r="A20" s="2190"/>
      <c r="B20" s="1615" t="s">
        <v>1036</v>
      </c>
      <c r="C20" s="1634">
        <f>AVERAGE(C14:C18)</f>
        <v>313.79599999999999</v>
      </c>
      <c r="D20" s="1633">
        <f>AVERAGE(D14:D18)</f>
        <v>304.78000000000003</v>
      </c>
      <c r="E20" s="1635">
        <f>AVERAGE(E14:E18)</f>
        <v>300.31333333333333</v>
      </c>
      <c r="F20" s="1633">
        <f>AVERAGE(F14:F18)</f>
        <v>291.98166666666663</v>
      </c>
      <c r="G20" s="1675">
        <f>AVERAGE(G14:G18)</f>
        <v>336.02</v>
      </c>
      <c r="H20" s="1634"/>
      <c r="I20" s="1635"/>
      <c r="J20" s="1635"/>
      <c r="K20" s="1636"/>
      <c r="N20" s="1738"/>
      <c r="R20" s="1741"/>
      <c r="S20" s="1132"/>
      <c r="T20" s="1132"/>
      <c r="U20" s="1132"/>
      <c r="V20" s="1132"/>
      <c r="W20" s="1132"/>
    </row>
    <row r="21" spans="1:23" ht="19.899999999999999" customHeight="1">
      <c r="A21" s="2190"/>
      <c r="B21" s="1615" t="s">
        <v>955</v>
      </c>
      <c r="C21" s="1648">
        <f>C19*100/C18</f>
        <v>106.79708650251386</v>
      </c>
      <c r="D21" s="1637">
        <f>D19*100/D18</f>
        <v>92.355782892867296</v>
      </c>
      <c r="E21" s="1648">
        <f>E19*100/E18</f>
        <v>98.795180722891573</v>
      </c>
      <c r="F21" s="1637">
        <f>F19*100/F18</f>
        <v>97.60498687664041</v>
      </c>
      <c r="G21" s="1648">
        <f>G19*100/G18</f>
        <v>97.848537005163507</v>
      </c>
      <c r="H21" s="1629"/>
      <c r="I21" s="1128"/>
      <c r="J21" s="1128"/>
      <c r="K21" s="1639"/>
      <c r="N21" s="1738"/>
      <c r="R21" s="1741"/>
      <c r="S21" s="1132"/>
      <c r="T21" s="1132"/>
      <c r="U21" s="1132"/>
      <c r="V21" s="1132"/>
      <c r="W21" s="1132"/>
    </row>
    <row r="22" spans="1:23" ht="19.899999999999999" customHeight="1">
      <c r="A22" s="2191"/>
      <c r="B22" s="1617" t="s">
        <v>1037</v>
      </c>
      <c r="C22" s="1649">
        <f>C19*100/(AVERAGE(C14:C18))</f>
        <v>105.6004537980089</v>
      </c>
      <c r="D22" s="1640">
        <f>D19*100/(AVERAGE(D14:D18))</f>
        <v>106.63429358881815</v>
      </c>
      <c r="E22" s="1649">
        <f>E19*100/(AVERAGE(E14:E18))</f>
        <v>106.488778387018</v>
      </c>
      <c r="F22" s="1640">
        <f>F19*100/(AVERAGE(F14:F18))</f>
        <v>101.889958844448</v>
      </c>
      <c r="G22" s="1649">
        <f>G19*100/(AVERAGE(G14:G18))</f>
        <v>101.51181477293019</v>
      </c>
      <c r="H22" s="1642"/>
      <c r="I22" s="1643"/>
      <c r="J22" s="1643"/>
      <c r="K22" s="1644"/>
      <c r="L22" s="1737"/>
      <c r="N22" s="1738"/>
      <c r="R22" s="1741"/>
      <c r="S22" s="1132"/>
      <c r="T22" s="1132"/>
      <c r="U22" s="1132"/>
      <c r="V22" s="1132"/>
      <c r="W22" s="1132"/>
    </row>
    <row r="23" spans="1:23" ht="19.899999999999999" customHeight="1">
      <c r="A23" s="2189" t="s">
        <v>835</v>
      </c>
      <c r="B23" s="1620">
        <v>2013</v>
      </c>
      <c r="C23" s="1128">
        <v>1721.47</v>
      </c>
      <c r="D23" s="1633">
        <v>1734.5</v>
      </c>
      <c r="E23" s="1128">
        <v>1743.3</v>
      </c>
      <c r="F23" s="1633">
        <v>1745.1</v>
      </c>
      <c r="G23" s="1128">
        <v>1756</v>
      </c>
      <c r="H23" s="1633">
        <f t="shared" ref="H23:K28" si="2">D23*100/$C23</f>
        <v>100.75691124445967</v>
      </c>
      <c r="I23" s="1635">
        <f t="shared" si="2"/>
        <v>101.26810226143935</v>
      </c>
      <c r="J23" s="1633">
        <f t="shared" si="2"/>
        <v>101.37266406036701</v>
      </c>
      <c r="K23" s="1636">
        <f t="shared" si="2"/>
        <v>102.00584384276229</v>
      </c>
      <c r="L23" s="1744"/>
      <c r="N23" s="1738"/>
      <c r="R23" s="1741"/>
      <c r="S23" s="1132"/>
      <c r="T23" s="1132"/>
      <c r="U23" s="1132"/>
      <c r="V23" s="1132"/>
      <c r="W23" s="1132"/>
    </row>
    <row r="24" spans="1:23" ht="19.899999999999999" customHeight="1">
      <c r="A24" s="2190"/>
      <c r="B24" s="1615">
        <v>2014</v>
      </c>
      <c r="C24" s="1128">
        <v>1647.27</v>
      </c>
      <c r="D24" s="1630">
        <v>1584.1</v>
      </c>
      <c r="E24" s="1128">
        <v>1545.8</v>
      </c>
      <c r="F24" s="1630">
        <v>1613</v>
      </c>
      <c r="G24" s="1128">
        <v>1564.4</v>
      </c>
      <c r="H24" s="1630">
        <f t="shared" si="2"/>
        <v>96.165170251385632</v>
      </c>
      <c r="I24" s="1128">
        <f t="shared" si="2"/>
        <v>93.840111214312159</v>
      </c>
      <c r="J24" s="1630">
        <f t="shared" si="2"/>
        <v>97.919588167088577</v>
      </c>
      <c r="K24" s="1639">
        <f t="shared" si="2"/>
        <v>94.9692521565985</v>
      </c>
      <c r="L24" s="1744"/>
      <c r="M24" s="1131"/>
      <c r="N24" s="1131"/>
      <c r="O24" s="1131"/>
      <c r="P24" s="1131"/>
      <c r="Q24" s="1131"/>
      <c r="S24" s="1132"/>
      <c r="T24" s="1132"/>
      <c r="U24" s="1132"/>
      <c r="V24" s="1132"/>
      <c r="W24" s="1132"/>
    </row>
    <row r="25" spans="1:23" ht="19.899999999999999" customHeight="1">
      <c r="A25" s="2190"/>
      <c r="B25" s="1615">
        <v>2015</v>
      </c>
      <c r="C25" s="1128">
        <v>1477.44</v>
      </c>
      <c r="D25" s="1630">
        <v>1409.33466666667</v>
      </c>
      <c r="E25" s="1128">
        <v>1369.7269166666701</v>
      </c>
      <c r="F25" s="1630">
        <v>1446.63591666667</v>
      </c>
      <c r="G25" s="1128">
        <v>1395.7</v>
      </c>
      <c r="H25" s="1630">
        <f t="shared" si="2"/>
        <v>95.390314778716558</v>
      </c>
      <c r="I25" s="1128">
        <f t="shared" si="2"/>
        <v>92.709478331889613</v>
      </c>
      <c r="J25" s="1630">
        <f t="shared" si="2"/>
        <v>97.915036594830923</v>
      </c>
      <c r="K25" s="1639">
        <f t="shared" si="2"/>
        <v>94.467457223305175</v>
      </c>
      <c r="L25" s="1745"/>
      <c r="N25" s="1746"/>
      <c r="O25" s="1747"/>
      <c r="P25" s="1748"/>
      <c r="Q25" s="1748"/>
      <c r="R25" s="1748"/>
      <c r="S25" s="1749"/>
      <c r="T25" s="1750"/>
    </row>
    <row r="26" spans="1:23" ht="19.899999999999999" customHeight="1">
      <c r="A26" s="2190"/>
      <c r="B26" s="1615">
        <v>2016</v>
      </c>
      <c r="C26" s="1128">
        <v>1450.11</v>
      </c>
      <c r="D26" s="1630">
        <v>1457.8</v>
      </c>
      <c r="E26" s="1128">
        <v>1449.6</v>
      </c>
      <c r="F26" s="1630">
        <v>1522.4</v>
      </c>
      <c r="G26" s="1128">
        <v>1459.6</v>
      </c>
      <c r="H26" s="1630">
        <f t="shared" si="2"/>
        <v>100.53030459758226</v>
      </c>
      <c r="I26" s="1128">
        <f t="shared" si="2"/>
        <v>99.964830254256583</v>
      </c>
      <c r="J26" s="1630">
        <f t="shared" si="2"/>
        <v>104.98513905841627</v>
      </c>
      <c r="K26" s="1639">
        <f t="shared" si="2"/>
        <v>100.65443311197082</v>
      </c>
      <c r="L26" s="1744"/>
      <c r="N26" s="1751"/>
      <c r="O26" s="1740"/>
      <c r="P26" s="1740"/>
      <c r="Q26" s="1740"/>
      <c r="R26" s="1740"/>
      <c r="S26" s="1740"/>
      <c r="T26" s="1740"/>
    </row>
    <row r="27" spans="1:23" ht="19.899999999999999" customHeight="1">
      <c r="A27" s="2190"/>
      <c r="B27" s="1616">
        <v>2017</v>
      </c>
      <c r="C27" s="1128">
        <v>1570.77</v>
      </c>
      <c r="D27" s="1674">
        <v>1611.3</v>
      </c>
      <c r="E27" s="1673">
        <v>1600.6</v>
      </c>
      <c r="F27" s="1674">
        <v>1688.2</v>
      </c>
      <c r="G27" s="1676">
        <v>1606.8</v>
      </c>
      <c r="H27" s="1630">
        <f t="shared" si="2"/>
        <v>102.58026318302488</v>
      </c>
      <c r="I27" s="1128">
        <f t="shared" si="2"/>
        <v>101.89906860966278</v>
      </c>
      <c r="J27" s="1630">
        <f t="shared" si="2"/>
        <v>107.47595128503855</v>
      </c>
      <c r="K27" s="1639">
        <f t="shared" si="2"/>
        <v>102.29377948394736</v>
      </c>
      <c r="L27" s="1744"/>
      <c r="N27" s="1751"/>
      <c r="O27" s="1740"/>
      <c r="P27" s="1740"/>
      <c r="Q27" s="1740"/>
      <c r="R27" s="1740"/>
      <c r="S27" s="1740"/>
      <c r="T27" s="1740"/>
    </row>
    <row r="28" spans="1:23" ht="19.899999999999999" customHeight="1">
      <c r="A28" s="2190"/>
      <c r="B28" s="1617">
        <v>2018</v>
      </c>
      <c r="C28" s="1128">
        <v>1534.79</v>
      </c>
      <c r="D28" s="1630">
        <v>1396</v>
      </c>
      <c r="E28" s="1128">
        <v>1394.8</v>
      </c>
      <c r="F28" s="1630">
        <v>1480.8</v>
      </c>
      <c r="G28" s="1128">
        <v>1420.4</v>
      </c>
      <c r="H28" s="1632">
        <f t="shared" si="2"/>
        <v>90.957069045276555</v>
      </c>
      <c r="I28" s="1643">
        <f t="shared" si="2"/>
        <v>90.878882452974025</v>
      </c>
      <c r="J28" s="1632">
        <f t="shared" si="2"/>
        <v>96.482254901322008</v>
      </c>
      <c r="K28" s="1644">
        <f t="shared" si="2"/>
        <v>92.546863088761327</v>
      </c>
      <c r="L28" s="1744"/>
      <c r="N28" s="1751"/>
      <c r="O28" s="1740"/>
      <c r="P28" s="1740"/>
      <c r="Q28" s="1740"/>
      <c r="R28" s="1740"/>
      <c r="S28" s="1740"/>
      <c r="T28" s="1740"/>
    </row>
    <row r="29" spans="1:23" ht="19.899999999999999" customHeight="1">
      <c r="A29" s="2190"/>
      <c r="B29" s="1618" t="s">
        <v>1036</v>
      </c>
      <c r="C29" s="1634">
        <f>AVERAGE(C23:C27)</f>
        <v>1573.4119999999998</v>
      </c>
      <c r="D29" s="1633">
        <f>AVERAGE(D23:D27)</f>
        <v>1559.4069333333341</v>
      </c>
      <c r="E29" s="1635">
        <f>AVERAGE(E23:E27)</f>
        <v>1541.8053833333342</v>
      </c>
      <c r="F29" s="1633">
        <f>AVERAGE(F23:F27)</f>
        <v>1603.067183333334</v>
      </c>
      <c r="G29" s="1675">
        <f>AVERAGE(G23:G27)</f>
        <v>1556.5000000000002</v>
      </c>
      <c r="H29" s="1634"/>
      <c r="I29" s="1635"/>
      <c r="J29" s="1635"/>
      <c r="K29" s="1636"/>
      <c r="N29" s="1751"/>
      <c r="O29" s="1740"/>
      <c r="P29" s="1740"/>
      <c r="Q29" s="1740"/>
      <c r="R29" s="1740"/>
      <c r="S29" s="1740"/>
      <c r="T29" s="1740"/>
    </row>
    <row r="30" spans="1:23" ht="19.899999999999999" customHeight="1">
      <c r="A30" s="2190"/>
      <c r="B30" s="247" t="s">
        <v>955</v>
      </c>
      <c r="C30" s="1638">
        <f>C28*100/C27</f>
        <v>97.709403668264613</v>
      </c>
      <c r="D30" s="1637">
        <f>D28*100/D27</f>
        <v>86.63811828957985</v>
      </c>
      <c r="E30" s="1648">
        <f>E28*100/E27</f>
        <v>87.142321629388988</v>
      </c>
      <c r="F30" s="1637">
        <f>F28*100/F27</f>
        <v>87.714725743395334</v>
      </c>
      <c r="G30" s="1650">
        <f>G28*100/G27</f>
        <v>88.399302962409763</v>
      </c>
      <c r="H30" s="1629"/>
      <c r="I30" s="1128"/>
      <c r="J30" s="1128"/>
      <c r="K30" s="1639"/>
      <c r="N30" s="1751"/>
      <c r="O30" s="1740"/>
      <c r="P30" s="1740"/>
      <c r="Q30" s="1740"/>
      <c r="R30" s="1740"/>
      <c r="S30" s="1740"/>
      <c r="T30" s="1740"/>
    </row>
    <row r="31" spans="1:23" ht="19.899999999999999" customHeight="1" thickBot="1">
      <c r="A31" s="2192"/>
      <c r="B31" s="1622" t="s">
        <v>1037</v>
      </c>
      <c r="C31" s="1655">
        <f>C28*100/(AVERAGE(C23:C27))</f>
        <v>97.545334597676913</v>
      </c>
      <c r="D31" s="1653">
        <f>D28*100/(AVERAGE(D23:D27))</f>
        <v>89.521212850834189</v>
      </c>
      <c r="E31" s="1677">
        <f>E28*100/(AVERAGE(E23:E27))</f>
        <v>90.465373585898803</v>
      </c>
      <c r="F31" s="1653">
        <f>F28*100/(AVERAGE(F23:F27))</f>
        <v>92.372922070608539</v>
      </c>
      <c r="G31" s="1654">
        <f>G28*100/(AVERAGE(G23:G27))</f>
        <v>91.256023128814633</v>
      </c>
      <c r="H31" s="1678"/>
      <c r="I31" s="1656"/>
      <c r="J31" s="1656"/>
      <c r="K31" s="1679"/>
      <c r="N31" s="1751"/>
      <c r="O31" s="1740"/>
      <c r="P31" s="1740"/>
      <c r="Q31" s="1740"/>
      <c r="R31" s="1740"/>
      <c r="S31" s="1740"/>
      <c r="T31" s="1740"/>
    </row>
    <row r="32" spans="1:23" s="244" customFormat="1" ht="19.899999999999999" customHeight="1">
      <c r="A32" s="1944" t="s">
        <v>1044</v>
      </c>
      <c r="B32" s="1945"/>
      <c r="C32" s="1946"/>
      <c r="D32" s="1946"/>
      <c r="E32" s="1946"/>
      <c r="F32" s="1946"/>
      <c r="G32" s="1946"/>
      <c r="H32" s="1947"/>
      <c r="I32" s="1947"/>
      <c r="J32" s="1947"/>
      <c r="K32" s="1948"/>
      <c r="O32" s="1129"/>
    </row>
    <row r="33" spans="1:21" s="244" customFormat="1" ht="19.899999999999999" customHeight="1">
      <c r="A33" s="2193" t="s">
        <v>1045</v>
      </c>
      <c r="B33" s="2193"/>
      <c r="C33" s="2193"/>
      <c r="D33" s="2193"/>
      <c r="E33" s="2193"/>
      <c r="F33" s="2193"/>
      <c r="G33" s="2193"/>
      <c r="H33" s="2193"/>
      <c r="I33" s="2193"/>
      <c r="J33" s="2193"/>
      <c r="K33" s="2193"/>
    </row>
    <row r="34" spans="1:21" s="244" customFormat="1" ht="12" customHeight="1">
      <c r="A34" s="2193" t="s">
        <v>1130</v>
      </c>
      <c r="B34" s="2193"/>
      <c r="C34" s="2193"/>
      <c r="D34" s="2193"/>
      <c r="E34" s="2193"/>
      <c r="F34" s="2193"/>
      <c r="G34" s="2193"/>
      <c r="H34" s="2193"/>
      <c r="I34" s="1949"/>
      <c r="J34" s="1950"/>
      <c r="K34" s="1951"/>
      <c r="L34" s="1138"/>
      <c r="M34" s="1138"/>
      <c r="N34" s="1138"/>
      <c r="O34" s="1138"/>
      <c r="P34" s="1138"/>
      <c r="Q34" s="1138"/>
      <c r="R34" s="1138"/>
      <c r="S34" s="1138"/>
      <c r="T34" s="1138"/>
      <c r="U34" s="1138"/>
    </row>
    <row r="35" spans="1:21" s="244" customFormat="1">
      <c r="A35" s="1766"/>
      <c r="B35" s="1767"/>
      <c r="C35" s="1768"/>
      <c r="D35" s="1768"/>
      <c r="E35" s="1768"/>
      <c r="F35" s="1768"/>
      <c r="G35" s="1766"/>
      <c r="H35" s="1766"/>
      <c r="I35" s="1138"/>
      <c r="J35" s="1138"/>
      <c r="K35" s="1138"/>
      <c r="L35" s="1138"/>
      <c r="M35" s="1138"/>
      <c r="N35" s="1138"/>
      <c r="O35" s="1138"/>
      <c r="P35" s="1138"/>
      <c r="Q35" s="1138"/>
      <c r="R35" s="1138"/>
      <c r="S35" s="1138"/>
      <c r="T35" s="1138"/>
      <c r="U35" s="1138"/>
    </row>
    <row r="36" spans="1:21" s="244" customFormat="1">
      <c r="A36" s="1769"/>
      <c r="B36" s="1770"/>
      <c r="C36" s="1768"/>
      <c r="D36" s="1768"/>
      <c r="E36" s="1768"/>
      <c r="F36" s="1768"/>
      <c r="I36" s="1138"/>
      <c r="J36" s="1138"/>
      <c r="K36" s="1138"/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</row>
    <row r="37" spans="1:21" s="244" customFormat="1">
      <c r="B37" s="1134"/>
      <c r="C37" s="1768"/>
      <c r="D37" s="1768"/>
      <c r="E37" s="1768"/>
      <c r="F37" s="1768"/>
      <c r="I37" s="1138"/>
      <c r="J37" s="1138"/>
      <c r="K37" s="1138"/>
      <c r="L37" s="1138"/>
      <c r="M37" s="1138"/>
      <c r="N37" s="1138"/>
      <c r="O37" s="1138"/>
      <c r="P37" s="1138"/>
      <c r="Q37" s="1138"/>
      <c r="R37" s="1138"/>
      <c r="S37" s="1138"/>
      <c r="T37" s="1138"/>
      <c r="U37" s="1138"/>
    </row>
    <row r="38" spans="1:21" s="244" customFormat="1">
      <c r="B38" s="1134"/>
      <c r="C38" s="1768"/>
      <c r="D38" s="1768"/>
      <c r="E38" s="1768"/>
      <c r="F38" s="1768"/>
      <c r="I38" s="1138"/>
      <c r="J38" s="1138"/>
      <c r="K38" s="1138"/>
      <c r="L38" s="1138"/>
      <c r="M38" s="1138"/>
      <c r="N38" s="1138"/>
      <c r="O38" s="1138"/>
      <c r="P38" s="1138"/>
      <c r="Q38" s="1138"/>
      <c r="R38" s="1138"/>
      <c r="S38" s="1138"/>
      <c r="T38" s="1138"/>
      <c r="U38" s="1138"/>
    </row>
    <row r="39" spans="1:21" s="244" customFormat="1">
      <c r="B39" s="1134"/>
      <c r="I39" s="1138"/>
      <c r="J39" s="1138"/>
      <c r="K39" s="1138"/>
      <c r="L39" s="1138"/>
      <c r="M39" s="1138"/>
      <c r="N39" s="1138"/>
      <c r="O39" s="1138"/>
      <c r="P39" s="1138"/>
      <c r="Q39" s="1138"/>
      <c r="R39" s="1138"/>
      <c r="S39" s="1138"/>
      <c r="T39" s="1138"/>
      <c r="U39" s="1138"/>
    </row>
    <row r="40" spans="1:21" s="244" customFormat="1">
      <c r="B40" s="1134"/>
      <c r="I40" s="1138"/>
      <c r="J40" s="1138"/>
      <c r="K40" s="1138"/>
      <c r="L40" s="1138"/>
      <c r="M40" s="1138"/>
      <c r="N40" s="1138"/>
      <c r="O40" s="1138"/>
      <c r="P40" s="1138"/>
      <c r="Q40" s="1138"/>
      <c r="R40" s="1138"/>
      <c r="S40" s="1138"/>
      <c r="T40" s="1138"/>
      <c r="U40" s="1138"/>
    </row>
    <row r="41" spans="1:21" s="244" customFormat="1">
      <c r="B41" s="1134"/>
      <c r="I41" s="1138"/>
      <c r="J41" s="1138"/>
      <c r="K41" s="1138"/>
      <c r="L41" s="1138"/>
      <c r="M41" s="1138"/>
      <c r="N41" s="1138"/>
      <c r="O41" s="1138"/>
      <c r="P41" s="1138"/>
      <c r="Q41" s="1138"/>
      <c r="R41" s="1138"/>
      <c r="S41" s="1138"/>
      <c r="T41" s="1138"/>
      <c r="U41" s="1138"/>
    </row>
    <row r="42" spans="1:21" s="244" customFormat="1" ht="15.75">
      <c r="A42" s="1771"/>
      <c r="B42" s="1134"/>
    </row>
    <row r="43" spans="1:21" s="244" customFormat="1" ht="15.75">
      <c r="A43" s="1771"/>
      <c r="B43" s="1134"/>
    </row>
    <row r="44" spans="1:21" s="244" customFormat="1">
      <c r="A44" s="1133"/>
      <c r="B44" s="1134"/>
    </row>
    <row r="45" spans="1:21" s="244" customFormat="1">
      <c r="A45" s="1772"/>
      <c r="B45" s="1773"/>
      <c r="C45" s="1772"/>
      <c r="D45" s="1772"/>
      <c r="E45" s="1772"/>
      <c r="F45" s="1772"/>
      <c r="G45" s="1772"/>
      <c r="H45" s="1772"/>
      <c r="I45" s="1772"/>
      <c r="K45" s="1752"/>
      <c r="L45" s="1752"/>
      <c r="M45" s="1752"/>
      <c r="N45" s="1752"/>
      <c r="O45" s="1752"/>
      <c r="P45" s="1752"/>
    </row>
    <row r="46" spans="1:21" s="244" customFormat="1">
      <c r="A46" s="1774"/>
      <c r="B46" s="1775"/>
      <c r="C46" s="1776"/>
      <c r="D46" s="1776"/>
      <c r="E46" s="1776"/>
      <c r="F46" s="1776"/>
      <c r="G46" s="1776"/>
      <c r="H46" s="1776"/>
      <c r="I46" s="1776"/>
      <c r="K46" s="1752"/>
      <c r="L46" s="1752"/>
      <c r="M46" s="1752"/>
      <c r="N46" s="1752"/>
      <c r="O46" s="1752"/>
      <c r="P46" s="1752"/>
    </row>
    <row r="47" spans="1:21" s="244" customFormat="1">
      <c r="A47" s="1774"/>
      <c r="B47" s="1775"/>
      <c r="C47" s="1776"/>
      <c r="D47" s="1776"/>
      <c r="E47" s="1776"/>
      <c r="F47" s="1776"/>
      <c r="G47" s="1776"/>
      <c r="H47" s="1776"/>
      <c r="I47" s="1776"/>
      <c r="K47" s="1752"/>
      <c r="L47" s="1752"/>
      <c r="M47" s="1752"/>
      <c r="N47" s="1752"/>
      <c r="O47" s="1752"/>
      <c r="P47" s="1752"/>
    </row>
    <row r="48" spans="1:21" s="244" customFormat="1">
      <c r="A48" s="1774"/>
      <c r="B48" s="1775"/>
      <c r="C48" s="1776"/>
      <c r="D48" s="1776"/>
      <c r="E48" s="1776"/>
      <c r="F48" s="1776"/>
      <c r="G48" s="1776"/>
      <c r="H48" s="1776"/>
      <c r="I48" s="1776"/>
      <c r="K48" s="1752"/>
      <c r="L48" s="1752"/>
      <c r="M48" s="1752"/>
      <c r="N48" s="1752"/>
      <c r="O48" s="1752"/>
      <c r="P48" s="1752"/>
    </row>
    <row r="49" spans="1:17" s="244" customFormat="1">
      <c r="A49" s="1774"/>
      <c r="B49" s="1775"/>
      <c r="C49" s="1776"/>
      <c r="D49" s="1776"/>
      <c r="E49" s="1776"/>
      <c r="F49" s="1776"/>
      <c r="G49" s="1776"/>
      <c r="H49" s="1776"/>
      <c r="I49" s="1776"/>
    </row>
    <row r="50" spans="1:17" s="244" customFormat="1">
      <c r="A50" s="1774"/>
      <c r="B50" s="1775"/>
      <c r="C50" s="1776"/>
      <c r="D50" s="1776"/>
      <c r="E50" s="1776"/>
      <c r="F50" s="1776"/>
      <c r="G50" s="1776"/>
      <c r="H50" s="1776"/>
      <c r="I50" s="1776"/>
      <c r="L50" s="1753"/>
      <c r="M50" s="1753"/>
      <c r="N50" s="1753"/>
      <c r="O50" s="1753"/>
      <c r="P50" s="1753"/>
    </row>
    <row r="51" spans="1:17" s="244" customFormat="1">
      <c r="A51" s="1774"/>
      <c r="B51" s="1775"/>
      <c r="C51" s="1776"/>
      <c r="D51" s="1776"/>
      <c r="E51" s="1776"/>
      <c r="F51" s="1776"/>
      <c r="G51" s="1776"/>
      <c r="H51" s="1776"/>
      <c r="I51" s="1776"/>
      <c r="L51" s="1754"/>
      <c r="M51" s="1755"/>
      <c r="N51" s="1756"/>
      <c r="O51" s="1756"/>
      <c r="P51" s="1753"/>
    </row>
    <row r="52" spans="1:17" s="244" customFormat="1">
      <c r="A52" s="1774"/>
      <c r="B52" s="1775"/>
      <c r="C52" s="1776"/>
      <c r="D52" s="1776"/>
      <c r="E52" s="1776"/>
      <c r="F52" s="1776"/>
      <c r="G52" s="1776"/>
      <c r="H52" s="1776"/>
      <c r="I52" s="1776"/>
      <c r="L52" s="1757"/>
      <c r="M52" s="1757"/>
      <c r="N52" s="1758"/>
      <c r="O52" s="1758"/>
      <c r="P52" s="1753"/>
    </row>
    <row r="53" spans="1:17" s="244" customFormat="1">
      <c r="A53" s="1774"/>
      <c r="B53" s="1775"/>
      <c r="C53" s="1776"/>
      <c r="D53" s="1776"/>
      <c r="E53" s="1776"/>
      <c r="F53" s="1776"/>
      <c r="G53" s="1776"/>
      <c r="H53" s="1776"/>
      <c r="I53" s="1776"/>
      <c r="L53" s="1759"/>
      <c r="M53" s="1760"/>
      <c r="N53" s="1760"/>
      <c r="O53" s="1760"/>
      <c r="P53" s="1132"/>
      <c r="Q53" s="1132"/>
    </row>
    <row r="54" spans="1:17" s="244" customFormat="1">
      <c r="A54" s="1774"/>
      <c r="B54" s="1775"/>
      <c r="C54" s="1776"/>
      <c r="D54" s="1776"/>
      <c r="E54" s="1776"/>
      <c r="F54" s="1776"/>
      <c r="G54" s="1776"/>
      <c r="H54" s="1776"/>
      <c r="I54" s="1776"/>
      <c r="L54" s="1759"/>
      <c r="M54" s="1760"/>
      <c r="N54" s="1760"/>
      <c r="O54" s="1760"/>
      <c r="P54" s="1132"/>
      <c r="Q54" s="1132"/>
    </row>
    <row r="55" spans="1:17" s="244" customFormat="1">
      <c r="A55" s="1774"/>
      <c r="B55" s="1775"/>
      <c r="C55" s="1776"/>
      <c r="D55" s="1776"/>
      <c r="E55" s="1776"/>
      <c r="F55" s="1776"/>
      <c r="G55" s="1776"/>
      <c r="H55" s="1776"/>
      <c r="I55" s="1776"/>
      <c r="L55" s="1759"/>
      <c r="M55" s="1760"/>
      <c r="N55" s="1760"/>
      <c r="O55" s="1760"/>
      <c r="P55" s="1132"/>
      <c r="Q55" s="1132"/>
    </row>
    <row r="56" spans="1:17" s="244" customFormat="1">
      <c r="A56" s="1774"/>
      <c r="B56" s="1775"/>
      <c r="C56" s="1776"/>
      <c r="D56" s="1776"/>
      <c r="E56" s="1776"/>
      <c r="F56" s="1776"/>
      <c r="G56" s="1776"/>
      <c r="H56" s="1776"/>
      <c r="I56" s="1776"/>
      <c r="L56" s="1759"/>
      <c r="M56" s="1760"/>
      <c r="N56" s="1760"/>
      <c r="O56" s="1760"/>
      <c r="P56" s="1132"/>
      <c r="Q56" s="1132"/>
    </row>
    <row r="57" spans="1:17" s="244" customFormat="1">
      <c r="A57" s="1774"/>
      <c r="B57" s="1775"/>
      <c r="C57" s="1776"/>
      <c r="D57" s="1776"/>
      <c r="E57" s="1776"/>
      <c r="F57" s="1776"/>
      <c r="G57" s="1776"/>
      <c r="H57" s="1776"/>
      <c r="I57" s="1776"/>
      <c r="L57" s="1759"/>
      <c r="M57" s="1760"/>
      <c r="N57" s="1760"/>
      <c r="O57" s="1760"/>
      <c r="P57" s="1132"/>
      <c r="Q57" s="1132"/>
    </row>
    <row r="58" spans="1:17" s="244" customFormat="1">
      <c r="A58" s="1777"/>
      <c r="B58" s="1778"/>
      <c r="C58" s="1129"/>
      <c r="D58" s="1129"/>
      <c r="E58" s="1129"/>
      <c r="F58" s="1129"/>
      <c r="L58" s="1759"/>
      <c r="M58" s="1761"/>
      <c r="N58" s="1760"/>
      <c r="O58" s="1760"/>
      <c r="P58" s="1132"/>
      <c r="Q58" s="1132"/>
    </row>
    <row r="59" spans="1:17" s="244" customFormat="1" ht="18.75">
      <c r="A59" s="1779"/>
      <c r="B59" s="1134"/>
      <c r="L59" s="1759"/>
      <c r="M59" s="1761"/>
      <c r="N59" s="1760"/>
      <c r="O59" s="1760"/>
      <c r="P59" s="1132"/>
      <c r="Q59" s="1132"/>
    </row>
    <row r="60" spans="1:17" s="244" customFormat="1">
      <c r="B60" s="1134"/>
      <c r="L60" s="1759"/>
      <c r="M60" s="1761"/>
      <c r="N60" s="1760"/>
      <c r="O60" s="1760"/>
      <c r="P60" s="1132"/>
      <c r="Q60" s="1132"/>
    </row>
    <row r="61" spans="1:17" s="244" customFormat="1">
      <c r="A61" s="1772"/>
      <c r="B61" s="1773"/>
      <c r="C61" s="1772"/>
      <c r="D61" s="1772"/>
      <c r="E61" s="1772"/>
      <c r="F61" s="1772"/>
      <c r="L61" s="1759"/>
      <c r="M61" s="1761"/>
      <c r="N61" s="1760"/>
      <c r="O61" s="1760"/>
      <c r="P61" s="1132"/>
      <c r="Q61" s="1132"/>
    </row>
    <row r="62" spans="1:17" s="244" customFormat="1">
      <c r="A62" s="1774"/>
      <c r="B62" s="1775"/>
      <c r="C62" s="1776"/>
      <c r="D62" s="1776"/>
      <c r="E62" s="1776"/>
      <c r="F62" s="1776"/>
      <c r="L62" s="1759"/>
      <c r="M62" s="1761"/>
      <c r="N62" s="1760"/>
      <c r="O62" s="1760"/>
      <c r="P62" s="1132"/>
      <c r="Q62" s="1132"/>
    </row>
    <row r="63" spans="1:17" s="244" customFormat="1">
      <c r="A63" s="1774"/>
      <c r="B63" s="1775"/>
      <c r="C63" s="1776"/>
      <c r="D63" s="1776"/>
      <c r="E63" s="1776"/>
      <c r="F63" s="1776"/>
      <c r="L63" s="1759"/>
      <c r="M63" s="1761"/>
      <c r="N63" s="1760"/>
      <c r="O63" s="1760"/>
      <c r="P63" s="1132"/>
      <c r="Q63" s="1132"/>
    </row>
    <row r="64" spans="1:17" s="244" customFormat="1">
      <c r="A64" s="1774"/>
      <c r="B64" s="1775"/>
      <c r="C64" s="1776"/>
      <c r="D64" s="1776"/>
      <c r="E64" s="1776"/>
      <c r="F64" s="1776"/>
      <c r="L64" s="1759"/>
      <c r="M64" s="1761"/>
      <c r="N64" s="1760"/>
      <c r="O64" s="1760"/>
      <c r="P64" s="1132"/>
      <c r="Q64" s="1132"/>
    </row>
    <row r="65" spans="1:20" s="244" customFormat="1">
      <c r="A65" s="1774"/>
      <c r="B65" s="1775"/>
      <c r="C65" s="1776"/>
      <c r="D65" s="1776"/>
      <c r="E65" s="1776"/>
      <c r="F65" s="1776"/>
      <c r="L65" s="1759"/>
      <c r="M65" s="1761"/>
      <c r="N65" s="1760"/>
      <c r="O65" s="1760"/>
      <c r="P65" s="1132"/>
      <c r="Q65" s="1132"/>
    </row>
    <row r="66" spans="1:20" s="244" customFormat="1">
      <c r="A66" s="1774"/>
      <c r="B66" s="1775"/>
      <c r="C66" s="1776"/>
      <c r="D66" s="1776"/>
      <c r="E66" s="1776"/>
      <c r="F66" s="1776"/>
      <c r="L66" s="1759"/>
      <c r="M66" s="1761"/>
      <c r="N66" s="1760"/>
      <c r="O66" s="1760"/>
      <c r="P66" s="1132"/>
      <c r="Q66" s="1132"/>
    </row>
    <row r="67" spans="1:20" s="244" customFormat="1">
      <c r="A67" s="1774"/>
      <c r="B67" s="1775"/>
      <c r="C67" s="1776"/>
      <c r="D67" s="1776"/>
      <c r="E67" s="1776"/>
      <c r="F67" s="1776"/>
      <c r="L67" s="1759"/>
      <c r="M67" s="1761"/>
      <c r="N67" s="1760"/>
      <c r="O67" s="1760"/>
      <c r="P67" s="1132"/>
      <c r="Q67" s="1132"/>
    </row>
    <row r="68" spans="1:20" s="244" customFormat="1">
      <c r="A68" s="1774"/>
      <c r="B68" s="1775"/>
      <c r="C68" s="1776"/>
      <c r="D68" s="1776"/>
      <c r="E68" s="1776"/>
      <c r="F68" s="1776"/>
      <c r="L68" s="1759"/>
      <c r="M68" s="1761"/>
      <c r="N68" s="1760"/>
      <c r="O68" s="1760"/>
      <c r="P68" s="1132"/>
      <c r="Q68" s="1132"/>
    </row>
    <row r="69" spans="1:20" s="244" customFormat="1">
      <c r="A69" s="1774"/>
      <c r="B69" s="1775"/>
      <c r="C69" s="1776"/>
      <c r="D69" s="1776"/>
      <c r="E69" s="1776"/>
      <c r="F69" s="1776"/>
      <c r="L69" s="1759"/>
      <c r="M69" s="1761"/>
      <c r="N69" s="1760"/>
      <c r="O69" s="1760"/>
      <c r="P69" s="1132"/>
      <c r="Q69" s="1132"/>
    </row>
    <row r="70" spans="1:20" s="244" customFormat="1">
      <c r="A70" s="1774"/>
      <c r="B70" s="1775"/>
      <c r="C70" s="1776"/>
      <c r="D70" s="1776"/>
      <c r="E70" s="1776"/>
      <c r="F70" s="1776"/>
      <c r="L70" s="1759"/>
      <c r="M70" s="1761"/>
      <c r="N70" s="1760"/>
      <c r="O70" s="1760"/>
      <c r="P70" s="1132"/>
      <c r="Q70" s="1132"/>
    </row>
    <row r="71" spans="1:20" s="244" customFormat="1">
      <c r="A71" s="1774"/>
      <c r="B71" s="1775"/>
      <c r="C71" s="1776"/>
      <c r="D71" s="1776"/>
      <c r="E71" s="1776"/>
      <c r="F71" s="1776"/>
      <c r="L71" s="1759"/>
      <c r="M71" s="1761"/>
      <c r="N71" s="1760"/>
      <c r="O71" s="1760"/>
      <c r="P71" s="1132"/>
      <c r="Q71" s="1132"/>
    </row>
    <row r="72" spans="1:20" s="244" customFormat="1">
      <c r="A72" s="1774"/>
      <c r="B72" s="1775"/>
      <c r="C72" s="1776"/>
      <c r="D72" s="1776"/>
      <c r="E72" s="1776"/>
      <c r="F72" s="1776"/>
      <c r="L72" s="1759"/>
      <c r="M72" s="1761"/>
      <c r="N72" s="1760"/>
      <c r="O72" s="1760"/>
      <c r="P72" s="1132"/>
      <c r="Q72" s="1132"/>
    </row>
    <row r="73" spans="1:20" s="244" customFormat="1">
      <c r="A73" s="1774"/>
      <c r="B73" s="1775"/>
      <c r="C73" s="1776"/>
      <c r="D73" s="1776"/>
      <c r="E73" s="1776"/>
      <c r="F73" s="1776"/>
    </row>
    <row r="74" spans="1:20" s="244" customFormat="1">
      <c r="A74" s="1777"/>
      <c r="B74" s="1778"/>
      <c r="C74" s="1129"/>
      <c r="D74" s="1129"/>
      <c r="E74" s="1129"/>
      <c r="F74" s="1129"/>
      <c r="L74" s="1762"/>
      <c r="M74" s="1746"/>
      <c r="N74" s="1746"/>
      <c r="O74" s="1746"/>
      <c r="P74" s="1746"/>
      <c r="Q74" s="1746"/>
      <c r="R74" s="1746"/>
      <c r="S74" s="1746"/>
      <c r="T74" s="1746"/>
    </row>
    <row r="75" spans="1:20" s="244" customFormat="1">
      <c r="B75" s="1134"/>
      <c r="L75" s="1746"/>
      <c r="M75" s="1746"/>
      <c r="N75" s="1746"/>
      <c r="O75" s="1746"/>
      <c r="P75" s="1746"/>
      <c r="Q75" s="1746"/>
      <c r="R75" s="1746"/>
      <c r="S75" s="1746"/>
      <c r="T75" s="1746"/>
    </row>
    <row r="76" spans="1:20" s="244" customFormat="1">
      <c r="B76" s="1134"/>
      <c r="L76" s="1762"/>
      <c r="M76" s="1763"/>
      <c r="N76" s="1746"/>
      <c r="O76" s="1746"/>
      <c r="P76" s="1746"/>
      <c r="Q76" s="1746"/>
      <c r="R76" s="1746"/>
      <c r="S76" s="1746"/>
      <c r="T76" s="1746"/>
    </row>
    <row r="77" spans="1:20" s="244" customFormat="1">
      <c r="B77" s="1134"/>
      <c r="L77" s="1762"/>
      <c r="M77" s="1763"/>
      <c r="N77" s="1746"/>
      <c r="O77" s="1746"/>
      <c r="P77" s="1746"/>
      <c r="Q77" s="1746"/>
      <c r="R77" s="1746"/>
      <c r="S77" s="1746"/>
      <c r="T77" s="1746"/>
    </row>
    <row r="78" spans="1:20" s="244" customFormat="1">
      <c r="B78" s="1134"/>
      <c r="L78" s="1762"/>
      <c r="M78" s="1762"/>
      <c r="N78" s="1746"/>
      <c r="O78" s="1746"/>
      <c r="P78" s="1746"/>
      <c r="Q78" s="1746"/>
      <c r="R78" s="1746"/>
      <c r="S78" s="1746"/>
      <c r="T78" s="1746"/>
    </row>
    <row r="79" spans="1:20" s="244" customFormat="1">
      <c r="B79" s="1134"/>
      <c r="L79" s="1746"/>
      <c r="M79" s="1746"/>
      <c r="N79" s="1746"/>
      <c r="O79" s="1746"/>
      <c r="P79" s="1746"/>
      <c r="Q79" s="1746"/>
      <c r="R79" s="1746"/>
      <c r="S79" s="1746"/>
      <c r="T79" s="1746"/>
    </row>
    <row r="80" spans="1:20" s="244" customFormat="1">
      <c r="B80" s="1134"/>
      <c r="L80" s="1762"/>
      <c r="M80" s="1762"/>
      <c r="N80" s="1746"/>
      <c r="O80" s="1746"/>
      <c r="P80" s="1746"/>
      <c r="Q80" s="1746"/>
      <c r="R80" s="1746"/>
      <c r="S80" s="1746"/>
      <c r="T80" s="1746"/>
    </row>
    <row r="81" spans="1:20" s="244" customFormat="1">
      <c r="B81" s="1134"/>
      <c r="L81" s="1762"/>
      <c r="M81" s="1762"/>
      <c r="N81" s="1746"/>
      <c r="O81" s="1746"/>
      <c r="P81" s="1746"/>
      <c r="Q81" s="1746"/>
      <c r="R81" s="1746"/>
      <c r="S81" s="1746"/>
      <c r="T81" s="1746"/>
    </row>
    <row r="82" spans="1:20" s="244" customFormat="1">
      <c r="B82" s="1134"/>
      <c r="L82" s="1746"/>
      <c r="M82" s="1746"/>
      <c r="N82" s="1746"/>
      <c r="O82" s="1746"/>
      <c r="P82" s="1746"/>
      <c r="Q82" s="1746"/>
      <c r="R82" s="1746"/>
      <c r="S82" s="1746"/>
      <c r="T82" s="1746"/>
    </row>
    <row r="83" spans="1:20" s="244" customFormat="1">
      <c r="B83" s="1134"/>
      <c r="L83" s="1762"/>
      <c r="M83" s="1762"/>
      <c r="N83" s="1762"/>
      <c r="O83" s="1762"/>
      <c r="P83" s="1762"/>
      <c r="Q83" s="1746"/>
      <c r="R83" s="1746"/>
      <c r="S83" s="1746"/>
      <c r="T83" s="1746"/>
    </row>
    <row r="84" spans="1:20" s="244" customFormat="1">
      <c r="B84" s="1743"/>
      <c r="C84" s="1127"/>
      <c r="D84" s="1127"/>
      <c r="L84" s="1762"/>
      <c r="M84" s="1764"/>
      <c r="N84" s="1764"/>
      <c r="O84" s="1764"/>
      <c r="P84" s="1765"/>
      <c r="Q84" s="1746"/>
      <c r="R84" s="1746"/>
      <c r="S84" s="1746"/>
      <c r="T84" s="1746"/>
    </row>
    <row r="85" spans="1:20" s="244" customFormat="1">
      <c r="A85" s="1127"/>
      <c r="B85" s="1780"/>
      <c r="C85" s="1132"/>
      <c r="D85" s="1132"/>
      <c r="G85" s="1132"/>
      <c r="H85" s="1132"/>
      <c r="I85" s="1132"/>
      <c r="J85" s="1132"/>
      <c r="L85" s="1762"/>
      <c r="M85" s="1764"/>
      <c r="N85" s="1764"/>
      <c r="O85" s="1764"/>
      <c r="P85" s="1764"/>
      <c r="Q85" s="1746"/>
      <c r="R85" s="1746"/>
      <c r="S85" s="1746"/>
      <c r="T85" s="1746"/>
    </row>
    <row r="86" spans="1:20" s="244" customFormat="1">
      <c r="A86" s="1127"/>
      <c r="B86" s="1780"/>
      <c r="C86" s="1132"/>
      <c r="D86" s="1132"/>
      <c r="G86" s="1132"/>
      <c r="H86" s="1132"/>
      <c r="I86" s="1132"/>
      <c r="J86" s="1132"/>
      <c r="L86" s="1762"/>
      <c r="M86" s="1764"/>
      <c r="N86" s="1764"/>
      <c r="O86" s="1764"/>
      <c r="P86" s="1764"/>
      <c r="Q86" s="1746"/>
      <c r="R86" s="1746"/>
      <c r="S86" s="1746"/>
      <c r="T86" s="1746"/>
    </row>
    <row r="87" spans="1:20" s="244" customFormat="1">
      <c r="A87" s="1127"/>
      <c r="B87" s="1780"/>
      <c r="C87" s="1132"/>
      <c r="D87" s="1132"/>
      <c r="G87" s="1132"/>
      <c r="H87" s="1132"/>
      <c r="I87" s="1132"/>
      <c r="J87" s="1132"/>
      <c r="L87" s="1762"/>
      <c r="M87" s="1764"/>
      <c r="N87" s="1764"/>
      <c r="O87" s="1764"/>
      <c r="P87" s="1764"/>
      <c r="Q87" s="1746"/>
      <c r="R87" s="1746"/>
      <c r="S87" s="1746"/>
      <c r="T87" s="1746"/>
    </row>
    <row r="88" spans="1:20" s="244" customFormat="1">
      <c r="A88" s="1127"/>
      <c r="B88" s="1780"/>
      <c r="C88" s="1132"/>
      <c r="D88" s="1132"/>
      <c r="L88" s="1746"/>
      <c r="M88" s="1746"/>
      <c r="N88" s="1746"/>
      <c r="O88" s="1746"/>
      <c r="P88" s="1746"/>
      <c r="Q88" s="1746"/>
      <c r="R88" s="1746"/>
      <c r="S88" s="1746"/>
      <c r="T88" s="1746"/>
    </row>
    <row r="89" spans="1:20" s="244" customFormat="1">
      <c r="B89" s="1781"/>
      <c r="C89" s="1782"/>
      <c r="D89" s="1782"/>
      <c r="L89" s="1762"/>
      <c r="M89" s="1746"/>
      <c r="N89" s="1746"/>
      <c r="O89" s="1746"/>
      <c r="P89" s="1746"/>
      <c r="Q89" s="1746"/>
      <c r="R89" s="1746"/>
      <c r="S89" s="1746"/>
      <c r="T89" s="1746"/>
    </row>
    <row r="90" spans="1:20" s="244" customFormat="1">
      <c r="B90" s="1134"/>
      <c r="L90" s="1762"/>
      <c r="M90" s="1762"/>
      <c r="N90" s="1746"/>
      <c r="O90" s="1746"/>
      <c r="P90" s="1746"/>
      <c r="Q90" s="1746"/>
      <c r="R90" s="1746"/>
      <c r="S90" s="1746"/>
      <c r="T90" s="1746"/>
    </row>
    <row r="91" spans="1:20" s="244" customFormat="1">
      <c r="A91" s="1783"/>
      <c r="B91" s="1784"/>
      <c r="C91" s="1785"/>
      <c r="D91" s="1785"/>
      <c r="E91" s="1785"/>
      <c r="F91" s="1785"/>
      <c r="G91" s="1785"/>
    </row>
    <row r="92" spans="1:20" s="244" customFormat="1">
      <c r="A92" s="1785"/>
      <c r="B92" s="1784"/>
      <c r="D92" s="1785"/>
      <c r="E92" s="1785"/>
      <c r="F92" s="1785"/>
      <c r="G92" s="1785"/>
      <c r="H92" s="1785"/>
    </row>
    <row r="93" spans="1:20" s="244" customFormat="1">
      <c r="A93" s="1785"/>
      <c r="B93" s="1784"/>
      <c r="C93" s="1785"/>
      <c r="D93" s="1785"/>
      <c r="E93" s="1785"/>
      <c r="F93" s="1785"/>
      <c r="G93" s="1785"/>
    </row>
    <row r="94" spans="1:20" s="244" customFormat="1">
      <c r="A94" s="1785"/>
      <c r="B94" s="1784"/>
      <c r="C94" s="1785"/>
      <c r="D94" s="1785"/>
      <c r="E94" s="1785"/>
      <c r="F94" s="1785"/>
      <c r="G94" s="1785"/>
    </row>
    <row r="95" spans="1:20" s="244" customFormat="1">
      <c r="B95" s="1134"/>
      <c r="C95" s="1132"/>
      <c r="D95" s="1132"/>
      <c r="E95" s="1132"/>
      <c r="F95" s="1132"/>
      <c r="G95" s="1132"/>
    </row>
    <row r="96" spans="1:20" s="244" customFormat="1">
      <c r="B96" s="1134"/>
    </row>
    <row r="97" spans="2:2" s="244" customFormat="1">
      <c r="B97" s="1134"/>
    </row>
    <row r="98" spans="2:2" s="244" customFormat="1">
      <c r="B98" s="1134"/>
    </row>
    <row r="99" spans="2:2" s="244" customFormat="1">
      <c r="B99" s="1134"/>
    </row>
    <row r="100" spans="2:2" s="244" customFormat="1">
      <c r="B100" s="1134"/>
    </row>
    <row r="101" spans="2:2" s="244" customFormat="1">
      <c r="B101" s="1134"/>
    </row>
    <row r="102" spans="2:2" s="244" customFormat="1">
      <c r="B102" s="1134"/>
    </row>
    <row r="103" spans="2:2" s="244" customFormat="1">
      <c r="B103" s="1134"/>
    </row>
    <row r="104" spans="2:2" s="244" customFormat="1">
      <c r="B104" s="1134"/>
    </row>
    <row r="105" spans="2:2" s="244" customFormat="1">
      <c r="B105" s="1134"/>
    </row>
    <row r="106" spans="2:2" s="244" customFormat="1">
      <c r="B106" s="1134"/>
    </row>
    <row r="107" spans="2:2" s="244" customFormat="1">
      <c r="B107" s="1134"/>
    </row>
    <row r="108" spans="2:2" s="244" customFormat="1">
      <c r="B108" s="1134"/>
    </row>
    <row r="109" spans="2:2" s="244" customFormat="1">
      <c r="B109" s="1134"/>
    </row>
    <row r="110" spans="2:2" s="244" customFormat="1">
      <c r="B110" s="1134"/>
    </row>
    <row r="111" spans="2:2" s="244" customFormat="1">
      <c r="B111" s="1134"/>
    </row>
    <row r="112" spans="2:2" s="244" customFormat="1">
      <c r="B112" s="1134"/>
    </row>
    <row r="113" spans="1:2" s="244" customFormat="1">
      <c r="B113" s="1134"/>
    </row>
    <row r="114" spans="1:2" s="244" customFormat="1">
      <c r="B114" s="1134"/>
    </row>
    <row r="115" spans="1:2" s="244" customFormat="1">
      <c r="B115" s="1134"/>
    </row>
    <row r="116" spans="1:2" s="244" customFormat="1">
      <c r="B116" s="1134"/>
    </row>
    <row r="117" spans="1:2" s="244" customFormat="1">
      <c r="B117" s="1134"/>
    </row>
    <row r="118" spans="1:2" s="244" customFormat="1">
      <c r="B118" s="1134"/>
    </row>
    <row r="119" spans="1:2" s="244" customFormat="1">
      <c r="B119" s="1134"/>
    </row>
    <row r="120" spans="1:2" s="244" customFormat="1">
      <c r="B120" s="1134"/>
    </row>
    <row r="121" spans="1:2">
      <c r="A121" s="244"/>
      <c r="B121" s="1134"/>
    </row>
    <row r="122" spans="1:2">
      <c r="A122" s="244"/>
      <c r="B122" s="1134"/>
    </row>
  </sheetData>
  <mergeCells count="10">
    <mergeCell ref="A14:A22"/>
    <mergeCell ref="A23:A31"/>
    <mergeCell ref="A33:K33"/>
    <mergeCell ref="A34:H34"/>
    <mergeCell ref="J2:K2"/>
    <mergeCell ref="A3:A4"/>
    <mergeCell ref="B3:B4"/>
    <mergeCell ref="C3:G3"/>
    <mergeCell ref="H3:K3"/>
    <mergeCell ref="A5:A1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1"/>
  <sheetViews>
    <sheetView topLeftCell="B25" workbookViewId="0">
      <selection activeCell="L26" sqref="L26"/>
    </sheetView>
  </sheetViews>
  <sheetFormatPr defaultColWidth="7.7109375" defaultRowHeight="12.75"/>
  <cols>
    <col min="1" max="1" width="20.28515625" style="278" customWidth="1"/>
    <col min="2" max="2" width="18.140625" style="278" customWidth="1"/>
    <col min="3" max="11" width="5.28515625" style="1697" customWidth="1"/>
    <col min="12" max="16384" width="7.7109375" style="278"/>
  </cols>
  <sheetData>
    <row r="1" spans="1:11" ht="14.25">
      <c r="A1" s="10" t="s">
        <v>13</v>
      </c>
      <c r="B1" s="5"/>
      <c r="C1" s="1694"/>
      <c r="D1" s="1694"/>
      <c r="E1" s="1694"/>
      <c r="F1" s="1694"/>
      <c r="G1" s="1694"/>
      <c r="H1" s="1694"/>
      <c r="I1" s="1694"/>
      <c r="J1" s="1694"/>
      <c r="K1" s="1694"/>
    </row>
    <row r="2" spans="1:11" ht="15" thickBot="1">
      <c r="A2" s="11" t="s">
        <v>1054</v>
      </c>
      <c r="B2" s="5"/>
      <c r="C2" s="1694"/>
      <c r="D2" s="1694"/>
      <c r="E2" s="1694"/>
      <c r="F2" s="1694"/>
      <c r="G2" s="1694"/>
      <c r="H2" s="2179" t="s">
        <v>1111</v>
      </c>
      <c r="I2" s="2179"/>
      <c r="J2" s="2179"/>
      <c r="K2" s="2179"/>
    </row>
    <row r="3" spans="1:11">
      <c r="A3" s="2200" t="s">
        <v>0</v>
      </c>
      <c r="B3" s="2202" t="s">
        <v>1</v>
      </c>
      <c r="C3" s="2204" t="s">
        <v>1046</v>
      </c>
      <c r="D3" s="2204"/>
      <c r="E3" s="2204"/>
      <c r="F3" s="2204"/>
      <c r="G3" s="2205"/>
      <c r="H3" s="2206" t="s">
        <v>1034</v>
      </c>
      <c r="I3" s="2206"/>
      <c r="J3" s="2206"/>
      <c r="K3" s="2207"/>
    </row>
    <row r="4" spans="1:11" ht="13.5" thickBot="1">
      <c r="A4" s="2201"/>
      <c r="B4" s="2203"/>
      <c r="C4" s="1680" t="s">
        <v>3</v>
      </c>
      <c r="D4" s="1681" t="s">
        <v>4</v>
      </c>
      <c r="E4" s="1682" t="s">
        <v>1047</v>
      </c>
      <c r="F4" s="1680" t="s">
        <v>5</v>
      </c>
      <c r="G4" s="1682" t="s">
        <v>6</v>
      </c>
      <c r="H4" s="1682" t="s">
        <v>4</v>
      </c>
      <c r="I4" s="1682" t="s">
        <v>1047</v>
      </c>
      <c r="J4" s="1682" t="s">
        <v>5</v>
      </c>
      <c r="K4" s="1683" t="s">
        <v>6</v>
      </c>
    </row>
    <row r="5" spans="1:11" ht="13.5" thickTop="1">
      <c r="A5" s="2197" t="s">
        <v>1048</v>
      </c>
      <c r="B5" s="1684">
        <v>2013</v>
      </c>
      <c r="C5" s="1698">
        <v>3.29</v>
      </c>
      <c r="D5" s="1699">
        <v>3.16</v>
      </c>
      <c r="E5" s="1699">
        <v>3.33</v>
      </c>
      <c r="F5" s="1700">
        <v>3.1</v>
      </c>
      <c r="G5" s="1659" t="s">
        <v>7</v>
      </c>
      <c r="H5" s="1659">
        <f t="shared" ref="H5:J9" si="0">D5*100/$C5</f>
        <v>96.048632218844986</v>
      </c>
      <c r="I5" s="1659">
        <f t="shared" si="0"/>
        <v>101.21580547112463</v>
      </c>
      <c r="J5" s="1659">
        <f t="shared" si="0"/>
        <v>94.224924012158056</v>
      </c>
      <c r="K5" s="1689" t="s">
        <v>7</v>
      </c>
    </row>
    <row r="6" spans="1:11">
      <c r="A6" s="2197"/>
      <c r="B6" s="1684">
        <v>2014</v>
      </c>
      <c r="C6" s="1701">
        <v>3.35</v>
      </c>
      <c r="D6" s="1702">
        <v>3.09</v>
      </c>
      <c r="E6" s="1702">
        <v>3.18</v>
      </c>
      <c r="F6" s="1701">
        <v>3</v>
      </c>
      <c r="G6" s="1659" t="s">
        <v>7</v>
      </c>
      <c r="H6" s="1659">
        <f t="shared" si="0"/>
        <v>92.238805970149258</v>
      </c>
      <c r="I6" s="1659">
        <f t="shared" si="0"/>
        <v>94.925373134328353</v>
      </c>
      <c r="J6" s="1659">
        <f t="shared" si="0"/>
        <v>89.552238805970148</v>
      </c>
      <c r="K6" s="1689" t="s">
        <v>7</v>
      </c>
    </row>
    <row r="7" spans="1:11" ht="12.6" customHeight="1">
      <c r="A7" s="2197"/>
      <c r="B7" s="1685">
        <v>2015</v>
      </c>
      <c r="C7" s="1701">
        <v>3.05</v>
      </c>
      <c r="D7" s="1702">
        <v>2.88</v>
      </c>
      <c r="E7" s="1702">
        <v>2.98</v>
      </c>
      <c r="F7" s="1701">
        <v>2.8</v>
      </c>
      <c r="G7" s="1659" t="s">
        <v>7</v>
      </c>
      <c r="H7" s="1659">
        <f t="shared" si="0"/>
        <v>94.426229508196727</v>
      </c>
      <c r="I7" s="1659">
        <f t="shared" si="0"/>
        <v>97.704918032786892</v>
      </c>
      <c r="J7" s="1659">
        <f t="shared" si="0"/>
        <v>91.8032786885246</v>
      </c>
      <c r="K7" s="1689" t="s">
        <v>7</v>
      </c>
    </row>
    <row r="8" spans="1:11">
      <c r="A8" s="2197"/>
      <c r="B8" s="1685">
        <v>2016</v>
      </c>
      <c r="C8" s="1701">
        <v>3.04</v>
      </c>
      <c r="D8" s="1702">
        <v>2.74</v>
      </c>
      <c r="E8" s="1702">
        <v>2.9326930423753499</v>
      </c>
      <c r="F8" s="1701">
        <v>2.754896294869325</v>
      </c>
      <c r="G8" s="1659" t="s">
        <v>7</v>
      </c>
      <c r="H8" s="1659">
        <f t="shared" si="0"/>
        <v>90.131578947368425</v>
      </c>
      <c r="I8" s="1659">
        <f t="shared" si="0"/>
        <v>96.470165867610191</v>
      </c>
      <c r="J8" s="1659">
        <f t="shared" si="0"/>
        <v>90.621588647017262</v>
      </c>
      <c r="K8" s="1689" t="s">
        <v>7</v>
      </c>
    </row>
    <row r="9" spans="1:11">
      <c r="A9" s="2197"/>
      <c r="B9" s="1684">
        <v>2017</v>
      </c>
      <c r="C9" s="1701">
        <v>3.35</v>
      </c>
      <c r="D9" s="1702">
        <v>2.98</v>
      </c>
      <c r="E9" s="1702">
        <v>3.153</v>
      </c>
      <c r="F9" s="1701">
        <v>2.8170000000000002</v>
      </c>
      <c r="G9" s="1659" t="s">
        <v>7</v>
      </c>
      <c r="H9" s="1659">
        <f t="shared" si="0"/>
        <v>88.955223880597018</v>
      </c>
      <c r="I9" s="1659">
        <f t="shared" si="0"/>
        <v>94.119402985074629</v>
      </c>
      <c r="J9" s="1659">
        <f t="shared" si="0"/>
        <v>84.089552238805979</v>
      </c>
      <c r="K9" s="1689" t="s">
        <v>7</v>
      </c>
    </row>
    <row r="10" spans="1:11">
      <c r="A10" s="2197"/>
      <c r="B10" s="1685">
        <v>2018</v>
      </c>
      <c r="C10" s="1701">
        <v>3.25</v>
      </c>
      <c r="D10" s="1703">
        <v>2.75</v>
      </c>
      <c r="E10" s="1703">
        <v>3.0617000000000001</v>
      </c>
      <c r="F10" s="1701">
        <v>2.46</v>
      </c>
      <c r="G10" s="1659" t="s">
        <v>7</v>
      </c>
      <c r="H10" s="1704">
        <f>D10*100/$C10</f>
        <v>84.615384615384613</v>
      </c>
      <c r="I10" s="1704">
        <f>E10*100/$C10</f>
        <v>94.206153846153853</v>
      </c>
      <c r="J10" s="1704">
        <f>F10*100/$C10</f>
        <v>75.692307692307693</v>
      </c>
      <c r="K10" s="1689" t="s">
        <v>7</v>
      </c>
    </row>
    <row r="11" spans="1:11">
      <c r="A11" s="2197"/>
      <c r="B11" s="1686" t="s">
        <v>1036</v>
      </c>
      <c r="C11" s="1705">
        <f>AVERAGE(C5:C9)</f>
        <v>3.2160000000000002</v>
      </c>
      <c r="D11" s="1705">
        <f>AVERAGE(D5:D9)</f>
        <v>2.9699999999999998</v>
      </c>
      <c r="E11" s="1705">
        <f>AVERAGE(E5:E9)</f>
        <v>3.1151386084750703</v>
      </c>
      <c r="F11" s="1705">
        <f>AVERAGE(F5:F9)</f>
        <v>2.8943792589738648</v>
      </c>
      <c r="G11" s="1661" t="s">
        <v>7</v>
      </c>
      <c r="H11" s="1706"/>
      <c r="I11" s="1707"/>
      <c r="J11" s="1707"/>
      <c r="K11" s="1708"/>
    </row>
    <row r="12" spans="1:11">
      <c r="A12" s="2197"/>
      <c r="B12" s="1685" t="s">
        <v>955</v>
      </c>
      <c r="C12" s="1709">
        <f>C10*100/C9</f>
        <v>97.014925373134332</v>
      </c>
      <c r="D12" s="1710">
        <f>D10*100/D9</f>
        <v>92.281879194630875</v>
      </c>
      <c r="E12" s="1710">
        <f>E10*100/E9</f>
        <v>97.104345068189033</v>
      </c>
      <c r="F12" s="1710">
        <f>F10*100/F9</f>
        <v>87.326943556975507</v>
      </c>
      <c r="G12" s="1659" t="s">
        <v>7</v>
      </c>
      <c r="H12" s="1711"/>
      <c r="I12" s="1130"/>
      <c r="J12" s="1130"/>
      <c r="K12" s="1712"/>
    </row>
    <row r="13" spans="1:11">
      <c r="A13" s="2198"/>
      <c r="B13" s="1687" t="s">
        <v>1037</v>
      </c>
      <c r="C13" s="1713">
        <f>C10*100/(AVERAGE(C5:C9))</f>
        <v>101.05721393034825</v>
      </c>
      <c r="D13" s="1714">
        <f>D10*100/(AVERAGE(D5:D9))</f>
        <v>92.592592592592595</v>
      </c>
      <c r="E13" s="1714">
        <f>E10*100/(AVERAGE(E5:E9))</f>
        <v>98.284551180814731</v>
      </c>
      <c r="F13" s="1714">
        <f>F10*100/(AVERAGE(F5:F9))</f>
        <v>84.992317173808658</v>
      </c>
      <c r="G13" s="1660" t="s">
        <v>7</v>
      </c>
      <c r="H13" s="1715"/>
      <c r="I13" s="1716"/>
      <c r="J13" s="1716"/>
      <c r="K13" s="1717"/>
    </row>
    <row r="14" spans="1:11">
      <c r="A14" s="2197" t="s">
        <v>1049</v>
      </c>
      <c r="B14" s="1684">
        <v>2013</v>
      </c>
      <c r="C14" s="1718">
        <v>6.74</v>
      </c>
      <c r="D14" s="1698">
        <v>5.68</v>
      </c>
      <c r="E14" s="1699">
        <v>6.98</v>
      </c>
      <c r="F14" s="1659" t="s">
        <v>7</v>
      </c>
      <c r="G14" s="1661" t="s">
        <v>7</v>
      </c>
      <c r="H14" s="1659">
        <f>D14*100/$C14</f>
        <v>84.272997032640944</v>
      </c>
      <c r="I14" s="1659">
        <f>E14*100/$C14</f>
        <v>103.56083086053413</v>
      </c>
      <c r="J14" s="1659" t="s">
        <v>7</v>
      </c>
      <c r="K14" s="1689" t="s">
        <v>7</v>
      </c>
    </row>
    <row r="15" spans="1:11">
      <c r="A15" s="2197"/>
      <c r="B15" s="1684">
        <v>2014</v>
      </c>
      <c r="C15" s="1719">
        <v>6.31</v>
      </c>
      <c r="D15" s="1701">
        <v>5.26</v>
      </c>
      <c r="E15" s="1702">
        <v>6.88</v>
      </c>
      <c r="F15" s="1659" t="s">
        <v>7</v>
      </c>
      <c r="G15" s="1659" t="s">
        <v>7</v>
      </c>
      <c r="H15" s="1659">
        <f t="shared" ref="H15:I19" si="1">D15*100/$C15</f>
        <v>83.359746434231383</v>
      </c>
      <c r="I15" s="1659">
        <f t="shared" si="1"/>
        <v>109.03328050713155</v>
      </c>
      <c r="J15" s="1659" t="s">
        <v>7</v>
      </c>
      <c r="K15" s="1689" t="s">
        <v>7</v>
      </c>
    </row>
    <row r="16" spans="1:11">
      <c r="A16" s="2197"/>
      <c r="B16" s="1685">
        <v>2015</v>
      </c>
      <c r="C16" s="1719">
        <v>6.36</v>
      </c>
      <c r="D16" s="1701">
        <v>5.43</v>
      </c>
      <c r="E16" s="1702">
        <v>6.87</v>
      </c>
      <c r="F16" s="1659" t="s">
        <v>7</v>
      </c>
      <c r="G16" s="1659" t="s">
        <v>7</v>
      </c>
      <c r="H16" s="1659">
        <f t="shared" si="1"/>
        <v>85.377358490566039</v>
      </c>
      <c r="I16" s="1659">
        <f t="shared" si="1"/>
        <v>108.01886792452829</v>
      </c>
      <c r="J16" s="1659" t="s">
        <v>7</v>
      </c>
      <c r="K16" s="1689" t="s">
        <v>7</v>
      </c>
    </row>
    <row r="17" spans="1:11">
      <c r="A17" s="2197"/>
      <c r="B17" s="1685">
        <v>2016</v>
      </c>
      <c r="C17" s="1719">
        <v>6.32</v>
      </c>
      <c r="D17" s="1701">
        <v>5.52</v>
      </c>
      <c r="E17" s="1702">
        <v>6.6111187518146757</v>
      </c>
      <c r="F17" s="1659" t="s">
        <v>7</v>
      </c>
      <c r="G17" s="1659" t="s">
        <v>7</v>
      </c>
      <c r="H17" s="1659">
        <f t="shared" si="1"/>
        <v>87.341772151898724</v>
      </c>
      <c r="I17" s="1659">
        <f t="shared" si="1"/>
        <v>104.60630936415626</v>
      </c>
      <c r="J17" s="1659" t="s">
        <v>7</v>
      </c>
      <c r="K17" s="1689" t="s">
        <v>7</v>
      </c>
    </row>
    <row r="18" spans="1:11">
      <c r="A18" s="2197"/>
      <c r="B18" s="1684">
        <v>2017</v>
      </c>
      <c r="C18" s="1719">
        <v>6.3</v>
      </c>
      <c r="D18" s="1701">
        <v>5.84</v>
      </c>
      <c r="E18" s="1702">
        <v>5.9420000000000002</v>
      </c>
      <c r="F18" s="1659" t="s">
        <v>7</v>
      </c>
      <c r="G18" s="1659" t="s">
        <v>7</v>
      </c>
      <c r="H18" s="1659">
        <f t="shared" si="1"/>
        <v>92.698412698412696</v>
      </c>
      <c r="I18" s="1659">
        <f t="shared" si="1"/>
        <v>94.317460317460331</v>
      </c>
      <c r="J18" s="1659" t="s">
        <v>7</v>
      </c>
      <c r="K18" s="1689" t="s">
        <v>7</v>
      </c>
    </row>
    <row r="19" spans="1:11">
      <c r="A19" s="2197"/>
      <c r="B19" s="1685">
        <v>2018</v>
      </c>
      <c r="C19" s="1719">
        <v>6.34</v>
      </c>
      <c r="D19" s="1701">
        <v>6.01</v>
      </c>
      <c r="E19" s="1702">
        <v>6.8929999999999998</v>
      </c>
      <c r="F19" s="1659" t="s">
        <v>7</v>
      </c>
      <c r="G19" s="1660" t="s">
        <v>7</v>
      </c>
      <c r="H19" s="1736">
        <f t="shared" si="1"/>
        <v>94.794952681388011</v>
      </c>
      <c r="I19" s="1736">
        <f t="shared" si="1"/>
        <v>108.72239747634069</v>
      </c>
      <c r="J19" s="1659" t="s">
        <v>7</v>
      </c>
      <c r="K19" s="1689" t="s">
        <v>7</v>
      </c>
    </row>
    <row r="20" spans="1:11">
      <c r="A20" s="2197"/>
      <c r="B20" s="1686" t="s">
        <v>1036</v>
      </c>
      <c r="C20" s="1705">
        <f>AVERAGE(C14:C18)</f>
        <v>6.4060000000000006</v>
      </c>
      <c r="D20" s="1705">
        <f>AVERAGE(D14:D18)</f>
        <v>5.5459999999999994</v>
      </c>
      <c r="E20" s="1705">
        <f>AVERAGE(E14:E18)</f>
        <v>6.6566237503629351</v>
      </c>
      <c r="F20" s="1661" t="s">
        <v>7</v>
      </c>
      <c r="G20" s="1661" t="s">
        <v>7</v>
      </c>
      <c r="H20" s="1706"/>
      <c r="I20" s="1707"/>
      <c r="J20" s="1707"/>
      <c r="K20" s="1708"/>
    </row>
    <row r="21" spans="1:11">
      <c r="A21" s="2197"/>
      <c r="B21" s="1685" t="s">
        <v>955</v>
      </c>
      <c r="C21" s="1709">
        <f>C19*100/C18</f>
        <v>100.63492063492063</v>
      </c>
      <c r="D21" s="1710">
        <f>D19*100/D18</f>
        <v>102.91095890410959</v>
      </c>
      <c r="E21" s="1710">
        <f>E19*100/E18</f>
        <v>116.00471221810837</v>
      </c>
      <c r="F21" s="1659" t="s">
        <v>7</v>
      </c>
      <c r="G21" s="1659" t="s">
        <v>7</v>
      </c>
      <c r="H21" s="1711"/>
      <c r="I21" s="1130"/>
      <c r="J21" s="1130"/>
      <c r="K21" s="1712"/>
    </row>
    <row r="22" spans="1:11">
      <c r="A22" s="2198"/>
      <c r="B22" s="1687" t="s">
        <v>1037</v>
      </c>
      <c r="C22" s="1713">
        <f>C19*100/(AVERAGE(C14:C18))</f>
        <v>98.969715891351854</v>
      </c>
      <c r="D22" s="1714">
        <f>D19*100/(AVERAGE(D14:D18))</f>
        <v>108.36639019112876</v>
      </c>
      <c r="E22" s="1714">
        <f>E19*100/(AVERAGE(E14:E18))</f>
        <v>103.55099309352097</v>
      </c>
      <c r="F22" s="1660" t="s">
        <v>7</v>
      </c>
      <c r="G22" s="1660" t="s">
        <v>7</v>
      </c>
      <c r="H22" s="1715"/>
      <c r="I22" s="1716"/>
      <c r="J22" s="1716"/>
      <c r="K22" s="1717"/>
    </row>
    <row r="23" spans="1:11">
      <c r="A23" s="2197" t="s">
        <v>1050</v>
      </c>
      <c r="B23" s="1684">
        <v>2013</v>
      </c>
      <c r="C23" s="1700">
        <v>4.1150000000000002</v>
      </c>
      <c r="D23" s="1720">
        <v>3.8519999999999999</v>
      </c>
      <c r="E23" s="1720">
        <v>3.653</v>
      </c>
      <c r="F23" s="1700">
        <v>4.7699999999999996</v>
      </c>
      <c r="G23" s="1690">
        <v>3.86</v>
      </c>
      <c r="H23" s="1659">
        <f t="shared" ref="H23:K28" si="2">D23*100/$C23</f>
        <v>93.608748481166458</v>
      </c>
      <c r="I23" s="1659">
        <f t="shared" si="2"/>
        <v>88.772782503037661</v>
      </c>
      <c r="J23" s="1659">
        <f t="shared" si="2"/>
        <v>115.91737545565005</v>
      </c>
      <c r="K23" s="1689">
        <f t="shared" si="2"/>
        <v>93.803159173754551</v>
      </c>
    </row>
    <row r="24" spans="1:11">
      <c r="A24" s="2197"/>
      <c r="B24" s="1684">
        <v>2014</v>
      </c>
      <c r="C24" s="1721">
        <v>4.2859999999999996</v>
      </c>
      <c r="D24" s="1691">
        <v>3.55</v>
      </c>
      <c r="E24" s="1691">
        <v>3.3330000000000002</v>
      </c>
      <c r="F24" s="1721">
        <v>4.8899999999999997</v>
      </c>
      <c r="G24" s="1691">
        <v>3.4180000000000001</v>
      </c>
      <c r="H24" s="1659">
        <f t="shared" si="2"/>
        <v>82.827811479234725</v>
      </c>
      <c r="I24" s="1659">
        <f t="shared" si="2"/>
        <v>77.764815678954747</v>
      </c>
      <c r="J24" s="1659">
        <f t="shared" si="2"/>
        <v>114.09239384041064</v>
      </c>
      <c r="K24" s="1689">
        <f t="shared" si="2"/>
        <v>79.748016798880087</v>
      </c>
    </row>
    <row r="25" spans="1:11">
      <c r="A25" s="2197"/>
      <c r="B25" s="1685">
        <v>2015</v>
      </c>
      <c r="C25" s="1721">
        <v>3.9039999999999999</v>
      </c>
      <c r="D25" s="1691">
        <v>3.1640000000000001</v>
      </c>
      <c r="E25" s="1691">
        <v>2.9169999999999998</v>
      </c>
      <c r="F25" s="1721">
        <v>4.28</v>
      </c>
      <c r="G25" s="1691">
        <v>3.0219999999999998</v>
      </c>
      <c r="H25" s="1659">
        <f t="shared" si="2"/>
        <v>81.045081967213122</v>
      </c>
      <c r="I25" s="1659">
        <f t="shared" si="2"/>
        <v>74.718237704918025</v>
      </c>
      <c r="J25" s="1659">
        <f t="shared" si="2"/>
        <v>109.6311475409836</v>
      </c>
      <c r="K25" s="1689">
        <f t="shared" si="2"/>
        <v>77.407786885245898</v>
      </c>
    </row>
    <row r="26" spans="1:11">
      <c r="A26" s="2197"/>
      <c r="B26" s="1685">
        <v>2016</v>
      </c>
      <c r="C26" s="1721">
        <v>3.8180000000000001</v>
      </c>
      <c r="D26" s="1691">
        <v>3.266</v>
      </c>
      <c r="E26" s="1691">
        <v>3.0659999999999998</v>
      </c>
      <c r="F26" s="1721">
        <v>4.0367623450844414</v>
      </c>
      <c r="G26" s="1691">
        <v>3.22</v>
      </c>
      <c r="H26" s="1659">
        <f t="shared" si="2"/>
        <v>85.5421686746988</v>
      </c>
      <c r="I26" s="1659">
        <f t="shared" si="2"/>
        <v>80.303823991618643</v>
      </c>
      <c r="J26" s="1659">
        <f t="shared" si="2"/>
        <v>105.72976283615614</v>
      </c>
      <c r="K26" s="1689">
        <f t="shared" si="2"/>
        <v>84.337349397590359</v>
      </c>
    </row>
    <row r="27" spans="1:11">
      <c r="A27" s="2197"/>
      <c r="B27" s="1684">
        <v>2017</v>
      </c>
      <c r="C27" s="1721">
        <v>5.3159999999999998</v>
      </c>
      <c r="D27" s="1691">
        <v>4.5650000000000004</v>
      </c>
      <c r="E27" s="1691">
        <v>4.6210000000000004</v>
      </c>
      <c r="F27" s="1721">
        <v>4.9470000000000001</v>
      </c>
      <c r="G27" s="1692">
        <v>5.0819999999999999</v>
      </c>
      <c r="H27" s="1659">
        <f t="shared" si="2"/>
        <v>85.872836719337855</v>
      </c>
      <c r="I27" s="1659">
        <f t="shared" si="2"/>
        <v>86.92626034612492</v>
      </c>
      <c r="J27" s="1659">
        <f t="shared" si="2"/>
        <v>93.058690744920995</v>
      </c>
      <c r="K27" s="1689">
        <f t="shared" si="2"/>
        <v>95.598194130925506</v>
      </c>
    </row>
    <row r="28" spans="1:11">
      <c r="A28" s="2197"/>
      <c r="B28" s="1685">
        <v>2018</v>
      </c>
      <c r="C28" s="1721">
        <v>5.67</v>
      </c>
      <c r="D28" s="1722">
        <v>4.66</v>
      </c>
      <c r="E28" s="1722">
        <v>4.75</v>
      </c>
      <c r="F28" s="1721">
        <v>5.48</v>
      </c>
      <c r="G28" s="1692">
        <v>5.0599999999999996</v>
      </c>
      <c r="H28" s="1704">
        <f t="shared" si="2"/>
        <v>82.186948853615519</v>
      </c>
      <c r="I28" s="1704">
        <f t="shared" si="2"/>
        <v>83.774250440917115</v>
      </c>
      <c r="J28" s="1704">
        <f t="shared" si="2"/>
        <v>96.649029982363317</v>
      </c>
      <c r="K28" s="1689">
        <f t="shared" si="2"/>
        <v>89.241622574955898</v>
      </c>
    </row>
    <row r="29" spans="1:11">
      <c r="A29" s="2197"/>
      <c r="B29" s="1686" t="s">
        <v>1036</v>
      </c>
      <c r="C29" s="1705">
        <f>AVERAGE(C23:C27)</f>
        <v>4.2877999999999998</v>
      </c>
      <c r="D29" s="1705">
        <f>AVERAGE(D23:D27)</f>
        <v>3.6793999999999998</v>
      </c>
      <c r="E29" s="1705">
        <f>AVERAGE(E23:E27)</f>
        <v>3.5180000000000007</v>
      </c>
      <c r="F29" s="1705">
        <f>AVERAGE(F23:F27)</f>
        <v>4.5847524690168884</v>
      </c>
      <c r="G29" s="1705">
        <f>AVERAGE(G23:G27)</f>
        <v>3.7204000000000002</v>
      </c>
      <c r="H29" s="1706"/>
      <c r="I29" s="1707"/>
      <c r="J29" s="1707"/>
      <c r="K29" s="1708"/>
    </row>
    <row r="30" spans="1:11">
      <c r="A30" s="2197"/>
      <c r="B30" s="1685" t="s">
        <v>955</v>
      </c>
      <c r="C30" s="1709">
        <f>C28*100/C27</f>
        <v>106.65914221218962</v>
      </c>
      <c r="D30" s="1710">
        <f>D28*100/D27</f>
        <v>102.08105147864183</v>
      </c>
      <c r="E30" s="1710">
        <f>E28*100/E27</f>
        <v>102.79160354901535</v>
      </c>
      <c r="F30" s="1710">
        <f>F28*100/F27</f>
        <v>110.77420658985244</v>
      </c>
      <c r="G30" s="1710">
        <f>G28*100/G27</f>
        <v>99.567099567099561</v>
      </c>
      <c r="H30" s="1711"/>
      <c r="I30" s="1130"/>
      <c r="J30" s="1130"/>
      <c r="K30" s="1712"/>
    </row>
    <row r="31" spans="1:11">
      <c r="A31" s="2198"/>
      <c r="B31" s="1687" t="s">
        <v>1037</v>
      </c>
      <c r="C31" s="1713">
        <f>C28*100/(AVERAGE(C23:C27))</f>
        <v>132.23564531927795</v>
      </c>
      <c r="D31" s="1714">
        <f>D28*100/(AVERAGE(D23:D27))</f>
        <v>126.65108441593739</v>
      </c>
      <c r="E31" s="1714">
        <f>E28*100/(AVERAGE(E23:E27))</f>
        <v>135.01989766913016</v>
      </c>
      <c r="F31" s="1714">
        <f>F28*100/(AVERAGE(F23:F27))</f>
        <v>119.5266273813705</v>
      </c>
      <c r="G31" s="1714">
        <f>G28*100/(AVERAGE(G23:G27))</f>
        <v>136.00688098053971</v>
      </c>
      <c r="H31" s="1715"/>
      <c r="I31" s="1716"/>
      <c r="J31" s="1716"/>
      <c r="K31" s="1717"/>
    </row>
    <row r="32" spans="1:11" ht="15.75" customHeight="1">
      <c r="A32" s="2197" t="s">
        <v>1051</v>
      </c>
      <c r="B32" s="1684">
        <v>2013</v>
      </c>
      <c r="C32" s="1700">
        <v>4.3029999999999999</v>
      </c>
      <c r="D32" s="1720">
        <v>3.7289999999999996</v>
      </c>
      <c r="E32" s="1723">
        <v>3.5389999999999997</v>
      </c>
      <c r="F32" s="1724">
        <v>3.95</v>
      </c>
      <c r="G32" s="1690">
        <v>3.4119999999999999</v>
      </c>
      <c r="H32" s="1659">
        <f t="shared" ref="H32:I37" si="3">D32*100/$C32</f>
        <v>86.660469439925635</v>
      </c>
      <c r="I32" s="1659">
        <f t="shared" si="3"/>
        <v>82.244945386939335</v>
      </c>
      <c r="J32" s="1725">
        <f>G32*100/$C32</f>
        <v>79.293516151522198</v>
      </c>
      <c r="K32" s="1689">
        <f t="shared" ref="K32:K37" si="4">G32*100/$C32</f>
        <v>79.293516151522198</v>
      </c>
    </row>
    <row r="33" spans="1:11" ht="13.9" customHeight="1">
      <c r="A33" s="2197"/>
      <c r="B33" s="1684">
        <v>2014</v>
      </c>
      <c r="C33" s="1721">
        <v>4.51</v>
      </c>
      <c r="D33" s="1691">
        <v>3.677</v>
      </c>
      <c r="E33" s="1726">
        <v>3.411</v>
      </c>
      <c r="F33" s="1702">
        <v>3.87</v>
      </c>
      <c r="G33" s="1691">
        <v>3.3169999999999997</v>
      </c>
      <c r="H33" s="1659">
        <f t="shared" si="3"/>
        <v>81.529933481152995</v>
      </c>
      <c r="I33" s="1659">
        <f t="shared" si="3"/>
        <v>75.631929046563201</v>
      </c>
      <c r="J33" s="1725">
        <f>G33*100/$C33</f>
        <v>73.547671840354766</v>
      </c>
      <c r="K33" s="1689">
        <f t="shared" si="4"/>
        <v>73.547671840354766</v>
      </c>
    </row>
    <row r="34" spans="1:11">
      <c r="A34" s="2197"/>
      <c r="B34" s="1685">
        <v>2015</v>
      </c>
      <c r="C34" s="1721">
        <v>4.0640000000000001</v>
      </c>
      <c r="D34" s="1691">
        <v>3.1889999999999996</v>
      </c>
      <c r="E34" s="1726">
        <v>2.6060000000000003</v>
      </c>
      <c r="F34" s="1702">
        <v>3.16</v>
      </c>
      <c r="G34" s="1691">
        <v>2.58</v>
      </c>
      <c r="H34" s="1659">
        <f t="shared" si="3"/>
        <v>78.469488188976371</v>
      </c>
      <c r="I34" s="1659">
        <f t="shared" si="3"/>
        <v>64.124015748031496</v>
      </c>
      <c r="J34" s="1725">
        <f>G34*100/$C34</f>
        <v>63.484251968503933</v>
      </c>
      <c r="K34" s="1689">
        <f t="shared" si="4"/>
        <v>63.484251968503933</v>
      </c>
    </row>
    <row r="35" spans="1:11">
      <c r="A35" s="2197"/>
      <c r="B35" s="1685">
        <v>2016</v>
      </c>
      <c r="C35" s="1721">
        <v>4.0650000000000004</v>
      </c>
      <c r="D35" s="1691">
        <v>3.2170000000000001</v>
      </c>
      <c r="E35" s="1726">
        <v>2.6880000000000002</v>
      </c>
      <c r="F35" s="1702">
        <v>3.0732357285044634</v>
      </c>
      <c r="G35" s="1691">
        <v>2.5980000000000003</v>
      </c>
      <c r="H35" s="1659">
        <f t="shared" si="3"/>
        <v>79.138991389913883</v>
      </c>
      <c r="I35" s="1659">
        <f t="shared" si="3"/>
        <v>66.125461254612546</v>
      </c>
      <c r="J35" s="1725">
        <f>G35*100/$C35</f>
        <v>63.911439114391143</v>
      </c>
      <c r="K35" s="1689">
        <f t="shared" si="4"/>
        <v>63.911439114391143</v>
      </c>
    </row>
    <row r="36" spans="1:11">
      <c r="A36" s="2197"/>
      <c r="B36" s="1684">
        <v>2017</v>
      </c>
      <c r="C36" s="1721">
        <v>5.024</v>
      </c>
      <c r="D36" s="1691">
        <v>3.8080000000000003</v>
      </c>
      <c r="E36" s="1726">
        <v>3.2989999999999999</v>
      </c>
      <c r="F36" s="1702">
        <v>3.76</v>
      </c>
      <c r="G36" s="1691">
        <v>3.2730000000000001</v>
      </c>
      <c r="H36" s="1659">
        <f t="shared" si="3"/>
        <v>75.796178343949052</v>
      </c>
      <c r="I36" s="1659">
        <f t="shared" si="3"/>
        <v>65.664808917197448</v>
      </c>
      <c r="J36" s="1725">
        <f>G36*100/$C36</f>
        <v>65.147292993630572</v>
      </c>
      <c r="K36" s="1689">
        <f t="shared" si="4"/>
        <v>65.147292993630572</v>
      </c>
    </row>
    <row r="37" spans="1:11">
      <c r="A37" s="2197"/>
      <c r="B37" s="1685">
        <v>2018</v>
      </c>
      <c r="C37" s="1721">
        <v>5.13</v>
      </c>
      <c r="D37" s="1691">
        <v>3.62</v>
      </c>
      <c r="E37" s="1726">
        <v>2.98</v>
      </c>
      <c r="F37" s="1722">
        <v>3.58</v>
      </c>
      <c r="G37" s="1691">
        <v>3</v>
      </c>
      <c r="H37" s="1704">
        <f t="shared" si="3"/>
        <v>70.565302144249515</v>
      </c>
      <c r="I37" s="1704">
        <f t="shared" si="3"/>
        <v>58.089668615984408</v>
      </c>
      <c r="J37" s="1704">
        <f>F37*100/$C37</f>
        <v>69.785575048732952</v>
      </c>
      <c r="K37" s="1689">
        <f t="shared" si="4"/>
        <v>58.479532163742689</v>
      </c>
    </row>
    <row r="38" spans="1:11">
      <c r="A38" s="2197"/>
      <c r="B38" s="1686" t="s">
        <v>1036</v>
      </c>
      <c r="C38" s="1727">
        <f>AVERAGE(C32:C36)</f>
        <v>4.3932000000000002</v>
      </c>
      <c r="D38" s="1728">
        <f>AVERAGE(D32:D36)</f>
        <v>3.524</v>
      </c>
      <c r="E38" s="1705">
        <f>AVERAGE(E32:E36)</f>
        <v>3.1086</v>
      </c>
      <c r="F38" s="1705">
        <f>AVERAGE(F32:F36)</f>
        <v>3.5626471457008932</v>
      </c>
      <c r="G38" s="1705">
        <f>AVERAGE(G32:G36)</f>
        <v>3.036</v>
      </c>
      <c r="H38" s="1706"/>
      <c r="I38" s="1707"/>
      <c r="J38" s="1707"/>
      <c r="K38" s="1708"/>
    </row>
    <row r="39" spans="1:11">
      <c r="A39" s="2197"/>
      <c r="B39" s="1685" t="s">
        <v>955</v>
      </c>
      <c r="C39" s="1729">
        <f>C37*100/C36</f>
        <v>102.10987261146497</v>
      </c>
      <c r="D39" s="1710">
        <f>D37*100/D36</f>
        <v>95.063025210084021</v>
      </c>
      <c r="E39" s="1710">
        <f>E37*100/E36</f>
        <v>90.330403152470453</v>
      </c>
      <c r="F39" s="1710">
        <f>F37*100/F36</f>
        <v>95.21276595744682</v>
      </c>
      <c r="G39" s="1710">
        <f>G37*100/G36</f>
        <v>91.659028414298803</v>
      </c>
      <c r="H39" s="1711"/>
      <c r="I39" s="1130"/>
      <c r="J39" s="1130"/>
      <c r="K39" s="1712"/>
    </row>
    <row r="40" spans="1:11">
      <c r="A40" s="2198"/>
      <c r="B40" s="1687" t="s">
        <v>1037</v>
      </c>
      <c r="C40" s="1730">
        <f>C37*100/(AVERAGE(C32:C36))</f>
        <v>116.77137394154602</v>
      </c>
      <c r="D40" s="1714">
        <f>D37*100/(AVERAGE(D32:D36))</f>
        <v>102.72417707150964</v>
      </c>
      <c r="E40" s="1714">
        <f>E37*100/(AVERAGE(E32:E36))</f>
        <v>95.863089493662741</v>
      </c>
      <c r="F40" s="1714">
        <f>F37*100/(AVERAGE(F32:F36))</f>
        <v>100.48707754625789</v>
      </c>
      <c r="G40" s="1714">
        <f>G37*100/(AVERAGE(G32:G36))</f>
        <v>98.814229249011859</v>
      </c>
      <c r="H40" s="1715"/>
      <c r="I40" s="1716"/>
      <c r="J40" s="1716"/>
      <c r="K40" s="1717"/>
    </row>
    <row r="41" spans="1:11">
      <c r="A41" s="2197" t="s">
        <v>1052</v>
      </c>
      <c r="B41" s="1684">
        <v>2013</v>
      </c>
      <c r="C41" s="1700">
        <v>2.0023</v>
      </c>
      <c r="D41" s="1720">
        <v>1.9379</v>
      </c>
      <c r="E41" s="1723">
        <v>1.4077999999999999</v>
      </c>
      <c r="F41" s="1720">
        <v>1.673</v>
      </c>
      <c r="G41" s="1690">
        <v>1.9494</v>
      </c>
      <c r="H41" s="1659">
        <f t="shared" ref="H41:K46" si="5">D41*100/$C41</f>
        <v>96.783698746441587</v>
      </c>
      <c r="I41" s="1659">
        <f t="shared" si="5"/>
        <v>70.309144483843582</v>
      </c>
      <c r="J41" s="1659">
        <f t="shared" si="5"/>
        <v>83.553913000049945</v>
      </c>
      <c r="K41" s="1689">
        <f t="shared" si="5"/>
        <v>97.358038256005599</v>
      </c>
    </row>
    <row r="42" spans="1:11">
      <c r="A42" s="2197"/>
      <c r="B42" s="1684">
        <v>2014</v>
      </c>
      <c r="C42" s="1700">
        <v>1.8024</v>
      </c>
      <c r="D42" s="1691">
        <v>1.8229</v>
      </c>
      <c r="E42" s="1723">
        <v>1.3612</v>
      </c>
      <c r="F42" s="1691">
        <v>1.6244999999999998</v>
      </c>
      <c r="G42" s="1690">
        <v>1.9103999999999999</v>
      </c>
      <c r="H42" s="1659">
        <f t="shared" si="5"/>
        <v>101.13737239236573</v>
      </c>
      <c r="I42" s="1659">
        <f t="shared" si="5"/>
        <v>75.521526853084779</v>
      </c>
      <c r="J42" s="1659">
        <f t="shared" si="5"/>
        <v>90.129826897470039</v>
      </c>
      <c r="K42" s="1689">
        <f t="shared" si="5"/>
        <v>105.99201065246338</v>
      </c>
    </row>
    <row r="43" spans="1:11">
      <c r="A43" s="2197"/>
      <c r="B43" s="1685">
        <v>2015</v>
      </c>
      <c r="C43" s="1700">
        <v>1.7159</v>
      </c>
      <c r="D43" s="1691">
        <v>1.8227000000000002</v>
      </c>
      <c r="E43" s="1723">
        <v>1.2907</v>
      </c>
      <c r="F43" s="1691">
        <v>1.5383000000000002</v>
      </c>
      <c r="G43" s="1690">
        <v>1.8747999999999998</v>
      </c>
      <c r="H43" s="1659">
        <f t="shared" si="5"/>
        <v>106.22413893583543</v>
      </c>
      <c r="I43" s="1659">
        <f t="shared" si="5"/>
        <v>75.220001165569087</v>
      </c>
      <c r="J43" s="1659">
        <f t="shared" si="5"/>
        <v>89.649746488723125</v>
      </c>
      <c r="K43" s="1689">
        <f t="shared" si="5"/>
        <v>109.26044641296113</v>
      </c>
    </row>
    <row r="44" spans="1:11">
      <c r="A44" s="2197"/>
      <c r="B44" s="1685">
        <v>2016</v>
      </c>
      <c r="C44" s="1700">
        <v>1.5712999999999999</v>
      </c>
      <c r="D44" s="1691">
        <v>1.7888999999999999</v>
      </c>
      <c r="E44" s="1723">
        <v>1.1923000000000001</v>
      </c>
      <c r="F44" s="1691">
        <v>1.4378</v>
      </c>
      <c r="G44" s="1690">
        <v>1.7790999999999999</v>
      </c>
      <c r="H44" s="1659">
        <f t="shared" si="5"/>
        <v>113.84840577865461</v>
      </c>
      <c r="I44" s="1659">
        <f t="shared" si="5"/>
        <v>75.879844714567568</v>
      </c>
      <c r="J44" s="1659">
        <f t="shared" si="5"/>
        <v>91.503850315025787</v>
      </c>
      <c r="K44" s="1689">
        <f t="shared" si="5"/>
        <v>113.22471838604977</v>
      </c>
    </row>
    <row r="45" spans="1:11">
      <c r="A45" s="2197"/>
      <c r="B45" s="1684">
        <v>2017</v>
      </c>
      <c r="C45" s="1721">
        <v>1.5102000000000002</v>
      </c>
      <c r="D45" s="1691">
        <v>1.8075999999999999</v>
      </c>
      <c r="E45" s="1726">
        <v>1.2343000000000002</v>
      </c>
      <c r="F45" s="1691">
        <v>1.4491000000000001</v>
      </c>
      <c r="G45" s="1692">
        <v>1.8205</v>
      </c>
      <c r="H45" s="1659">
        <f t="shared" si="5"/>
        <v>119.69275592636734</v>
      </c>
      <c r="I45" s="1659">
        <f t="shared" si="5"/>
        <v>81.730896569990733</v>
      </c>
      <c r="J45" s="1659">
        <f t="shared" si="5"/>
        <v>95.954178254535805</v>
      </c>
      <c r="K45" s="1689">
        <f t="shared" si="5"/>
        <v>120.54694742418222</v>
      </c>
    </row>
    <row r="46" spans="1:11">
      <c r="A46" s="2197"/>
      <c r="B46" s="1685">
        <v>2018</v>
      </c>
      <c r="C46" s="1721">
        <v>1.5726</v>
      </c>
      <c r="D46" s="1722">
        <v>1.986</v>
      </c>
      <c r="E46" s="1726">
        <v>1.274</v>
      </c>
      <c r="F46" s="1722">
        <v>1.5008999999999999</v>
      </c>
      <c r="G46" s="1690">
        <v>1.8705000000000001</v>
      </c>
      <c r="H46" s="1704">
        <f t="shared" si="5"/>
        <v>126.28767645936665</v>
      </c>
      <c r="I46" s="1704">
        <f t="shared" si="5"/>
        <v>81.012336258425535</v>
      </c>
      <c r="J46" s="1704">
        <f t="shared" si="5"/>
        <v>95.440671499427708</v>
      </c>
      <c r="K46" s="1689">
        <f t="shared" si="5"/>
        <v>118.943151468905</v>
      </c>
    </row>
    <row r="47" spans="1:11">
      <c r="A47" s="2197"/>
      <c r="B47" s="1686" t="s">
        <v>1036</v>
      </c>
      <c r="C47" s="1705">
        <f>AVERAGE(C41:C45)</f>
        <v>1.7204200000000001</v>
      </c>
      <c r="D47" s="1705">
        <f>AVERAGE(D41:D45)</f>
        <v>1.8359999999999999</v>
      </c>
      <c r="E47" s="1705">
        <f>AVERAGE(E41:E45)</f>
        <v>1.2972600000000001</v>
      </c>
      <c r="F47" s="1705">
        <f>AVERAGE(F41:F45)</f>
        <v>1.54454</v>
      </c>
      <c r="G47" s="1705">
        <f>AVERAGE(G41:G45)</f>
        <v>1.8668399999999998</v>
      </c>
      <c r="H47" s="1706"/>
      <c r="I47" s="1707"/>
      <c r="J47" s="1707"/>
      <c r="K47" s="1708"/>
    </row>
    <row r="48" spans="1:11">
      <c r="A48" s="2197"/>
      <c r="B48" s="1685" t="s">
        <v>955</v>
      </c>
      <c r="C48" s="1709">
        <f>C46*100/C45</f>
        <v>104.13190305919744</v>
      </c>
      <c r="D48" s="1710">
        <f>D46*100/D45</f>
        <v>109.86944014162425</v>
      </c>
      <c r="E48" s="1710">
        <f>E46*100/E45</f>
        <v>103.21639795835695</v>
      </c>
      <c r="F48" s="1710">
        <f>F46*100/F45</f>
        <v>103.57463253053619</v>
      </c>
      <c r="G48" s="1710">
        <f>G46*100/G45</f>
        <v>102.74649821477617</v>
      </c>
      <c r="H48" s="1711"/>
      <c r="I48" s="1130"/>
      <c r="J48" s="1130"/>
      <c r="K48" s="1712"/>
    </row>
    <row r="49" spans="1:11" ht="13.5" thickBot="1">
      <c r="A49" s="2199"/>
      <c r="B49" s="1688" t="s">
        <v>1037</v>
      </c>
      <c r="C49" s="1731">
        <f>C46*100/(AVERAGE(C41:C45))</f>
        <v>91.407912021483114</v>
      </c>
      <c r="D49" s="1732">
        <f>D46*100/(AVERAGE(D41:D45))</f>
        <v>108.16993464052288</v>
      </c>
      <c r="E49" s="1732">
        <f>E46*100/(AVERAGE(E41:E45))</f>
        <v>98.206990117632543</v>
      </c>
      <c r="F49" s="1732">
        <f>F46*100/(AVERAGE(F41:F45))</f>
        <v>97.174563300400123</v>
      </c>
      <c r="G49" s="1732">
        <f>G46*100/(AVERAGE(G41:G45))</f>
        <v>100.19605322362925</v>
      </c>
      <c r="H49" s="1733"/>
      <c r="I49" s="1734"/>
      <c r="J49" s="1734"/>
      <c r="K49" s="1735"/>
    </row>
    <row r="50" spans="1:11">
      <c r="A50" s="2178" t="s">
        <v>1053</v>
      </c>
      <c r="B50" s="2178"/>
      <c r="C50" s="2178"/>
      <c r="D50" s="2178"/>
      <c r="E50" s="2178"/>
      <c r="F50" s="2178"/>
      <c r="G50" s="2178"/>
      <c r="H50" s="2178"/>
      <c r="I50" s="2178"/>
      <c r="J50" s="2178"/>
      <c r="K50" s="2178"/>
    </row>
    <row r="51" spans="1:11">
      <c r="A51" s="339" t="s">
        <v>1041</v>
      </c>
      <c r="B51" s="339"/>
      <c r="C51" s="1135"/>
      <c r="D51" s="1135"/>
      <c r="E51" s="1135"/>
      <c r="F51" s="1135"/>
      <c r="G51" s="1135"/>
      <c r="H51" s="1695"/>
      <c r="I51" s="1695"/>
      <c r="J51" s="1695"/>
      <c r="K51" s="1696"/>
    </row>
  </sheetData>
  <mergeCells count="11">
    <mergeCell ref="A5:A13"/>
    <mergeCell ref="H2:K2"/>
    <mergeCell ref="A3:A4"/>
    <mergeCell ref="B3:B4"/>
    <mergeCell ref="C3:G3"/>
    <mergeCell ref="H3:K3"/>
    <mergeCell ref="A14:A22"/>
    <mergeCell ref="A23:A31"/>
    <mergeCell ref="A32:A40"/>
    <mergeCell ref="A41:A49"/>
    <mergeCell ref="A50:K50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1"/>
  <sheetViews>
    <sheetView workbookViewId="0">
      <selection activeCell="L26" sqref="L26"/>
    </sheetView>
  </sheetViews>
  <sheetFormatPr defaultColWidth="7.7109375" defaultRowHeight="12.75"/>
  <cols>
    <col min="1" max="1" width="22.5703125" style="278" customWidth="1"/>
    <col min="2" max="2" width="20" style="1817" customWidth="1"/>
    <col min="3" max="5" width="5.7109375" style="1693" customWidth="1"/>
    <col min="6" max="6" width="5.7109375" style="1790" customWidth="1"/>
    <col min="7" max="9" width="5.7109375" style="1693" customWidth="1"/>
    <col min="10" max="16384" width="7.7109375" style="278"/>
  </cols>
  <sheetData>
    <row r="1" spans="1:9" ht="15">
      <c r="A1" s="10" t="s">
        <v>17</v>
      </c>
      <c r="B1" s="12"/>
      <c r="C1" s="1787"/>
      <c r="D1" s="1787"/>
      <c r="E1" s="1787"/>
      <c r="F1" s="1340"/>
      <c r="G1" s="1787"/>
      <c r="H1" s="1787"/>
      <c r="I1" s="1787"/>
    </row>
    <row r="2" spans="1:9" ht="15.75" thickBot="1">
      <c r="A2" s="11" t="s">
        <v>1054</v>
      </c>
      <c r="B2" s="12"/>
      <c r="C2" s="1787"/>
      <c r="D2" s="1787"/>
      <c r="E2" s="1787"/>
      <c r="F2" s="1340"/>
      <c r="G2" s="1787"/>
      <c r="H2" s="2209" t="s">
        <v>1112</v>
      </c>
      <c r="I2" s="2209"/>
    </row>
    <row r="3" spans="1:9">
      <c r="A3" s="2200" t="s">
        <v>0</v>
      </c>
      <c r="B3" s="2210" t="s">
        <v>1</v>
      </c>
      <c r="C3" s="2205" t="s">
        <v>1046</v>
      </c>
      <c r="D3" s="2206"/>
      <c r="E3" s="2206"/>
      <c r="F3" s="2206"/>
      <c r="G3" s="2212" t="s">
        <v>1042</v>
      </c>
      <c r="H3" s="2204"/>
      <c r="I3" s="2213"/>
    </row>
    <row r="4" spans="1:9" ht="13.5" thickBot="1">
      <c r="A4" s="2201"/>
      <c r="B4" s="2211"/>
      <c r="C4" s="1786" t="s">
        <v>3</v>
      </c>
      <c r="D4" s="1681" t="s">
        <v>4</v>
      </c>
      <c r="E4" s="1682" t="s">
        <v>1047</v>
      </c>
      <c r="F4" s="1786" t="s">
        <v>5</v>
      </c>
      <c r="G4" s="1682" t="s">
        <v>4</v>
      </c>
      <c r="H4" s="1682" t="s">
        <v>1047</v>
      </c>
      <c r="I4" s="1683" t="s">
        <v>5</v>
      </c>
    </row>
    <row r="5" spans="1:9" ht="13.5" thickTop="1">
      <c r="A5" s="2197" t="s">
        <v>14</v>
      </c>
      <c r="B5" s="1791">
        <v>2013</v>
      </c>
      <c r="C5" s="1792">
        <v>4.7699999999999996</v>
      </c>
      <c r="D5" s="1789">
        <v>4.6100000000000003</v>
      </c>
      <c r="E5" s="1792">
        <v>3.68</v>
      </c>
      <c r="F5" s="1789">
        <v>4.55</v>
      </c>
      <c r="G5" s="1793">
        <f t="shared" ref="G5:I9" si="0">D5*100/$C5</f>
        <v>96.645702306079684</v>
      </c>
      <c r="H5" s="1793">
        <f t="shared" si="0"/>
        <v>77.148846960167717</v>
      </c>
      <c r="I5" s="1794">
        <f t="shared" si="0"/>
        <v>95.387840670859546</v>
      </c>
    </row>
    <row r="6" spans="1:9">
      <c r="A6" s="2197"/>
      <c r="B6" s="1791">
        <v>2014</v>
      </c>
      <c r="C6" s="1792">
        <v>4.67</v>
      </c>
      <c r="D6" s="1789">
        <v>4.45</v>
      </c>
      <c r="E6" s="1792">
        <v>3.55</v>
      </c>
      <c r="F6" s="1789">
        <v>4.37</v>
      </c>
      <c r="G6" s="1793">
        <f t="shared" si="0"/>
        <v>95.289079229122052</v>
      </c>
      <c r="H6" s="1793">
        <f t="shared" si="0"/>
        <v>76.017130620985014</v>
      </c>
      <c r="I6" s="1794">
        <f t="shared" si="0"/>
        <v>93.576017130620983</v>
      </c>
    </row>
    <row r="7" spans="1:9">
      <c r="A7" s="2197"/>
      <c r="B7" s="1795">
        <v>2015</v>
      </c>
      <c r="C7" s="1792">
        <v>4.32</v>
      </c>
      <c r="D7" s="1789">
        <v>4.25</v>
      </c>
      <c r="E7" s="1792">
        <v>3.34</v>
      </c>
      <c r="F7" s="1789">
        <v>4.1900000000000004</v>
      </c>
      <c r="G7" s="1793">
        <f t="shared" si="0"/>
        <v>98.379629629629619</v>
      </c>
      <c r="H7" s="1793">
        <f t="shared" si="0"/>
        <v>77.31481481481481</v>
      </c>
      <c r="I7" s="1794">
        <f t="shared" si="0"/>
        <v>96.990740740740748</v>
      </c>
    </row>
    <row r="8" spans="1:9">
      <c r="A8" s="2197"/>
      <c r="B8" s="1795">
        <v>2016</v>
      </c>
      <c r="C8" s="1792">
        <v>3.83</v>
      </c>
      <c r="D8" s="1789">
        <v>4.2</v>
      </c>
      <c r="E8" s="1792">
        <v>3.22</v>
      </c>
      <c r="F8" s="1789">
        <v>3.5638605278366406</v>
      </c>
      <c r="G8" s="1793">
        <f t="shared" si="0"/>
        <v>109.66057441253264</v>
      </c>
      <c r="H8" s="1793">
        <f t="shared" si="0"/>
        <v>84.073107049608353</v>
      </c>
      <c r="I8" s="1794">
        <f t="shared" si="0"/>
        <v>93.051188716361381</v>
      </c>
    </row>
    <row r="9" spans="1:9">
      <c r="A9" s="2197"/>
      <c r="B9" s="1795">
        <v>2017</v>
      </c>
      <c r="C9" s="1792">
        <v>4.1100000000000003</v>
      </c>
      <c r="D9" s="1789">
        <v>4.68</v>
      </c>
      <c r="E9" s="1792">
        <v>3.3119999999999998</v>
      </c>
      <c r="F9" s="1789">
        <v>3.9449999999999998</v>
      </c>
      <c r="G9" s="1793">
        <f t="shared" si="0"/>
        <v>113.86861313868613</v>
      </c>
      <c r="H9" s="1793">
        <f t="shared" si="0"/>
        <v>80.583941605839414</v>
      </c>
      <c r="I9" s="1794">
        <f t="shared" si="0"/>
        <v>95.985401459854003</v>
      </c>
    </row>
    <row r="10" spans="1:9">
      <c r="A10" s="2197"/>
      <c r="B10" s="1791">
        <v>2018</v>
      </c>
      <c r="C10" s="1788">
        <v>4.0999999999999996</v>
      </c>
      <c r="D10" s="1789">
        <v>4.83</v>
      </c>
      <c r="E10" s="1788">
        <v>4.0002000000000004</v>
      </c>
      <c r="F10" s="1789">
        <v>3.79</v>
      </c>
      <c r="G10" s="1793">
        <f>D10*100/$C10</f>
        <v>117.80487804878049</v>
      </c>
      <c r="H10" s="1793">
        <f>E10*100/$C10</f>
        <v>97.565853658536597</v>
      </c>
      <c r="I10" s="1794">
        <f>F10*100/$C10</f>
        <v>92.439024390243915</v>
      </c>
    </row>
    <row r="11" spans="1:9">
      <c r="A11" s="2197"/>
      <c r="B11" s="1796" t="s">
        <v>1036</v>
      </c>
      <c r="C11" s="1797">
        <f>AVERAGE(C5:C9)</f>
        <v>4.34</v>
      </c>
      <c r="D11" s="1797">
        <f>AVERAGE(D5:D9)</f>
        <v>4.4380000000000006</v>
      </c>
      <c r="E11" s="1797">
        <f>AVERAGE(E5:E9)</f>
        <v>3.4203999999999999</v>
      </c>
      <c r="F11" s="1797">
        <f>AVERAGE(F5:F9)</f>
        <v>4.123772105567328</v>
      </c>
      <c r="G11" s="1798"/>
      <c r="H11" s="1799"/>
      <c r="I11" s="1800"/>
    </row>
    <row r="12" spans="1:9">
      <c r="A12" s="2197"/>
      <c r="B12" s="1795" t="s">
        <v>955</v>
      </c>
      <c r="C12" s="1801">
        <f>C10*100/C9</f>
        <v>99.756690997566892</v>
      </c>
      <c r="D12" s="1801">
        <f>D10*100/D9</f>
        <v>103.2051282051282</v>
      </c>
      <c r="E12" s="1801">
        <f>E10*100/E9</f>
        <v>120.77898550724639</v>
      </c>
      <c r="F12" s="1802">
        <f>F10*100/F9</f>
        <v>96.07097591888467</v>
      </c>
      <c r="G12" s="1803"/>
      <c r="H12" s="1137"/>
      <c r="I12" s="1804"/>
    </row>
    <row r="13" spans="1:9">
      <c r="A13" s="2198"/>
      <c r="B13" s="1805" t="s">
        <v>1037</v>
      </c>
      <c r="C13" s="1806">
        <f>C10*100/(AVERAGE(C5:C9))</f>
        <v>94.470046082949295</v>
      </c>
      <c r="D13" s="1806">
        <f>D10*100/(AVERAGE(D5:D9))</f>
        <v>108.83280757097791</v>
      </c>
      <c r="E13" s="1806">
        <f>E10*100/(AVERAGE(E5:E9))</f>
        <v>116.95123377382764</v>
      </c>
      <c r="F13" s="1807">
        <f>F10*100/(AVERAGE(F5:F9))</f>
        <v>91.906145707792234</v>
      </c>
      <c r="G13" s="1808"/>
      <c r="H13" s="1809"/>
      <c r="I13" s="1810"/>
    </row>
    <row r="14" spans="1:9">
      <c r="A14" s="2208" t="s">
        <v>15</v>
      </c>
      <c r="B14" s="1791">
        <v>2013</v>
      </c>
      <c r="C14" s="1811">
        <v>8.68</v>
      </c>
      <c r="D14" s="1789">
        <v>7.95</v>
      </c>
      <c r="E14" s="1811">
        <v>7.95</v>
      </c>
      <c r="F14" s="1789">
        <f>5.89*1.07</f>
        <v>6.3022999999999998</v>
      </c>
      <c r="G14" s="1793">
        <f t="shared" ref="G14:I18" si="1">D14*100/$C14</f>
        <v>91.589861751152071</v>
      </c>
      <c r="H14" s="1793">
        <f t="shared" si="1"/>
        <v>91.589861751152071</v>
      </c>
      <c r="I14" s="1794">
        <f t="shared" si="1"/>
        <v>72.607142857142861</v>
      </c>
    </row>
    <row r="15" spans="1:9">
      <c r="A15" s="2197"/>
      <c r="B15" s="1791">
        <v>2014</v>
      </c>
      <c r="C15" s="1792">
        <v>8.5</v>
      </c>
      <c r="D15" s="1789">
        <v>7.42</v>
      </c>
      <c r="E15" s="1792">
        <v>7.82</v>
      </c>
      <c r="F15" s="1789">
        <v>5.83</v>
      </c>
      <c r="G15" s="1793">
        <f t="shared" si="1"/>
        <v>87.294117647058826</v>
      </c>
      <c r="H15" s="1793">
        <f t="shared" si="1"/>
        <v>92</v>
      </c>
      <c r="I15" s="1794">
        <f t="shared" si="1"/>
        <v>68.588235294117652</v>
      </c>
    </row>
    <row r="16" spans="1:9">
      <c r="A16" s="2197"/>
      <c r="B16" s="1795">
        <v>2015</v>
      </c>
      <c r="C16" s="1792">
        <v>8.56</v>
      </c>
      <c r="D16" s="1789">
        <v>7.44</v>
      </c>
      <c r="E16" s="1792">
        <v>7.67</v>
      </c>
      <c r="F16" s="1789">
        <v>5.84</v>
      </c>
      <c r="G16" s="1793">
        <f t="shared" si="1"/>
        <v>86.915887850467286</v>
      </c>
      <c r="H16" s="1793">
        <f t="shared" si="1"/>
        <v>89.602803738317746</v>
      </c>
      <c r="I16" s="1794">
        <f t="shared" si="1"/>
        <v>68.224299065420553</v>
      </c>
    </row>
    <row r="17" spans="1:9">
      <c r="A17" s="2197"/>
      <c r="B17" s="1795">
        <v>2016</v>
      </c>
      <c r="C17" s="1792">
        <v>8.0399999999999991</v>
      </c>
      <c r="D17" s="1789">
        <v>7.63</v>
      </c>
      <c r="E17" s="1792">
        <v>7.45</v>
      </c>
      <c r="F17" s="1789">
        <v>5.907660694792269</v>
      </c>
      <c r="G17" s="1793">
        <f t="shared" si="1"/>
        <v>94.900497512437823</v>
      </c>
      <c r="H17" s="1793">
        <f t="shared" si="1"/>
        <v>92.661691542288565</v>
      </c>
      <c r="I17" s="1794">
        <f t="shared" si="1"/>
        <v>73.478366850650119</v>
      </c>
    </row>
    <row r="18" spans="1:9">
      <c r="A18" s="2197"/>
      <c r="B18" s="1795">
        <v>2017</v>
      </c>
      <c r="C18" s="1792">
        <v>8.09</v>
      </c>
      <c r="D18" s="1789">
        <v>8.27</v>
      </c>
      <c r="E18" s="1792">
        <v>6.4020000000000001</v>
      </c>
      <c r="F18" s="1789">
        <v>6.1769999999999996</v>
      </c>
      <c r="G18" s="1793">
        <f t="shared" si="1"/>
        <v>102.22496909765142</v>
      </c>
      <c r="H18" s="1793">
        <f t="shared" si="1"/>
        <v>79.134734239802228</v>
      </c>
      <c r="I18" s="1794">
        <f t="shared" si="1"/>
        <v>76.353522867737937</v>
      </c>
    </row>
    <row r="19" spans="1:9">
      <c r="A19" s="2197"/>
      <c r="B19" s="1791">
        <v>2018</v>
      </c>
      <c r="C19" s="1788">
        <v>8.23</v>
      </c>
      <c r="D19" s="1789">
        <v>8.68</v>
      </c>
      <c r="E19" s="1788">
        <v>7.8971</v>
      </c>
      <c r="F19" s="1789">
        <v>6.15</v>
      </c>
      <c r="G19" s="1793">
        <f>D19*100/$C19</f>
        <v>105.46780072904009</v>
      </c>
      <c r="H19" s="1793">
        <f>E19*100/$C19</f>
        <v>95.955042527339003</v>
      </c>
      <c r="I19" s="1794">
        <f>F19*100/$C19</f>
        <v>74.726609963547986</v>
      </c>
    </row>
    <row r="20" spans="1:9">
      <c r="A20" s="2197"/>
      <c r="B20" s="1796" t="s">
        <v>1036</v>
      </c>
      <c r="C20" s="1797">
        <f>AVERAGE(C14:C18)</f>
        <v>8.3740000000000006</v>
      </c>
      <c r="D20" s="1797">
        <f>AVERAGE(D14:D18)</f>
        <v>7.742</v>
      </c>
      <c r="E20" s="1797">
        <f>AVERAGE(E14:E18)</f>
        <v>7.4583999999999993</v>
      </c>
      <c r="F20" s="1797">
        <f>AVERAGE(F14:F18)</f>
        <v>6.0113921389584544</v>
      </c>
      <c r="G20" s="1798"/>
      <c r="H20" s="1799"/>
      <c r="I20" s="1800"/>
    </row>
    <row r="21" spans="1:9">
      <c r="A21" s="2197"/>
      <c r="B21" s="1795" t="s">
        <v>955</v>
      </c>
      <c r="C21" s="1801">
        <f>C19*100/C18</f>
        <v>101.73053152039556</v>
      </c>
      <c r="D21" s="1801">
        <f>D19*100/D18</f>
        <v>104.95767835550181</v>
      </c>
      <c r="E21" s="1801">
        <f>E19*100/E18</f>
        <v>123.3536394876601</v>
      </c>
      <c r="F21" s="1801">
        <f>F19*100/F18</f>
        <v>99.562894609033521</v>
      </c>
      <c r="G21" s="1803"/>
      <c r="H21" s="1137"/>
      <c r="I21" s="1804"/>
    </row>
    <row r="22" spans="1:9">
      <c r="A22" s="2198"/>
      <c r="B22" s="1805" t="s">
        <v>1037</v>
      </c>
      <c r="C22" s="1806">
        <f>C19*100/(AVERAGE(C14:C18))</f>
        <v>98.280391688559817</v>
      </c>
      <c r="D22" s="1806">
        <f>D19*100/(AVERAGE(D14:D18))</f>
        <v>112.11573236889693</v>
      </c>
      <c r="E22" s="1806">
        <f>E19*100/(AVERAGE(E14:E18))</f>
        <v>105.88195859701814</v>
      </c>
      <c r="F22" s="1806">
        <f>F19*100/(AVERAGE(F14:F18))</f>
        <v>102.30575310739188</v>
      </c>
      <c r="G22" s="1808"/>
      <c r="H22" s="1809"/>
      <c r="I22" s="1810"/>
    </row>
    <row r="23" spans="1:9">
      <c r="A23" s="2208" t="s">
        <v>18</v>
      </c>
      <c r="B23" s="1791">
        <v>2013</v>
      </c>
      <c r="C23" s="1811">
        <v>2.71</v>
      </c>
      <c r="D23" s="1789">
        <v>2.66</v>
      </c>
      <c r="E23" s="1811">
        <v>1.8</v>
      </c>
      <c r="F23" s="1789">
        <v>2.71</v>
      </c>
      <c r="G23" s="1793">
        <f t="shared" ref="G23:I27" si="2">D23*100/$C23</f>
        <v>98.154981549815503</v>
      </c>
      <c r="H23" s="1793">
        <f t="shared" si="2"/>
        <v>66.420664206642073</v>
      </c>
      <c r="I23" s="1794">
        <f t="shared" si="2"/>
        <v>100</v>
      </c>
    </row>
    <row r="24" spans="1:9">
      <c r="A24" s="2197"/>
      <c r="B24" s="1791">
        <v>2014</v>
      </c>
      <c r="C24" s="1792">
        <v>2.6</v>
      </c>
      <c r="D24" s="1789">
        <v>2.6</v>
      </c>
      <c r="E24" s="1792">
        <v>1.75</v>
      </c>
      <c r="F24" s="1789">
        <v>2.63</v>
      </c>
      <c r="G24" s="1793">
        <f t="shared" si="2"/>
        <v>100</v>
      </c>
      <c r="H24" s="1793">
        <f t="shared" si="2"/>
        <v>67.307692307692307</v>
      </c>
      <c r="I24" s="1794">
        <f t="shared" si="2"/>
        <v>101.15384615384615</v>
      </c>
    </row>
    <row r="25" spans="1:9">
      <c r="A25" s="2197"/>
      <c r="B25" s="1795">
        <v>2015</v>
      </c>
      <c r="C25" s="1792">
        <v>2.5</v>
      </c>
      <c r="D25" s="1789">
        <v>2.54</v>
      </c>
      <c r="E25" s="1792">
        <v>1.67</v>
      </c>
      <c r="F25" s="1789">
        <v>2.5499999999999998</v>
      </c>
      <c r="G25" s="1793">
        <f t="shared" si="2"/>
        <v>101.6</v>
      </c>
      <c r="H25" s="1793">
        <f t="shared" si="2"/>
        <v>66.8</v>
      </c>
      <c r="I25" s="1794">
        <f t="shared" si="2"/>
        <v>101.99999999999999</v>
      </c>
    </row>
    <row r="26" spans="1:9">
      <c r="A26" s="2197"/>
      <c r="B26" s="1795">
        <v>2016</v>
      </c>
      <c r="C26" s="1792">
        <v>2.3199999999999998</v>
      </c>
      <c r="D26" s="1789">
        <v>2.5299999999999998</v>
      </c>
      <c r="E26" s="1792">
        <v>1.57</v>
      </c>
      <c r="F26" s="1789">
        <v>2.5011237398060748</v>
      </c>
      <c r="G26" s="1793">
        <f t="shared" si="2"/>
        <v>109.05172413793103</v>
      </c>
      <c r="H26" s="1793">
        <f t="shared" si="2"/>
        <v>67.672413793103459</v>
      </c>
      <c r="I26" s="1794">
        <f t="shared" si="2"/>
        <v>107.80705775026186</v>
      </c>
    </row>
    <row r="27" spans="1:9">
      <c r="A27" s="2197"/>
      <c r="B27" s="1795">
        <v>2017</v>
      </c>
      <c r="C27" s="1792">
        <v>2.29</v>
      </c>
      <c r="D27" s="1789">
        <v>2.57</v>
      </c>
      <c r="E27" s="1792">
        <v>1.645</v>
      </c>
      <c r="F27" s="1789">
        <v>2.1312000000000002</v>
      </c>
      <c r="G27" s="1793">
        <f t="shared" si="2"/>
        <v>112.22707423580786</v>
      </c>
      <c r="H27" s="1793">
        <f t="shared" si="2"/>
        <v>71.834061135371172</v>
      </c>
      <c r="I27" s="1794">
        <f t="shared" si="2"/>
        <v>93.065502183406124</v>
      </c>
    </row>
    <row r="28" spans="1:9">
      <c r="A28" s="2197"/>
      <c r="B28" s="1791">
        <v>2018</v>
      </c>
      <c r="C28" s="1788">
        <v>2.38</v>
      </c>
      <c r="D28" s="1789">
        <v>2.68</v>
      </c>
      <c r="E28" s="1788">
        <v>1.7126999999999999</v>
      </c>
      <c r="F28" s="1789">
        <v>2.13</v>
      </c>
      <c r="G28" s="1793">
        <f>D28*100/$C28</f>
        <v>112.60504201680673</v>
      </c>
      <c r="H28" s="1793">
        <f>E28*100/$C28</f>
        <v>71.962184873949582</v>
      </c>
      <c r="I28" s="1794">
        <f>F28*100/$C28</f>
        <v>89.495798319327733</v>
      </c>
    </row>
    <row r="29" spans="1:9">
      <c r="A29" s="2197"/>
      <c r="B29" s="1796" t="s">
        <v>1036</v>
      </c>
      <c r="C29" s="1797">
        <f>AVERAGE(C23:C27)</f>
        <v>2.4840000000000004</v>
      </c>
      <c r="D29" s="1797">
        <f>AVERAGE(D23:D27)</f>
        <v>2.58</v>
      </c>
      <c r="E29" s="1797">
        <f>AVERAGE(E23:E27)</f>
        <v>1.6870000000000001</v>
      </c>
      <c r="F29" s="1797">
        <f>AVERAGE(F23:F27)</f>
        <v>2.5044647479612148</v>
      </c>
      <c r="G29" s="1798"/>
      <c r="H29" s="1799"/>
      <c r="I29" s="1800"/>
    </row>
    <row r="30" spans="1:9">
      <c r="A30" s="2197"/>
      <c r="B30" s="1795" t="s">
        <v>955</v>
      </c>
      <c r="C30" s="1801">
        <f>C28*100/C27</f>
        <v>103.93013100436681</v>
      </c>
      <c r="D30" s="1801">
        <f>D28*100/D27</f>
        <v>104.28015564202336</v>
      </c>
      <c r="E30" s="1801">
        <f>E28*100/E27</f>
        <v>104.11550151975683</v>
      </c>
      <c r="F30" s="1801">
        <f>F28*100/F27</f>
        <v>99.943693693693689</v>
      </c>
      <c r="G30" s="1803"/>
      <c r="H30" s="1137"/>
      <c r="I30" s="1804"/>
    </row>
    <row r="31" spans="1:9">
      <c r="A31" s="2198"/>
      <c r="B31" s="1805" t="s">
        <v>1037</v>
      </c>
      <c r="C31" s="1806">
        <f>C28*100/(AVERAGE(C23:C27))</f>
        <v>95.813204508856671</v>
      </c>
      <c r="D31" s="1806">
        <f>D28*100/(AVERAGE(D23:D27))</f>
        <v>103.87596899224806</v>
      </c>
      <c r="E31" s="1806">
        <f>E28*100/(AVERAGE(E23:E27))</f>
        <v>101.5234143449911</v>
      </c>
      <c r="F31" s="1806">
        <f>F28*100/(AVERAGE(F23:F27))</f>
        <v>85.048112644985252</v>
      </c>
      <c r="G31" s="1808"/>
      <c r="H31" s="1809"/>
      <c r="I31" s="1810"/>
    </row>
    <row r="32" spans="1:9">
      <c r="A32" s="2208" t="s">
        <v>16</v>
      </c>
      <c r="B32" s="1791">
        <v>2013</v>
      </c>
      <c r="C32" s="1811">
        <f>1.02*8</f>
        <v>8.16</v>
      </c>
      <c r="D32" s="1789">
        <v>5.93</v>
      </c>
      <c r="E32" s="1811">
        <v>5.34</v>
      </c>
      <c r="F32" s="1789">
        <v>8.81</v>
      </c>
      <c r="G32" s="1793">
        <f t="shared" ref="G32:I36" si="3">D32*100/$C32</f>
        <v>72.671568627450981</v>
      </c>
      <c r="H32" s="1793">
        <f t="shared" si="3"/>
        <v>65.441176470588232</v>
      </c>
      <c r="I32" s="1794">
        <f t="shared" si="3"/>
        <v>107.96568627450981</v>
      </c>
    </row>
    <row r="33" spans="1:9">
      <c r="A33" s="2197"/>
      <c r="B33" s="1791">
        <v>2014</v>
      </c>
      <c r="C33" s="1792">
        <v>8.4</v>
      </c>
      <c r="D33" s="1789">
        <v>5.88</v>
      </c>
      <c r="E33" s="1792">
        <v>5.48</v>
      </c>
      <c r="F33" s="1789">
        <v>8.75</v>
      </c>
      <c r="G33" s="1793">
        <f t="shared" si="3"/>
        <v>70</v>
      </c>
      <c r="H33" s="1793">
        <f t="shared" si="3"/>
        <v>65.238095238095241</v>
      </c>
      <c r="I33" s="1794">
        <f t="shared" si="3"/>
        <v>104.16666666666666</v>
      </c>
    </row>
    <row r="34" spans="1:9">
      <c r="A34" s="2197"/>
      <c r="B34" s="1795">
        <v>2015</v>
      </c>
      <c r="C34" s="1792">
        <f>1.01*8</f>
        <v>8.08</v>
      </c>
      <c r="D34" s="1789">
        <v>5.69</v>
      </c>
      <c r="E34" s="1792">
        <v>4.9400000000000004</v>
      </c>
      <c r="F34" s="1789">
        <v>7.74</v>
      </c>
      <c r="G34" s="1793">
        <f t="shared" si="3"/>
        <v>70.420792079207914</v>
      </c>
      <c r="H34" s="1793">
        <f t="shared" si="3"/>
        <v>61.138613861386148</v>
      </c>
      <c r="I34" s="1794">
        <f t="shared" si="3"/>
        <v>95.792079207920793</v>
      </c>
    </row>
    <row r="35" spans="1:9">
      <c r="A35" s="2197"/>
      <c r="B35" s="1795">
        <v>2016</v>
      </c>
      <c r="C35" s="1792">
        <f>0.89*8</f>
        <v>7.12</v>
      </c>
      <c r="D35" s="1789">
        <v>5.44</v>
      </c>
      <c r="E35" s="1792">
        <v>4.7300000000000004</v>
      </c>
      <c r="F35" s="1789">
        <v>7.0635073524690171</v>
      </c>
      <c r="G35" s="1793">
        <f t="shared" si="3"/>
        <v>76.404494382022477</v>
      </c>
      <c r="H35" s="1793">
        <f t="shared" si="3"/>
        <v>66.432584269662925</v>
      </c>
      <c r="I35" s="1794">
        <f t="shared" si="3"/>
        <v>99.206563939171573</v>
      </c>
    </row>
    <row r="36" spans="1:9">
      <c r="A36" s="2197"/>
      <c r="B36" s="1795">
        <v>2017</v>
      </c>
      <c r="C36" s="1792">
        <f>1.15*8</f>
        <v>9.1999999999999993</v>
      </c>
      <c r="D36" s="1789">
        <v>7.5</v>
      </c>
      <c r="E36" s="1792">
        <v>6.8460000000000001</v>
      </c>
      <c r="F36" s="1789">
        <v>8</v>
      </c>
      <c r="G36" s="1793">
        <f t="shared" si="3"/>
        <v>81.521739130434796</v>
      </c>
      <c r="H36" s="1793">
        <f t="shared" si="3"/>
        <v>74.413043478260875</v>
      </c>
      <c r="I36" s="1794">
        <f t="shared" si="3"/>
        <v>86.956521739130437</v>
      </c>
    </row>
    <row r="37" spans="1:9">
      <c r="A37" s="2197"/>
      <c r="B37" s="1791">
        <v>2018</v>
      </c>
      <c r="C37" s="1788">
        <f>1.29*8</f>
        <v>10.32</v>
      </c>
      <c r="D37" s="1789">
        <v>8.02</v>
      </c>
      <c r="E37" s="1788">
        <v>7.4607999999999999</v>
      </c>
      <c r="F37" s="1789">
        <v>8.7899999999999991</v>
      </c>
      <c r="G37" s="1793">
        <f>D37*100/$C37</f>
        <v>77.713178294573638</v>
      </c>
      <c r="H37" s="1793">
        <f>E37*100/$C37</f>
        <v>72.294573643410857</v>
      </c>
      <c r="I37" s="1794">
        <f>F37*100/$C37</f>
        <v>85.174418604651152</v>
      </c>
    </row>
    <row r="38" spans="1:9">
      <c r="A38" s="2197"/>
      <c r="B38" s="1796" t="s">
        <v>1036</v>
      </c>
      <c r="C38" s="1797">
        <f>AVERAGE(C32:C36)</f>
        <v>8.1920000000000002</v>
      </c>
      <c r="D38" s="1797">
        <f>AVERAGE(D32:D36)</f>
        <v>6.0880000000000001</v>
      </c>
      <c r="E38" s="1797">
        <f>AVERAGE(E32:E36)</f>
        <v>5.4672000000000001</v>
      </c>
      <c r="F38" s="1797">
        <f>AVERAGE(F32:F36)</f>
        <v>8.0727014704938043</v>
      </c>
      <c r="G38" s="1798"/>
      <c r="H38" s="1799"/>
      <c r="I38" s="1800"/>
    </row>
    <row r="39" spans="1:9">
      <c r="A39" s="2197"/>
      <c r="B39" s="1795" t="s">
        <v>955</v>
      </c>
      <c r="C39" s="1801">
        <f>C37*100/C36</f>
        <v>112.17391304347827</v>
      </c>
      <c r="D39" s="1801">
        <f>D37*100/D36</f>
        <v>106.93333333333334</v>
      </c>
      <c r="E39" s="1801">
        <f>E37*100/E36</f>
        <v>108.98042652643881</v>
      </c>
      <c r="F39" s="1801">
        <f>F37*100/F36</f>
        <v>109.87499999999999</v>
      </c>
      <c r="G39" s="1803"/>
      <c r="H39" s="1137"/>
      <c r="I39" s="1804"/>
    </row>
    <row r="40" spans="1:9">
      <c r="A40" s="2198"/>
      <c r="B40" s="1805" t="s">
        <v>1037</v>
      </c>
      <c r="C40" s="1806">
        <f>C37*100/(AVERAGE(C32:C36))</f>
        <v>125.9765625</v>
      </c>
      <c r="D40" s="1806">
        <f>D37*100/(AVERAGE(D32:D36))</f>
        <v>131.73455978975034</v>
      </c>
      <c r="E40" s="1806">
        <f>E37*100/(AVERAGE(E32:E36))</f>
        <v>136.46473514779046</v>
      </c>
      <c r="F40" s="1806">
        <f>F37*100/(AVERAGE(F32:F36))</f>
        <v>108.88548315737876</v>
      </c>
      <c r="G40" s="1808"/>
      <c r="H40" s="1809"/>
      <c r="I40" s="1810"/>
    </row>
    <row r="41" spans="1:9">
      <c r="A41" s="2208" t="s">
        <v>836</v>
      </c>
      <c r="B41" s="1791">
        <v>2013</v>
      </c>
      <c r="C41" s="1811">
        <v>6.28</v>
      </c>
      <c r="D41" s="1789">
        <v>5.45</v>
      </c>
      <c r="E41" s="1811">
        <v>4.99</v>
      </c>
      <c r="F41" s="1789">
        <v>5.69</v>
      </c>
      <c r="G41" s="1793">
        <f t="shared" ref="G41:I45" si="4">D41*100/$C41</f>
        <v>86.783439490445858</v>
      </c>
      <c r="H41" s="1793">
        <f t="shared" si="4"/>
        <v>79.458598726114644</v>
      </c>
      <c r="I41" s="1794">
        <f t="shared" si="4"/>
        <v>90.605095541401269</v>
      </c>
    </row>
    <row r="42" spans="1:9" ht="13.5" customHeight="1">
      <c r="A42" s="2197"/>
      <c r="B42" s="1791">
        <v>2014</v>
      </c>
      <c r="C42" s="1792">
        <v>6.48</v>
      </c>
      <c r="D42" s="1789">
        <v>5.48</v>
      </c>
      <c r="E42" s="1792">
        <v>5.25</v>
      </c>
      <c r="F42" s="1789">
        <v>5.8</v>
      </c>
      <c r="G42" s="1793">
        <f t="shared" si="4"/>
        <v>84.567901234567898</v>
      </c>
      <c r="H42" s="1793">
        <f t="shared" si="4"/>
        <v>81.018518518518519</v>
      </c>
      <c r="I42" s="1794">
        <f t="shared" si="4"/>
        <v>89.506172839506164</v>
      </c>
    </row>
    <row r="43" spans="1:9">
      <c r="A43" s="2197"/>
      <c r="B43" s="1795">
        <v>2015</v>
      </c>
      <c r="C43" s="1792">
        <v>6</v>
      </c>
      <c r="D43" s="1789">
        <v>4.3899999999999997</v>
      </c>
      <c r="E43" s="1792">
        <v>4.55</v>
      </c>
      <c r="F43" s="1789">
        <v>5.0999999999999996</v>
      </c>
      <c r="G43" s="1793">
        <f t="shared" si="4"/>
        <v>73.166666666666657</v>
      </c>
      <c r="H43" s="1793">
        <f t="shared" si="4"/>
        <v>75.833333333333329</v>
      </c>
      <c r="I43" s="1794">
        <f t="shared" si="4"/>
        <v>84.999999999999986</v>
      </c>
    </row>
    <row r="44" spans="1:9">
      <c r="A44" s="2197"/>
      <c r="B44" s="1795">
        <v>2016</v>
      </c>
      <c r="C44" s="1792">
        <v>5.71</v>
      </c>
      <c r="D44" s="1789">
        <v>4.0999999999999996</v>
      </c>
      <c r="E44" s="1792">
        <v>4.16</v>
      </c>
      <c r="F44" s="1789">
        <v>4.8160277403197842</v>
      </c>
      <c r="G44" s="1793">
        <f t="shared" si="4"/>
        <v>71.80385288966724</v>
      </c>
      <c r="H44" s="1793">
        <f t="shared" si="4"/>
        <v>72.854640980735553</v>
      </c>
      <c r="I44" s="1794">
        <f t="shared" si="4"/>
        <v>84.343743263043507</v>
      </c>
    </row>
    <row r="45" spans="1:9">
      <c r="A45" s="2197"/>
      <c r="B45" s="1795">
        <v>2017</v>
      </c>
      <c r="C45" s="1792">
        <v>6.34</v>
      </c>
      <c r="D45" s="1789">
        <v>5.41</v>
      </c>
      <c r="E45" s="1792">
        <v>4.9359999999999999</v>
      </c>
      <c r="F45" s="1789">
        <v>5.4332000000000003</v>
      </c>
      <c r="G45" s="1793">
        <f t="shared" si="4"/>
        <v>85.33123028391168</v>
      </c>
      <c r="H45" s="1793">
        <f t="shared" si="4"/>
        <v>77.854889589905369</v>
      </c>
      <c r="I45" s="1794">
        <f t="shared" si="4"/>
        <v>85.697160883280773</v>
      </c>
    </row>
    <row r="46" spans="1:9">
      <c r="A46" s="2197"/>
      <c r="B46" s="1791">
        <v>2018</v>
      </c>
      <c r="C46" s="1788">
        <v>6.55</v>
      </c>
      <c r="D46" s="1789">
        <v>5.57</v>
      </c>
      <c r="E46" s="1788">
        <v>4.8541999999999996</v>
      </c>
      <c r="F46" s="1789">
        <v>5.33</v>
      </c>
      <c r="G46" s="1793">
        <f>D46*100/$C46</f>
        <v>85.038167938931295</v>
      </c>
      <c r="H46" s="1793">
        <f>E46*100/$C46</f>
        <v>74.109923664122135</v>
      </c>
      <c r="I46" s="1794">
        <f>F46*100/$C46</f>
        <v>81.374045801526719</v>
      </c>
    </row>
    <row r="47" spans="1:9">
      <c r="A47" s="2197"/>
      <c r="B47" s="1796" t="s">
        <v>1036</v>
      </c>
      <c r="C47" s="1797">
        <f>AVERAGE(C41:C45)</f>
        <v>6.1620000000000008</v>
      </c>
      <c r="D47" s="1797">
        <f>AVERAGE(D41:D45)</f>
        <v>4.9660000000000002</v>
      </c>
      <c r="E47" s="1797">
        <f>AVERAGE(E41:E45)</f>
        <v>4.7771999999999997</v>
      </c>
      <c r="F47" s="1797">
        <f>AVERAGE(F41:F45)</f>
        <v>5.3678455480639569</v>
      </c>
      <c r="G47" s="1798"/>
      <c r="H47" s="1799"/>
      <c r="I47" s="1800"/>
    </row>
    <row r="48" spans="1:9">
      <c r="A48" s="2197"/>
      <c r="B48" s="1795" t="s">
        <v>955</v>
      </c>
      <c r="C48" s="1801">
        <f>C46*100/C45</f>
        <v>103.31230283911673</v>
      </c>
      <c r="D48" s="1801">
        <f>D46*100/D45</f>
        <v>102.95748613678373</v>
      </c>
      <c r="E48" s="1801">
        <f>E46*100/E45</f>
        <v>98.342787682333864</v>
      </c>
      <c r="F48" s="1801">
        <f>F46*100/F45</f>
        <v>98.10056688507693</v>
      </c>
      <c r="G48" s="1803"/>
      <c r="H48" s="1137"/>
      <c r="I48" s="1804"/>
    </row>
    <row r="49" spans="1:9" ht="13.5" thickBot="1">
      <c r="A49" s="2199"/>
      <c r="B49" s="1812" t="s">
        <v>1037</v>
      </c>
      <c r="C49" s="1813">
        <f>C46*100/(AVERAGE(C41:C45))</f>
        <v>106.29665692956831</v>
      </c>
      <c r="D49" s="1813">
        <f>D46*100/(AVERAGE(D41:D45))</f>
        <v>112.16270640354409</v>
      </c>
      <c r="E49" s="1813">
        <f>E46*100/(AVERAGE(E41:E45))</f>
        <v>101.61182282508582</v>
      </c>
      <c r="F49" s="1813">
        <f>F46*100/(AVERAGE(F41:F45))</f>
        <v>99.294958326854115</v>
      </c>
      <c r="G49" s="1814"/>
      <c r="H49" s="1815"/>
      <c r="I49" s="1816"/>
    </row>
    <row r="50" spans="1:9">
      <c r="A50" s="278" t="s">
        <v>19</v>
      </c>
    </row>
    <row r="51" spans="1:9">
      <c r="A51" s="279" t="s">
        <v>1055</v>
      </c>
    </row>
  </sheetData>
  <mergeCells count="10">
    <mergeCell ref="H2:I2"/>
    <mergeCell ref="A3:A4"/>
    <mergeCell ref="B3:B4"/>
    <mergeCell ref="C3:F3"/>
    <mergeCell ref="G3:I3"/>
    <mergeCell ref="A14:A22"/>
    <mergeCell ref="A23:A31"/>
    <mergeCell ref="A32:A40"/>
    <mergeCell ref="A41:A49"/>
    <mergeCell ref="A5:A1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1"/>
  <sheetViews>
    <sheetView workbookViewId="0">
      <selection activeCell="L26" sqref="L26"/>
    </sheetView>
  </sheetViews>
  <sheetFormatPr defaultColWidth="8.85546875" defaultRowHeight="15"/>
  <cols>
    <col min="1" max="1" width="34.85546875" style="915" customWidth="1"/>
    <col min="2" max="2" width="13.28515625" style="915" customWidth="1"/>
    <col min="3" max="5" width="8.7109375" style="915" customWidth="1"/>
    <col min="6" max="8" width="8.7109375" style="914" customWidth="1"/>
    <col min="9" max="15" width="8.7109375" style="915" customWidth="1"/>
    <col min="16" max="16384" width="8.85546875" style="915"/>
  </cols>
  <sheetData>
    <row r="1" spans="1:21" ht="18.75" customHeight="1">
      <c r="A1" s="1045" t="s">
        <v>1025</v>
      </c>
      <c r="B1" s="1045"/>
      <c r="C1" s="912"/>
      <c r="D1" s="913"/>
      <c r="E1" s="913"/>
    </row>
    <row r="2" spans="1:21" ht="15.75" thickBot="1">
      <c r="A2" s="913"/>
      <c r="B2" s="913"/>
      <c r="C2" s="913"/>
      <c r="D2" s="913"/>
      <c r="E2" s="913"/>
      <c r="F2" s="916"/>
      <c r="G2" s="917"/>
      <c r="I2" s="918"/>
      <c r="J2" s="918"/>
      <c r="O2" s="918" t="s">
        <v>704</v>
      </c>
    </row>
    <row r="3" spans="1:21" s="920" customFormat="1" ht="15.75">
      <c r="A3" s="2214" t="s">
        <v>150</v>
      </c>
      <c r="B3" s="1840" t="s">
        <v>121</v>
      </c>
      <c r="C3" s="1841"/>
      <c r="D3" s="1842"/>
      <c r="E3" s="1842"/>
      <c r="F3" s="1843"/>
      <c r="G3" s="1843"/>
      <c r="H3" s="1843"/>
      <c r="I3" s="1844"/>
      <c r="J3" s="1843"/>
      <c r="K3" s="1842"/>
      <c r="L3" s="1842"/>
      <c r="M3" s="1842"/>
      <c r="N3" s="1842"/>
      <c r="O3" s="1845"/>
      <c r="P3" s="919"/>
      <c r="Q3" s="919"/>
      <c r="R3" s="919"/>
      <c r="S3" s="919"/>
    </row>
    <row r="4" spans="1:21" s="920" customFormat="1" ht="16.5" thickBot="1">
      <c r="A4" s="2215"/>
      <c r="B4" s="1846" t="s">
        <v>124</v>
      </c>
      <c r="C4" s="1847">
        <v>2005</v>
      </c>
      <c r="D4" s="1847">
        <v>2006</v>
      </c>
      <c r="E4" s="1848">
        <v>2007</v>
      </c>
      <c r="F4" s="1849">
        <v>2008</v>
      </c>
      <c r="G4" s="1849">
        <v>2009</v>
      </c>
      <c r="H4" s="1849" t="s">
        <v>411</v>
      </c>
      <c r="I4" s="1847" t="s">
        <v>983</v>
      </c>
      <c r="J4" s="1847" t="s">
        <v>684</v>
      </c>
      <c r="K4" s="1847" t="s">
        <v>828</v>
      </c>
      <c r="L4" s="1847" t="s">
        <v>829</v>
      </c>
      <c r="M4" s="1847" t="s">
        <v>844</v>
      </c>
      <c r="N4" s="1850" t="s">
        <v>838</v>
      </c>
      <c r="O4" s="1851" t="s">
        <v>984</v>
      </c>
      <c r="P4" s="922"/>
      <c r="Q4" s="922"/>
      <c r="R4" s="922"/>
      <c r="S4" s="922"/>
      <c r="T4" s="923"/>
      <c r="U4" s="923"/>
    </row>
    <row r="5" spans="1:21" s="920" customFormat="1" ht="19.899999999999999" customHeight="1" thickTop="1">
      <c r="A5" s="1818" t="s">
        <v>985</v>
      </c>
      <c r="B5" s="924"/>
      <c r="C5" s="921"/>
      <c r="D5" s="921"/>
      <c r="E5" s="925"/>
      <c r="F5" s="926"/>
      <c r="G5" s="926"/>
      <c r="H5" s="926"/>
      <c r="I5" s="927"/>
      <c r="J5" s="921"/>
      <c r="K5" s="928"/>
      <c r="L5" s="928"/>
      <c r="M5" s="921"/>
      <c r="N5" s="928"/>
      <c r="O5" s="1819"/>
      <c r="P5" s="922"/>
      <c r="Q5" s="922"/>
      <c r="R5" s="922"/>
      <c r="S5" s="922"/>
      <c r="T5" s="923"/>
      <c r="U5" s="923"/>
    </row>
    <row r="6" spans="1:21" s="920" customFormat="1" ht="19.899999999999999" customHeight="1">
      <c r="A6" s="1820" t="s">
        <v>986</v>
      </c>
      <c r="B6" s="924" t="s">
        <v>987</v>
      </c>
      <c r="C6" s="929">
        <v>1515689</v>
      </c>
      <c r="D6" s="929">
        <v>1454291</v>
      </c>
      <c r="E6" s="929">
        <v>1489182</v>
      </c>
      <c r="F6" s="1821">
        <v>1518800</v>
      </c>
      <c r="G6" s="930">
        <v>1491839</v>
      </c>
      <c r="H6" s="930">
        <v>1567567</v>
      </c>
      <c r="I6" s="931">
        <v>1488136</v>
      </c>
      <c r="J6" s="932">
        <v>1555043</v>
      </c>
      <c r="K6" s="932">
        <v>1557192</v>
      </c>
      <c r="L6" s="932">
        <v>1598377</v>
      </c>
      <c r="M6" s="933">
        <v>1638091</v>
      </c>
      <c r="N6" s="930">
        <v>1646765</v>
      </c>
      <c r="O6" s="1822">
        <v>1605767</v>
      </c>
      <c r="P6" s="922"/>
      <c r="Q6" s="922"/>
      <c r="R6" s="922"/>
      <c r="S6" s="922"/>
      <c r="T6" s="923"/>
      <c r="U6" s="923"/>
    </row>
    <row r="7" spans="1:21" s="920" customFormat="1" ht="19.899999999999999" customHeight="1">
      <c r="A7" s="1823" t="s">
        <v>988</v>
      </c>
      <c r="B7" s="924" t="s">
        <v>143</v>
      </c>
      <c r="C7" s="934">
        <v>116548</v>
      </c>
      <c r="D7" s="934">
        <v>111981</v>
      </c>
      <c r="E7" s="934">
        <v>126475</v>
      </c>
      <c r="F7" s="935">
        <v>123863</v>
      </c>
      <c r="G7" s="936">
        <v>103767</v>
      </c>
      <c r="H7" s="935">
        <v>108224</v>
      </c>
      <c r="I7" s="937">
        <v>118408</v>
      </c>
      <c r="J7" s="934">
        <v>133469</v>
      </c>
      <c r="K7" s="934">
        <v>148865</v>
      </c>
      <c r="L7" s="934">
        <v>153454</v>
      </c>
      <c r="M7" s="934">
        <v>152538</v>
      </c>
      <c r="N7" s="934">
        <v>169401</v>
      </c>
      <c r="O7" s="1824">
        <v>163426</v>
      </c>
      <c r="P7" s="919"/>
      <c r="Q7" s="919"/>
      <c r="R7" s="919"/>
      <c r="S7" s="919"/>
      <c r="T7" s="915"/>
      <c r="U7" s="915"/>
    </row>
    <row r="8" spans="1:21" s="920" customFormat="1" ht="19.899999999999999" customHeight="1">
      <c r="A8" s="1825" t="s">
        <v>412</v>
      </c>
      <c r="B8" s="938"/>
      <c r="C8" s="939"/>
      <c r="D8" s="934"/>
      <c r="E8" s="939"/>
      <c r="F8" s="940"/>
      <c r="G8" s="941"/>
      <c r="H8" s="940"/>
      <c r="I8" s="937"/>
      <c r="J8" s="939"/>
      <c r="K8" s="939"/>
      <c r="L8" s="939"/>
      <c r="M8" s="939"/>
      <c r="N8" s="942"/>
      <c r="O8" s="1824"/>
      <c r="P8" s="919"/>
      <c r="Q8" s="919"/>
      <c r="R8" s="919"/>
      <c r="S8" s="919"/>
      <c r="T8" s="915"/>
      <c r="U8" s="915"/>
    </row>
    <row r="9" spans="1:21" s="920" customFormat="1" ht="19.899999999999999" customHeight="1">
      <c r="A9" s="1825" t="s">
        <v>989</v>
      </c>
      <c r="B9" s="938" t="s">
        <v>143</v>
      </c>
      <c r="C9" s="939">
        <v>81317</v>
      </c>
      <c r="D9" s="939">
        <v>78681</v>
      </c>
      <c r="E9" s="939">
        <v>88935</v>
      </c>
      <c r="F9" s="940">
        <v>87737</v>
      </c>
      <c r="G9" s="941">
        <v>77058</v>
      </c>
      <c r="H9" s="940">
        <v>86873</v>
      </c>
      <c r="I9" s="943">
        <v>92969</v>
      </c>
      <c r="J9" s="939">
        <v>101004</v>
      </c>
      <c r="K9" s="939">
        <v>113581</v>
      </c>
      <c r="L9" s="939">
        <v>115568</v>
      </c>
      <c r="M9" s="939">
        <v>114773</v>
      </c>
      <c r="N9" s="939">
        <v>126236</v>
      </c>
      <c r="O9" s="1824">
        <v>122541</v>
      </c>
      <c r="P9" s="944"/>
      <c r="Q9" s="944"/>
      <c r="R9" s="944"/>
      <c r="S9" s="944"/>
      <c r="T9" s="945"/>
      <c r="U9" s="915"/>
    </row>
    <row r="10" spans="1:21" s="920" customFormat="1" ht="19.899999999999999" customHeight="1">
      <c r="A10" s="1825" t="s">
        <v>990</v>
      </c>
      <c r="B10" s="938" t="s">
        <v>143</v>
      </c>
      <c r="C10" s="939">
        <v>18053</v>
      </c>
      <c r="D10" s="939">
        <v>16850</v>
      </c>
      <c r="E10" s="939">
        <v>20055</v>
      </c>
      <c r="F10" s="940">
        <v>18397</v>
      </c>
      <c r="G10" s="941">
        <v>14732</v>
      </c>
      <c r="H10" s="940">
        <v>13153</v>
      </c>
      <c r="I10" s="943">
        <v>15136</v>
      </c>
      <c r="J10" s="939">
        <v>19167</v>
      </c>
      <c r="K10" s="939">
        <v>20519</v>
      </c>
      <c r="L10" s="939">
        <v>21830</v>
      </c>
      <c r="M10" s="939">
        <v>21588</v>
      </c>
      <c r="N10" s="939">
        <v>24297</v>
      </c>
      <c r="O10" s="1824">
        <v>23208</v>
      </c>
      <c r="P10" s="944"/>
      <c r="Q10" s="944"/>
      <c r="R10" s="944"/>
      <c r="S10" s="944"/>
      <c r="T10" s="945"/>
      <c r="U10" s="915"/>
    </row>
    <row r="11" spans="1:21" s="920" customFormat="1" ht="19.899999999999999" customHeight="1">
      <c r="A11" s="1853" t="s">
        <v>991</v>
      </c>
      <c r="B11" s="1854" t="s">
        <v>143</v>
      </c>
      <c r="C11" s="1855">
        <v>17178</v>
      </c>
      <c r="D11" s="1855">
        <v>16450</v>
      </c>
      <c r="E11" s="1855">
        <v>17485</v>
      </c>
      <c r="F11" s="1856">
        <v>17729</v>
      </c>
      <c r="G11" s="1857">
        <v>11977</v>
      </c>
      <c r="H11" s="1856">
        <v>8198</v>
      </c>
      <c r="I11" s="1858">
        <v>10304</v>
      </c>
      <c r="J11" s="1855">
        <v>13297</v>
      </c>
      <c r="K11" s="1855">
        <v>14764</v>
      </c>
      <c r="L11" s="1855">
        <v>16056</v>
      </c>
      <c r="M11" s="1855">
        <v>16177</v>
      </c>
      <c r="N11" s="1855">
        <v>18869</v>
      </c>
      <c r="O11" s="1859">
        <v>17677</v>
      </c>
      <c r="P11" s="944"/>
      <c r="Q11" s="944"/>
      <c r="R11" s="944"/>
      <c r="S11" s="944"/>
      <c r="T11" s="945"/>
      <c r="U11" s="915"/>
    </row>
    <row r="12" spans="1:21" s="949" customFormat="1" ht="19.899999999999999" customHeight="1">
      <c r="A12" s="1823" t="s">
        <v>988</v>
      </c>
      <c r="B12" s="1852" t="s">
        <v>992</v>
      </c>
      <c r="C12" s="964">
        <v>64.874457004557712</v>
      </c>
      <c r="D12" s="964">
        <v>62.2</v>
      </c>
      <c r="E12" s="951">
        <v>70.149247092110571</v>
      </c>
      <c r="F12" s="965">
        <v>67.900000000000006</v>
      </c>
      <c r="G12" s="966">
        <v>57</v>
      </c>
      <c r="H12" s="965">
        <v>69</v>
      </c>
      <c r="I12" s="965">
        <v>79.599999999999994</v>
      </c>
      <c r="J12" s="967">
        <v>85.83</v>
      </c>
      <c r="K12" s="946">
        <v>95.6</v>
      </c>
      <c r="L12" s="951">
        <v>96</v>
      </c>
      <c r="M12" s="946">
        <v>93.1</v>
      </c>
      <c r="N12" s="946">
        <v>102.9</v>
      </c>
      <c r="O12" s="1826">
        <v>101.8</v>
      </c>
      <c r="P12" s="947"/>
      <c r="Q12" s="947"/>
      <c r="R12" s="947"/>
      <c r="S12" s="947"/>
      <c r="T12" s="948"/>
      <c r="U12" s="948"/>
    </row>
    <row r="13" spans="1:21" s="920" customFormat="1" ht="19.899999999999999" customHeight="1">
      <c r="A13" s="1825" t="s">
        <v>412</v>
      </c>
      <c r="B13" s="950"/>
      <c r="C13" s="951"/>
      <c r="D13" s="952"/>
      <c r="E13" s="953"/>
      <c r="F13" s="940"/>
      <c r="G13" s="941"/>
      <c r="H13" s="940"/>
      <c r="I13" s="937"/>
      <c r="J13" s="954"/>
      <c r="K13" s="942"/>
      <c r="L13" s="942"/>
      <c r="M13" s="942"/>
      <c r="N13" s="942"/>
      <c r="O13" s="1827"/>
      <c r="P13" s="919"/>
      <c r="Q13" s="919"/>
      <c r="R13" s="919"/>
      <c r="S13" s="919"/>
      <c r="T13" s="915"/>
      <c r="U13" s="915"/>
    </row>
    <row r="14" spans="1:21" s="920" customFormat="1" ht="19.899999999999999" customHeight="1">
      <c r="A14" s="1825" t="s">
        <v>989</v>
      </c>
      <c r="B14" s="938" t="s">
        <v>992</v>
      </c>
      <c r="C14" s="952">
        <v>45.263721558839443</v>
      </c>
      <c r="D14" s="952">
        <v>43.7</v>
      </c>
      <c r="E14" s="953">
        <v>49.327719234132068</v>
      </c>
      <c r="F14" s="955">
        <v>48.1</v>
      </c>
      <c r="G14" s="956">
        <v>42.3</v>
      </c>
      <c r="H14" s="955">
        <v>55.4</v>
      </c>
      <c r="I14" s="957">
        <v>62.47</v>
      </c>
      <c r="J14" s="954">
        <v>65</v>
      </c>
      <c r="K14" s="942">
        <v>72.900000000000006</v>
      </c>
      <c r="L14" s="942">
        <v>72.3</v>
      </c>
      <c r="M14" s="942">
        <v>70.099999999999994</v>
      </c>
      <c r="N14" s="942">
        <v>76.900000000000006</v>
      </c>
      <c r="O14" s="1827">
        <v>76.3</v>
      </c>
      <c r="P14" s="919"/>
      <c r="Q14" s="919"/>
      <c r="R14" s="919"/>
      <c r="S14" s="919"/>
      <c r="T14" s="915"/>
      <c r="U14" s="915"/>
    </row>
    <row r="15" spans="1:21" s="920" customFormat="1" ht="19.899999999999999" customHeight="1">
      <c r="A15" s="1825" t="s">
        <v>990</v>
      </c>
      <c r="B15" s="938" t="s">
        <v>992</v>
      </c>
      <c r="C15" s="952">
        <v>10.048894638288777</v>
      </c>
      <c r="D15" s="952">
        <v>9.4</v>
      </c>
      <c r="E15" s="953">
        <v>11.123488044532733</v>
      </c>
      <c r="F15" s="955">
        <v>10.1</v>
      </c>
      <c r="G15" s="956">
        <v>8.1</v>
      </c>
      <c r="H15" s="955">
        <v>8.4</v>
      </c>
      <c r="I15" s="957">
        <v>10.17</v>
      </c>
      <c r="J15" s="954">
        <v>12.3</v>
      </c>
      <c r="K15" s="942">
        <v>13.2</v>
      </c>
      <c r="L15" s="942">
        <v>13.7</v>
      </c>
      <c r="M15" s="942">
        <v>13.2</v>
      </c>
      <c r="N15" s="942">
        <v>14.8</v>
      </c>
      <c r="O15" s="1827">
        <v>14.5</v>
      </c>
      <c r="P15" s="919"/>
      <c r="Q15" s="919"/>
      <c r="R15" s="919"/>
      <c r="S15" s="919"/>
      <c r="T15" s="915"/>
      <c r="U15" s="915"/>
    </row>
    <row r="16" spans="1:21" s="920" customFormat="1" ht="19.899999999999999" customHeight="1">
      <c r="A16" s="1853" t="s">
        <v>991</v>
      </c>
      <c r="B16" s="1854" t="s">
        <v>992</v>
      </c>
      <c r="C16" s="1860">
        <v>9.5618408074294905</v>
      </c>
      <c r="D16" s="1860">
        <v>9.1</v>
      </c>
      <c r="E16" s="1861">
        <v>9.6980398134457673</v>
      </c>
      <c r="F16" s="1862">
        <v>9.6999999999999993</v>
      </c>
      <c r="G16" s="1863">
        <v>6.6</v>
      </c>
      <c r="H16" s="1862">
        <v>5.2</v>
      </c>
      <c r="I16" s="1864">
        <v>3.92</v>
      </c>
      <c r="J16" s="1865">
        <v>8.6</v>
      </c>
      <c r="K16" s="1866">
        <v>9.5</v>
      </c>
      <c r="L16" s="1861">
        <v>10</v>
      </c>
      <c r="M16" s="1861">
        <v>10</v>
      </c>
      <c r="N16" s="1866">
        <v>11.2</v>
      </c>
      <c r="O16" s="1867">
        <v>11.1</v>
      </c>
      <c r="P16" s="919"/>
      <c r="Q16" s="919"/>
      <c r="R16" s="919"/>
      <c r="S16" s="919"/>
      <c r="T16" s="915"/>
      <c r="U16" s="915"/>
    </row>
    <row r="17" spans="1:21" s="920" customFormat="1" ht="19.899999999999999" customHeight="1">
      <c r="A17" s="1828" t="s">
        <v>993</v>
      </c>
      <c r="B17" s="938"/>
      <c r="C17" s="952"/>
      <c r="D17" s="952"/>
      <c r="E17" s="953"/>
      <c r="F17" s="955"/>
      <c r="G17" s="956"/>
      <c r="H17" s="955"/>
      <c r="I17" s="957"/>
      <c r="J17" s="954"/>
      <c r="K17" s="942"/>
      <c r="L17" s="953"/>
      <c r="M17" s="953"/>
      <c r="N17" s="942"/>
      <c r="O17" s="1827"/>
      <c r="P17" s="919"/>
      <c r="Q17" s="919"/>
      <c r="R17" s="919"/>
      <c r="S17" s="919"/>
      <c r="T17" s="915"/>
      <c r="U17" s="915"/>
    </row>
    <row r="18" spans="1:21" s="920" customFormat="1" ht="19.899999999999999" customHeight="1">
      <c r="A18" s="1829" t="s">
        <v>994</v>
      </c>
      <c r="B18" s="958" t="s">
        <v>987</v>
      </c>
      <c r="C18" s="929">
        <v>1065902</v>
      </c>
      <c r="D18" s="929">
        <v>1021522</v>
      </c>
      <c r="E18" s="929">
        <v>1055781</v>
      </c>
      <c r="F18" s="959">
        <v>1058386</v>
      </c>
      <c r="G18" s="960">
        <v>1031048</v>
      </c>
      <c r="H18" s="959">
        <v>1107364</v>
      </c>
      <c r="I18" s="961">
        <v>1064938</v>
      </c>
      <c r="J18" s="962">
        <v>1134257</v>
      </c>
      <c r="K18" s="929">
        <v>1143767</v>
      </c>
      <c r="L18" s="929">
        <v>1174796</v>
      </c>
      <c r="M18" s="929">
        <v>1145075</v>
      </c>
      <c r="N18" s="929">
        <v>1214981</v>
      </c>
      <c r="O18" s="1830">
        <v>1182695</v>
      </c>
      <c r="P18" s="919"/>
      <c r="Q18" s="919"/>
      <c r="R18" s="919"/>
      <c r="S18" s="919"/>
      <c r="T18" s="915"/>
      <c r="U18" s="915"/>
    </row>
    <row r="19" spans="1:21" s="949" customFormat="1" ht="19.899999999999999" customHeight="1">
      <c r="A19" s="1823" t="s">
        <v>988</v>
      </c>
      <c r="B19" s="963" t="s">
        <v>995</v>
      </c>
      <c r="C19" s="951">
        <v>90.875846103343719</v>
      </c>
      <c r="D19" s="964">
        <v>88.2</v>
      </c>
      <c r="E19" s="951">
        <v>98.972482903017124</v>
      </c>
      <c r="F19" s="965">
        <v>96.9</v>
      </c>
      <c r="G19" s="966">
        <v>81.199982158493611</v>
      </c>
      <c r="H19" s="965">
        <v>95.6</v>
      </c>
      <c r="I19" s="965">
        <v>78.16</v>
      </c>
      <c r="J19" s="967">
        <v>115.3</v>
      </c>
      <c r="K19" s="946">
        <v>127.3</v>
      </c>
      <c r="L19" s="946">
        <v>127.62</v>
      </c>
      <c r="M19" s="946">
        <v>130.19999999999999</v>
      </c>
      <c r="N19" s="946">
        <v>133.6</v>
      </c>
      <c r="O19" s="1826">
        <f>SUM(O21:O23)</f>
        <v>135.5</v>
      </c>
      <c r="P19" s="947"/>
      <c r="Q19" s="947"/>
      <c r="R19" s="947"/>
      <c r="S19" s="947"/>
      <c r="T19" s="948"/>
      <c r="U19" s="948"/>
    </row>
    <row r="20" spans="1:21" s="920" customFormat="1" ht="19.899999999999999" customHeight="1">
      <c r="A20" s="1825" t="s">
        <v>412</v>
      </c>
      <c r="B20" s="938"/>
      <c r="C20" s="951"/>
      <c r="D20" s="964"/>
      <c r="E20" s="953"/>
      <c r="F20" s="955"/>
      <c r="G20" s="956"/>
      <c r="H20" s="955"/>
      <c r="I20" s="937"/>
      <c r="J20" s="953"/>
      <c r="K20" s="942"/>
      <c r="L20" s="942"/>
      <c r="M20" s="942"/>
      <c r="N20" s="942"/>
      <c r="O20" s="1827"/>
      <c r="P20" s="919"/>
      <c r="Q20" s="919"/>
      <c r="R20" s="919"/>
      <c r="S20" s="919"/>
      <c r="T20" s="915"/>
      <c r="U20" s="915"/>
    </row>
    <row r="21" spans="1:21" s="920" customFormat="1" ht="19.899999999999999" customHeight="1">
      <c r="A21" s="1825" t="s">
        <v>989</v>
      </c>
      <c r="B21" s="938" t="s">
        <v>995</v>
      </c>
      <c r="C21" s="953">
        <v>63.405216542416866</v>
      </c>
      <c r="D21" s="952">
        <v>62</v>
      </c>
      <c r="E21" s="953">
        <v>69.595712725675654</v>
      </c>
      <c r="F21" s="955">
        <v>68.7</v>
      </c>
      <c r="G21" s="956">
        <v>60.299596453296338</v>
      </c>
      <c r="H21" s="955">
        <v>76.8</v>
      </c>
      <c r="I21" s="957">
        <v>61.93</v>
      </c>
      <c r="J21" s="953">
        <v>87.1</v>
      </c>
      <c r="K21" s="942">
        <v>96.8</v>
      </c>
      <c r="L21" s="942">
        <v>95.75</v>
      </c>
      <c r="M21" s="942">
        <v>97.7</v>
      </c>
      <c r="N21" s="942">
        <v>99.29</v>
      </c>
      <c r="O21" s="1827">
        <v>101.35</v>
      </c>
      <c r="P21" s="919"/>
      <c r="Q21" s="919"/>
      <c r="R21" s="919"/>
      <c r="S21" s="919"/>
      <c r="T21" s="915"/>
      <c r="U21" s="915"/>
    </row>
    <row r="22" spans="1:21" s="920" customFormat="1" ht="19.899999999999999" customHeight="1">
      <c r="A22" s="1825" t="s">
        <v>990</v>
      </c>
      <c r="B22" s="938" t="s">
        <v>995</v>
      </c>
      <c r="C22" s="953">
        <v>14.076446182720115</v>
      </c>
      <c r="D22" s="952">
        <v>13.3</v>
      </c>
      <c r="E22" s="953">
        <v>15.693956470606906</v>
      </c>
      <c r="F22" s="955">
        <v>14.4</v>
      </c>
      <c r="G22" s="956">
        <v>11.528117196786338</v>
      </c>
      <c r="H22" s="955">
        <v>11.6</v>
      </c>
      <c r="I22" s="957">
        <v>9.93</v>
      </c>
      <c r="J22" s="953">
        <v>16.7</v>
      </c>
      <c r="K22" s="942">
        <v>17.8</v>
      </c>
      <c r="L22" s="942">
        <v>18.38</v>
      </c>
      <c r="M22" s="942">
        <v>18.600000000000001</v>
      </c>
      <c r="N22" s="942">
        <v>19.54</v>
      </c>
      <c r="O22" s="1827">
        <v>19.47</v>
      </c>
      <c r="P22" s="919"/>
      <c r="Q22" s="919"/>
      <c r="R22" s="919"/>
      <c r="S22" s="919"/>
      <c r="T22" s="915"/>
      <c r="U22" s="915"/>
    </row>
    <row r="23" spans="1:21" s="920" customFormat="1" ht="19.899999999999999" customHeight="1">
      <c r="A23" s="1853" t="s">
        <v>991</v>
      </c>
      <c r="B23" s="1868" t="s">
        <v>995</v>
      </c>
      <c r="C23" s="1861">
        <v>13.394183378206733</v>
      </c>
      <c r="D23" s="1860">
        <v>13</v>
      </c>
      <c r="E23" s="1861">
        <v>13.682813706734567</v>
      </c>
      <c r="F23" s="1862">
        <v>13.9</v>
      </c>
      <c r="G23" s="1863">
        <v>9.3722685084109401</v>
      </c>
      <c r="H23" s="1862">
        <v>7.2</v>
      </c>
      <c r="I23" s="1864">
        <v>6.3</v>
      </c>
      <c r="J23" s="1861">
        <v>11.5</v>
      </c>
      <c r="K23" s="1866">
        <v>12.7</v>
      </c>
      <c r="L23" s="1866">
        <v>13.5</v>
      </c>
      <c r="M23" s="1866">
        <v>13.9</v>
      </c>
      <c r="N23" s="1866">
        <v>14.81</v>
      </c>
      <c r="O23" s="1867">
        <v>14.68</v>
      </c>
      <c r="P23" s="919"/>
      <c r="Q23" s="919"/>
      <c r="R23" s="919"/>
      <c r="S23" s="919"/>
      <c r="T23" s="915"/>
      <c r="U23" s="915"/>
    </row>
    <row r="24" spans="1:21" s="920" customFormat="1" ht="19.899999999999999" customHeight="1">
      <c r="A24" s="1825" t="s">
        <v>996</v>
      </c>
      <c r="B24" s="938" t="s">
        <v>987</v>
      </c>
      <c r="C24" s="953"/>
      <c r="D24" s="952"/>
      <c r="E24" s="953"/>
      <c r="F24" s="955"/>
      <c r="G24" s="956"/>
      <c r="H24" s="955"/>
      <c r="I24" s="957"/>
      <c r="J24" s="953"/>
      <c r="K24" s="942"/>
      <c r="L24" s="942"/>
      <c r="M24" s="942"/>
      <c r="N24" s="942"/>
      <c r="O24" s="1827"/>
      <c r="P24" s="919"/>
      <c r="Q24" s="919"/>
      <c r="R24" s="919"/>
      <c r="S24" s="919"/>
      <c r="T24" s="915"/>
      <c r="U24" s="915"/>
    </row>
    <row r="25" spans="1:21" s="949" customFormat="1" ht="19.899999999999999" customHeight="1" thickBot="1">
      <c r="A25" s="1831" t="s">
        <v>997</v>
      </c>
      <c r="B25" s="1832" t="s">
        <v>998</v>
      </c>
      <c r="C25" s="1833">
        <v>2.6</v>
      </c>
      <c r="D25" s="1834">
        <v>2.8</v>
      </c>
      <c r="E25" s="1833">
        <v>2.7</v>
      </c>
      <c r="F25" s="1835">
        <v>2.2999999999999998</v>
      </c>
      <c r="G25" s="1836">
        <v>2.5</v>
      </c>
      <c r="H25" s="1837">
        <v>3.4</v>
      </c>
      <c r="I25" s="1835">
        <v>2.2999999999999998</v>
      </c>
      <c r="J25" s="1833">
        <v>3.3</v>
      </c>
      <c r="K25" s="1838">
        <v>3.4</v>
      </c>
      <c r="L25" s="1838">
        <v>3.1</v>
      </c>
      <c r="M25" s="1833">
        <v>3</v>
      </c>
      <c r="N25" s="1838">
        <v>2.5</v>
      </c>
      <c r="O25" s="1839">
        <v>2.78</v>
      </c>
      <c r="P25" s="947"/>
      <c r="Q25" s="947"/>
      <c r="R25" s="947"/>
      <c r="S25" s="947"/>
      <c r="T25" s="948"/>
      <c r="U25" s="948"/>
    </row>
    <row r="26" spans="1:21" s="920" customFormat="1" ht="15.75">
      <c r="A26" s="968" t="s">
        <v>413</v>
      </c>
      <c r="B26" s="919"/>
      <c r="C26" s="919"/>
      <c r="D26" s="969"/>
      <c r="E26" s="944"/>
      <c r="F26" s="970"/>
      <c r="G26" s="970"/>
      <c r="H26" s="970"/>
      <c r="I26" s="971"/>
      <c r="J26" s="919"/>
      <c r="K26" s="919"/>
      <c r="L26" s="919"/>
      <c r="M26" s="919"/>
      <c r="N26" s="919"/>
      <c r="O26" s="919"/>
      <c r="P26" s="919"/>
      <c r="Q26" s="919"/>
      <c r="R26" s="919"/>
      <c r="S26" s="919"/>
      <c r="T26" s="915"/>
      <c r="U26" s="915"/>
    </row>
    <row r="27" spans="1:21" s="920" customFormat="1" ht="15.75">
      <c r="A27" s="919" t="s">
        <v>414</v>
      </c>
      <c r="B27" s="919"/>
      <c r="C27" s="919"/>
      <c r="D27" s="919"/>
      <c r="E27" s="919"/>
      <c r="F27" s="972"/>
      <c r="G27" s="972"/>
      <c r="H27" s="972"/>
      <c r="I27" s="971"/>
      <c r="J27" s="919"/>
      <c r="K27" s="919"/>
      <c r="L27" s="919"/>
      <c r="M27" s="919"/>
      <c r="N27" s="919"/>
      <c r="O27" s="919"/>
      <c r="P27" s="919"/>
      <c r="Q27" s="919"/>
      <c r="R27" s="919"/>
      <c r="S27" s="919"/>
    </row>
    <row r="28" spans="1:21">
      <c r="A28" s="968" t="s">
        <v>999</v>
      </c>
      <c r="B28" s="919"/>
      <c r="C28" s="919"/>
      <c r="D28" s="919"/>
      <c r="E28" s="919"/>
      <c r="F28" s="972"/>
      <c r="G28" s="972"/>
      <c r="H28" s="972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19"/>
    </row>
    <row r="29" spans="1:21">
      <c r="A29" s="968" t="s">
        <v>1000</v>
      </c>
      <c r="B29" s="919"/>
      <c r="C29" s="919"/>
      <c r="D29" s="919"/>
      <c r="E29" s="919"/>
      <c r="F29" s="972"/>
      <c r="G29" s="972"/>
      <c r="H29" s="972"/>
      <c r="I29" s="919"/>
      <c r="J29" s="919"/>
      <c r="K29" s="919"/>
      <c r="L29" s="919"/>
      <c r="M29" s="919"/>
      <c r="N29" s="919"/>
      <c r="O29" s="919"/>
      <c r="P29" s="919"/>
      <c r="Q29" s="919"/>
      <c r="R29" s="919"/>
      <c r="S29" s="919"/>
    </row>
    <row r="30" spans="1:21">
      <c r="A30" s="968" t="s">
        <v>711</v>
      </c>
    </row>
    <row r="31" spans="1:21">
      <c r="A31" s="968"/>
    </row>
  </sheetData>
  <mergeCells count="1">
    <mergeCell ref="A3:A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6"/>
  <sheetViews>
    <sheetView workbookViewId="0">
      <selection activeCell="L26" sqref="L26"/>
    </sheetView>
  </sheetViews>
  <sheetFormatPr defaultColWidth="48.85546875" defaultRowHeight="15"/>
  <cols>
    <col min="2" max="5" width="13.140625" bestFit="1" customWidth="1"/>
    <col min="6" max="6" width="11.28515625" bestFit="1" customWidth="1"/>
    <col min="7" max="7" width="16.140625" style="22" customWidth="1"/>
  </cols>
  <sheetData>
    <row r="1" spans="1:10" ht="15.75">
      <c r="A1" s="811" t="s">
        <v>807</v>
      </c>
      <c r="B1" s="812"/>
      <c r="C1" s="812"/>
      <c r="D1" s="812"/>
      <c r="E1" s="812"/>
      <c r="F1" s="812"/>
      <c r="G1" s="813"/>
    </row>
    <row r="2" spans="1:10" ht="14.45" customHeight="1" thickBot="1">
      <c r="A2" s="811"/>
      <c r="B2" s="812"/>
      <c r="C2" s="812"/>
      <c r="D2" s="812"/>
      <c r="E2" s="812"/>
      <c r="F2" s="812"/>
      <c r="G2" s="813" t="s">
        <v>705</v>
      </c>
    </row>
    <row r="3" spans="1:10" ht="19.5" thickBot="1">
      <c r="A3" s="814" t="s">
        <v>150</v>
      </c>
      <c r="B3" s="815">
        <v>2014</v>
      </c>
      <c r="C3" s="816">
        <v>2015</v>
      </c>
      <c r="D3" s="816" t="s">
        <v>941</v>
      </c>
      <c r="E3" s="816" t="s">
        <v>1023</v>
      </c>
      <c r="F3" s="816" t="s">
        <v>1024</v>
      </c>
      <c r="G3" s="817" t="s">
        <v>955</v>
      </c>
    </row>
    <row r="4" spans="1:10" ht="13.9" customHeight="1" thickTop="1">
      <c r="A4" s="818" t="s">
        <v>749</v>
      </c>
      <c r="B4" s="280">
        <v>338598</v>
      </c>
      <c r="C4" s="281">
        <v>395627.99999999994</v>
      </c>
      <c r="D4" s="281">
        <v>382744</v>
      </c>
      <c r="E4" s="281">
        <v>448842.99999999994</v>
      </c>
      <c r="F4" s="281">
        <v>383012</v>
      </c>
      <c r="G4" s="819">
        <v>85.33317886209656</v>
      </c>
      <c r="H4" s="1044"/>
    </row>
    <row r="5" spans="1:10" ht="13.9" customHeight="1">
      <c r="A5" s="818" t="s">
        <v>409</v>
      </c>
      <c r="B5" s="280">
        <v>105625</v>
      </c>
      <c r="C5" s="281">
        <v>106755.00000000001</v>
      </c>
      <c r="D5" s="281">
        <v>99276</v>
      </c>
      <c r="E5" s="281">
        <v>135220</v>
      </c>
      <c r="F5" s="281">
        <v>95935</v>
      </c>
      <c r="G5" s="819">
        <v>70.947345067297732</v>
      </c>
      <c r="H5" s="1044"/>
    </row>
    <row r="6" spans="1:10" ht="13.9" customHeight="1">
      <c r="A6" s="818" t="s">
        <v>773</v>
      </c>
      <c r="B6" s="280">
        <v>7347</v>
      </c>
      <c r="C6" s="281">
        <v>1861</v>
      </c>
      <c r="D6" s="281">
        <v>2632</v>
      </c>
      <c r="E6" s="281">
        <v>350</v>
      </c>
      <c r="F6" s="281">
        <v>-250</v>
      </c>
      <c r="G6" s="819">
        <v>-71.428571428571431</v>
      </c>
      <c r="H6" s="1044"/>
    </row>
    <row r="7" spans="1:10" ht="13.9" customHeight="1">
      <c r="A7" s="820" t="s">
        <v>774</v>
      </c>
      <c r="B7" s="280">
        <v>132028</v>
      </c>
      <c r="C7" s="281">
        <v>169486</v>
      </c>
      <c r="D7" s="281">
        <v>151330</v>
      </c>
      <c r="E7" s="281">
        <v>186053.99999999997</v>
      </c>
      <c r="F7" s="281">
        <v>175535</v>
      </c>
      <c r="G7" s="819">
        <v>94.346265062831236</v>
      </c>
      <c r="H7" s="1044"/>
    </row>
    <row r="8" spans="1:10" ht="13.9" customHeight="1">
      <c r="A8" s="820" t="s">
        <v>775</v>
      </c>
      <c r="B8" s="280">
        <v>127442</v>
      </c>
      <c r="C8" s="281">
        <v>165677</v>
      </c>
      <c r="D8" s="281">
        <v>146615</v>
      </c>
      <c r="E8" s="281">
        <v>180543.99999999997</v>
      </c>
      <c r="F8" s="281">
        <v>166379</v>
      </c>
      <c r="G8" s="819">
        <v>92.154267103863887</v>
      </c>
      <c r="H8" s="1044"/>
    </row>
    <row r="9" spans="1:10" ht="13.9" customHeight="1">
      <c r="A9" s="820" t="s">
        <v>776</v>
      </c>
      <c r="B9" s="280">
        <v>48543</v>
      </c>
      <c r="C9" s="281">
        <v>70261</v>
      </c>
      <c r="D9" s="281">
        <v>73813</v>
      </c>
      <c r="E9" s="281">
        <v>80809</v>
      </c>
      <c r="F9" s="281">
        <v>63551</v>
      </c>
      <c r="G9" s="819">
        <v>78.643467930552291</v>
      </c>
      <c r="H9" s="1044"/>
    </row>
    <row r="10" spans="1:10" ht="13.9" customHeight="1">
      <c r="A10" s="820" t="s">
        <v>777</v>
      </c>
      <c r="B10" s="280">
        <v>50851</v>
      </c>
      <c r="C10" s="281">
        <v>46720</v>
      </c>
      <c r="D10" s="281">
        <v>56662</v>
      </c>
      <c r="E10" s="281">
        <v>45076</v>
      </c>
      <c r="F10" s="281">
        <v>45681</v>
      </c>
      <c r="G10" s="819">
        <v>101.34217765551513</v>
      </c>
      <c r="H10" s="1044"/>
    </row>
    <row r="11" spans="1:10" ht="13.9" customHeight="1" thickBot="1">
      <c r="A11" s="821" t="s">
        <v>778</v>
      </c>
      <c r="B11" s="283">
        <v>1551</v>
      </c>
      <c r="C11" s="282">
        <v>2406</v>
      </c>
      <c r="D11" s="282">
        <v>1662.9999999999998</v>
      </c>
      <c r="E11" s="282">
        <v>1683.9999999999998</v>
      </c>
      <c r="F11" s="282">
        <v>2310</v>
      </c>
      <c r="G11" s="822">
        <v>137.17339667458435</v>
      </c>
      <c r="H11" s="1044"/>
    </row>
    <row r="12" spans="1:10" s="286" customFormat="1">
      <c r="A12" s="823" t="s">
        <v>884</v>
      </c>
      <c r="B12" s="823"/>
      <c r="C12" s="823"/>
      <c r="D12" s="823"/>
      <c r="E12" s="823"/>
      <c r="F12" s="823"/>
      <c r="G12" s="824"/>
      <c r="I12" s="287"/>
      <c r="J12" s="288"/>
    </row>
    <row r="13" spans="1:10" s="286" customFormat="1">
      <c r="A13" s="27" t="s">
        <v>779</v>
      </c>
      <c r="B13" s="27"/>
      <c r="C13" s="27"/>
      <c r="D13" s="27"/>
      <c r="E13" s="27"/>
      <c r="F13" s="27"/>
      <c r="G13" s="824"/>
      <c r="I13" s="287"/>
      <c r="J13" s="288"/>
    </row>
    <row r="14" spans="1:10" s="286" customFormat="1">
      <c r="A14" s="27" t="s">
        <v>780</v>
      </c>
      <c r="B14" s="27"/>
      <c r="C14" s="27"/>
      <c r="D14" s="27"/>
      <c r="E14" s="27"/>
      <c r="F14" s="27"/>
      <c r="G14" s="824"/>
      <c r="I14" s="287"/>
      <c r="J14" s="288"/>
    </row>
    <row r="15" spans="1:10" s="286" customFormat="1">
      <c r="A15" s="286" t="s">
        <v>717</v>
      </c>
      <c r="D15" s="287"/>
      <c r="E15" s="288"/>
      <c r="G15" s="824"/>
    </row>
    <row r="16" spans="1:10" s="286" customFormat="1" ht="8.4499999999999993" customHeight="1">
      <c r="D16" s="287"/>
      <c r="E16" s="288"/>
      <c r="G16" s="824"/>
    </row>
    <row r="17" spans="1:7" ht="15.75">
      <c r="A17" s="825" t="s">
        <v>752</v>
      </c>
      <c r="B17" s="826"/>
      <c r="C17" s="826"/>
      <c r="D17" s="826"/>
      <c r="E17" s="826"/>
      <c r="F17" s="826"/>
      <c r="G17" s="813"/>
    </row>
    <row r="18" spans="1:7" ht="7.15" customHeight="1" thickBot="1">
      <c r="A18" s="825"/>
      <c r="B18" s="826"/>
      <c r="C18" s="826"/>
      <c r="D18" s="826"/>
      <c r="E18" s="826"/>
      <c r="F18" s="826"/>
      <c r="G18" s="813"/>
    </row>
    <row r="19" spans="1:7" ht="19.5" thickBot="1">
      <c r="A19" s="814" t="s">
        <v>150</v>
      </c>
      <c r="B19" s="832">
        <v>2014</v>
      </c>
      <c r="C19" s="833">
        <v>2015</v>
      </c>
      <c r="D19" s="833" t="s">
        <v>896</v>
      </c>
      <c r="E19" s="833" t="s">
        <v>1018</v>
      </c>
      <c r="F19" s="833" t="s">
        <v>1019</v>
      </c>
      <c r="G19" s="817" t="s">
        <v>955</v>
      </c>
    </row>
    <row r="20" spans="1:7" ht="16.149999999999999" customHeight="1" thickTop="1">
      <c r="A20" s="818" t="s">
        <v>1016</v>
      </c>
      <c r="B20" s="280">
        <v>7524899</v>
      </c>
      <c r="C20" s="281">
        <v>7653960</v>
      </c>
      <c r="D20" s="281">
        <v>7744760</v>
      </c>
      <c r="E20" s="281">
        <v>8004830</v>
      </c>
      <c r="F20" s="827" t="s">
        <v>220</v>
      </c>
      <c r="G20" s="819">
        <v>103.35801238514814</v>
      </c>
    </row>
    <row r="21" spans="1:7" ht="16.149999999999999" customHeight="1">
      <c r="A21" s="818" t="s">
        <v>1017</v>
      </c>
      <c r="B21" s="280">
        <v>4414162.0000000009</v>
      </c>
      <c r="C21" s="281">
        <v>4444542</v>
      </c>
      <c r="D21" s="281">
        <v>4445555</v>
      </c>
      <c r="E21" s="281">
        <v>4555303</v>
      </c>
      <c r="F21" s="827" t="s">
        <v>220</v>
      </c>
      <c r="G21" s="819">
        <v>102.46871313030657</v>
      </c>
    </row>
    <row r="22" spans="1:7" ht="13.9" customHeight="1">
      <c r="A22" s="818" t="s">
        <v>1013</v>
      </c>
      <c r="B22" s="280">
        <v>237427</v>
      </c>
      <c r="C22" s="281">
        <v>241667</v>
      </c>
      <c r="D22" s="281">
        <v>238781.00000000003</v>
      </c>
      <c r="E22" s="281">
        <v>251466</v>
      </c>
      <c r="F22" s="281">
        <v>283487</v>
      </c>
      <c r="G22" s="819">
        <v>112.73372941073545</v>
      </c>
    </row>
    <row r="23" spans="1:7" ht="13.9" customHeight="1">
      <c r="A23" s="820" t="s">
        <v>409</v>
      </c>
      <c r="B23" s="280">
        <v>84910</v>
      </c>
      <c r="C23" s="281">
        <v>37290.000000000007</v>
      </c>
      <c r="D23" s="281">
        <v>64887</v>
      </c>
      <c r="E23" s="281">
        <v>62440.000000000007</v>
      </c>
      <c r="F23" s="281">
        <v>62309</v>
      </c>
      <c r="G23" s="819">
        <v>99.790198590647009</v>
      </c>
    </row>
    <row r="24" spans="1:7" ht="13.9" customHeight="1">
      <c r="A24" s="820" t="s">
        <v>1123</v>
      </c>
      <c r="B24" s="280">
        <v>-197</v>
      </c>
      <c r="C24" s="281">
        <v>1629</v>
      </c>
      <c r="D24" s="281">
        <v>0</v>
      </c>
      <c r="E24" s="281">
        <v>-784</v>
      </c>
      <c r="F24" s="281">
        <v>150</v>
      </c>
      <c r="G24" s="828" t="s">
        <v>220</v>
      </c>
    </row>
    <row r="25" spans="1:7" ht="13.9" customHeight="1">
      <c r="A25" s="820" t="s">
        <v>410</v>
      </c>
      <c r="B25" s="280">
        <v>122888</v>
      </c>
      <c r="C25" s="281">
        <v>165872</v>
      </c>
      <c r="D25" s="281">
        <v>133951</v>
      </c>
      <c r="E25" s="281">
        <v>150459.99999999997</v>
      </c>
      <c r="F25" s="281">
        <v>182478</v>
      </c>
      <c r="G25" s="819">
        <v>121.28007443838898</v>
      </c>
    </row>
    <row r="26" spans="1:7" ht="13.9" customHeight="1">
      <c r="A26" s="820" t="s">
        <v>1124</v>
      </c>
      <c r="B26" s="280">
        <v>120701</v>
      </c>
      <c r="C26" s="281">
        <v>163555.99999999997</v>
      </c>
      <c r="D26" s="281">
        <v>131721</v>
      </c>
      <c r="E26" s="281">
        <v>146918.99999999997</v>
      </c>
      <c r="F26" s="281">
        <v>180578</v>
      </c>
      <c r="G26" s="819">
        <v>122.90990273552096</v>
      </c>
    </row>
    <row r="27" spans="1:7" ht="13.9" customHeight="1">
      <c r="A27" s="820" t="s">
        <v>703</v>
      </c>
      <c r="B27" s="280">
        <v>16107</v>
      </c>
      <c r="C27" s="281">
        <v>19541.999999999996</v>
      </c>
      <c r="D27" s="281">
        <v>19234</v>
      </c>
      <c r="E27" s="281">
        <v>28763.000000000004</v>
      </c>
      <c r="F27" s="281">
        <v>27238</v>
      </c>
      <c r="G27" s="819">
        <v>94.698049577582296</v>
      </c>
    </row>
    <row r="28" spans="1:7" ht="13.9" customHeight="1">
      <c r="A28" s="820" t="s">
        <v>750</v>
      </c>
      <c r="B28" s="830">
        <v>9870</v>
      </c>
      <c r="C28" s="831">
        <v>9384</v>
      </c>
      <c r="D28" s="831">
        <v>6866.0000000000009</v>
      </c>
      <c r="E28" s="831">
        <v>5527</v>
      </c>
      <c r="F28" s="831">
        <v>6380</v>
      </c>
      <c r="G28" s="819">
        <v>115.4</v>
      </c>
    </row>
    <row r="29" spans="1:7" ht="13.9" customHeight="1" thickBot="1">
      <c r="A29" s="821" t="s">
        <v>751</v>
      </c>
      <c r="B29" s="283">
        <v>3652</v>
      </c>
      <c r="C29" s="282">
        <v>9579</v>
      </c>
      <c r="D29" s="282">
        <v>13843</v>
      </c>
      <c r="E29" s="282">
        <v>4276</v>
      </c>
      <c r="F29" s="282">
        <v>5082</v>
      </c>
      <c r="G29" s="822">
        <v>118.84939195509823</v>
      </c>
    </row>
    <row r="30" spans="1:7" ht="15.75">
      <c r="A30" s="1031" t="s">
        <v>261</v>
      </c>
      <c r="B30" s="812"/>
      <c r="C30" s="812"/>
      <c r="D30" s="812"/>
      <c r="E30" s="812"/>
      <c r="F30" s="812"/>
      <c r="G30" s="829"/>
    </row>
    <row r="31" spans="1:7" ht="13.15" customHeight="1">
      <c r="A31" s="1031" t="s">
        <v>897</v>
      </c>
      <c r="B31" s="31"/>
      <c r="C31" s="31"/>
      <c r="D31" s="31"/>
      <c r="E31" s="31"/>
      <c r="F31" s="31"/>
      <c r="G31" s="253"/>
    </row>
    <row r="32" spans="1:7" ht="13.15" customHeight="1">
      <c r="A32" s="1031" t="s">
        <v>898</v>
      </c>
      <c r="B32" s="31"/>
      <c r="C32" s="31"/>
      <c r="D32" s="31"/>
      <c r="E32" s="31"/>
      <c r="F32" s="31"/>
      <c r="G32" s="253"/>
    </row>
    <row r="33" spans="1:7" ht="13.15" customHeight="1">
      <c r="A33" s="1031" t="s">
        <v>1014</v>
      </c>
      <c r="B33" s="31"/>
      <c r="C33" s="31"/>
      <c r="D33" s="31"/>
      <c r="E33" s="31"/>
      <c r="F33" s="31"/>
      <c r="G33" s="253"/>
    </row>
    <row r="34" spans="1:7" ht="13.15" customHeight="1">
      <c r="A34" s="1031" t="s">
        <v>1015</v>
      </c>
      <c r="B34" s="31"/>
      <c r="C34" s="31"/>
      <c r="D34" s="31"/>
      <c r="E34" s="31"/>
      <c r="F34" s="31"/>
      <c r="G34" s="253"/>
    </row>
    <row r="35" spans="1:7">
      <c r="A35" s="1032" t="s">
        <v>899</v>
      </c>
    </row>
    <row r="36" spans="1:7">
      <c r="A36" s="1033" t="s">
        <v>711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5"/>
  <sheetViews>
    <sheetView workbookViewId="0">
      <selection activeCell="L26" sqref="L26"/>
    </sheetView>
  </sheetViews>
  <sheetFormatPr defaultColWidth="9.140625" defaultRowHeight="15"/>
  <cols>
    <col min="1" max="1" width="17.140625" style="22" customWidth="1"/>
    <col min="2" max="12" width="10.7109375" style="22" customWidth="1"/>
    <col min="13" max="16384" width="9.140625" style="22"/>
  </cols>
  <sheetData>
    <row r="1" spans="1:12" ht="15.75">
      <c r="A1" s="314" t="s">
        <v>1029</v>
      </c>
    </row>
    <row r="2" spans="1:12" ht="15" customHeight="1" thickBot="1">
      <c r="A2" s="442" t="s">
        <v>82</v>
      </c>
      <c r="L2" s="426" t="s">
        <v>698</v>
      </c>
    </row>
    <row r="3" spans="1:12" ht="45.75" thickBot="1">
      <c r="A3" s="439" t="s">
        <v>41</v>
      </c>
      <c r="B3" s="436" t="s">
        <v>83</v>
      </c>
      <c r="C3" s="434" t="s">
        <v>84</v>
      </c>
      <c r="D3" s="434" t="s">
        <v>85</v>
      </c>
      <c r="E3" s="434" t="s">
        <v>86</v>
      </c>
      <c r="F3" s="434" t="s">
        <v>731</v>
      </c>
      <c r="G3" s="434" t="s">
        <v>87</v>
      </c>
      <c r="H3" s="434" t="s">
        <v>88</v>
      </c>
      <c r="I3" s="434" t="s">
        <v>89</v>
      </c>
      <c r="J3" s="434" t="s">
        <v>90</v>
      </c>
      <c r="K3" s="434" t="s">
        <v>91</v>
      </c>
      <c r="L3" s="435" t="s">
        <v>762</v>
      </c>
    </row>
    <row r="4" spans="1:12" ht="15.75" thickTop="1">
      <c r="A4" s="388" t="s">
        <v>695</v>
      </c>
      <c r="B4" s="437">
        <v>309984.25</v>
      </c>
      <c r="C4" s="431">
        <v>151549.89000000001</v>
      </c>
      <c r="D4" s="431">
        <v>58706.22</v>
      </c>
      <c r="E4" s="431">
        <v>64703.95</v>
      </c>
      <c r="F4" s="431">
        <v>61990.99</v>
      </c>
      <c r="G4" s="431">
        <v>143120.73000000001</v>
      </c>
      <c r="H4" s="432">
        <v>21913.61</v>
      </c>
      <c r="I4" s="432">
        <v>7802.83</v>
      </c>
      <c r="J4" s="432">
        <v>23362.07</v>
      </c>
      <c r="K4" s="432" t="s">
        <v>51</v>
      </c>
      <c r="L4" s="433" t="s">
        <v>51</v>
      </c>
    </row>
    <row r="5" spans="1:12">
      <c r="A5" s="390" t="s">
        <v>50</v>
      </c>
      <c r="B5" s="438">
        <v>205151.47000000003</v>
      </c>
      <c r="C5" s="316">
        <v>104770.22</v>
      </c>
      <c r="D5" s="316">
        <v>47257.37</v>
      </c>
      <c r="E5" s="316">
        <v>33878</v>
      </c>
      <c r="F5" s="316">
        <v>47654.539999999994</v>
      </c>
      <c r="G5" s="316">
        <v>117159.06000000001</v>
      </c>
      <c r="H5" s="317">
        <v>13462.469999999998</v>
      </c>
      <c r="I5" s="317">
        <v>6920.92</v>
      </c>
      <c r="J5" s="317">
        <v>19999.78</v>
      </c>
      <c r="K5" s="317" t="s">
        <v>51</v>
      </c>
      <c r="L5" s="428" t="s">
        <v>51</v>
      </c>
    </row>
    <row r="6" spans="1:12" ht="13.9" customHeight="1">
      <c r="A6" s="423" t="s">
        <v>52</v>
      </c>
      <c r="B6" s="320">
        <v>2764.4</v>
      </c>
      <c r="C6" s="319">
        <v>1702.72</v>
      </c>
      <c r="D6" s="319">
        <v>381.13</v>
      </c>
      <c r="E6" s="319">
        <v>608.66999999999996</v>
      </c>
      <c r="F6" s="319">
        <v>4416.67</v>
      </c>
      <c r="G6" s="319">
        <v>5941.78</v>
      </c>
      <c r="H6" s="320">
        <v>46.09</v>
      </c>
      <c r="I6" s="320">
        <v>281.54000000000002</v>
      </c>
      <c r="J6" s="320">
        <v>1044.56</v>
      </c>
      <c r="K6" s="320">
        <v>463.39</v>
      </c>
      <c r="L6" s="1122">
        <v>3.23</v>
      </c>
    </row>
    <row r="7" spans="1:12" ht="13.9" customHeight="1">
      <c r="A7" s="423" t="s">
        <v>53</v>
      </c>
      <c r="B7" s="320">
        <v>9737.2800000000007</v>
      </c>
      <c r="C7" s="319">
        <v>6132.67</v>
      </c>
      <c r="D7" s="319">
        <v>616.78</v>
      </c>
      <c r="E7" s="319">
        <v>2562.5700000000002</v>
      </c>
      <c r="F7" s="319">
        <v>227.71</v>
      </c>
      <c r="G7" s="319">
        <v>0</v>
      </c>
      <c r="H7" s="320">
        <v>478.99</v>
      </c>
      <c r="I7" s="320">
        <v>7.44</v>
      </c>
      <c r="J7" s="320">
        <v>71.33</v>
      </c>
      <c r="K7" s="320">
        <v>103.96</v>
      </c>
      <c r="L7" s="1123" t="s">
        <v>51</v>
      </c>
    </row>
    <row r="8" spans="1:12" ht="13.9" customHeight="1">
      <c r="A8" s="424" t="s">
        <v>54</v>
      </c>
      <c r="B8" s="320">
        <v>7456.78</v>
      </c>
      <c r="C8" s="319">
        <v>4718.21</v>
      </c>
      <c r="D8" s="319">
        <v>1712.28</v>
      </c>
      <c r="E8" s="319">
        <v>588.11</v>
      </c>
      <c r="F8" s="319">
        <v>688.97</v>
      </c>
      <c r="G8" s="319">
        <v>4399.5200000000004</v>
      </c>
      <c r="H8" s="320">
        <v>1146.22</v>
      </c>
      <c r="I8" s="320">
        <v>67.72</v>
      </c>
      <c r="J8" s="320">
        <v>211</v>
      </c>
      <c r="K8" s="320">
        <v>158.91</v>
      </c>
      <c r="L8" s="1123">
        <v>0</v>
      </c>
    </row>
    <row r="9" spans="1:12" ht="13.9" customHeight="1">
      <c r="A9" s="424" t="s">
        <v>55</v>
      </c>
      <c r="B9" s="320">
        <v>9999.23</v>
      </c>
      <c r="C9" s="319">
        <v>4834.1000000000004</v>
      </c>
      <c r="D9" s="319">
        <v>3992.3</v>
      </c>
      <c r="E9" s="319">
        <v>38.9</v>
      </c>
      <c r="F9" s="319">
        <v>2171</v>
      </c>
      <c r="G9" s="319">
        <v>2454.6</v>
      </c>
      <c r="H9" s="320">
        <v>742.3</v>
      </c>
      <c r="I9" s="320">
        <v>124</v>
      </c>
      <c r="J9" s="320">
        <v>1530</v>
      </c>
      <c r="K9" s="320">
        <v>148</v>
      </c>
      <c r="L9" s="1123">
        <v>0</v>
      </c>
    </row>
    <row r="10" spans="1:12" ht="13.9" customHeight="1">
      <c r="A10" s="424" t="s">
        <v>56</v>
      </c>
      <c r="B10" s="320">
        <v>45593.2</v>
      </c>
      <c r="C10" s="319">
        <v>24481.599999999999</v>
      </c>
      <c r="D10" s="319">
        <v>10853.4</v>
      </c>
      <c r="E10" s="319">
        <v>4547.6000000000004</v>
      </c>
      <c r="F10" s="319">
        <v>11720</v>
      </c>
      <c r="G10" s="319">
        <v>34059.9</v>
      </c>
      <c r="H10" s="320">
        <v>4275.6000000000004</v>
      </c>
      <c r="I10" s="320">
        <v>1124</v>
      </c>
      <c r="J10" s="320">
        <v>5455</v>
      </c>
      <c r="K10" s="320">
        <v>1514</v>
      </c>
      <c r="L10" s="1123">
        <v>22</v>
      </c>
    </row>
    <row r="11" spans="1:12" ht="13.9" customHeight="1">
      <c r="A11" s="423" t="s">
        <v>57</v>
      </c>
      <c r="B11" s="320">
        <v>1311.9</v>
      </c>
      <c r="C11" s="319">
        <v>713.26</v>
      </c>
      <c r="D11" s="319">
        <v>425.68</v>
      </c>
      <c r="E11" s="319">
        <v>0</v>
      </c>
      <c r="F11" s="319">
        <v>63.24</v>
      </c>
      <c r="G11" s="319">
        <v>0</v>
      </c>
      <c r="H11" s="320">
        <v>165.27</v>
      </c>
      <c r="I11" s="320">
        <v>9</v>
      </c>
      <c r="J11" s="320">
        <v>41.77</v>
      </c>
      <c r="K11" s="320" t="s">
        <v>51</v>
      </c>
      <c r="L11" s="1123">
        <v>0.13</v>
      </c>
    </row>
    <row r="12" spans="1:12" ht="13.9" customHeight="1">
      <c r="A12" s="423" t="s">
        <v>58</v>
      </c>
      <c r="B12" s="320">
        <v>2392.54</v>
      </c>
      <c r="C12" s="319">
        <v>681.68</v>
      </c>
      <c r="D12" s="319">
        <v>1505.81</v>
      </c>
      <c r="E12" s="319">
        <v>0</v>
      </c>
      <c r="F12" s="319">
        <v>412.43</v>
      </c>
      <c r="G12" s="319">
        <v>0</v>
      </c>
      <c r="H12" s="320">
        <v>41.72</v>
      </c>
      <c r="I12" s="320">
        <v>617.02</v>
      </c>
      <c r="J12" s="320">
        <v>294.17</v>
      </c>
      <c r="K12" s="320">
        <v>152.22999999999999</v>
      </c>
      <c r="L12" s="1123">
        <v>67.12</v>
      </c>
    </row>
    <row r="13" spans="1:12" ht="13.9" customHeight="1">
      <c r="A13" s="423" t="s">
        <v>59</v>
      </c>
      <c r="B13" s="320">
        <v>3015.72</v>
      </c>
      <c r="C13" s="319">
        <v>1023.9</v>
      </c>
      <c r="D13" s="319">
        <v>334.25</v>
      </c>
      <c r="E13" s="319">
        <v>1306.51</v>
      </c>
      <c r="F13" s="319">
        <v>536.69000000000005</v>
      </c>
      <c r="G13" s="319">
        <v>383.99</v>
      </c>
      <c r="H13" s="320">
        <v>11.41</v>
      </c>
      <c r="I13" s="320">
        <v>44.11</v>
      </c>
      <c r="J13" s="320">
        <v>81.180000000000007</v>
      </c>
      <c r="K13" s="320">
        <v>214.3</v>
      </c>
      <c r="L13" s="1123">
        <v>71.319999999999993</v>
      </c>
    </row>
    <row r="14" spans="1:12" ht="13.9" customHeight="1">
      <c r="A14" s="424" t="s">
        <v>60</v>
      </c>
      <c r="B14" s="320">
        <v>16658.84</v>
      </c>
      <c r="C14" s="319">
        <v>4830.28</v>
      </c>
      <c r="D14" s="319">
        <v>5785.94</v>
      </c>
      <c r="E14" s="319">
        <v>3775.65</v>
      </c>
      <c r="F14" s="319">
        <v>2239.4699999999998</v>
      </c>
      <c r="G14" s="319">
        <v>3292.75</v>
      </c>
      <c r="H14" s="320">
        <v>153.66999999999999</v>
      </c>
      <c r="I14" s="320">
        <v>643.86</v>
      </c>
      <c r="J14" s="320">
        <v>4298.79</v>
      </c>
      <c r="K14" s="320">
        <v>1528.85</v>
      </c>
      <c r="L14" s="1123">
        <v>125.83</v>
      </c>
    </row>
    <row r="15" spans="1:12" ht="13.9" customHeight="1">
      <c r="A15" s="424" t="s">
        <v>61</v>
      </c>
      <c r="B15" s="320">
        <v>68525.429999999993</v>
      </c>
      <c r="C15" s="319">
        <v>38677.9</v>
      </c>
      <c r="D15" s="319">
        <v>12086.8</v>
      </c>
      <c r="E15" s="319">
        <v>14534.9</v>
      </c>
      <c r="F15" s="319">
        <v>8547.35</v>
      </c>
      <c r="G15" s="319">
        <v>46300.14</v>
      </c>
      <c r="H15" s="320">
        <v>5378.51</v>
      </c>
      <c r="I15" s="320">
        <v>1442.18</v>
      </c>
      <c r="J15" s="320">
        <v>2177.25</v>
      </c>
      <c r="K15" s="320">
        <v>1650</v>
      </c>
      <c r="L15" s="1123">
        <v>86.93</v>
      </c>
    </row>
    <row r="16" spans="1:12" ht="13.9" customHeight="1">
      <c r="A16" s="424" t="s">
        <v>696</v>
      </c>
      <c r="B16" s="320">
        <v>2648</v>
      </c>
      <c r="C16" s="319">
        <v>687.6</v>
      </c>
      <c r="D16" s="319">
        <v>260.43</v>
      </c>
      <c r="E16" s="319">
        <v>1559.64</v>
      </c>
      <c r="F16" s="319">
        <v>156.09</v>
      </c>
      <c r="G16" s="319">
        <v>1295.46</v>
      </c>
      <c r="H16" s="320">
        <v>135.81</v>
      </c>
      <c r="I16" s="320">
        <v>42.2</v>
      </c>
      <c r="J16" s="320">
        <v>71.400000000000006</v>
      </c>
      <c r="K16" s="320">
        <v>64.5</v>
      </c>
      <c r="L16" s="1123" t="s">
        <v>51</v>
      </c>
    </row>
    <row r="17" spans="1:12" ht="13.9" customHeight="1">
      <c r="A17" s="424" t="s">
        <v>62</v>
      </c>
      <c r="B17" s="320">
        <v>16250.72</v>
      </c>
      <c r="C17" s="319">
        <v>6966.47</v>
      </c>
      <c r="D17" s="319">
        <v>984.28</v>
      </c>
      <c r="E17" s="319">
        <v>6048.5</v>
      </c>
      <c r="F17" s="319">
        <v>1346.94</v>
      </c>
      <c r="G17" s="319">
        <v>2453.5700000000002</v>
      </c>
      <c r="H17" s="320">
        <v>41.52</v>
      </c>
      <c r="I17" s="320">
        <v>756.42</v>
      </c>
      <c r="J17" s="320">
        <v>1466.95</v>
      </c>
      <c r="K17" s="320">
        <v>1327.1</v>
      </c>
      <c r="L17" s="1123">
        <v>35.03</v>
      </c>
    </row>
    <row r="18" spans="1:12" ht="13.9" customHeight="1">
      <c r="A18" s="423" t="s">
        <v>63</v>
      </c>
      <c r="B18" s="320">
        <v>36.450000000000003</v>
      </c>
      <c r="C18" s="319">
        <v>16.59</v>
      </c>
      <c r="D18" s="319">
        <v>18.75</v>
      </c>
      <c r="E18" s="319">
        <v>0</v>
      </c>
      <c r="F18" s="319">
        <v>109.92</v>
      </c>
      <c r="G18" s="319">
        <v>0</v>
      </c>
      <c r="H18" s="319">
        <v>0</v>
      </c>
      <c r="I18" s="320">
        <v>8.31</v>
      </c>
      <c r="J18" s="320">
        <v>43.56</v>
      </c>
      <c r="K18" s="320">
        <v>25.25</v>
      </c>
      <c r="L18" s="1124">
        <v>5.26</v>
      </c>
    </row>
    <row r="19" spans="1:12" ht="13.9" customHeight="1">
      <c r="A19" s="423" t="s">
        <v>64</v>
      </c>
      <c r="B19" s="320">
        <v>2692.5</v>
      </c>
      <c r="C19" s="319">
        <v>2138.8000000000002</v>
      </c>
      <c r="D19" s="319">
        <v>240.9</v>
      </c>
      <c r="E19" s="319">
        <v>0</v>
      </c>
      <c r="F19" s="319">
        <v>209.3</v>
      </c>
      <c r="G19" s="319">
        <v>0</v>
      </c>
      <c r="H19" s="320">
        <v>327.3</v>
      </c>
      <c r="I19" s="320">
        <v>16.75</v>
      </c>
      <c r="J19" s="320">
        <v>33.32</v>
      </c>
      <c r="K19" s="320">
        <v>33.56</v>
      </c>
      <c r="L19" s="1123">
        <v>0.43</v>
      </c>
    </row>
    <row r="20" spans="1:12" ht="13.9" customHeight="1">
      <c r="A20" s="423" t="s">
        <v>65</v>
      </c>
      <c r="B20" s="320">
        <v>5074.1899999999996</v>
      </c>
      <c r="C20" s="319">
        <v>3917.37</v>
      </c>
      <c r="D20" s="319">
        <v>519.73</v>
      </c>
      <c r="E20" s="319">
        <v>56.97</v>
      </c>
      <c r="F20" s="319">
        <v>231.69</v>
      </c>
      <c r="G20" s="319">
        <v>956.95</v>
      </c>
      <c r="H20" s="320">
        <v>543.52</v>
      </c>
      <c r="I20" s="320">
        <v>40.880000000000003</v>
      </c>
      <c r="J20" s="320">
        <v>60.86</v>
      </c>
      <c r="K20" s="320">
        <v>110.74</v>
      </c>
      <c r="L20" s="1123">
        <v>0.14000000000000001</v>
      </c>
    </row>
    <row r="21" spans="1:12" ht="13.9" customHeight="1">
      <c r="A21" s="423" t="s">
        <v>66</v>
      </c>
      <c r="B21" s="320">
        <v>149.29</v>
      </c>
      <c r="C21" s="319">
        <v>77.459999999999994</v>
      </c>
      <c r="D21" s="319">
        <v>34.950000000000003</v>
      </c>
      <c r="E21" s="319">
        <v>0.7</v>
      </c>
      <c r="F21" s="319">
        <v>21.28</v>
      </c>
      <c r="G21" s="319">
        <v>0</v>
      </c>
      <c r="H21" s="320">
        <v>11.32</v>
      </c>
      <c r="I21" s="320">
        <v>9.5399999999999991</v>
      </c>
      <c r="J21" s="320">
        <v>12.77</v>
      </c>
      <c r="K21" s="320">
        <v>0</v>
      </c>
      <c r="L21" s="1123">
        <v>0.05</v>
      </c>
    </row>
    <row r="22" spans="1:12" ht="13.9" customHeight="1">
      <c r="A22" s="424" t="s">
        <v>67</v>
      </c>
      <c r="B22" s="320">
        <v>14018.51</v>
      </c>
      <c r="C22" s="319">
        <v>5246.26</v>
      </c>
      <c r="D22" s="319">
        <v>1416.38</v>
      </c>
      <c r="E22" s="319">
        <v>6739.19</v>
      </c>
      <c r="F22" s="319">
        <v>341.05</v>
      </c>
      <c r="G22" s="319">
        <v>1171.5</v>
      </c>
      <c r="H22" s="320">
        <v>932.14</v>
      </c>
      <c r="I22" s="320">
        <v>27.21</v>
      </c>
      <c r="J22" s="320">
        <v>434.57</v>
      </c>
      <c r="K22" s="320">
        <v>485.14</v>
      </c>
      <c r="L22" s="1123">
        <v>0.59</v>
      </c>
    </row>
    <row r="23" spans="1:12" ht="13.9" customHeight="1">
      <c r="A23" s="423" t="s">
        <v>68</v>
      </c>
      <c r="B23" s="320">
        <v>0</v>
      </c>
      <c r="C23" s="319">
        <v>0</v>
      </c>
      <c r="D23" s="319">
        <v>0</v>
      </c>
      <c r="E23" s="319">
        <v>0</v>
      </c>
      <c r="F23" s="319">
        <v>8.75</v>
      </c>
      <c r="G23" s="319">
        <v>0</v>
      </c>
      <c r="H23" s="320">
        <v>0</v>
      </c>
      <c r="I23" s="320">
        <v>1.1200000000000001</v>
      </c>
      <c r="J23" s="320">
        <v>4.71</v>
      </c>
      <c r="K23" s="320">
        <v>3.68</v>
      </c>
      <c r="L23" s="1123">
        <v>0.16</v>
      </c>
    </row>
    <row r="24" spans="1:12" ht="13.9" customHeight="1">
      <c r="A24" s="424" t="s">
        <v>69</v>
      </c>
      <c r="B24" s="320">
        <v>1440.64</v>
      </c>
      <c r="C24" s="319">
        <v>1054.1500000000001</v>
      </c>
      <c r="D24" s="319">
        <v>204.32</v>
      </c>
      <c r="E24" s="319">
        <v>164.67</v>
      </c>
      <c r="F24" s="319">
        <v>7391.88</v>
      </c>
      <c r="G24" s="319">
        <v>7959.27</v>
      </c>
      <c r="H24" s="320">
        <v>7.89</v>
      </c>
      <c r="I24" s="320">
        <v>438.87</v>
      </c>
      <c r="J24" s="320">
        <v>1455.68</v>
      </c>
      <c r="K24" s="320" t="s">
        <v>51</v>
      </c>
      <c r="L24" s="1123">
        <v>14.12</v>
      </c>
    </row>
    <row r="25" spans="1:12" ht="13.9" customHeight="1">
      <c r="A25" s="424" t="s">
        <v>70</v>
      </c>
      <c r="B25" s="320">
        <v>4864.24</v>
      </c>
      <c r="C25" s="319">
        <v>1442.77</v>
      </c>
      <c r="D25" s="319">
        <v>782.03</v>
      </c>
      <c r="E25" s="319">
        <v>2075.98</v>
      </c>
      <c r="F25" s="319">
        <v>653.4</v>
      </c>
      <c r="G25" s="319">
        <v>2993.71</v>
      </c>
      <c r="H25" s="320">
        <v>116.84</v>
      </c>
      <c r="I25" s="320">
        <v>226.09</v>
      </c>
      <c r="J25" s="320">
        <v>505.36</v>
      </c>
      <c r="K25" s="320" t="s">
        <v>51</v>
      </c>
      <c r="L25" s="1123">
        <v>7.69</v>
      </c>
    </row>
    <row r="26" spans="1:12" ht="13.9" customHeight="1">
      <c r="A26" s="424" t="s">
        <v>71</v>
      </c>
      <c r="B26" s="320">
        <v>31924.959999999999</v>
      </c>
      <c r="C26" s="319">
        <v>11665.7</v>
      </c>
      <c r="D26" s="319">
        <v>3793.03</v>
      </c>
      <c r="E26" s="319">
        <v>4021.59</v>
      </c>
      <c r="F26" s="319">
        <v>8956.0400000000009</v>
      </c>
      <c r="G26" s="319">
        <v>15732.95</v>
      </c>
      <c r="H26" s="320">
        <v>2697.26</v>
      </c>
      <c r="I26" s="320">
        <v>558.58000000000004</v>
      </c>
      <c r="J26" s="320">
        <v>1990.46</v>
      </c>
      <c r="K26" s="320">
        <v>2343.5500000000002</v>
      </c>
      <c r="L26" s="1123" t="s">
        <v>51</v>
      </c>
    </row>
    <row r="27" spans="1:12" ht="13.9" customHeight="1">
      <c r="A27" s="424" t="s">
        <v>72</v>
      </c>
      <c r="B27" s="320">
        <v>1119.42</v>
      </c>
      <c r="C27" s="319">
        <v>59.61</v>
      </c>
      <c r="D27" s="319">
        <v>47.86</v>
      </c>
      <c r="E27" s="319">
        <v>745.12</v>
      </c>
      <c r="F27" s="319">
        <v>515.03</v>
      </c>
      <c r="G27" s="319">
        <v>6.55</v>
      </c>
      <c r="H27" s="320">
        <v>0</v>
      </c>
      <c r="I27" s="320">
        <v>91.09</v>
      </c>
      <c r="J27" s="320">
        <v>356.47</v>
      </c>
      <c r="K27" s="320">
        <v>340.92</v>
      </c>
      <c r="L27" s="1123">
        <v>10.26</v>
      </c>
    </row>
    <row r="28" spans="1:12" ht="13.9" customHeight="1">
      <c r="A28" s="424" t="s">
        <v>73</v>
      </c>
      <c r="B28" s="320">
        <v>27138.880000000001</v>
      </c>
      <c r="C28" s="319">
        <v>10034.959999999999</v>
      </c>
      <c r="D28" s="319">
        <v>1906.7</v>
      </c>
      <c r="E28" s="319">
        <v>14326.1</v>
      </c>
      <c r="F28" s="319">
        <v>3116.91</v>
      </c>
      <c r="G28" s="319">
        <v>1174.5</v>
      </c>
      <c r="H28" s="320">
        <v>1673.33</v>
      </c>
      <c r="I28" s="320">
        <v>59.14</v>
      </c>
      <c r="J28" s="320">
        <v>327.98</v>
      </c>
      <c r="K28" s="320">
        <v>405.46</v>
      </c>
      <c r="L28" s="1123" t="s">
        <v>51</v>
      </c>
    </row>
    <row r="29" spans="1:12" ht="13.9" customHeight="1">
      <c r="A29" s="424" t="s">
        <v>74</v>
      </c>
      <c r="B29" s="320">
        <v>546.99</v>
      </c>
      <c r="C29" s="319">
        <v>140.96</v>
      </c>
      <c r="D29" s="319">
        <v>97.93</v>
      </c>
      <c r="E29" s="319">
        <v>272.18</v>
      </c>
      <c r="F29" s="319">
        <v>77.08</v>
      </c>
      <c r="G29" s="319">
        <v>0</v>
      </c>
      <c r="H29" s="320">
        <v>9</v>
      </c>
      <c r="I29" s="320">
        <v>35.79</v>
      </c>
      <c r="J29" s="320">
        <v>21.88</v>
      </c>
      <c r="K29" s="320">
        <v>68.66</v>
      </c>
      <c r="L29" s="1123">
        <v>0.15</v>
      </c>
    </row>
    <row r="30" spans="1:12" s="315" customFormat="1" ht="13.9" customHeight="1">
      <c r="A30" s="425" t="s">
        <v>75</v>
      </c>
      <c r="B30" s="440">
        <v>3484.06</v>
      </c>
      <c r="C30" s="441">
        <v>1770.66</v>
      </c>
      <c r="D30" s="441">
        <v>545.29</v>
      </c>
      <c r="E30" s="441">
        <v>1066.19</v>
      </c>
      <c r="F30" s="441">
        <v>149.71</v>
      </c>
      <c r="G30" s="441">
        <v>1230.79</v>
      </c>
      <c r="H30" s="440">
        <v>448.67</v>
      </c>
      <c r="I30" s="440">
        <v>7.79</v>
      </c>
      <c r="J30" s="440">
        <v>49.47</v>
      </c>
      <c r="K30" s="440" t="s">
        <v>51</v>
      </c>
      <c r="L30" s="1125" t="s">
        <v>51</v>
      </c>
    </row>
    <row r="31" spans="1:12" ht="13.9" customHeight="1">
      <c r="A31" s="424" t="s">
        <v>76</v>
      </c>
      <c r="B31" s="320">
        <v>3418.4</v>
      </c>
      <c r="C31" s="319">
        <v>801.98</v>
      </c>
      <c r="D31" s="319">
        <v>1460.1</v>
      </c>
      <c r="E31" s="319">
        <v>0</v>
      </c>
      <c r="F31" s="319">
        <v>611.9</v>
      </c>
      <c r="G31" s="319">
        <v>430.3</v>
      </c>
      <c r="H31" s="320">
        <v>91.3</v>
      </c>
      <c r="I31" s="320">
        <v>85.39</v>
      </c>
      <c r="J31" s="320">
        <v>179.26</v>
      </c>
      <c r="K31" s="320">
        <v>128.81</v>
      </c>
      <c r="L31" s="1123">
        <v>1.3</v>
      </c>
    </row>
    <row r="32" spans="1:12" ht="13.9" customHeight="1">
      <c r="A32" s="424" t="s">
        <v>77</v>
      </c>
      <c r="B32" s="320">
        <v>5958.4</v>
      </c>
      <c r="C32" s="319">
        <v>3298.6</v>
      </c>
      <c r="D32" s="319">
        <v>1635.2</v>
      </c>
      <c r="E32" s="319">
        <v>8.8000000000000007</v>
      </c>
      <c r="F32" s="319">
        <v>852.5</v>
      </c>
      <c r="G32" s="319">
        <v>1963.5</v>
      </c>
      <c r="H32" s="320">
        <v>377.3</v>
      </c>
      <c r="I32" s="320">
        <v>132.07</v>
      </c>
      <c r="J32" s="320">
        <v>239.76</v>
      </c>
      <c r="K32" s="320">
        <v>158.52000000000001</v>
      </c>
      <c r="L32" s="1123">
        <v>5.28</v>
      </c>
    </row>
    <row r="33" spans="1:12" ht="13.9" customHeight="1" thickBot="1">
      <c r="A33" s="398" t="s">
        <v>947</v>
      </c>
      <c r="B33" s="430">
        <v>23001</v>
      </c>
      <c r="C33" s="429">
        <v>14837</v>
      </c>
      <c r="D33" s="429">
        <v>7169</v>
      </c>
      <c r="E33" s="429">
        <v>22</v>
      </c>
      <c r="F33" s="429">
        <v>6218</v>
      </c>
      <c r="G33" s="429">
        <v>8919</v>
      </c>
      <c r="H33" s="429">
        <v>2167</v>
      </c>
      <c r="I33" s="430">
        <v>904.73</v>
      </c>
      <c r="J33" s="430">
        <v>902.57</v>
      </c>
      <c r="K33" s="430">
        <v>1811.92</v>
      </c>
      <c r="L33" s="1126">
        <v>299.68</v>
      </c>
    </row>
    <row r="34" spans="1:12">
      <c r="A34" s="427" t="s">
        <v>1030</v>
      </c>
      <c r="B34" s="20"/>
      <c r="C34" s="20"/>
      <c r="D34" s="21"/>
      <c r="E34" s="19"/>
    </row>
    <row r="35" spans="1:12" ht="12.6" customHeight="1">
      <c r="A35" s="242" t="s">
        <v>712</v>
      </c>
    </row>
  </sheetData>
  <conditionalFormatting sqref="A11:A13 A6:A7 A23 A18:A21">
    <cfRule type="expression" dxfId="0" priority="3" stopIfTrue="1">
      <formula>ISNA(ACTIVECELL)</formula>
    </cfRule>
  </conditionalFormatting>
  <pageMargins left="0.70866141732283472" right="0.51181102362204722" top="0.74803149606299213" bottom="0.55118110236220474" header="0.31496062992125984" footer="0.31496062992125984"/>
  <pageSetup paperSize="9" scale="9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E30"/>
  <sheetViews>
    <sheetView workbookViewId="0">
      <selection activeCell="Q15" sqref="Q15"/>
    </sheetView>
  </sheetViews>
  <sheetFormatPr defaultColWidth="9.42578125" defaultRowHeight="15.75"/>
  <cols>
    <col min="1" max="1" width="32.42578125" style="1038" customWidth="1"/>
    <col min="2" max="2" width="9.7109375" style="1038" customWidth="1"/>
    <col min="3" max="3" width="10.140625" style="1038" customWidth="1"/>
    <col min="4" max="4" width="10.7109375" style="1038" customWidth="1"/>
    <col min="5" max="5" width="7.42578125" style="1038" customWidth="1"/>
    <col min="6" max="6" width="14.140625" style="1038" customWidth="1"/>
    <col min="7" max="206" width="9.42578125" style="1038"/>
    <col min="207" max="207" width="34.28515625" style="1038" customWidth="1"/>
    <col min="208" max="208" width="11.28515625" style="1038" customWidth="1"/>
    <col min="209" max="209" width="11.7109375" style="1038" customWidth="1"/>
    <col min="210" max="210" width="11" style="1038" customWidth="1"/>
    <col min="211" max="211" width="8.140625" style="1038" customWidth="1"/>
    <col min="212" max="212" width="15.7109375" style="1038" customWidth="1"/>
    <col min="213" max="16384" width="9.42578125" style="1038"/>
  </cols>
  <sheetData>
    <row r="1" spans="1:213">
      <c r="A1" s="119" t="s">
        <v>1020</v>
      </c>
      <c r="B1" s="1034"/>
      <c r="C1" s="1035"/>
      <c r="D1" s="1035"/>
      <c r="E1" s="1036"/>
      <c r="F1" s="1037"/>
    </row>
    <row r="2" spans="1:213" ht="16.5" thickBot="1">
      <c r="A2" s="1039"/>
      <c r="B2" s="1040"/>
      <c r="C2" s="1041"/>
      <c r="D2" s="1041"/>
      <c r="E2" s="119"/>
      <c r="F2" s="120" t="s">
        <v>1113</v>
      </c>
    </row>
    <row r="3" spans="1:213">
      <c r="A3" s="2216" t="s">
        <v>0</v>
      </c>
      <c r="B3" s="121" t="s">
        <v>121</v>
      </c>
      <c r="C3" s="2218" t="s">
        <v>415</v>
      </c>
      <c r="D3" s="2218" t="s">
        <v>416</v>
      </c>
      <c r="E3" s="122" t="s">
        <v>182</v>
      </c>
      <c r="F3" s="123" t="s">
        <v>417</v>
      </c>
    </row>
    <row r="4" spans="1:213" ht="30.75" thickBot="1">
      <c r="A4" s="2217"/>
      <c r="B4" s="124" t="s">
        <v>124</v>
      </c>
      <c r="C4" s="2219"/>
      <c r="D4" s="2219"/>
      <c r="E4" s="125" t="s">
        <v>418</v>
      </c>
      <c r="F4" s="126" t="s">
        <v>419</v>
      </c>
    </row>
    <row r="5" spans="1:213" ht="19.899999999999999" customHeight="1" thickTop="1">
      <c r="A5" s="127" t="s">
        <v>855</v>
      </c>
      <c r="B5" s="128" t="s">
        <v>420</v>
      </c>
      <c r="C5" s="234">
        <v>731425</v>
      </c>
      <c r="D5" s="234">
        <v>245780</v>
      </c>
      <c r="E5" s="235">
        <v>33.602898451652599</v>
      </c>
      <c r="F5" s="236">
        <v>-5.1383710431005198</v>
      </c>
      <c r="G5" s="1042"/>
      <c r="H5" s="1042"/>
      <c r="I5" s="1042"/>
      <c r="J5" s="1042"/>
      <c r="K5" s="1042"/>
      <c r="L5" s="1042"/>
      <c r="M5" s="1042"/>
      <c r="N5" s="1042"/>
      <c r="O5" s="1042"/>
      <c r="P5" s="1042"/>
      <c r="Q5" s="1042"/>
      <c r="R5" s="1042"/>
      <c r="S5" s="1042"/>
      <c r="T5" s="1042"/>
      <c r="U5" s="1042"/>
      <c r="V5" s="1042"/>
      <c r="W5" s="1042"/>
      <c r="X5" s="1042"/>
      <c r="Y5" s="1042"/>
      <c r="Z5" s="1042"/>
      <c r="AA5" s="1042"/>
      <c r="AB5" s="1042"/>
      <c r="AC5" s="1042"/>
      <c r="AD5" s="1042"/>
      <c r="AE5" s="1042"/>
      <c r="AF5" s="1042"/>
      <c r="AG5" s="1042"/>
      <c r="AH5" s="1042"/>
      <c r="AI5" s="1042"/>
      <c r="AJ5" s="1042"/>
      <c r="AK5" s="1042"/>
      <c r="AL5" s="1042"/>
      <c r="AM5" s="1042"/>
      <c r="AN5" s="1042"/>
      <c r="AO5" s="1042"/>
      <c r="AP5" s="1042"/>
      <c r="AQ5" s="1042"/>
      <c r="AR5" s="1042"/>
      <c r="AS5" s="1042"/>
      <c r="AT5" s="1042"/>
      <c r="AU5" s="1042"/>
      <c r="AV5" s="1042"/>
      <c r="AW5" s="1042"/>
      <c r="AX5" s="1042"/>
      <c r="AY5" s="1042"/>
      <c r="AZ5" s="1042"/>
      <c r="BA5" s="1042"/>
      <c r="BB5" s="1042"/>
      <c r="BC5" s="1042"/>
      <c r="BD5" s="1042"/>
      <c r="BE5" s="1042"/>
      <c r="BF5" s="1042"/>
      <c r="BG5" s="1042"/>
      <c r="BH5" s="1042"/>
      <c r="BI5" s="1042"/>
      <c r="BJ5" s="1042"/>
      <c r="BK5" s="1042"/>
      <c r="BL5" s="1042"/>
      <c r="BM5" s="1042"/>
      <c r="BN5" s="1042"/>
      <c r="BO5" s="1042"/>
      <c r="BP5" s="1042"/>
      <c r="BQ5" s="1042"/>
      <c r="BR5" s="1042"/>
      <c r="BS5" s="1042"/>
      <c r="BT5" s="1042"/>
      <c r="BU5" s="1042"/>
      <c r="BV5" s="1042"/>
      <c r="BW5" s="1042"/>
      <c r="BX5" s="1042"/>
      <c r="BY5" s="1042"/>
      <c r="BZ5" s="1042"/>
      <c r="CA5" s="1042"/>
      <c r="CB5" s="1042"/>
      <c r="CC5" s="1042"/>
      <c r="CD5" s="1042"/>
      <c r="CE5" s="1042"/>
      <c r="CF5" s="1042"/>
      <c r="CG5" s="1042"/>
      <c r="CH5" s="1042"/>
      <c r="CI5" s="1042"/>
      <c r="CJ5" s="1042"/>
      <c r="CK5" s="1042"/>
      <c r="CL5" s="1042"/>
      <c r="CM5" s="1042"/>
      <c r="CN5" s="1042"/>
      <c r="CO5" s="1042"/>
      <c r="CP5" s="1042"/>
      <c r="CQ5" s="1042"/>
      <c r="CR5" s="1042"/>
      <c r="CS5" s="1042"/>
      <c r="CT5" s="1042"/>
      <c r="CU5" s="1042"/>
      <c r="CV5" s="1042"/>
      <c r="CW5" s="1042"/>
      <c r="CX5" s="1042"/>
      <c r="CY5" s="1042"/>
      <c r="CZ5" s="1042"/>
      <c r="DA5" s="1042"/>
      <c r="DB5" s="1042"/>
      <c r="DC5" s="1042"/>
      <c r="DD5" s="1042"/>
      <c r="DE5" s="1042"/>
      <c r="DF5" s="1042"/>
      <c r="DG5" s="1042"/>
      <c r="DH5" s="1042"/>
      <c r="DI5" s="1042"/>
      <c r="DJ5" s="1042"/>
      <c r="DK5" s="1042"/>
      <c r="DL5" s="1042"/>
      <c r="DM5" s="1042"/>
      <c r="DN5" s="1042"/>
      <c r="DO5" s="1042"/>
      <c r="DP5" s="1042"/>
      <c r="DQ5" s="1042"/>
      <c r="DR5" s="1042"/>
      <c r="DS5" s="1042"/>
      <c r="DT5" s="1042"/>
      <c r="DU5" s="1042"/>
      <c r="DV5" s="1042"/>
      <c r="DW5" s="1042"/>
      <c r="DX5" s="1042"/>
      <c r="DY5" s="1042"/>
      <c r="DZ5" s="1042"/>
      <c r="EA5" s="1042"/>
      <c r="EB5" s="1042"/>
      <c r="EC5" s="1042"/>
      <c r="ED5" s="1042"/>
      <c r="EE5" s="1042"/>
      <c r="EF5" s="1042"/>
      <c r="EG5" s="1042"/>
      <c r="EH5" s="1042"/>
      <c r="EI5" s="1042"/>
      <c r="EJ5" s="1042"/>
      <c r="EK5" s="1042"/>
      <c r="EL5" s="1042"/>
      <c r="EM5" s="1042"/>
      <c r="EN5" s="1042"/>
      <c r="EO5" s="1042"/>
      <c r="EP5" s="1042"/>
      <c r="EQ5" s="1042"/>
      <c r="ER5" s="1042"/>
      <c r="ES5" s="1042"/>
      <c r="ET5" s="1042"/>
      <c r="EU5" s="1042"/>
      <c r="EV5" s="1042"/>
      <c r="EW5" s="1042"/>
      <c r="EX5" s="1042"/>
      <c r="EY5" s="1042"/>
      <c r="EZ5" s="1042"/>
      <c r="FA5" s="1042"/>
      <c r="FB5" s="1042"/>
      <c r="FC5" s="1042"/>
      <c r="FD5" s="1042"/>
      <c r="FE5" s="1042"/>
      <c r="FF5" s="1042"/>
      <c r="FG5" s="1042"/>
      <c r="FH5" s="1042"/>
      <c r="FI5" s="1042"/>
      <c r="FJ5" s="1042"/>
      <c r="FK5" s="1042"/>
      <c r="FL5" s="1042"/>
      <c r="FM5" s="1042"/>
      <c r="FN5" s="1042"/>
      <c r="FO5" s="1042"/>
      <c r="FP5" s="1042"/>
      <c r="FQ5" s="1042"/>
      <c r="FR5" s="1042"/>
      <c r="FS5" s="1042"/>
      <c r="FT5" s="1042"/>
      <c r="FU5" s="1042"/>
      <c r="FV5" s="1042"/>
      <c r="FW5" s="1042"/>
      <c r="FX5" s="1042"/>
      <c r="FY5" s="1042"/>
      <c r="FZ5" s="1042"/>
      <c r="GA5" s="1042"/>
      <c r="GB5" s="1042"/>
      <c r="GC5" s="1042"/>
      <c r="GD5" s="1042"/>
      <c r="GE5" s="1042"/>
      <c r="GF5" s="1042"/>
      <c r="GG5" s="1042"/>
      <c r="GH5" s="1042"/>
      <c r="GI5" s="1042"/>
      <c r="GJ5" s="1042"/>
      <c r="GK5" s="1042"/>
      <c r="GL5" s="1042"/>
      <c r="GM5" s="1042"/>
      <c r="GN5" s="1042"/>
      <c r="GO5" s="1042"/>
      <c r="GP5" s="1042"/>
      <c r="GQ5" s="1042"/>
      <c r="GR5" s="1042"/>
      <c r="GS5" s="1042"/>
      <c r="GT5" s="1042"/>
      <c r="GU5" s="1042"/>
      <c r="GV5" s="1042"/>
      <c r="GW5" s="1042"/>
      <c r="GX5" s="1042"/>
      <c r="GY5" s="1042"/>
      <c r="GZ5" s="1042"/>
      <c r="HA5" s="1042"/>
      <c r="HB5" s="1042"/>
      <c r="HC5" s="1042"/>
      <c r="HD5" s="1042"/>
      <c r="HE5" s="1042"/>
    </row>
    <row r="6" spans="1:213" ht="19.899999999999999" customHeight="1">
      <c r="A6" s="127" t="s">
        <v>716</v>
      </c>
      <c r="B6" s="128" t="s">
        <v>420</v>
      </c>
      <c r="C6" s="234">
        <v>48920</v>
      </c>
      <c r="D6" s="234">
        <v>38742</v>
      </c>
      <c r="E6" s="235">
        <v>79.194603434178248</v>
      </c>
      <c r="F6" s="236">
        <v>-2.7065117919008941</v>
      </c>
      <c r="G6" s="1042"/>
      <c r="H6" s="1042"/>
      <c r="I6" s="1042"/>
      <c r="J6" s="1042"/>
      <c r="K6" s="1042"/>
      <c r="L6" s="1042"/>
      <c r="M6" s="1042"/>
      <c r="N6" s="1042"/>
      <c r="O6" s="1042"/>
      <c r="P6" s="1042"/>
      <c r="Q6" s="1042"/>
      <c r="R6" s="1042"/>
      <c r="S6" s="1042"/>
      <c r="T6" s="1042"/>
      <c r="U6" s="1042"/>
      <c r="V6" s="1042"/>
      <c r="W6" s="1042"/>
      <c r="X6" s="1042"/>
      <c r="Y6" s="1042"/>
      <c r="Z6" s="1042"/>
      <c r="AA6" s="1042"/>
      <c r="AB6" s="1042"/>
      <c r="AC6" s="1042"/>
      <c r="AD6" s="1042"/>
      <c r="AE6" s="1042"/>
      <c r="AF6" s="1042"/>
      <c r="AG6" s="1042"/>
      <c r="AH6" s="1042"/>
      <c r="AI6" s="1042"/>
      <c r="AJ6" s="1042"/>
      <c r="AK6" s="1042"/>
      <c r="AL6" s="1042"/>
      <c r="AM6" s="1042"/>
      <c r="AN6" s="1042"/>
      <c r="AO6" s="1042"/>
      <c r="AP6" s="1042"/>
      <c r="AQ6" s="1042"/>
      <c r="AR6" s="1042"/>
      <c r="AS6" s="1042"/>
      <c r="AT6" s="1042"/>
      <c r="AU6" s="1042"/>
      <c r="AV6" s="1042"/>
      <c r="AW6" s="1042"/>
      <c r="AX6" s="1042"/>
      <c r="AY6" s="1042"/>
      <c r="AZ6" s="1042"/>
      <c r="BA6" s="1042"/>
      <c r="BB6" s="1042"/>
      <c r="BC6" s="1042"/>
      <c r="BD6" s="1042"/>
      <c r="BE6" s="1042"/>
      <c r="BF6" s="1042"/>
      <c r="BG6" s="1042"/>
      <c r="BH6" s="1042"/>
      <c r="BI6" s="1042"/>
      <c r="BJ6" s="1042"/>
      <c r="BK6" s="1042"/>
      <c r="BL6" s="1042"/>
      <c r="BM6" s="1042"/>
      <c r="BN6" s="1042"/>
      <c r="BO6" s="1042"/>
      <c r="BP6" s="1042"/>
      <c r="BQ6" s="1042"/>
      <c r="BR6" s="1042"/>
      <c r="BS6" s="1042"/>
      <c r="BT6" s="1042"/>
      <c r="BU6" s="1042"/>
      <c r="BV6" s="1042"/>
      <c r="BW6" s="1042"/>
      <c r="BX6" s="1042"/>
      <c r="BY6" s="1042"/>
      <c r="BZ6" s="1042"/>
      <c r="CA6" s="1042"/>
      <c r="CB6" s="1042"/>
      <c r="CC6" s="1042"/>
      <c r="CD6" s="1042"/>
      <c r="CE6" s="1042"/>
      <c r="CF6" s="1042"/>
      <c r="CG6" s="1042"/>
      <c r="CH6" s="1042"/>
      <c r="CI6" s="1042"/>
      <c r="CJ6" s="1042"/>
      <c r="CK6" s="1042"/>
      <c r="CL6" s="1042"/>
      <c r="CM6" s="1042"/>
      <c r="CN6" s="1042"/>
      <c r="CO6" s="1042"/>
      <c r="CP6" s="1042"/>
      <c r="CQ6" s="1042"/>
      <c r="CR6" s="1042"/>
      <c r="CS6" s="1042"/>
      <c r="CT6" s="1042"/>
      <c r="CU6" s="1042"/>
      <c r="CV6" s="1042"/>
      <c r="CW6" s="1042"/>
      <c r="CX6" s="1042"/>
      <c r="CY6" s="1042"/>
      <c r="CZ6" s="1042"/>
      <c r="DA6" s="1042"/>
      <c r="DB6" s="1042"/>
      <c r="DC6" s="1042"/>
      <c r="DD6" s="1042"/>
      <c r="DE6" s="1042"/>
      <c r="DF6" s="1042"/>
      <c r="DG6" s="1042"/>
      <c r="DH6" s="1042"/>
      <c r="DI6" s="1042"/>
      <c r="DJ6" s="1042"/>
      <c r="DK6" s="1042"/>
      <c r="DL6" s="1042"/>
      <c r="DM6" s="1042"/>
      <c r="DN6" s="1042"/>
      <c r="DO6" s="1042"/>
      <c r="DP6" s="1042"/>
      <c r="DQ6" s="1042"/>
      <c r="DR6" s="1042"/>
      <c r="DS6" s="1042"/>
      <c r="DT6" s="1042"/>
      <c r="DU6" s="1042"/>
      <c r="DV6" s="1042"/>
      <c r="DW6" s="1042"/>
      <c r="DX6" s="1042"/>
      <c r="DY6" s="1042"/>
      <c r="DZ6" s="1042"/>
      <c r="EA6" s="1042"/>
      <c r="EB6" s="1042"/>
      <c r="EC6" s="1042"/>
      <c r="ED6" s="1042"/>
      <c r="EE6" s="1042"/>
      <c r="EF6" s="1042"/>
      <c r="EG6" s="1042"/>
      <c r="EH6" s="1042"/>
      <c r="EI6" s="1042"/>
      <c r="EJ6" s="1042"/>
      <c r="EK6" s="1042"/>
      <c r="EL6" s="1042"/>
      <c r="EM6" s="1042"/>
      <c r="EN6" s="1042"/>
      <c r="EO6" s="1042"/>
      <c r="EP6" s="1042"/>
      <c r="EQ6" s="1042"/>
      <c r="ER6" s="1042"/>
      <c r="ES6" s="1042"/>
      <c r="ET6" s="1042"/>
      <c r="EU6" s="1042"/>
      <c r="EV6" s="1042"/>
      <c r="EW6" s="1042"/>
      <c r="EX6" s="1042"/>
      <c r="EY6" s="1042"/>
      <c r="EZ6" s="1042"/>
      <c r="FA6" s="1042"/>
      <c r="FB6" s="1042"/>
      <c r="FC6" s="1042"/>
      <c r="FD6" s="1042"/>
      <c r="FE6" s="1042"/>
      <c r="FF6" s="1042"/>
      <c r="FG6" s="1042"/>
      <c r="FH6" s="1042"/>
      <c r="FI6" s="1042"/>
      <c r="FJ6" s="1042"/>
      <c r="FK6" s="1042"/>
      <c r="FL6" s="1042"/>
      <c r="FM6" s="1042"/>
      <c r="FN6" s="1042"/>
      <c r="FO6" s="1042"/>
      <c r="FP6" s="1042"/>
      <c r="FQ6" s="1042"/>
      <c r="FR6" s="1042"/>
      <c r="FS6" s="1042"/>
      <c r="FT6" s="1042"/>
      <c r="FU6" s="1042"/>
      <c r="FV6" s="1042"/>
      <c r="FW6" s="1042"/>
      <c r="FX6" s="1042"/>
      <c r="FY6" s="1042"/>
      <c r="FZ6" s="1042"/>
      <c r="GA6" s="1042"/>
      <c r="GB6" s="1042"/>
      <c r="GC6" s="1042"/>
      <c r="GD6" s="1042"/>
      <c r="GE6" s="1042"/>
      <c r="GF6" s="1042"/>
      <c r="GG6" s="1042"/>
      <c r="GH6" s="1042"/>
      <c r="GI6" s="1042"/>
      <c r="GJ6" s="1042"/>
      <c r="GK6" s="1042"/>
      <c r="GL6" s="1042"/>
      <c r="GM6" s="1042"/>
      <c r="GN6" s="1042"/>
      <c r="GO6" s="1042"/>
      <c r="GP6" s="1042"/>
      <c r="GQ6" s="1042"/>
      <c r="GR6" s="1042"/>
      <c r="GS6" s="1042"/>
      <c r="GT6" s="1042"/>
      <c r="GU6" s="1042"/>
      <c r="GV6" s="1042"/>
      <c r="GW6" s="1042"/>
      <c r="GX6" s="1042"/>
      <c r="GY6" s="1042"/>
      <c r="GZ6" s="1042"/>
      <c r="HA6" s="1042"/>
      <c r="HB6" s="1042"/>
      <c r="HC6" s="1042"/>
      <c r="HD6" s="1042"/>
      <c r="HE6" s="1042"/>
    </row>
    <row r="7" spans="1:213" ht="19.899999999999999" customHeight="1">
      <c r="A7" s="127" t="s">
        <v>421</v>
      </c>
      <c r="B7" s="128" t="s">
        <v>420</v>
      </c>
      <c r="C7" s="234">
        <v>131232</v>
      </c>
      <c r="D7" s="234">
        <v>46607</v>
      </c>
      <c r="E7" s="235">
        <v>35.514965861984884</v>
      </c>
      <c r="F7" s="236">
        <v>-9.7920516818747672</v>
      </c>
      <c r="G7" s="1042"/>
      <c r="H7" s="1042"/>
      <c r="I7" s="1042"/>
      <c r="J7" s="1042"/>
      <c r="K7" s="1042"/>
      <c r="L7" s="1042"/>
      <c r="M7" s="1042"/>
      <c r="N7" s="1042"/>
      <c r="O7" s="1042"/>
      <c r="P7" s="1042"/>
      <c r="Q7" s="1042"/>
      <c r="R7" s="1042"/>
      <c r="S7" s="1042"/>
      <c r="T7" s="1042"/>
      <c r="U7" s="1042"/>
      <c r="V7" s="1042"/>
      <c r="W7" s="1042"/>
      <c r="X7" s="1042"/>
      <c r="Y7" s="1042"/>
      <c r="Z7" s="1042"/>
      <c r="AA7" s="1042"/>
      <c r="AB7" s="1042"/>
      <c r="AC7" s="1042"/>
      <c r="AD7" s="1042"/>
      <c r="AE7" s="1042"/>
      <c r="AF7" s="1042"/>
      <c r="AG7" s="1042"/>
      <c r="AH7" s="1042"/>
      <c r="AI7" s="1042"/>
      <c r="AJ7" s="1042"/>
      <c r="AK7" s="1042"/>
      <c r="AL7" s="1042"/>
      <c r="AM7" s="1042"/>
      <c r="AN7" s="1042"/>
      <c r="AO7" s="1042"/>
      <c r="AP7" s="1042"/>
      <c r="AQ7" s="1042"/>
      <c r="AR7" s="1042"/>
      <c r="AS7" s="1042"/>
      <c r="AT7" s="1042"/>
      <c r="AU7" s="1042"/>
      <c r="AV7" s="1042"/>
      <c r="AW7" s="1042"/>
      <c r="AX7" s="1042"/>
      <c r="AY7" s="1042"/>
      <c r="AZ7" s="1042"/>
      <c r="BA7" s="1042"/>
      <c r="BB7" s="1042"/>
      <c r="BC7" s="1042"/>
      <c r="BD7" s="1042"/>
      <c r="BE7" s="1042"/>
      <c r="BF7" s="1042"/>
      <c r="BG7" s="1042"/>
      <c r="BH7" s="1042"/>
      <c r="BI7" s="1042"/>
      <c r="BJ7" s="1042"/>
      <c r="BK7" s="1042"/>
      <c r="BL7" s="1042"/>
      <c r="BM7" s="1042"/>
      <c r="BN7" s="1042"/>
      <c r="BO7" s="1042"/>
      <c r="BP7" s="1042"/>
      <c r="BQ7" s="1042"/>
      <c r="BR7" s="1042"/>
      <c r="BS7" s="1042"/>
      <c r="BT7" s="1042"/>
      <c r="BU7" s="1042"/>
      <c r="BV7" s="1042"/>
      <c r="BW7" s="1042"/>
      <c r="BX7" s="1042"/>
      <c r="BY7" s="1042"/>
      <c r="BZ7" s="1042"/>
      <c r="CA7" s="1042"/>
      <c r="CB7" s="1042"/>
      <c r="CC7" s="1042"/>
      <c r="CD7" s="1042"/>
      <c r="CE7" s="1042"/>
      <c r="CF7" s="1042"/>
      <c r="CG7" s="1042"/>
      <c r="CH7" s="1042"/>
      <c r="CI7" s="1042"/>
      <c r="CJ7" s="1042"/>
      <c r="CK7" s="1042"/>
      <c r="CL7" s="1042"/>
      <c r="CM7" s="1042"/>
      <c r="CN7" s="1042"/>
      <c r="CO7" s="1042"/>
      <c r="CP7" s="1042"/>
      <c r="CQ7" s="1042"/>
      <c r="CR7" s="1042"/>
      <c r="CS7" s="1042"/>
      <c r="CT7" s="1042"/>
      <c r="CU7" s="1042"/>
      <c r="CV7" s="1042"/>
      <c r="CW7" s="1042"/>
      <c r="CX7" s="1042"/>
      <c r="CY7" s="1042"/>
      <c r="CZ7" s="1042"/>
      <c r="DA7" s="1042"/>
      <c r="DB7" s="1042"/>
      <c r="DC7" s="1042"/>
      <c r="DD7" s="1042"/>
      <c r="DE7" s="1042"/>
      <c r="DF7" s="1042"/>
      <c r="DG7" s="1042"/>
      <c r="DH7" s="1042"/>
      <c r="DI7" s="1042"/>
      <c r="DJ7" s="1042"/>
      <c r="DK7" s="1042"/>
      <c r="DL7" s="1042"/>
      <c r="DM7" s="1042"/>
      <c r="DN7" s="1042"/>
      <c r="DO7" s="1042"/>
      <c r="DP7" s="1042"/>
      <c r="DQ7" s="1042"/>
      <c r="DR7" s="1042"/>
      <c r="DS7" s="1042"/>
      <c r="DT7" s="1042"/>
      <c r="DU7" s="1042"/>
      <c r="DV7" s="1042"/>
      <c r="DW7" s="1042"/>
      <c r="DX7" s="1042"/>
      <c r="DY7" s="1042"/>
      <c r="DZ7" s="1042"/>
      <c r="EA7" s="1042"/>
      <c r="EB7" s="1042"/>
      <c r="EC7" s="1042"/>
      <c r="ED7" s="1042"/>
      <c r="EE7" s="1042"/>
      <c r="EF7" s="1042"/>
      <c r="EG7" s="1042"/>
      <c r="EH7" s="1042"/>
      <c r="EI7" s="1042"/>
      <c r="EJ7" s="1042"/>
      <c r="EK7" s="1042"/>
      <c r="EL7" s="1042"/>
      <c r="EM7" s="1042"/>
      <c r="EN7" s="1042"/>
      <c r="EO7" s="1042"/>
      <c r="EP7" s="1042"/>
      <c r="EQ7" s="1042"/>
      <c r="ER7" s="1042"/>
      <c r="ES7" s="1042"/>
      <c r="ET7" s="1042"/>
      <c r="EU7" s="1042"/>
      <c r="EV7" s="1042"/>
      <c r="EW7" s="1042"/>
      <c r="EX7" s="1042"/>
      <c r="EY7" s="1042"/>
      <c r="EZ7" s="1042"/>
      <c r="FA7" s="1042"/>
      <c r="FB7" s="1042"/>
      <c r="FC7" s="1042"/>
      <c r="FD7" s="1042"/>
      <c r="FE7" s="1042"/>
      <c r="FF7" s="1042"/>
      <c r="FG7" s="1042"/>
      <c r="FH7" s="1042"/>
      <c r="FI7" s="1042"/>
      <c r="FJ7" s="1042"/>
      <c r="FK7" s="1042"/>
      <c r="FL7" s="1042"/>
      <c r="FM7" s="1042"/>
      <c r="FN7" s="1042"/>
      <c r="FO7" s="1042"/>
      <c r="FP7" s="1042"/>
      <c r="FQ7" s="1042"/>
      <c r="FR7" s="1042"/>
      <c r="FS7" s="1042"/>
      <c r="FT7" s="1042"/>
      <c r="FU7" s="1042"/>
      <c r="FV7" s="1042"/>
      <c r="FW7" s="1042"/>
      <c r="FX7" s="1042"/>
      <c r="FY7" s="1042"/>
      <c r="FZ7" s="1042"/>
      <c r="GA7" s="1042"/>
      <c r="GB7" s="1042"/>
      <c r="GC7" s="1042"/>
      <c r="GD7" s="1042"/>
      <c r="GE7" s="1042"/>
      <c r="GF7" s="1042"/>
      <c r="GG7" s="1042"/>
      <c r="GH7" s="1042"/>
      <c r="GI7" s="1042"/>
      <c r="GJ7" s="1042"/>
      <c r="GK7" s="1042"/>
      <c r="GL7" s="1042"/>
      <c r="GM7" s="1042"/>
      <c r="GN7" s="1042"/>
      <c r="GO7" s="1042"/>
      <c r="GP7" s="1042"/>
      <c r="GQ7" s="1042"/>
      <c r="GR7" s="1042"/>
      <c r="GS7" s="1042"/>
      <c r="GT7" s="1042"/>
      <c r="GU7" s="1042"/>
      <c r="GV7" s="1042"/>
      <c r="GW7" s="1042"/>
      <c r="GX7" s="1042"/>
      <c r="GY7" s="1042"/>
      <c r="GZ7" s="1042"/>
      <c r="HA7" s="1042"/>
      <c r="HB7" s="1042"/>
      <c r="HC7" s="1042"/>
      <c r="HD7" s="1042"/>
      <c r="HE7" s="1042"/>
    </row>
    <row r="8" spans="1:213" ht="19.899999999999999" customHeight="1">
      <c r="A8" s="127" t="s">
        <v>900</v>
      </c>
      <c r="B8" s="128" t="s">
        <v>420</v>
      </c>
      <c r="C8" s="234">
        <v>18910</v>
      </c>
      <c r="D8" s="234">
        <v>7962</v>
      </c>
      <c r="E8" s="235">
        <v>42.104706504494978</v>
      </c>
      <c r="F8" s="236">
        <v>2.4251538403732553</v>
      </c>
      <c r="G8" s="1042"/>
      <c r="H8" s="1042"/>
      <c r="I8" s="1042"/>
      <c r="J8" s="1042"/>
      <c r="K8" s="1042"/>
      <c r="L8" s="1042"/>
      <c r="M8" s="1042"/>
      <c r="N8" s="1042"/>
      <c r="O8" s="1042"/>
      <c r="P8" s="1042"/>
      <c r="Q8" s="1042"/>
      <c r="R8" s="1042"/>
      <c r="S8" s="1042"/>
      <c r="T8" s="1042"/>
      <c r="U8" s="1042"/>
      <c r="V8" s="1042"/>
      <c r="W8" s="1042"/>
      <c r="X8" s="1042"/>
      <c r="Y8" s="1042"/>
      <c r="Z8" s="1042"/>
      <c r="AA8" s="1042"/>
      <c r="AB8" s="1042"/>
      <c r="AC8" s="1042"/>
      <c r="AD8" s="1042"/>
      <c r="AE8" s="1042"/>
      <c r="AF8" s="1042"/>
      <c r="AG8" s="1042"/>
      <c r="AH8" s="1042"/>
      <c r="AI8" s="1042"/>
      <c r="AJ8" s="1042"/>
      <c r="AK8" s="1042"/>
      <c r="AL8" s="1042"/>
      <c r="AM8" s="1042"/>
      <c r="AN8" s="1042"/>
      <c r="AO8" s="1042"/>
      <c r="AP8" s="1042"/>
      <c r="AQ8" s="1042"/>
      <c r="AR8" s="1042"/>
      <c r="AS8" s="1042"/>
      <c r="AT8" s="1042"/>
      <c r="AU8" s="1042"/>
      <c r="AV8" s="1042"/>
      <c r="AW8" s="1042"/>
      <c r="AX8" s="1042"/>
      <c r="AY8" s="1042"/>
      <c r="AZ8" s="1042"/>
      <c r="BA8" s="1042"/>
      <c r="BB8" s="1042"/>
      <c r="BC8" s="1042"/>
      <c r="BD8" s="1042"/>
      <c r="BE8" s="1042"/>
      <c r="BF8" s="1042"/>
      <c r="BG8" s="1042"/>
      <c r="BH8" s="1042"/>
      <c r="BI8" s="1042"/>
      <c r="BJ8" s="1042"/>
      <c r="BK8" s="1042"/>
      <c r="BL8" s="1042"/>
      <c r="BM8" s="1042"/>
      <c r="BN8" s="1042"/>
      <c r="BO8" s="1042"/>
      <c r="BP8" s="1042"/>
      <c r="BQ8" s="1042"/>
      <c r="BR8" s="1042"/>
      <c r="BS8" s="1042"/>
      <c r="BT8" s="1042"/>
      <c r="BU8" s="1042"/>
      <c r="BV8" s="1042"/>
      <c r="BW8" s="1042"/>
      <c r="BX8" s="1042"/>
      <c r="BY8" s="1042"/>
      <c r="BZ8" s="1042"/>
      <c r="CA8" s="1042"/>
      <c r="CB8" s="1042"/>
      <c r="CC8" s="1042"/>
      <c r="CD8" s="1042"/>
      <c r="CE8" s="1042"/>
      <c r="CF8" s="1042"/>
      <c r="CG8" s="1042"/>
      <c r="CH8" s="1042"/>
      <c r="CI8" s="1042"/>
      <c r="CJ8" s="1042"/>
      <c r="CK8" s="1042"/>
      <c r="CL8" s="1042"/>
      <c r="CM8" s="1042"/>
      <c r="CN8" s="1042"/>
      <c r="CO8" s="1042"/>
      <c r="CP8" s="1042"/>
      <c r="CQ8" s="1042"/>
      <c r="CR8" s="1042"/>
      <c r="CS8" s="1042"/>
      <c r="CT8" s="1042"/>
      <c r="CU8" s="1042"/>
      <c r="CV8" s="1042"/>
      <c r="CW8" s="1042"/>
      <c r="CX8" s="1042"/>
      <c r="CY8" s="1042"/>
      <c r="CZ8" s="1042"/>
      <c r="DA8" s="1042"/>
      <c r="DB8" s="1042"/>
      <c r="DC8" s="1042"/>
      <c r="DD8" s="1042"/>
      <c r="DE8" s="1042"/>
      <c r="DF8" s="1042"/>
      <c r="DG8" s="1042"/>
      <c r="DH8" s="1042"/>
      <c r="DI8" s="1042"/>
      <c r="DJ8" s="1042"/>
      <c r="DK8" s="1042"/>
      <c r="DL8" s="1042"/>
      <c r="DM8" s="1042"/>
      <c r="DN8" s="1042"/>
      <c r="DO8" s="1042"/>
      <c r="DP8" s="1042"/>
      <c r="DQ8" s="1042"/>
      <c r="DR8" s="1042"/>
      <c r="DS8" s="1042"/>
      <c r="DT8" s="1042"/>
      <c r="DU8" s="1042"/>
      <c r="DV8" s="1042"/>
      <c r="DW8" s="1042"/>
      <c r="DX8" s="1042"/>
      <c r="DY8" s="1042"/>
      <c r="DZ8" s="1042"/>
      <c r="EA8" s="1042"/>
      <c r="EB8" s="1042"/>
      <c r="EC8" s="1042"/>
      <c r="ED8" s="1042"/>
      <c r="EE8" s="1042"/>
      <c r="EF8" s="1042"/>
      <c r="EG8" s="1042"/>
      <c r="EH8" s="1042"/>
      <c r="EI8" s="1042"/>
      <c r="EJ8" s="1042"/>
      <c r="EK8" s="1042"/>
      <c r="EL8" s="1042"/>
      <c r="EM8" s="1042"/>
      <c r="EN8" s="1042"/>
      <c r="EO8" s="1042"/>
      <c r="EP8" s="1042"/>
      <c r="EQ8" s="1042"/>
      <c r="ER8" s="1042"/>
      <c r="ES8" s="1042"/>
      <c r="ET8" s="1042"/>
      <c r="EU8" s="1042"/>
      <c r="EV8" s="1042"/>
      <c r="EW8" s="1042"/>
      <c r="EX8" s="1042"/>
      <c r="EY8" s="1042"/>
      <c r="EZ8" s="1042"/>
      <c r="FA8" s="1042"/>
      <c r="FB8" s="1042"/>
      <c r="FC8" s="1042"/>
      <c r="FD8" s="1042"/>
      <c r="FE8" s="1042"/>
      <c r="FF8" s="1042"/>
      <c r="FG8" s="1042"/>
      <c r="FH8" s="1042"/>
      <c r="FI8" s="1042"/>
      <c r="FJ8" s="1042"/>
      <c r="FK8" s="1042"/>
      <c r="FL8" s="1042"/>
      <c r="FM8" s="1042"/>
      <c r="FN8" s="1042"/>
      <c r="FO8" s="1042"/>
      <c r="FP8" s="1042"/>
      <c r="FQ8" s="1042"/>
      <c r="FR8" s="1042"/>
      <c r="FS8" s="1042"/>
      <c r="FT8" s="1042"/>
      <c r="FU8" s="1042"/>
      <c r="FV8" s="1042"/>
      <c r="FW8" s="1042"/>
      <c r="FX8" s="1042"/>
      <c r="FY8" s="1042"/>
      <c r="FZ8" s="1042"/>
      <c r="GA8" s="1042"/>
      <c r="GB8" s="1042"/>
      <c r="GC8" s="1042"/>
      <c r="GD8" s="1042"/>
      <c r="GE8" s="1042"/>
      <c r="GF8" s="1042"/>
      <c r="GG8" s="1042"/>
      <c r="GH8" s="1042"/>
      <c r="GI8" s="1042"/>
      <c r="GJ8" s="1042"/>
      <c r="GK8" s="1042"/>
      <c r="GL8" s="1042"/>
      <c r="GM8" s="1042"/>
      <c r="GN8" s="1042"/>
      <c r="GO8" s="1042"/>
      <c r="GP8" s="1042"/>
      <c r="GQ8" s="1042"/>
      <c r="GR8" s="1042"/>
      <c r="GS8" s="1042"/>
      <c r="GT8" s="1042"/>
      <c r="GU8" s="1042"/>
      <c r="GV8" s="1042"/>
      <c r="GW8" s="1042"/>
      <c r="GX8" s="1042"/>
      <c r="GY8" s="1042"/>
      <c r="GZ8" s="1042"/>
      <c r="HA8" s="1042"/>
      <c r="HB8" s="1042"/>
      <c r="HC8" s="1042"/>
      <c r="HD8" s="1042"/>
      <c r="HE8" s="1042"/>
    </row>
    <row r="9" spans="1:213" ht="19.899999999999999" customHeight="1">
      <c r="A9" s="127" t="s">
        <v>423</v>
      </c>
      <c r="B9" s="128" t="s">
        <v>420</v>
      </c>
      <c r="C9" s="234">
        <v>24848</v>
      </c>
      <c r="D9" s="234">
        <v>20315</v>
      </c>
      <c r="E9" s="235">
        <v>81.757083065035417</v>
      </c>
      <c r="F9" s="236">
        <v>-7.230203689283826</v>
      </c>
      <c r="G9" s="1042"/>
      <c r="H9" s="1042"/>
      <c r="I9" s="1042"/>
      <c r="J9" s="1042"/>
      <c r="K9" s="1042"/>
      <c r="L9" s="1042"/>
      <c r="M9" s="1042"/>
      <c r="N9" s="1042"/>
      <c r="O9" s="1042"/>
      <c r="P9" s="1042"/>
      <c r="Q9" s="1042"/>
      <c r="R9" s="1042"/>
      <c r="S9" s="1042"/>
      <c r="T9" s="1042"/>
      <c r="U9" s="1042"/>
      <c r="V9" s="1042"/>
      <c r="W9" s="1042"/>
      <c r="X9" s="1042"/>
      <c r="Y9" s="1042"/>
      <c r="Z9" s="1042"/>
      <c r="AA9" s="1042"/>
      <c r="AB9" s="1042"/>
      <c r="AC9" s="1042"/>
      <c r="AD9" s="1042"/>
      <c r="AE9" s="1042"/>
      <c r="AF9" s="1042"/>
      <c r="AG9" s="1042"/>
      <c r="AH9" s="1042"/>
      <c r="AI9" s="1042"/>
      <c r="AJ9" s="1042"/>
      <c r="AK9" s="1042"/>
      <c r="AL9" s="1042"/>
      <c r="AM9" s="1042"/>
      <c r="AN9" s="1042"/>
      <c r="AO9" s="1042"/>
      <c r="AP9" s="1042"/>
      <c r="AQ9" s="1042"/>
      <c r="AR9" s="1042"/>
      <c r="AS9" s="1042"/>
      <c r="AT9" s="1042"/>
      <c r="AU9" s="1042"/>
      <c r="AV9" s="1042"/>
      <c r="AW9" s="1042"/>
      <c r="AX9" s="1042"/>
      <c r="AY9" s="1042"/>
      <c r="AZ9" s="1042"/>
      <c r="BA9" s="1042"/>
      <c r="BB9" s="1042"/>
      <c r="BC9" s="1042"/>
      <c r="BD9" s="1042"/>
      <c r="BE9" s="1042"/>
      <c r="BF9" s="1042"/>
      <c r="BG9" s="1042"/>
      <c r="BH9" s="1042"/>
      <c r="BI9" s="1042"/>
      <c r="BJ9" s="1042"/>
      <c r="BK9" s="1042"/>
      <c r="BL9" s="1042"/>
      <c r="BM9" s="1042"/>
      <c r="BN9" s="1042"/>
      <c r="BO9" s="1042"/>
      <c r="BP9" s="1042"/>
      <c r="BQ9" s="1042"/>
      <c r="BR9" s="1042"/>
      <c r="BS9" s="1042"/>
      <c r="BT9" s="1042"/>
      <c r="BU9" s="1042"/>
      <c r="BV9" s="1042"/>
      <c r="BW9" s="1042"/>
      <c r="BX9" s="1042"/>
      <c r="BY9" s="1042"/>
      <c r="BZ9" s="1042"/>
      <c r="CA9" s="1042"/>
      <c r="CB9" s="1042"/>
      <c r="CC9" s="1042"/>
      <c r="CD9" s="1042"/>
      <c r="CE9" s="1042"/>
      <c r="CF9" s="1042"/>
      <c r="CG9" s="1042"/>
      <c r="CH9" s="1042"/>
      <c r="CI9" s="1042"/>
      <c r="CJ9" s="1042"/>
      <c r="CK9" s="1042"/>
      <c r="CL9" s="1042"/>
      <c r="CM9" s="1042"/>
      <c r="CN9" s="1042"/>
      <c r="CO9" s="1042"/>
      <c r="CP9" s="1042"/>
      <c r="CQ9" s="1042"/>
      <c r="CR9" s="1042"/>
      <c r="CS9" s="1042"/>
      <c r="CT9" s="1042"/>
      <c r="CU9" s="1042"/>
      <c r="CV9" s="1042"/>
      <c r="CW9" s="1042"/>
      <c r="CX9" s="1042"/>
      <c r="CY9" s="1042"/>
      <c r="CZ9" s="1042"/>
      <c r="DA9" s="1042"/>
      <c r="DB9" s="1042"/>
      <c r="DC9" s="1042"/>
      <c r="DD9" s="1042"/>
      <c r="DE9" s="1042"/>
      <c r="DF9" s="1042"/>
      <c r="DG9" s="1042"/>
      <c r="DH9" s="1042"/>
      <c r="DI9" s="1042"/>
      <c r="DJ9" s="1042"/>
      <c r="DK9" s="1042"/>
      <c r="DL9" s="1042"/>
      <c r="DM9" s="1042"/>
      <c r="DN9" s="1042"/>
      <c r="DO9" s="1042"/>
      <c r="DP9" s="1042"/>
      <c r="DQ9" s="1042"/>
      <c r="DR9" s="1042"/>
      <c r="DS9" s="1042"/>
      <c r="DT9" s="1042"/>
      <c r="DU9" s="1042"/>
      <c r="DV9" s="1042"/>
      <c r="DW9" s="1042"/>
      <c r="DX9" s="1042"/>
      <c r="DY9" s="1042"/>
      <c r="DZ9" s="1042"/>
      <c r="EA9" s="1042"/>
      <c r="EB9" s="1042"/>
      <c r="EC9" s="1042"/>
      <c r="ED9" s="1042"/>
      <c r="EE9" s="1042"/>
      <c r="EF9" s="1042"/>
      <c r="EG9" s="1042"/>
      <c r="EH9" s="1042"/>
      <c r="EI9" s="1042"/>
      <c r="EJ9" s="1042"/>
      <c r="EK9" s="1042"/>
      <c r="EL9" s="1042"/>
      <c r="EM9" s="1042"/>
      <c r="EN9" s="1042"/>
      <c r="EO9" s="1042"/>
      <c r="EP9" s="1042"/>
      <c r="EQ9" s="1042"/>
      <c r="ER9" s="1042"/>
      <c r="ES9" s="1042"/>
      <c r="ET9" s="1042"/>
      <c r="EU9" s="1042"/>
      <c r="EV9" s="1042"/>
      <c r="EW9" s="1042"/>
      <c r="EX9" s="1042"/>
      <c r="EY9" s="1042"/>
      <c r="EZ9" s="1042"/>
      <c r="FA9" s="1042"/>
      <c r="FB9" s="1042"/>
      <c r="FC9" s="1042"/>
      <c r="FD9" s="1042"/>
      <c r="FE9" s="1042"/>
      <c r="FF9" s="1042"/>
      <c r="FG9" s="1042"/>
      <c r="FH9" s="1042"/>
      <c r="FI9" s="1042"/>
      <c r="FJ9" s="1042"/>
      <c r="FK9" s="1042"/>
      <c r="FL9" s="1042"/>
      <c r="FM9" s="1042"/>
      <c r="FN9" s="1042"/>
      <c r="FO9" s="1042"/>
      <c r="FP9" s="1042"/>
      <c r="FQ9" s="1042"/>
      <c r="FR9" s="1042"/>
      <c r="FS9" s="1042"/>
      <c r="FT9" s="1042"/>
      <c r="FU9" s="1042"/>
      <c r="FV9" s="1042"/>
      <c r="FW9" s="1042"/>
      <c r="FX9" s="1042"/>
      <c r="FY9" s="1042"/>
      <c r="FZ9" s="1042"/>
      <c r="GA9" s="1042"/>
      <c r="GB9" s="1042"/>
      <c r="GC9" s="1042"/>
      <c r="GD9" s="1042"/>
      <c r="GE9" s="1042"/>
      <c r="GF9" s="1042"/>
      <c r="GG9" s="1042"/>
      <c r="GH9" s="1042"/>
      <c r="GI9" s="1042"/>
      <c r="GJ9" s="1042"/>
      <c r="GK9" s="1042"/>
      <c r="GL9" s="1042"/>
      <c r="GM9" s="1042"/>
      <c r="GN9" s="1042"/>
      <c r="GO9" s="1042"/>
      <c r="GP9" s="1042"/>
      <c r="GQ9" s="1042"/>
      <c r="GR9" s="1042"/>
      <c r="GS9" s="1042"/>
      <c r="GT9" s="1042"/>
      <c r="GU9" s="1042"/>
      <c r="GV9" s="1042"/>
      <c r="GW9" s="1042"/>
      <c r="GX9" s="1042"/>
      <c r="GY9" s="1042"/>
      <c r="GZ9" s="1042"/>
      <c r="HA9" s="1042"/>
      <c r="HB9" s="1042"/>
      <c r="HC9" s="1042"/>
      <c r="HD9" s="1042"/>
      <c r="HE9" s="1042"/>
    </row>
    <row r="10" spans="1:213" ht="19.899999999999999" customHeight="1">
      <c r="A10" s="127" t="s">
        <v>424</v>
      </c>
      <c r="B10" s="128" t="s">
        <v>422</v>
      </c>
      <c r="C10" s="234">
        <v>54422</v>
      </c>
      <c r="D10" s="234">
        <v>13228</v>
      </c>
      <c r="E10" s="235">
        <v>24.306346698026534</v>
      </c>
      <c r="F10" s="236">
        <v>-3.7761719687427693</v>
      </c>
      <c r="G10" s="1042"/>
      <c r="H10" s="1042"/>
      <c r="I10" s="1042"/>
      <c r="J10" s="1042"/>
      <c r="K10" s="1042"/>
      <c r="L10" s="1042"/>
      <c r="M10" s="1042"/>
      <c r="N10" s="1042"/>
      <c r="O10" s="1042"/>
      <c r="P10" s="1042"/>
      <c r="Q10" s="1042"/>
      <c r="R10" s="1042"/>
      <c r="S10" s="1042"/>
      <c r="T10" s="1042"/>
      <c r="U10" s="1042"/>
      <c r="V10" s="1042"/>
      <c r="W10" s="1042"/>
      <c r="X10" s="1042"/>
      <c r="Y10" s="1042"/>
      <c r="Z10" s="1042"/>
      <c r="AA10" s="1042"/>
      <c r="AB10" s="1042"/>
      <c r="AC10" s="1042"/>
      <c r="AD10" s="1042"/>
      <c r="AE10" s="1042"/>
      <c r="AF10" s="1042"/>
      <c r="AG10" s="1042"/>
      <c r="AH10" s="1042"/>
      <c r="AI10" s="1042"/>
      <c r="AJ10" s="1042"/>
      <c r="AK10" s="1042"/>
      <c r="AL10" s="1042"/>
      <c r="AM10" s="1042"/>
      <c r="AN10" s="1042"/>
      <c r="AO10" s="1042"/>
      <c r="AP10" s="1042"/>
      <c r="AQ10" s="1042"/>
      <c r="AR10" s="1042"/>
      <c r="AS10" s="1042"/>
      <c r="AT10" s="1042"/>
      <c r="AU10" s="1042"/>
      <c r="AV10" s="1042"/>
      <c r="AW10" s="1042"/>
      <c r="AX10" s="1042"/>
      <c r="AY10" s="1042"/>
      <c r="AZ10" s="1042"/>
      <c r="BA10" s="1042"/>
      <c r="BB10" s="1042"/>
      <c r="BC10" s="1042"/>
      <c r="BD10" s="1042"/>
      <c r="BE10" s="1042"/>
      <c r="BF10" s="1042"/>
      <c r="BG10" s="1042"/>
      <c r="BH10" s="1042"/>
      <c r="BI10" s="1042"/>
      <c r="BJ10" s="1042"/>
      <c r="BK10" s="1042"/>
      <c r="BL10" s="1042"/>
      <c r="BM10" s="1042"/>
      <c r="BN10" s="1042"/>
      <c r="BO10" s="1042"/>
      <c r="BP10" s="1042"/>
      <c r="BQ10" s="1042"/>
      <c r="BR10" s="1042"/>
      <c r="BS10" s="1042"/>
      <c r="BT10" s="1042"/>
      <c r="BU10" s="1042"/>
      <c r="BV10" s="1042"/>
      <c r="BW10" s="1042"/>
      <c r="BX10" s="1042"/>
      <c r="BY10" s="1042"/>
      <c r="BZ10" s="1042"/>
      <c r="CA10" s="1042"/>
      <c r="CB10" s="1042"/>
      <c r="CC10" s="1042"/>
      <c r="CD10" s="1042"/>
      <c r="CE10" s="1042"/>
      <c r="CF10" s="1042"/>
      <c r="CG10" s="1042"/>
      <c r="CH10" s="1042"/>
      <c r="CI10" s="1042"/>
      <c r="CJ10" s="1042"/>
      <c r="CK10" s="1042"/>
      <c r="CL10" s="1042"/>
      <c r="CM10" s="1042"/>
      <c r="CN10" s="1042"/>
      <c r="CO10" s="1042"/>
      <c r="CP10" s="1042"/>
      <c r="CQ10" s="1042"/>
      <c r="CR10" s="1042"/>
      <c r="CS10" s="1042"/>
      <c r="CT10" s="1042"/>
      <c r="CU10" s="1042"/>
      <c r="CV10" s="1042"/>
      <c r="CW10" s="1042"/>
      <c r="CX10" s="1042"/>
      <c r="CY10" s="1042"/>
      <c r="CZ10" s="1042"/>
      <c r="DA10" s="1042"/>
      <c r="DB10" s="1042"/>
      <c r="DC10" s="1042"/>
      <c r="DD10" s="1042"/>
      <c r="DE10" s="1042"/>
      <c r="DF10" s="1042"/>
      <c r="DG10" s="1042"/>
      <c r="DH10" s="1042"/>
      <c r="DI10" s="1042"/>
      <c r="DJ10" s="1042"/>
      <c r="DK10" s="1042"/>
      <c r="DL10" s="1042"/>
      <c r="DM10" s="1042"/>
      <c r="DN10" s="1042"/>
      <c r="DO10" s="1042"/>
      <c r="DP10" s="1042"/>
      <c r="DQ10" s="1042"/>
      <c r="DR10" s="1042"/>
      <c r="DS10" s="1042"/>
      <c r="DT10" s="1042"/>
      <c r="DU10" s="1042"/>
      <c r="DV10" s="1042"/>
      <c r="DW10" s="1042"/>
      <c r="DX10" s="1042"/>
      <c r="DY10" s="1042"/>
      <c r="DZ10" s="1042"/>
      <c r="EA10" s="1042"/>
      <c r="EB10" s="1042"/>
      <c r="EC10" s="1042"/>
      <c r="ED10" s="1042"/>
      <c r="EE10" s="1042"/>
      <c r="EF10" s="1042"/>
      <c r="EG10" s="1042"/>
      <c r="EH10" s="1042"/>
      <c r="EI10" s="1042"/>
      <c r="EJ10" s="1042"/>
      <c r="EK10" s="1042"/>
      <c r="EL10" s="1042"/>
      <c r="EM10" s="1042"/>
      <c r="EN10" s="1042"/>
      <c r="EO10" s="1042"/>
      <c r="EP10" s="1042"/>
      <c r="EQ10" s="1042"/>
      <c r="ER10" s="1042"/>
      <c r="ES10" s="1042"/>
      <c r="ET10" s="1042"/>
      <c r="EU10" s="1042"/>
      <c r="EV10" s="1042"/>
      <c r="EW10" s="1042"/>
      <c r="EX10" s="1042"/>
      <c r="EY10" s="1042"/>
      <c r="EZ10" s="1042"/>
      <c r="FA10" s="1042"/>
      <c r="FB10" s="1042"/>
      <c r="FC10" s="1042"/>
      <c r="FD10" s="1042"/>
      <c r="FE10" s="1042"/>
      <c r="FF10" s="1042"/>
      <c r="FG10" s="1042"/>
      <c r="FH10" s="1042"/>
      <c r="FI10" s="1042"/>
      <c r="FJ10" s="1042"/>
      <c r="FK10" s="1042"/>
      <c r="FL10" s="1042"/>
      <c r="FM10" s="1042"/>
      <c r="FN10" s="1042"/>
      <c r="FO10" s="1042"/>
      <c r="FP10" s="1042"/>
      <c r="FQ10" s="1042"/>
      <c r="FR10" s="1042"/>
      <c r="FS10" s="1042"/>
      <c r="FT10" s="1042"/>
      <c r="FU10" s="1042"/>
      <c r="FV10" s="1042"/>
      <c r="FW10" s="1042"/>
      <c r="FX10" s="1042"/>
      <c r="FY10" s="1042"/>
      <c r="FZ10" s="1042"/>
      <c r="GA10" s="1042"/>
      <c r="GB10" s="1042"/>
      <c r="GC10" s="1042"/>
      <c r="GD10" s="1042"/>
      <c r="GE10" s="1042"/>
      <c r="GF10" s="1042"/>
      <c r="GG10" s="1042"/>
      <c r="GH10" s="1042"/>
      <c r="GI10" s="1042"/>
      <c r="GJ10" s="1042"/>
      <c r="GK10" s="1042"/>
      <c r="GL10" s="1042"/>
      <c r="GM10" s="1042"/>
      <c r="GN10" s="1042"/>
      <c r="GO10" s="1042"/>
      <c r="GP10" s="1042"/>
      <c r="GQ10" s="1042"/>
      <c r="GR10" s="1042"/>
      <c r="GS10" s="1042"/>
      <c r="GT10" s="1042"/>
      <c r="GU10" s="1042"/>
      <c r="GV10" s="1042"/>
      <c r="GW10" s="1042"/>
      <c r="GX10" s="1042"/>
      <c r="GY10" s="1042"/>
      <c r="GZ10" s="1042"/>
      <c r="HA10" s="1042"/>
      <c r="HB10" s="1042"/>
      <c r="HC10" s="1042"/>
      <c r="HD10" s="1042"/>
      <c r="HE10" s="1042"/>
    </row>
    <row r="11" spans="1:213" ht="19.899999999999999" customHeight="1">
      <c r="A11" s="127" t="s">
        <v>425</v>
      </c>
      <c r="B11" s="128" t="s">
        <v>422</v>
      </c>
      <c r="C11" s="234">
        <v>229069</v>
      </c>
      <c r="D11" s="234">
        <v>107858</v>
      </c>
      <c r="E11" s="235">
        <v>47.085376022071948</v>
      </c>
      <c r="F11" s="236">
        <v>16.808670710794278</v>
      </c>
      <c r="G11" s="1042"/>
      <c r="H11" s="1042"/>
      <c r="I11" s="1042"/>
      <c r="J11" s="1042"/>
      <c r="K11" s="1042"/>
      <c r="L11" s="1042"/>
      <c r="M11" s="1042"/>
      <c r="N11" s="1042"/>
      <c r="O11" s="1042"/>
      <c r="P11" s="1042"/>
      <c r="Q11" s="1042"/>
      <c r="R11" s="1042"/>
      <c r="S11" s="1042"/>
      <c r="T11" s="1042"/>
      <c r="U11" s="1042"/>
      <c r="V11" s="1042"/>
      <c r="W11" s="1042"/>
      <c r="X11" s="1042"/>
      <c r="Y11" s="1042"/>
      <c r="Z11" s="1042"/>
      <c r="AA11" s="1042"/>
      <c r="AB11" s="1042"/>
      <c r="AC11" s="1042"/>
      <c r="AD11" s="1042"/>
      <c r="AE11" s="1042"/>
      <c r="AF11" s="1042"/>
      <c r="AG11" s="1042"/>
      <c r="AH11" s="1042"/>
      <c r="AI11" s="1042"/>
      <c r="AJ11" s="1042"/>
      <c r="AK11" s="1042"/>
      <c r="AL11" s="1042"/>
      <c r="AM11" s="1042"/>
      <c r="AN11" s="1042"/>
      <c r="AO11" s="1042"/>
      <c r="AP11" s="1042"/>
      <c r="AQ11" s="1042"/>
      <c r="AR11" s="1042"/>
      <c r="AS11" s="1042"/>
      <c r="AT11" s="1042"/>
      <c r="AU11" s="1042"/>
      <c r="AV11" s="1042"/>
      <c r="AW11" s="1042"/>
      <c r="AX11" s="1042"/>
      <c r="AY11" s="1042"/>
      <c r="AZ11" s="1042"/>
      <c r="BA11" s="1042"/>
      <c r="BB11" s="1042"/>
      <c r="BC11" s="1042"/>
      <c r="BD11" s="1042"/>
      <c r="BE11" s="1042"/>
      <c r="BF11" s="1042"/>
      <c r="BG11" s="1042"/>
      <c r="BH11" s="1042"/>
      <c r="BI11" s="1042"/>
      <c r="BJ11" s="1042"/>
      <c r="BK11" s="1042"/>
      <c r="BL11" s="1042"/>
      <c r="BM11" s="1042"/>
      <c r="BN11" s="1042"/>
      <c r="BO11" s="1042"/>
      <c r="BP11" s="1042"/>
      <c r="BQ11" s="1042"/>
      <c r="BR11" s="1042"/>
      <c r="BS11" s="1042"/>
      <c r="BT11" s="1042"/>
      <c r="BU11" s="1042"/>
      <c r="BV11" s="1042"/>
      <c r="BW11" s="1042"/>
      <c r="BX11" s="1042"/>
      <c r="BY11" s="1042"/>
      <c r="BZ11" s="1042"/>
      <c r="CA11" s="1042"/>
      <c r="CB11" s="1042"/>
      <c r="CC11" s="1042"/>
      <c r="CD11" s="1042"/>
      <c r="CE11" s="1042"/>
      <c r="CF11" s="1042"/>
      <c r="CG11" s="1042"/>
      <c r="CH11" s="1042"/>
      <c r="CI11" s="1042"/>
      <c r="CJ11" s="1042"/>
      <c r="CK11" s="1042"/>
      <c r="CL11" s="1042"/>
      <c r="CM11" s="1042"/>
      <c r="CN11" s="1042"/>
      <c r="CO11" s="1042"/>
      <c r="CP11" s="1042"/>
      <c r="CQ11" s="1042"/>
      <c r="CR11" s="1042"/>
      <c r="CS11" s="1042"/>
      <c r="CT11" s="1042"/>
      <c r="CU11" s="1042"/>
      <c r="CV11" s="1042"/>
      <c r="CW11" s="1042"/>
      <c r="CX11" s="1042"/>
      <c r="CY11" s="1042"/>
      <c r="CZ11" s="1042"/>
      <c r="DA11" s="1042"/>
      <c r="DB11" s="1042"/>
      <c r="DC11" s="1042"/>
      <c r="DD11" s="1042"/>
      <c r="DE11" s="1042"/>
      <c r="DF11" s="1042"/>
      <c r="DG11" s="1042"/>
      <c r="DH11" s="1042"/>
      <c r="DI11" s="1042"/>
      <c r="DJ11" s="1042"/>
      <c r="DK11" s="1042"/>
      <c r="DL11" s="1042"/>
      <c r="DM11" s="1042"/>
      <c r="DN11" s="1042"/>
      <c r="DO11" s="1042"/>
      <c r="DP11" s="1042"/>
      <c r="DQ11" s="1042"/>
      <c r="DR11" s="1042"/>
      <c r="DS11" s="1042"/>
      <c r="DT11" s="1042"/>
      <c r="DU11" s="1042"/>
      <c r="DV11" s="1042"/>
      <c r="DW11" s="1042"/>
      <c r="DX11" s="1042"/>
      <c r="DY11" s="1042"/>
      <c r="DZ11" s="1042"/>
      <c r="EA11" s="1042"/>
      <c r="EB11" s="1042"/>
      <c r="EC11" s="1042"/>
      <c r="ED11" s="1042"/>
      <c r="EE11" s="1042"/>
      <c r="EF11" s="1042"/>
      <c r="EG11" s="1042"/>
      <c r="EH11" s="1042"/>
      <c r="EI11" s="1042"/>
      <c r="EJ11" s="1042"/>
      <c r="EK11" s="1042"/>
      <c r="EL11" s="1042"/>
      <c r="EM11" s="1042"/>
      <c r="EN11" s="1042"/>
      <c r="EO11" s="1042"/>
      <c r="EP11" s="1042"/>
      <c r="EQ11" s="1042"/>
      <c r="ER11" s="1042"/>
      <c r="ES11" s="1042"/>
      <c r="ET11" s="1042"/>
      <c r="EU11" s="1042"/>
      <c r="EV11" s="1042"/>
      <c r="EW11" s="1042"/>
      <c r="EX11" s="1042"/>
      <c r="EY11" s="1042"/>
      <c r="EZ11" s="1042"/>
      <c r="FA11" s="1042"/>
      <c r="FB11" s="1042"/>
      <c r="FC11" s="1042"/>
      <c r="FD11" s="1042"/>
      <c r="FE11" s="1042"/>
      <c r="FF11" s="1042"/>
      <c r="FG11" s="1042"/>
      <c r="FH11" s="1042"/>
      <c r="FI11" s="1042"/>
      <c r="FJ11" s="1042"/>
      <c r="FK11" s="1042"/>
      <c r="FL11" s="1042"/>
      <c r="FM11" s="1042"/>
      <c r="FN11" s="1042"/>
      <c r="FO11" s="1042"/>
      <c r="FP11" s="1042"/>
      <c r="FQ11" s="1042"/>
      <c r="FR11" s="1042"/>
      <c r="FS11" s="1042"/>
      <c r="FT11" s="1042"/>
      <c r="FU11" s="1042"/>
      <c r="FV11" s="1042"/>
      <c r="FW11" s="1042"/>
      <c r="FX11" s="1042"/>
      <c r="FY11" s="1042"/>
      <c r="FZ11" s="1042"/>
      <c r="GA11" s="1042"/>
      <c r="GB11" s="1042"/>
      <c r="GC11" s="1042"/>
      <c r="GD11" s="1042"/>
      <c r="GE11" s="1042"/>
      <c r="GF11" s="1042"/>
      <c r="GG11" s="1042"/>
      <c r="GH11" s="1042"/>
      <c r="GI11" s="1042"/>
      <c r="GJ11" s="1042"/>
      <c r="GK11" s="1042"/>
      <c r="GL11" s="1042"/>
      <c r="GM11" s="1042"/>
      <c r="GN11" s="1042"/>
      <c r="GO11" s="1042"/>
      <c r="GP11" s="1042"/>
      <c r="GQ11" s="1042"/>
      <c r="GR11" s="1042"/>
      <c r="GS11" s="1042"/>
      <c r="GT11" s="1042"/>
      <c r="GU11" s="1042"/>
      <c r="GV11" s="1042"/>
      <c r="GW11" s="1042"/>
      <c r="GX11" s="1042"/>
      <c r="GY11" s="1042"/>
      <c r="GZ11" s="1042"/>
      <c r="HA11" s="1042"/>
      <c r="HB11" s="1042"/>
      <c r="HC11" s="1042"/>
      <c r="HD11" s="1042"/>
      <c r="HE11" s="1042"/>
    </row>
    <row r="12" spans="1:213" ht="19.899999999999999" customHeight="1">
      <c r="A12" s="129" t="s">
        <v>426</v>
      </c>
      <c r="B12" s="128" t="s">
        <v>420</v>
      </c>
      <c r="C12" s="234">
        <v>107580</v>
      </c>
      <c r="D12" s="234">
        <v>92308</v>
      </c>
      <c r="E12" s="235">
        <v>85.804052797917834</v>
      </c>
      <c r="F12" s="236">
        <v>-4.3872624491917946</v>
      </c>
      <c r="G12" s="1042"/>
      <c r="H12" s="1042"/>
      <c r="I12" s="1042"/>
      <c r="J12" s="1042"/>
      <c r="K12" s="1042"/>
      <c r="L12" s="1042"/>
      <c r="M12" s="1042"/>
      <c r="N12" s="1042"/>
      <c r="O12" s="1042"/>
      <c r="P12" s="1042"/>
      <c r="Q12" s="1042"/>
      <c r="R12" s="1042"/>
      <c r="S12" s="1042"/>
      <c r="T12" s="1042"/>
      <c r="U12" s="1042"/>
      <c r="V12" s="1042"/>
      <c r="W12" s="1042"/>
      <c r="X12" s="1042"/>
      <c r="Y12" s="1042"/>
      <c r="Z12" s="1042"/>
      <c r="AA12" s="1042"/>
      <c r="AB12" s="1042"/>
      <c r="AC12" s="1042"/>
      <c r="AD12" s="1042"/>
      <c r="AE12" s="1042"/>
      <c r="AF12" s="1042"/>
      <c r="AG12" s="1042"/>
      <c r="AH12" s="1042"/>
      <c r="AI12" s="1042"/>
      <c r="AJ12" s="1042"/>
      <c r="AK12" s="1042"/>
      <c r="AL12" s="1042"/>
      <c r="AM12" s="1042"/>
      <c r="AN12" s="1042"/>
      <c r="AO12" s="1042"/>
      <c r="AP12" s="1042"/>
      <c r="AQ12" s="1042"/>
      <c r="AR12" s="1042"/>
      <c r="AS12" s="1042"/>
      <c r="AT12" s="1042"/>
      <c r="AU12" s="1042"/>
      <c r="AV12" s="1042"/>
      <c r="AW12" s="1042"/>
      <c r="AX12" s="1042"/>
      <c r="AY12" s="1042"/>
      <c r="AZ12" s="1042"/>
      <c r="BA12" s="1042"/>
      <c r="BB12" s="1042"/>
      <c r="BC12" s="1042"/>
      <c r="BD12" s="1042"/>
      <c r="BE12" s="1042"/>
      <c r="BF12" s="1042"/>
      <c r="BG12" s="1042"/>
      <c r="BH12" s="1042"/>
      <c r="BI12" s="1042"/>
      <c r="BJ12" s="1042"/>
      <c r="BK12" s="1042"/>
      <c r="BL12" s="1042"/>
      <c r="BM12" s="1042"/>
      <c r="BN12" s="1042"/>
      <c r="BO12" s="1042"/>
      <c r="BP12" s="1042"/>
      <c r="BQ12" s="1042"/>
      <c r="BR12" s="1042"/>
      <c r="BS12" s="1042"/>
      <c r="BT12" s="1042"/>
      <c r="BU12" s="1042"/>
      <c r="BV12" s="1042"/>
      <c r="BW12" s="1042"/>
      <c r="BX12" s="1042"/>
      <c r="BY12" s="1042"/>
      <c r="BZ12" s="1042"/>
      <c r="CA12" s="1042"/>
      <c r="CB12" s="1042"/>
      <c r="CC12" s="1042"/>
      <c r="CD12" s="1042"/>
      <c r="CE12" s="1042"/>
      <c r="CF12" s="1042"/>
      <c r="CG12" s="1042"/>
      <c r="CH12" s="1042"/>
      <c r="CI12" s="1042"/>
      <c r="CJ12" s="1042"/>
      <c r="CK12" s="1042"/>
      <c r="CL12" s="1042"/>
      <c r="CM12" s="1042"/>
      <c r="CN12" s="1042"/>
      <c r="CO12" s="1042"/>
      <c r="CP12" s="1042"/>
      <c r="CQ12" s="1042"/>
      <c r="CR12" s="1042"/>
      <c r="CS12" s="1042"/>
      <c r="CT12" s="1042"/>
      <c r="CU12" s="1042"/>
      <c r="CV12" s="1042"/>
      <c r="CW12" s="1042"/>
      <c r="CX12" s="1042"/>
      <c r="CY12" s="1042"/>
      <c r="CZ12" s="1042"/>
      <c r="DA12" s="1042"/>
      <c r="DB12" s="1042"/>
      <c r="DC12" s="1042"/>
      <c r="DD12" s="1042"/>
      <c r="DE12" s="1042"/>
      <c r="DF12" s="1042"/>
      <c r="DG12" s="1042"/>
      <c r="DH12" s="1042"/>
      <c r="DI12" s="1042"/>
      <c r="DJ12" s="1042"/>
      <c r="DK12" s="1042"/>
      <c r="DL12" s="1042"/>
      <c r="DM12" s="1042"/>
      <c r="DN12" s="1042"/>
      <c r="DO12" s="1042"/>
      <c r="DP12" s="1042"/>
      <c r="DQ12" s="1042"/>
      <c r="DR12" s="1042"/>
      <c r="DS12" s="1042"/>
      <c r="DT12" s="1042"/>
      <c r="DU12" s="1042"/>
      <c r="DV12" s="1042"/>
      <c r="DW12" s="1042"/>
      <c r="DX12" s="1042"/>
      <c r="DY12" s="1042"/>
      <c r="DZ12" s="1042"/>
      <c r="EA12" s="1042"/>
      <c r="EB12" s="1042"/>
      <c r="EC12" s="1042"/>
      <c r="ED12" s="1042"/>
      <c r="EE12" s="1042"/>
      <c r="EF12" s="1042"/>
      <c r="EG12" s="1042"/>
      <c r="EH12" s="1042"/>
      <c r="EI12" s="1042"/>
      <c r="EJ12" s="1042"/>
      <c r="EK12" s="1042"/>
      <c r="EL12" s="1042"/>
      <c r="EM12" s="1042"/>
      <c r="EN12" s="1042"/>
      <c r="EO12" s="1042"/>
      <c r="EP12" s="1042"/>
      <c r="EQ12" s="1042"/>
      <c r="ER12" s="1042"/>
      <c r="ES12" s="1042"/>
      <c r="ET12" s="1042"/>
      <c r="EU12" s="1042"/>
      <c r="EV12" s="1042"/>
      <c r="EW12" s="1042"/>
      <c r="EX12" s="1042"/>
      <c r="EY12" s="1042"/>
      <c r="EZ12" s="1042"/>
      <c r="FA12" s="1042"/>
      <c r="FB12" s="1042"/>
      <c r="FC12" s="1042"/>
      <c r="FD12" s="1042"/>
      <c r="FE12" s="1042"/>
      <c r="FF12" s="1042"/>
      <c r="FG12" s="1042"/>
      <c r="FH12" s="1042"/>
      <c r="FI12" s="1042"/>
      <c r="FJ12" s="1042"/>
      <c r="FK12" s="1042"/>
      <c r="FL12" s="1042"/>
      <c r="FM12" s="1042"/>
      <c r="FN12" s="1042"/>
      <c r="FO12" s="1042"/>
      <c r="FP12" s="1042"/>
      <c r="FQ12" s="1042"/>
      <c r="FR12" s="1042"/>
      <c r="FS12" s="1042"/>
      <c r="FT12" s="1042"/>
      <c r="FU12" s="1042"/>
      <c r="FV12" s="1042"/>
      <c r="FW12" s="1042"/>
      <c r="FX12" s="1042"/>
      <c r="FY12" s="1042"/>
      <c r="FZ12" s="1042"/>
      <c r="GA12" s="1042"/>
      <c r="GB12" s="1042"/>
      <c r="GC12" s="1042"/>
      <c r="GD12" s="1042"/>
      <c r="GE12" s="1042"/>
      <c r="GF12" s="1042"/>
      <c r="GG12" s="1042"/>
      <c r="GH12" s="1042"/>
      <c r="GI12" s="1042"/>
      <c r="GJ12" s="1042"/>
      <c r="GK12" s="1042"/>
      <c r="GL12" s="1042"/>
      <c r="GM12" s="1042"/>
      <c r="GN12" s="1042"/>
      <c r="GO12" s="1042"/>
      <c r="GP12" s="1042"/>
      <c r="GQ12" s="1042"/>
      <c r="GR12" s="1042"/>
      <c r="GS12" s="1042"/>
      <c r="GT12" s="1042"/>
      <c r="GU12" s="1042"/>
      <c r="GV12" s="1042"/>
      <c r="GW12" s="1042"/>
      <c r="GX12" s="1042"/>
      <c r="GY12" s="1042"/>
      <c r="GZ12" s="1042"/>
      <c r="HA12" s="1042"/>
      <c r="HB12" s="1042"/>
      <c r="HC12" s="1042"/>
      <c r="HD12" s="1042"/>
      <c r="HE12" s="1042"/>
    </row>
    <row r="13" spans="1:213" ht="19.899999999999999" customHeight="1">
      <c r="A13" s="127" t="s">
        <v>427</v>
      </c>
      <c r="B13" s="128" t="s">
        <v>420</v>
      </c>
      <c r="C13" s="234">
        <v>645528</v>
      </c>
      <c r="D13" s="234">
        <v>380622</v>
      </c>
      <c r="E13" s="235">
        <v>58.962895490203373</v>
      </c>
      <c r="F13" s="236">
        <v>-3.9090000733712387</v>
      </c>
      <c r="G13" s="1042"/>
      <c r="H13" s="1042"/>
      <c r="I13" s="1042"/>
      <c r="J13" s="1042"/>
      <c r="K13" s="1042"/>
      <c r="L13" s="1042"/>
      <c r="M13" s="1042"/>
      <c r="N13" s="1042"/>
      <c r="O13" s="1042"/>
      <c r="P13" s="1042"/>
      <c r="Q13" s="1042"/>
      <c r="R13" s="1042"/>
      <c r="S13" s="1042"/>
      <c r="T13" s="1042"/>
      <c r="U13" s="1042"/>
      <c r="V13" s="1042"/>
      <c r="W13" s="1042"/>
      <c r="X13" s="1042"/>
      <c r="Y13" s="1042"/>
      <c r="Z13" s="1042"/>
      <c r="AA13" s="1042"/>
      <c r="AB13" s="1042"/>
      <c r="AC13" s="1042"/>
      <c r="AD13" s="1042"/>
      <c r="AE13" s="1042"/>
      <c r="AF13" s="1042"/>
      <c r="AG13" s="1042"/>
      <c r="AH13" s="1042"/>
      <c r="AI13" s="1042"/>
      <c r="AJ13" s="1042"/>
      <c r="AK13" s="1042"/>
      <c r="AL13" s="1042"/>
      <c r="AM13" s="1042"/>
      <c r="AN13" s="1042"/>
      <c r="AO13" s="1042"/>
      <c r="AP13" s="1042"/>
      <c r="AQ13" s="1042"/>
      <c r="AR13" s="1042"/>
      <c r="AS13" s="1042"/>
      <c r="AT13" s="1042"/>
      <c r="AU13" s="1042"/>
      <c r="AV13" s="1042"/>
      <c r="AW13" s="1042"/>
      <c r="AX13" s="1042"/>
      <c r="AY13" s="1042"/>
      <c r="AZ13" s="1042"/>
      <c r="BA13" s="1042"/>
      <c r="BB13" s="1042"/>
      <c r="BC13" s="1042"/>
      <c r="BD13" s="1042"/>
      <c r="BE13" s="1042"/>
      <c r="BF13" s="1042"/>
      <c r="BG13" s="1042"/>
      <c r="BH13" s="1042"/>
      <c r="BI13" s="1042"/>
      <c r="BJ13" s="1042"/>
      <c r="BK13" s="1042"/>
      <c r="BL13" s="1042"/>
      <c r="BM13" s="1042"/>
      <c r="BN13" s="1042"/>
      <c r="BO13" s="1042"/>
      <c r="BP13" s="1042"/>
      <c r="BQ13" s="1042"/>
      <c r="BR13" s="1042"/>
      <c r="BS13" s="1042"/>
      <c r="BT13" s="1042"/>
      <c r="BU13" s="1042"/>
      <c r="BV13" s="1042"/>
      <c r="BW13" s="1042"/>
      <c r="BX13" s="1042"/>
      <c r="BY13" s="1042"/>
      <c r="BZ13" s="1042"/>
      <c r="CA13" s="1042"/>
      <c r="CB13" s="1042"/>
      <c r="CC13" s="1042"/>
      <c r="CD13" s="1042"/>
      <c r="CE13" s="1042"/>
      <c r="CF13" s="1042"/>
      <c r="CG13" s="1042"/>
      <c r="CH13" s="1042"/>
      <c r="CI13" s="1042"/>
      <c r="CJ13" s="1042"/>
      <c r="CK13" s="1042"/>
      <c r="CL13" s="1042"/>
      <c r="CM13" s="1042"/>
      <c r="CN13" s="1042"/>
      <c r="CO13" s="1042"/>
      <c r="CP13" s="1042"/>
      <c r="CQ13" s="1042"/>
      <c r="CR13" s="1042"/>
      <c r="CS13" s="1042"/>
      <c r="CT13" s="1042"/>
      <c r="CU13" s="1042"/>
      <c r="CV13" s="1042"/>
      <c r="CW13" s="1042"/>
      <c r="CX13" s="1042"/>
      <c r="CY13" s="1042"/>
      <c r="CZ13" s="1042"/>
      <c r="DA13" s="1042"/>
      <c r="DB13" s="1042"/>
      <c r="DC13" s="1042"/>
      <c r="DD13" s="1042"/>
      <c r="DE13" s="1042"/>
      <c r="DF13" s="1042"/>
      <c r="DG13" s="1042"/>
      <c r="DH13" s="1042"/>
      <c r="DI13" s="1042"/>
      <c r="DJ13" s="1042"/>
      <c r="DK13" s="1042"/>
      <c r="DL13" s="1042"/>
      <c r="DM13" s="1042"/>
      <c r="DN13" s="1042"/>
      <c r="DO13" s="1042"/>
      <c r="DP13" s="1042"/>
      <c r="DQ13" s="1042"/>
      <c r="DR13" s="1042"/>
      <c r="DS13" s="1042"/>
      <c r="DT13" s="1042"/>
      <c r="DU13" s="1042"/>
      <c r="DV13" s="1042"/>
      <c r="DW13" s="1042"/>
      <c r="DX13" s="1042"/>
      <c r="DY13" s="1042"/>
      <c r="DZ13" s="1042"/>
      <c r="EA13" s="1042"/>
      <c r="EB13" s="1042"/>
      <c r="EC13" s="1042"/>
      <c r="ED13" s="1042"/>
      <c r="EE13" s="1042"/>
      <c r="EF13" s="1042"/>
      <c r="EG13" s="1042"/>
      <c r="EH13" s="1042"/>
      <c r="EI13" s="1042"/>
      <c r="EJ13" s="1042"/>
      <c r="EK13" s="1042"/>
      <c r="EL13" s="1042"/>
      <c r="EM13" s="1042"/>
      <c r="EN13" s="1042"/>
      <c r="EO13" s="1042"/>
      <c r="EP13" s="1042"/>
      <c r="EQ13" s="1042"/>
      <c r="ER13" s="1042"/>
      <c r="ES13" s="1042"/>
      <c r="ET13" s="1042"/>
      <c r="EU13" s="1042"/>
      <c r="EV13" s="1042"/>
      <c r="EW13" s="1042"/>
      <c r="EX13" s="1042"/>
      <c r="EY13" s="1042"/>
      <c r="EZ13" s="1042"/>
      <c r="FA13" s="1042"/>
      <c r="FB13" s="1042"/>
      <c r="FC13" s="1042"/>
      <c r="FD13" s="1042"/>
      <c r="FE13" s="1042"/>
      <c r="FF13" s="1042"/>
      <c r="FG13" s="1042"/>
      <c r="FH13" s="1042"/>
      <c r="FI13" s="1042"/>
      <c r="FJ13" s="1042"/>
      <c r="FK13" s="1042"/>
      <c r="FL13" s="1042"/>
      <c r="FM13" s="1042"/>
      <c r="FN13" s="1042"/>
      <c r="FO13" s="1042"/>
      <c r="FP13" s="1042"/>
      <c r="FQ13" s="1042"/>
      <c r="FR13" s="1042"/>
      <c r="FS13" s="1042"/>
      <c r="FT13" s="1042"/>
      <c r="FU13" s="1042"/>
      <c r="FV13" s="1042"/>
      <c r="FW13" s="1042"/>
      <c r="FX13" s="1042"/>
      <c r="FY13" s="1042"/>
      <c r="FZ13" s="1042"/>
      <c r="GA13" s="1042"/>
      <c r="GB13" s="1042"/>
      <c r="GC13" s="1042"/>
      <c r="GD13" s="1042"/>
      <c r="GE13" s="1042"/>
      <c r="GF13" s="1042"/>
      <c r="GG13" s="1042"/>
      <c r="GH13" s="1042"/>
      <c r="GI13" s="1042"/>
      <c r="GJ13" s="1042"/>
      <c r="GK13" s="1042"/>
      <c r="GL13" s="1042"/>
      <c r="GM13" s="1042"/>
      <c r="GN13" s="1042"/>
      <c r="GO13" s="1042"/>
      <c r="GP13" s="1042"/>
      <c r="GQ13" s="1042"/>
      <c r="GR13" s="1042"/>
      <c r="GS13" s="1042"/>
      <c r="GT13" s="1042"/>
      <c r="GU13" s="1042"/>
      <c r="GV13" s="1042"/>
      <c r="GW13" s="1042"/>
      <c r="GX13" s="1042"/>
      <c r="GY13" s="1042"/>
      <c r="GZ13" s="1042"/>
      <c r="HA13" s="1042"/>
      <c r="HB13" s="1042"/>
      <c r="HC13" s="1042"/>
      <c r="HD13" s="1042"/>
      <c r="HE13" s="1042"/>
    </row>
    <row r="14" spans="1:213" ht="19.899999999999999" customHeight="1">
      <c r="A14" s="127" t="s">
        <v>428</v>
      </c>
      <c r="B14" s="128" t="s">
        <v>420</v>
      </c>
      <c r="C14" s="234">
        <v>103510</v>
      </c>
      <c r="D14" s="234">
        <v>20505</v>
      </c>
      <c r="E14" s="235">
        <v>19.809680224132933</v>
      </c>
      <c r="F14" s="236">
        <v>-0.9912224453822418</v>
      </c>
      <c r="G14" s="1042"/>
      <c r="H14" s="1042"/>
      <c r="I14" s="1042"/>
      <c r="J14" s="1042"/>
      <c r="K14" s="1042"/>
      <c r="L14" s="1042"/>
      <c r="M14" s="1042"/>
      <c r="N14" s="1042"/>
      <c r="O14" s="1042"/>
      <c r="P14" s="1042"/>
      <c r="Q14" s="1042"/>
      <c r="R14" s="1042"/>
      <c r="S14" s="1042"/>
      <c r="T14" s="1042"/>
      <c r="U14" s="1042"/>
      <c r="V14" s="1042"/>
      <c r="W14" s="1042"/>
      <c r="X14" s="1042"/>
      <c r="Y14" s="1042"/>
      <c r="Z14" s="1042"/>
      <c r="AA14" s="1042"/>
      <c r="AB14" s="1042"/>
      <c r="AC14" s="1042"/>
      <c r="AD14" s="1042"/>
      <c r="AE14" s="1042"/>
      <c r="AF14" s="1042"/>
      <c r="AG14" s="1042"/>
      <c r="AH14" s="1042"/>
      <c r="AI14" s="1042"/>
      <c r="AJ14" s="1042"/>
      <c r="AK14" s="1042"/>
      <c r="AL14" s="1042"/>
      <c r="AM14" s="1042"/>
      <c r="AN14" s="1042"/>
      <c r="AO14" s="1042"/>
      <c r="AP14" s="1042"/>
      <c r="AQ14" s="1042"/>
      <c r="AR14" s="1042"/>
      <c r="AS14" s="1042"/>
      <c r="AT14" s="1042"/>
      <c r="AU14" s="1042"/>
      <c r="AV14" s="1042"/>
      <c r="AW14" s="1042"/>
      <c r="AX14" s="1042"/>
      <c r="AY14" s="1042"/>
      <c r="AZ14" s="1042"/>
      <c r="BA14" s="1042"/>
      <c r="BB14" s="1042"/>
      <c r="BC14" s="1042"/>
      <c r="BD14" s="1042"/>
      <c r="BE14" s="1042"/>
      <c r="BF14" s="1042"/>
      <c r="BG14" s="1042"/>
      <c r="BH14" s="1042"/>
      <c r="BI14" s="1042"/>
      <c r="BJ14" s="1042"/>
      <c r="BK14" s="1042"/>
      <c r="BL14" s="1042"/>
      <c r="BM14" s="1042"/>
      <c r="BN14" s="1042"/>
      <c r="BO14" s="1042"/>
      <c r="BP14" s="1042"/>
      <c r="BQ14" s="1042"/>
      <c r="BR14" s="1042"/>
      <c r="BS14" s="1042"/>
      <c r="BT14" s="1042"/>
      <c r="BU14" s="1042"/>
      <c r="BV14" s="1042"/>
      <c r="BW14" s="1042"/>
      <c r="BX14" s="1042"/>
      <c r="BY14" s="1042"/>
      <c r="BZ14" s="1042"/>
      <c r="CA14" s="1042"/>
      <c r="CB14" s="1042"/>
      <c r="CC14" s="1042"/>
      <c r="CD14" s="1042"/>
      <c r="CE14" s="1042"/>
      <c r="CF14" s="1042"/>
      <c r="CG14" s="1042"/>
      <c r="CH14" s="1042"/>
      <c r="CI14" s="1042"/>
      <c r="CJ14" s="1042"/>
      <c r="CK14" s="1042"/>
      <c r="CL14" s="1042"/>
      <c r="CM14" s="1042"/>
      <c r="CN14" s="1042"/>
      <c r="CO14" s="1042"/>
      <c r="CP14" s="1042"/>
      <c r="CQ14" s="1042"/>
      <c r="CR14" s="1042"/>
      <c r="CS14" s="1042"/>
      <c r="CT14" s="1042"/>
      <c r="CU14" s="1042"/>
      <c r="CV14" s="1042"/>
      <c r="CW14" s="1042"/>
      <c r="CX14" s="1042"/>
      <c r="CY14" s="1042"/>
      <c r="CZ14" s="1042"/>
      <c r="DA14" s="1042"/>
      <c r="DB14" s="1042"/>
      <c r="DC14" s="1042"/>
      <c r="DD14" s="1042"/>
      <c r="DE14" s="1042"/>
      <c r="DF14" s="1042"/>
      <c r="DG14" s="1042"/>
      <c r="DH14" s="1042"/>
      <c r="DI14" s="1042"/>
      <c r="DJ14" s="1042"/>
      <c r="DK14" s="1042"/>
      <c r="DL14" s="1042"/>
      <c r="DM14" s="1042"/>
      <c r="DN14" s="1042"/>
      <c r="DO14" s="1042"/>
      <c r="DP14" s="1042"/>
      <c r="DQ14" s="1042"/>
      <c r="DR14" s="1042"/>
      <c r="DS14" s="1042"/>
      <c r="DT14" s="1042"/>
      <c r="DU14" s="1042"/>
      <c r="DV14" s="1042"/>
      <c r="DW14" s="1042"/>
      <c r="DX14" s="1042"/>
      <c r="DY14" s="1042"/>
      <c r="DZ14" s="1042"/>
      <c r="EA14" s="1042"/>
      <c r="EB14" s="1042"/>
      <c r="EC14" s="1042"/>
      <c r="ED14" s="1042"/>
      <c r="EE14" s="1042"/>
      <c r="EF14" s="1042"/>
      <c r="EG14" s="1042"/>
      <c r="EH14" s="1042"/>
      <c r="EI14" s="1042"/>
      <c r="EJ14" s="1042"/>
      <c r="EK14" s="1042"/>
      <c r="EL14" s="1042"/>
      <c r="EM14" s="1042"/>
      <c r="EN14" s="1042"/>
      <c r="EO14" s="1042"/>
      <c r="EP14" s="1042"/>
      <c r="EQ14" s="1042"/>
      <c r="ER14" s="1042"/>
      <c r="ES14" s="1042"/>
      <c r="ET14" s="1042"/>
      <c r="EU14" s="1042"/>
      <c r="EV14" s="1042"/>
      <c r="EW14" s="1042"/>
      <c r="EX14" s="1042"/>
      <c r="EY14" s="1042"/>
      <c r="EZ14" s="1042"/>
      <c r="FA14" s="1042"/>
      <c r="FB14" s="1042"/>
      <c r="FC14" s="1042"/>
      <c r="FD14" s="1042"/>
      <c r="FE14" s="1042"/>
      <c r="FF14" s="1042"/>
      <c r="FG14" s="1042"/>
      <c r="FH14" s="1042"/>
      <c r="FI14" s="1042"/>
      <c r="FJ14" s="1042"/>
      <c r="FK14" s="1042"/>
      <c r="FL14" s="1042"/>
      <c r="FM14" s="1042"/>
      <c r="FN14" s="1042"/>
      <c r="FO14" s="1042"/>
      <c r="FP14" s="1042"/>
      <c r="FQ14" s="1042"/>
      <c r="FR14" s="1042"/>
      <c r="FS14" s="1042"/>
      <c r="FT14" s="1042"/>
      <c r="FU14" s="1042"/>
      <c r="FV14" s="1042"/>
      <c r="FW14" s="1042"/>
      <c r="FX14" s="1042"/>
      <c r="FY14" s="1042"/>
      <c r="FZ14" s="1042"/>
      <c r="GA14" s="1042"/>
      <c r="GB14" s="1042"/>
      <c r="GC14" s="1042"/>
      <c r="GD14" s="1042"/>
      <c r="GE14" s="1042"/>
      <c r="GF14" s="1042"/>
      <c r="GG14" s="1042"/>
      <c r="GH14" s="1042"/>
      <c r="GI14" s="1042"/>
      <c r="GJ14" s="1042"/>
      <c r="GK14" s="1042"/>
      <c r="GL14" s="1042"/>
      <c r="GM14" s="1042"/>
      <c r="GN14" s="1042"/>
      <c r="GO14" s="1042"/>
      <c r="GP14" s="1042"/>
      <c r="GQ14" s="1042"/>
      <c r="GR14" s="1042"/>
      <c r="GS14" s="1042"/>
      <c r="GT14" s="1042"/>
      <c r="GU14" s="1042"/>
      <c r="GV14" s="1042"/>
      <c r="GW14" s="1042"/>
      <c r="GX14" s="1042"/>
      <c r="GY14" s="1042"/>
      <c r="GZ14" s="1042"/>
      <c r="HA14" s="1042"/>
      <c r="HB14" s="1042"/>
      <c r="HC14" s="1042"/>
      <c r="HD14" s="1042"/>
      <c r="HE14" s="1042"/>
    </row>
    <row r="15" spans="1:213" ht="19.899999999999999" customHeight="1">
      <c r="A15" s="127" t="s">
        <v>429</v>
      </c>
      <c r="B15" s="128" t="s">
        <v>420</v>
      </c>
      <c r="C15" s="234">
        <v>164540</v>
      </c>
      <c r="D15" s="234">
        <v>78477</v>
      </c>
      <c r="E15" s="235">
        <v>47.694785462501521</v>
      </c>
      <c r="F15" s="236">
        <v>3.2418346850577038</v>
      </c>
      <c r="G15" s="1042"/>
      <c r="H15" s="1042"/>
      <c r="I15" s="1042"/>
      <c r="J15" s="1042"/>
      <c r="K15" s="1042"/>
      <c r="L15" s="1042"/>
      <c r="M15" s="1042"/>
      <c r="N15" s="1042"/>
      <c r="O15" s="1042"/>
      <c r="P15" s="1042"/>
      <c r="Q15" s="1042"/>
      <c r="R15" s="1042"/>
      <c r="S15" s="1042"/>
      <c r="T15" s="1042"/>
      <c r="U15" s="1042"/>
      <c r="V15" s="1042"/>
      <c r="W15" s="1042"/>
      <c r="X15" s="1042"/>
      <c r="Y15" s="1042"/>
      <c r="Z15" s="1042"/>
      <c r="AA15" s="1042"/>
      <c r="AB15" s="1042"/>
      <c r="AC15" s="1042"/>
      <c r="AD15" s="1042"/>
      <c r="AE15" s="1042"/>
      <c r="AF15" s="1042"/>
      <c r="AG15" s="1042"/>
      <c r="AH15" s="1042"/>
      <c r="AI15" s="1042"/>
      <c r="AJ15" s="1042"/>
      <c r="AK15" s="1042"/>
      <c r="AL15" s="1042"/>
      <c r="AM15" s="1042"/>
      <c r="AN15" s="1042"/>
      <c r="AO15" s="1042"/>
      <c r="AP15" s="1042"/>
      <c r="AQ15" s="1042"/>
      <c r="AR15" s="1042"/>
      <c r="AS15" s="1042"/>
      <c r="AT15" s="1042"/>
      <c r="AU15" s="1042"/>
      <c r="AV15" s="1042"/>
      <c r="AW15" s="1042"/>
      <c r="AX15" s="1042"/>
      <c r="AY15" s="1042"/>
      <c r="AZ15" s="1042"/>
      <c r="BA15" s="1042"/>
      <c r="BB15" s="1042"/>
      <c r="BC15" s="1042"/>
      <c r="BD15" s="1042"/>
      <c r="BE15" s="1042"/>
      <c r="BF15" s="1042"/>
      <c r="BG15" s="1042"/>
      <c r="BH15" s="1042"/>
      <c r="BI15" s="1042"/>
      <c r="BJ15" s="1042"/>
      <c r="BK15" s="1042"/>
      <c r="BL15" s="1042"/>
      <c r="BM15" s="1042"/>
      <c r="BN15" s="1042"/>
      <c r="BO15" s="1042"/>
      <c r="BP15" s="1042"/>
      <c r="BQ15" s="1042"/>
      <c r="BR15" s="1042"/>
      <c r="BS15" s="1042"/>
      <c r="BT15" s="1042"/>
      <c r="BU15" s="1042"/>
      <c r="BV15" s="1042"/>
      <c r="BW15" s="1042"/>
      <c r="BX15" s="1042"/>
      <c r="BY15" s="1042"/>
      <c r="BZ15" s="1042"/>
      <c r="CA15" s="1042"/>
      <c r="CB15" s="1042"/>
      <c r="CC15" s="1042"/>
      <c r="CD15" s="1042"/>
      <c r="CE15" s="1042"/>
      <c r="CF15" s="1042"/>
      <c r="CG15" s="1042"/>
      <c r="CH15" s="1042"/>
      <c r="CI15" s="1042"/>
      <c r="CJ15" s="1042"/>
      <c r="CK15" s="1042"/>
      <c r="CL15" s="1042"/>
      <c r="CM15" s="1042"/>
      <c r="CN15" s="1042"/>
      <c r="CO15" s="1042"/>
      <c r="CP15" s="1042"/>
      <c r="CQ15" s="1042"/>
      <c r="CR15" s="1042"/>
      <c r="CS15" s="1042"/>
      <c r="CT15" s="1042"/>
      <c r="CU15" s="1042"/>
      <c r="CV15" s="1042"/>
      <c r="CW15" s="1042"/>
      <c r="CX15" s="1042"/>
      <c r="CY15" s="1042"/>
      <c r="CZ15" s="1042"/>
      <c r="DA15" s="1042"/>
      <c r="DB15" s="1042"/>
      <c r="DC15" s="1042"/>
      <c r="DD15" s="1042"/>
      <c r="DE15" s="1042"/>
      <c r="DF15" s="1042"/>
      <c r="DG15" s="1042"/>
      <c r="DH15" s="1042"/>
      <c r="DI15" s="1042"/>
      <c r="DJ15" s="1042"/>
      <c r="DK15" s="1042"/>
      <c r="DL15" s="1042"/>
      <c r="DM15" s="1042"/>
      <c r="DN15" s="1042"/>
      <c r="DO15" s="1042"/>
      <c r="DP15" s="1042"/>
      <c r="DQ15" s="1042"/>
      <c r="DR15" s="1042"/>
      <c r="DS15" s="1042"/>
      <c r="DT15" s="1042"/>
      <c r="DU15" s="1042"/>
      <c r="DV15" s="1042"/>
      <c r="DW15" s="1042"/>
      <c r="DX15" s="1042"/>
      <c r="DY15" s="1042"/>
      <c r="DZ15" s="1042"/>
      <c r="EA15" s="1042"/>
      <c r="EB15" s="1042"/>
      <c r="EC15" s="1042"/>
      <c r="ED15" s="1042"/>
      <c r="EE15" s="1042"/>
      <c r="EF15" s="1042"/>
      <c r="EG15" s="1042"/>
      <c r="EH15" s="1042"/>
      <c r="EI15" s="1042"/>
      <c r="EJ15" s="1042"/>
      <c r="EK15" s="1042"/>
      <c r="EL15" s="1042"/>
      <c r="EM15" s="1042"/>
      <c r="EN15" s="1042"/>
      <c r="EO15" s="1042"/>
      <c r="EP15" s="1042"/>
      <c r="EQ15" s="1042"/>
      <c r="ER15" s="1042"/>
      <c r="ES15" s="1042"/>
      <c r="ET15" s="1042"/>
      <c r="EU15" s="1042"/>
      <c r="EV15" s="1042"/>
      <c r="EW15" s="1042"/>
      <c r="EX15" s="1042"/>
      <c r="EY15" s="1042"/>
      <c r="EZ15" s="1042"/>
      <c r="FA15" s="1042"/>
      <c r="FB15" s="1042"/>
      <c r="FC15" s="1042"/>
      <c r="FD15" s="1042"/>
      <c r="FE15" s="1042"/>
      <c r="FF15" s="1042"/>
      <c r="FG15" s="1042"/>
      <c r="FH15" s="1042"/>
      <c r="FI15" s="1042"/>
      <c r="FJ15" s="1042"/>
      <c r="FK15" s="1042"/>
      <c r="FL15" s="1042"/>
      <c r="FM15" s="1042"/>
      <c r="FN15" s="1042"/>
      <c r="FO15" s="1042"/>
      <c r="FP15" s="1042"/>
      <c r="FQ15" s="1042"/>
      <c r="FR15" s="1042"/>
      <c r="FS15" s="1042"/>
      <c r="FT15" s="1042"/>
      <c r="FU15" s="1042"/>
      <c r="FV15" s="1042"/>
      <c r="FW15" s="1042"/>
      <c r="FX15" s="1042"/>
      <c r="FY15" s="1042"/>
      <c r="FZ15" s="1042"/>
      <c r="GA15" s="1042"/>
      <c r="GB15" s="1042"/>
      <c r="GC15" s="1042"/>
      <c r="GD15" s="1042"/>
      <c r="GE15" s="1042"/>
      <c r="GF15" s="1042"/>
      <c r="GG15" s="1042"/>
      <c r="GH15" s="1042"/>
      <c r="GI15" s="1042"/>
      <c r="GJ15" s="1042"/>
      <c r="GK15" s="1042"/>
      <c r="GL15" s="1042"/>
      <c r="GM15" s="1042"/>
      <c r="GN15" s="1042"/>
      <c r="GO15" s="1042"/>
      <c r="GP15" s="1042"/>
      <c r="GQ15" s="1042"/>
      <c r="GR15" s="1042"/>
      <c r="GS15" s="1042"/>
      <c r="GT15" s="1042"/>
      <c r="GU15" s="1042"/>
      <c r="GV15" s="1042"/>
      <c r="GW15" s="1042"/>
      <c r="GX15" s="1042"/>
      <c r="GY15" s="1042"/>
      <c r="GZ15" s="1042"/>
      <c r="HA15" s="1042"/>
      <c r="HB15" s="1042"/>
      <c r="HC15" s="1042"/>
      <c r="HD15" s="1042"/>
      <c r="HE15" s="1042"/>
    </row>
    <row r="16" spans="1:213" ht="19.899999999999999" customHeight="1">
      <c r="A16" s="127" t="s">
        <v>430</v>
      </c>
      <c r="B16" s="128" t="s">
        <v>420</v>
      </c>
      <c r="C16" s="234">
        <v>102653</v>
      </c>
      <c r="D16" s="234">
        <v>55674</v>
      </c>
      <c r="E16" s="235">
        <v>54.235141690939379</v>
      </c>
      <c r="F16" s="236">
        <v>1.9235350455855453</v>
      </c>
      <c r="G16" s="1042"/>
      <c r="H16" s="1042"/>
      <c r="I16" s="1042"/>
      <c r="J16" s="1042"/>
      <c r="K16" s="1042"/>
      <c r="L16" s="1042"/>
      <c r="M16" s="1042"/>
      <c r="N16" s="1042"/>
      <c r="O16" s="1042"/>
      <c r="P16" s="1042"/>
      <c r="Q16" s="1042"/>
      <c r="R16" s="1042"/>
      <c r="S16" s="1042"/>
      <c r="T16" s="1042"/>
      <c r="U16" s="1042"/>
      <c r="V16" s="1042"/>
      <c r="W16" s="1042"/>
      <c r="X16" s="1042"/>
      <c r="Y16" s="1042"/>
      <c r="Z16" s="1042"/>
      <c r="AA16" s="1042"/>
      <c r="AB16" s="1042"/>
      <c r="AC16" s="1042"/>
      <c r="AD16" s="1042"/>
      <c r="AE16" s="1042"/>
      <c r="AF16" s="1042"/>
      <c r="AG16" s="1042"/>
      <c r="AH16" s="1042"/>
      <c r="AI16" s="1042"/>
      <c r="AJ16" s="1042"/>
      <c r="AK16" s="1042"/>
      <c r="AL16" s="1042"/>
      <c r="AM16" s="1042"/>
      <c r="AN16" s="1042"/>
      <c r="AO16" s="1042"/>
      <c r="AP16" s="1042"/>
      <c r="AQ16" s="1042"/>
      <c r="AR16" s="1042"/>
      <c r="AS16" s="1042"/>
      <c r="AT16" s="1042"/>
      <c r="AU16" s="1042"/>
      <c r="AV16" s="1042"/>
      <c r="AW16" s="1042"/>
      <c r="AX16" s="1042"/>
      <c r="AY16" s="1042"/>
      <c r="AZ16" s="1042"/>
      <c r="BA16" s="1042"/>
      <c r="BB16" s="1042"/>
      <c r="BC16" s="1042"/>
      <c r="BD16" s="1042"/>
      <c r="BE16" s="1042"/>
      <c r="BF16" s="1042"/>
      <c r="BG16" s="1042"/>
      <c r="BH16" s="1042"/>
      <c r="BI16" s="1042"/>
      <c r="BJ16" s="1042"/>
      <c r="BK16" s="1042"/>
      <c r="BL16" s="1042"/>
      <c r="BM16" s="1042"/>
      <c r="BN16" s="1042"/>
      <c r="BO16" s="1042"/>
      <c r="BP16" s="1042"/>
      <c r="BQ16" s="1042"/>
      <c r="BR16" s="1042"/>
      <c r="BS16" s="1042"/>
      <c r="BT16" s="1042"/>
      <c r="BU16" s="1042"/>
      <c r="BV16" s="1042"/>
      <c r="BW16" s="1042"/>
      <c r="BX16" s="1042"/>
      <c r="BY16" s="1042"/>
      <c r="BZ16" s="1042"/>
      <c r="CA16" s="1042"/>
      <c r="CB16" s="1042"/>
      <c r="CC16" s="1042"/>
      <c r="CD16" s="1042"/>
      <c r="CE16" s="1042"/>
      <c r="CF16" s="1042"/>
      <c r="CG16" s="1042"/>
      <c r="CH16" s="1042"/>
      <c r="CI16" s="1042"/>
      <c r="CJ16" s="1042"/>
      <c r="CK16" s="1042"/>
      <c r="CL16" s="1042"/>
      <c r="CM16" s="1042"/>
      <c r="CN16" s="1042"/>
      <c r="CO16" s="1042"/>
      <c r="CP16" s="1042"/>
      <c r="CQ16" s="1042"/>
      <c r="CR16" s="1042"/>
      <c r="CS16" s="1042"/>
      <c r="CT16" s="1042"/>
      <c r="CU16" s="1042"/>
      <c r="CV16" s="1042"/>
      <c r="CW16" s="1042"/>
      <c r="CX16" s="1042"/>
      <c r="CY16" s="1042"/>
      <c r="CZ16" s="1042"/>
      <c r="DA16" s="1042"/>
      <c r="DB16" s="1042"/>
      <c r="DC16" s="1042"/>
      <c r="DD16" s="1042"/>
      <c r="DE16" s="1042"/>
      <c r="DF16" s="1042"/>
      <c r="DG16" s="1042"/>
      <c r="DH16" s="1042"/>
      <c r="DI16" s="1042"/>
      <c r="DJ16" s="1042"/>
      <c r="DK16" s="1042"/>
      <c r="DL16" s="1042"/>
      <c r="DM16" s="1042"/>
      <c r="DN16" s="1042"/>
      <c r="DO16" s="1042"/>
      <c r="DP16" s="1042"/>
      <c r="DQ16" s="1042"/>
      <c r="DR16" s="1042"/>
      <c r="DS16" s="1042"/>
      <c r="DT16" s="1042"/>
      <c r="DU16" s="1042"/>
      <c r="DV16" s="1042"/>
      <c r="DW16" s="1042"/>
      <c r="DX16" s="1042"/>
      <c r="DY16" s="1042"/>
      <c r="DZ16" s="1042"/>
      <c r="EA16" s="1042"/>
      <c r="EB16" s="1042"/>
      <c r="EC16" s="1042"/>
      <c r="ED16" s="1042"/>
      <c r="EE16" s="1042"/>
      <c r="EF16" s="1042"/>
      <c r="EG16" s="1042"/>
      <c r="EH16" s="1042"/>
      <c r="EI16" s="1042"/>
      <c r="EJ16" s="1042"/>
      <c r="EK16" s="1042"/>
      <c r="EL16" s="1042"/>
      <c r="EM16" s="1042"/>
      <c r="EN16" s="1042"/>
      <c r="EO16" s="1042"/>
      <c r="EP16" s="1042"/>
      <c r="EQ16" s="1042"/>
      <c r="ER16" s="1042"/>
      <c r="ES16" s="1042"/>
      <c r="ET16" s="1042"/>
      <c r="EU16" s="1042"/>
      <c r="EV16" s="1042"/>
      <c r="EW16" s="1042"/>
      <c r="EX16" s="1042"/>
      <c r="EY16" s="1042"/>
      <c r="EZ16" s="1042"/>
      <c r="FA16" s="1042"/>
      <c r="FB16" s="1042"/>
      <c r="FC16" s="1042"/>
      <c r="FD16" s="1042"/>
      <c r="FE16" s="1042"/>
      <c r="FF16" s="1042"/>
      <c r="FG16" s="1042"/>
      <c r="FH16" s="1042"/>
      <c r="FI16" s="1042"/>
      <c r="FJ16" s="1042"/>
      <c r="FK16" s="1042"/>
      <c r="FL16" s="1042"/>
      <c r="FM16" s="1042"/>
      <c r="FN16" s="1042"/>
      <c r="FO16" s="1042"/>
      <c r="FP16" s="1042"/>
      <c r="FQ16" s="1042"/>
      <c r="FR16" s="1042"/>
      <c r="FS16" s="1042"/>
      <c r="FT16" s="1042"/>
      <c r="FU16" s="1042"/>
      <c r="FV16" s="1042"/>
      <c r="FW16" s="1042"/>
      <c r="FX16" s="1042"/>
      <c r="FY16" s="1042"/>
      <c r="FZ16" s="1042"/>
      <c r="GA16" s="1042"/>
      <c r="GB16" s="1042"/>
      <c r="GC16" s="1042"/>
      <c r="GD16" s="1042"/>
      <c r="GE16" s="1042"/>
      <c r="GF16" s="1042"/>
      <c r="GG16" s="1042"/>
      <c r="GH16" s="1042"/>
      <c r="GI16" s="1042"/>
      <c r="GJ16" s="1042"/>
      <c r="GK16" s="1042"/>
      <c r="GL16" s="1042"/>
      <c r="GM16" s="1042"/>
      <c r="GN16" s="1042"/>
      <c r="GO16" s="1042"/>
      <c r="GP16" s="1042"/>
      <c r="GQ16" s="1042"/>
      <c r="GR16" s="1042"/>
      <c r="GS16" s="1042"/>
      <c r="GT16" s="1042"/>
      <c r="GU16" s="1042"/>
      <c r="GV16" s="1042"/>
      <c r="GW16" s="1042"/>
      <c r="GX16" s="1042"/>
      <c r="GY16" s="1042"/>
      <c r="GZ16" s="1042"/>
      <c r="HA16" s="1042"/>
      <c r="HB16" s="1042"/>
      <c r="HC16" s="1042"/>
      <c r="HD16" s="1042"/>
      <c r="HE16" s="1042"/>
    </row>
    <row r="17" spans="1:213" ht="19.899999999999999" customHeight="1">
      <c r="A17" s="130" t="s">
        <v>431</v>
      </c>
      <c r="B17" s="128" t="s">
        <v>420</v>
      </c>
      <c r="C17" s="234">
        <v>24453</v>
      </c>
      <c r="D17" s="234">
        <v>14037</v>
      </c>
      <c r="E17" s="235">
        <v>57.403999509262668</v>
      </c>
      <c r="F17" s="236">
        <v>1.7922127163478052</v>
      </c>
      <c r="G17" s="1042"/>
      <c r="H17" s="1042"/>
      <c r="I17" s="1042"/>
      <c r="J17" s="1042"/>
      <c r="K17" s="1042"/>
      <c r="L17" s="1042"/>
      <c r="M17" s="1042"/>
      <c r="N17" s="1042"/>
      <c r="O17" s="1042"/>
      <c r="P17" s="1042"/>
      <c r="Q17" s="1042"/>
      <c r="R17" s="1042"/>
      <c r="S17" s="1042"/>
      <c r="T17" s="1042"/>
      <c r="U17" s="1042"/>
      <c r="V17" s="1042"/>
      <c r="W17" s="1042"/>
      <c r="X17" s="1042"/>
      <c r="Y17" s="1042"/>
      <c r="Z17" s="1042"/>
      <c r="AA17" s="1042"/>
      <c r="AB17" s="1042"/>
      <c r="AC17" s="1042"/>
      <c r="AD17" s="1042"/>
      <c r="AE17" s="1042"/>
      <c r="AF17" s="1042"/>
      <c r="AG17" s="1042"/>
      <c r="AH17" s="1042"/>
      <c r="AI17" s="1042"/>
      <c r="AJ17" s="1042"/>
      <c r="AK17" s="1042"/>
      <c r="AL17" s="1042"/>
      <c r="AM17" s="1042"/>
      <c r="AN17" s="1042"/>
      <c r="AO17" s="1042"/>
      <c r="AP17" s="1042"/>
      <c r="AQ17" s="1042"/>
      <c r="AR17" s="1042"/>
      <c r="AS17" s="1042"/>
      <c r="AT17" s="1042"/>
      <c r="AU17" s="1042"/>
      <c r="AV17" s="1042"/>
      <c r="AW17" s="1042"/>
      <c r="AX17" s="1042"/>
      <c r="AY17" s="1042"/>
      <c r="AZ17" s="1042"/>
      <c r="BA17" s="1042"/>
      <c r="BB17" s="1042"/>
      <c r="BC17" s="1042"/>
      <c r="BD17" s="1042"/>
      <c r="BE17" s="1042"/>
      <c r="BF17" s="1042"/>
      <c r="BG17" s="1042"/>
      <c r="BH17" s="1042"/>
      <c r="BI17" s="1042"/>
      <c r="BJ17" s="1042"/>
      <c r="BK17" s="1042"/>
      <c r="BL17" s="1042"/>
      <c r="BM17" s="1042"/>
      <c r="BN17" s="1042"/>
      <c r="BO17" s="1042"/>
      <c r="BP17" s="1042"/>
      <c r="BQ17" s="1042"/>
      <c r="BR17" s="1042"/>
      <c r="BS17" s="1042"/>
      <c r="BT17" s="1042"/>
      <c r="BU17" s="1042"/>
      <c r="BV17" s="1042"/>
      <c r="BW17" s="1042"/>
      <c r="BX17" s="1042"/>
      <c r="BY17" s="1042"/>
      <c r="BZ17" s="1042"/>
      <c r="CA17" s="1042"/>
      <c r="CB17" s="1042"/>
      <c r="CC17" s="1042"/>
      <c r="CD17" s="1042"/>
      <c r="CE17" s="1042"/>
      <c r="CF17" s="1042"/>
      <c r="CG17" s="1042"/>
      <c r="CH17" s="1042"/>
      <c r="CI17" s="1042"/>
      <c r="CJ17" s="1042"/>
      <c r="CK17" s="1042"/>
      <c r="CL17" s="1042"/>
      <c r="CM17" s="1042"/>
      <c r="CN17" s="1042"/>
      <c r="CO17" s="1042"/>
      <c r="CP17" s="1042"/>
      <c r="CQ17" s="1042"/>
      <c r="CR17" s="1042"/>
      <c r="CS17" s="1042"/>
      <c r="CT17" s="1042"/>
      <c r="CU17" s="1042"/>
      <c r="CV17" s="1042"/>
      <c r="CW17" s="1042"/>
      <c r="CX17" s="1042"/>
      <c r="CY17" s="1042"/>
      <c r="CZ17" s="1042"/>
      <c r="DA17" s="1042"/>
      <c r="DB17" s="1042"/>
      <c r="DC17" s="1042"/>
      <c r="DD17" s="1042"/>
      <c r="DE17" s="1042"/>
      <c r="DF17" s="1042"/>
      <c r="DG17" s="1042"/>
      <c r="DH17" s="1042"/>
      <c r="DI17" s="1042"/>
      <c r="DJ17" s="1042"/>
      <c r="DK17" s="1042"/>
      <c r="DL17" s="1042"/>
      <c r="DM17" s="1042"/>
      <c r="DN17" s="1042"/>
      <c r="DO17" s="1042"/>
      <c r="DP17" s="1042"/>
      <c r="DQ17" s="1042"/>
      <c r="DR17" s="1042"/>
      <c r="DS17" s="1042"/>
      <c r="DT17" s="1042"/>
      <c r="DU17" s="1042"/>
      <c r="DV17" s="1042"/>
      <c r="DW17" s="1042"/>
      <c r="DX17" s="1042"/>
      <c r="DY17" s="1042"/>
      <c r="DZ17" s="1042"/>
      <c r="EA17" s="1042"/>
      <c r="EB17" s="1042"/>
      <c r="EC17" s="1042"/>
      <c r="ED17" s="1042"/>
      <c r="EE17" s="1042"/>
      <c r="EF17" s="1042"/>
      <c r="EG17" s="1042"/>
      <c r="EH17" s="1042"/>
      <c r="EI17" s="1042"/>
      <c r="EJ17" s="1042"/>
      <c r="EK17" s="1042"/>
      <c r="EL17" s="1042"/>
      <c r="EM17" s="1042"/>
      <c r="EN17" s="1042"/>
      <c r="EO17" s="1042"/>
      <c r="EP17" s="1042"/>
      <c r="EQ17" s="1042"/>
      <c r="ER17" s="1042"/>
      <c r="ES17" s="1042"/>
      <c r="ET17" s="1042"/>
      <c r="EU17" s="1042"/>
      <c r="EV17" s="1042"/>
      <c r="EW17" s="1042"/>
      <c r="EX17" s="1042"/>
      <c r="EY17" s="1042"/>
      <c r="EZ17" s="1042"/>
      <c r="FA17" s="1042"/>
      <c r="FB17" s="1042"/>
      <c r="FC17" s="1042"/>
      <c r="FD17" s="1042"/>
      <c r="FE17" s="1042"/>
      <c r="FF17" s="1042"/>
      <c r="FG17" s="1042"/>
      <c r="FH17" s="1042"/>
      <c r="FI17" s="1042"/>
      <c r="FJ17" s="1042"/>
      <c r="FK17" s="1042"/>
      <c r="FL17" s="1042"/>
      <c r="FM17" s="1042"/>
      <c r="FN17" s="1042"/>
      <c r="FO17" s="1042"/>
      <c r="FP17" s="1042"/>
      <c r="FQ17" s="1042"/>
      <c r="FR17" s="1042"/>
      <c r="FS17" s="1042"/>
      <c r="FT17" s="1042"/>
      <c r="FU17" s="1042"/>
      <c r="FV17" s="1042"/>
      <c r="FW17" s="1042"/>
      <c r="FX17" s="1042"/>
      <c r="FY17" s="1042"/>
      <c r="FZ17" s="1042"/>
      <c r="GA17" s="1042"/>
      <c r="GB17" s="1042"/>
      <c r="GC17" s="1042"/>
      <c r="GD17" s="1042"/>
      <c r="GE17" s="1042"/>
      <c r="GF17" s="1042"/>
      <c r="GG17" s="1042"/>
      <c r="GH17" s="1042"/>
      <c r="GI17" s="1042"/>
      <c r="GJ17" s="1042"/>
      <c r="GK17" s="1042"/>
      <c r="GL17" s="1042"/>
      <c r="GM17" s="1042"/>
      <c r="GN17" s="1042"/>
      <c r="GO17" s="1042"/>
      <c r="GP17" s="1042"/>
      <c r="GQ17" s="1042"/>
      <c r="GR17" s="1042"/>
      <c r="GS17" s="1042"/>
      <c r="GT17" s="1042"/>
      <c r="GU17" s="1042"/>
      <c r="GV17" s="1042"/>
      <c r="GW17" s="1042"/>
      <c r="GX17" s="1042"/>
      <c r="GY17" s="1042"/>
      <c r="GZ17" s="1042"/>
      <c r="HA17" s="1042"/>
      <c r="HB17" s="1042"/>
      <c r="HC17" s="1042"/>
      <c r="HD17" s="1042"/>
      <c r="HE17" s="1042"/>
    </row>
    <row r="18" spans="1:213" ht="19.899999999999999" customHeight="1">
      <c r="A18" s="130" t="s">
        <v>432</v>
      </c>
      <c r="B18" s="128" t="s">
        <v>420</v>
      </c>
      <c r="C18" s="234">
        <v>310500</v>
      </c>
      <c r="D18" s="234">
        <v>253986</v>
      </c>
      <c r="E18" s="235">
        <v>81.799033816425123</v>
      </c>
      <c r="F18" s="236">
        <v>0.1002780420716789</v>
      </c>
      <c r="G18" s="1042"/>
      <c r="H18" s="1042"/>
      <c r="I18" s="1042"/>
      <c r="J18" s="1042"/>
      <c r="K18" s="1042"/>
      <c r="L18" s="1042"/>
      <c r="M18" s="1042"/>
      <c r="N18" s="1042"/>
      <c r="O18" s="1042"/>
      <c r="P18" s="1042"/>
      <c r="Q18" s="1042"/>
      <c r="R18" s="1042"/>
      <c r="S18" s="1042"/>
      <c r="T18" s="1042"/>
      <c r="U18" s="1042"/>
      <c r="V18" s="1042"/>
      <c r="W18" s="1042"/>
      <c r="X18" s="1042"/>
      <c r="Y18" s="1042"/>
      <c r="Z18" s="1042"/>
      <c r="AA18" s="1042"/>
      <c r="AB18" s="1042"/>
      <c r="AC18" s="1042"/>
      <c r="AD18" s="1042"/>
      <c r="AE18" s="1042"/>
      <c r="AF18" s="1042"/>
      <c r="AG18" s="1042"/>
      <c r="AH18" s="1042"/>
      <c r="AI18" s="1042"/>
      <c r="AJ18" s="1042"/>
      <c r="AK18" s="1042"/>
      <c r="AL18" s="1042"/>
      <c r="AM18" s="1042"/>
      <c r="AN18" s="1042"/>
      <c r="AO18" s="1042"/>
      <c r="AP18" s="1042"/>
      <c r="AQ18" s="1042"/>
      <c r="AR18" s="1042"/>
      <c r="AS18" s="1042"/>
      <c r="AT18" s="1042"/>
      <c r="AU18" s="1042"/>
      <c r="AV18" s="1042"/>
      <c r="AW18" s="1042"/>
      <c r="AX18" s="1042"/>
      <c r="AY18" s="1042"/>
      <c r="AZ18" s="1042"/>
      <c r="BA18" s="1042"/>
      <c r="BB18" s="1042"/>
      <c r="BC18" s="1042"/>
      <c r="BD18" s="1042"/>
      <c r="BE18" s="1042"/>
      <c r="BF18" s="1042"/>
      <c r="BG18" s="1042"/>
      <c r="BH18" s="1042"/>
      <c r="BI18" s="1042"/>
      <c r="BJ18" s="1042"/>
      <c r="BK18" s="1042"/>
      <c r="BL18" s="1042"/>
      <c r="BM18" s="1042"/>
      <c r="BN18" s="1042"/>
      <c r="BO18" s="1042"/>
      <c r="BP18" s="1042"/>
      <c r="BQ18" s="1042"/>
      <c r="BR18" s="1042"/>
      <c r="BS18" s="1042"/>
      <c r="BT18" s="1042"/>
      <c r="BU18" s="1042"/>
      <c r="BV18" s="1042"/>
      <c r="BW18" s="1042"/>
      <c r="BX18" s="1042"/>
      <c r="BY18" s="1042"/>
      <c r="BZ18" s="1042"/>
      <c r="CA18" s="1042"/>
      <c r="CB18" s="1042"/>
      <c r="CC18" s="1042"/>
      <c r="CD18" s="1042"/>
      <c r="CE18" s="1042"/>
      <c r="CF18" s="1042"/>
      <c r="CG18" s="1042"/>
      <c r="CH18" s="1042"/>
      <c r="CI18" s="1042"/>
      <c r="CJ18" s="1042"/>
      <c r="CK18" s="1042"/>
      <c r="CL18" s="1042"/>
      <c r="CM18" s="1042"/>
      <c r="CN18" s="1042"/>
      <c r="CO18" s="1042"/>
      <c r="CP18" s="1042"/>
      <c r="CQ18" s="1042"/>
      <c r="CR18" s="1042"/>
      <c r="CS18" s="1042"/>
      <c r="CT18" s="1042"/>
      <c r="CU18" s="1042"/>
      <c r="CV18" s="1042"/>
      <c r="CW18" s="1042"/>
      <c r="CX18" s="1042"/>
      <c r="CY18" s="1042"/>
      <c r="CZ18" s="1042"/>
      <c r="DA18" s="1042"/>
      <c r="DB18" s="1042"/>
      <c r="DC18" s="1042"/>
      <c r="DD18" s="1042"/>
      <c r="DE18" s="1042"/>
      <c r="DF18" s="1042"/>
      <c r="DG18" s="1042"/>
      <c r="DH18" s="1042"/>
      <c r="DI18" s="1042"/>
      <c r="DJ18" s="1042"/>
      <c r="DK18" s="1042"/>
      <c r="DL18" s="1042"/>
      <c r="DM18" s="1042"/>
      <c r="DN18" s="1042"/>
      <c r="DO18" s="1042"/>
      <c r="DP18" s="1042"/>
      <c r="DQ18" s="1042"/>
      <c r="DR18" s="1042"/>
      <c r="DS18" s="1042"/>
      <c r="DT18" s="1042"/>
      <c r="DU18" s="1042"/>
      <c r="DV18" s="1042"/>
      <c r="DW18" s="1042"/>
      <c r="DX18" s="1042"/>
      <c r="DY18" s="1042"/>
      <c r="DZ18" s="1042"/>
      <c r="EA18" s="1042"/>
      <c r="EB18" s="1042"/>
      <c r="EC18" s="1042"/>
      <c r="ED18" s="1042"/>
      <c r="EE18" s="1042"/>
      <c r="EF18" s="1042"/>
      <c r="EG18" s="1042"/>
      <c r="EH18" s="1042"/>
      <c r="EI18" s="1042"/>
      <c r="EJ18" s="1042"/>
      <c r="EK18" s="1042"/>
      <c r="EL18" s="1042"/>
      <c r="EM18" s="1042"/>
      <c r="EN18" s="1042"/>
      <c r="EO18" s="1042"/>
      <c r="EP18" s="1042"/>
      <c r="EQ18" s="1042"/>
      <c r="ER18" s="1042"/>
      <c r="ES18" s="1042"/>
      <c r="ET18" s="1042"/>
      <c r="EU18" s="1042"/>
      <c r="EV18" s="1042"/>
      <c r="EW18" s="1042"/>
      <c r="EX18" s="1042"/>
      <c r="EY18" s="1042"/>
      <c r="EZ18" s="1042"/>
      <c r="FA18" s="1042"/>
      <c r="FB18" s="1042"/>
      <c r="FC18" s="1042"/>
      <c r="FD18" s="1042"/>
      <c r="FE18" s="1042"/>
      <c r="FF18" s="1042"/>
      <c r="FG18" s="1042"/>
      <c r="FH18" s="1042"/>
      <c r="FI18" s="1042"/>
      <c r="FJ18" s="1042"/>
      <c r="FK18" s="1042"/>
      <c r="FL18" s="1042"/>
      <c r="FM18" s="1042"/>
      <c r="FN18" s="1042"/>
      <c r="FO18" s="1042"/>
      <c r="FP18" s="1042"/>
      <c r="FQ18" s="1042"/>
      <c r="FR18" s="1042"/>
      <c r="FS18" s="1042"/>
      <c r="FT18" s="1042"/>
      <c r="FU18" s="1042"/>
      <c r="FV18" s="1042"/>
      <c r="FW18" s="1042"/>
      <c r="FX18" s="1042"/>
      <c r="FY18" s="1042"/>
      <c r="FZ18" s="1042"/>
      <c r="GA18" s="1042"/>
      <c r="GB18" s="1042"/>
      <c r="GC18" s="1042"/>
      <c r="GD18" s="1042"/>
      <c r="GE18" s="1042"/>
      <c r="GF18" s="1042"/>
      <c r="GG18" s="1042"/>
      <c r="GH18" s="1042"/>
      <c r="GI18" s="1042"/>
      <c r="GJ18" s="1042"/>
      <c r="GK18" s="1042"/>
      <c r="GL18" s="1042"/>
      <c r="GM18" s="1042"/>
      <c r="GN18" s="1042"/>
      <c r="GO18" s="1042"/>
      <c r="GP18" s="1042"/>
      <c r="GQ18" s="1042"/>
      <c r="GR18" s="1042"/>
      <c r="GS18" s="1042"/>
      <c r="GT18" s="1042"/>
      <c r="GU18" s="1042"/>
      <c r="GV18" s="1042"/>
      <c r="GW18" s="1042"/>
      <c r="GX18" s="1042"/>
      <c r="GY18" s="1042"/>
      <c r="GZ18" s="1042"/>
      <c r="HA18" s="1042"/>
      <c r="HB18" s="1042"/>
      <c r="HC18" s="1042"/>
      <c r="HD18" s="1042"/>
      <c r="HE18" s="1042"/>
    </row>
    <row r="19" spans="1:213" ht="19.899999999999999" customHeight="1">
      <c r="A19" s="130" t="s">
        <v>1021</v>
      </c>
      <c r="B19" s="128" t="s">
        <v>433</v>
      </c>
      <c r="C19" s="234">
        <v>4093145</v>
      </c>
      <c r="D19" s="234">
        <v>2615583</v>
      </c>
      <c r="E19" s="235">
        <v>63.901547587490789</v>
      </c>
      <c r="F19" s="236">
        <v>-8.1670714393978656</v>
      </c>
      <c r="G19" s="1042"/>
      <c r="H19" s="1042"/>
      <c r="I19" s="1042"/>
      <c r="J19" s="1042"/>
      <c r="K19" s="1042"/>
      <c r="L19" s="1042"/>
      <c r="M19" s="1042"/>
      <c r="N19" s="1042"/>
      <c r="O19" s="1042"/>
      <c r="P19" s="1042"/>
      <c r="Q19" s="1042"/>
      <c r="R19" s="1042"/>
      <c r="S19" s="1042"/>
      <c r="T19" s="1042"/>
      <c r="U19" s="1042"/>
      <c r="V19" s="1042"/>
      <c r="W19" s="1042"/>
      <c r="X19" s="1042"/>
      <c r="Y19" s="1042"/>
      <c r="Z19" s="1042"/>
      <c r="AA19" s="1042"/>
      <c r="AB19" s="1042"/>
      <c r="AC19" s="1042"/>
      <c r="AD19" s="1042"/>
      <c r="AE19" s="1042"/>
      <c r="AF19" s="1042"/>
      <c r="AG19" s="1042"/>
      <c r="AH19" s="1042"/>
      <c r="AI19" s="1042"/>
      <c r="AJ19" s="1042"/>
      <c r="AK19" s="1042"/>
      <c r="AL19" s="1042"/>
      <c r="AM19" s="1042"/>
      <c r="AN19" s="1042"/>
      <c r="AO19" s="1042"/>
      <c r="AP19" s="1042"/>
      <c r="AQ19" s="1042"/>
      <c r="AR19" s="1042"/>
      <c r="AS19" s="1042"/>
      <c r="AT19" s="1042"/>
      <c r="AU19" s="1042"/>
      <c r="AV19" s="1042"/>
      <c r="AW19" s="1042"/>
      <c r="AX19" s="1042"/>
      <c r="AY19" s="1042"/>
      <c r="AZ19" s="1042"/>
      <c r="BA19" s="1042"/>
      <c r="BB19" s="1042"/>
      <c r="BC19" s="1042"/>
      <c r="BD19" s="1042"/>
      <c r="BE19" s="1042"/>
      <c r="BF19" s="1042"/>
      <c r="BG19" s="1042"/>
      <c r="BH19" s="1042"/>
      <c r="BI19" s="1042"/>
      <c r="BJ19" s="1042"/>
      <c r="BK19" s="1042"/>
      <c r="BL19" s="1042"/>
      <c r="BM19" s="1042"/>
      <c r="BN19" s="1042"/>
      <c r="BO19" s="1042"/>
      <c r="BP19" s="1042"/>
      <c r="BQ19" s="1042"/>
      <c r="BR19" s="1042"/>
      <c r="BS19" s="1042"/>
      <c r="BT19" s="1042"/>
      <c r="BU19" s="1042"/>
      <c r="BV19" s="1042"/>
      <c r="BW19" s="1042"/>
      <c r="BX19" s="1042"/>
      <c r="BY19" s="1042"/>
      <c r="BZ19" s="1042"/>
      <c r="CA19" s="1042"/>
      <c r="CB19" s="1042"/>
      <c r="CC19" s="1042"/>
      <c r="CD19" s="1042"/>
      <c r="CE19" s="1042"/>
      <c r="CF19" s="1042"/>
      <c r="CG19" s="1042"/>
      <c r="CH19" s="1042"/>
      <c r="CI19" s="1042"/>
      <c r="CJ19" s="1042"/>
      <c r="CK19" s="1042"/>
      <c r="CL19" s="1042"/>
      <c r="CM19" s="1042"/>
      <c r="CN19" s="1042"/>
      <c r="CO19" s="1042"/>
      <c r="CP19" s="1042"/>
      <c r="CQ19" s="1042"/>
      <c r="CR19" s="1042"/>
      <c r="CS19" s="1042"/>
      <c r="CT19" s="1042"/>
      <c r="CU19" s="1042"/>
      <c r="CV19" s="1042"/>
      <c r="CW19" s="1042"/>
      <c r="CX19" s="1042"/>
      <c r="CY19" s="1042"/>
      <c r="CZ19" s="1042"/>
      <c r="DA19" s="1042"/>
      <c r="DB19" s="1042"/>
      <c r="DC19" s="1042"/>
      <c r="DD19" s="1042"/>
      <c r="DE19" s="1042"/>
      <c r="DF19" s="1042"/>
      <c r="DG19" s="1042"/>
      <c r="DH19" s="1042"/>
      <c r="DI19" s="1042"/>
      <c r="DJ19" s="1042"/>
      <c r="DK19" s="1042"/>
      <c r="DL19" s="1042"/>
      <c r="DM19" s="1042"/>
      <c r="DN19" s="1042"/>
      <c r="DO19" s="1042"/>
      <c r="DP19" s="1042"/>
      <c r="DQ19" s="1042"/>
      <c r="DR19" s="1042"/>
      <c r="DS19" s="1042"/>
      <c r="DT19" s="1042"/>
      <c r="DU19" s="1042"/>
      <c r="DV19" s="1042"/>
      <c r="DW19" s="1042"/>
      <c r="DX19" s="1042"/>
      <c r="DY19" s="1042"/>
      <c r="DZ19" s="1042"/>
      <c r="EA19" s="1042"/>
      <c r="EB19" s="1042"/>
      <c r="EC19" s="1042"/>
      <c r="ED19" s="1042"/>
      <c r="EE19" s="1042"/>
      <c r="EF19" s="1042"/>
      <c r="EG19" s="1042"/>
      <c r="EH19" s="1042"/>
      <c r="EI19" s="1042"/>
      <c r="EJ19" s="1042"/>
      <c r="EK19" s="1042"/>
      <c r="EL19" s="1042"/>
      <c r="EM19" s="1042"/>
      <c r="EN19" s="1042"/>
      <c r="EO19" s="1042"/>
      <c r="EP19" s="1042"/>
      <c r="EQ19" s="1042"/>
      <c r="ER19" s="1042"/>
      <c r="ES19" s="1042"/>
      <c r="ET19" s="1042"/>
      <c r="EU19" s="1042"/>
      <c r="EV19" s="1042"/>
      <c r="EW19" s="1042"/>
      <c r="EX19" s="1042"/>
      <c r="EY19" s="1042"/>
      <c r="EZ19" s="1042"/>
      <c r="FA19" s="1042"/>
      <c r="FB19" s="1042"/>
      <c r="FC19" s="1042"/>
      <c r="FD19" s="1042"/>
      <c r="FE19" s="1042"/>
      <c r="FF19" s="1042"/>
      <c r="FG19" s="1042"/>
      <c r="FH19" s="1042"/>
      <c r="FI19" s="1042"/>
      <c r="FJ19" s="1042"/>
      <c r="FK19" s="1042"/>
      <c r="FL19" s="1042"/>
      <c r="FM19" s="1042"/>
      <c r="FN19" s="1042"/>
      <c r="FO19" s="1042"/>
      <c r="FP19" s="1042"/>
      <c r="FQ19" s="1042"/>
      <c r="FR19" s="1042"/>
      <c r="FS19" s="1042"/>
      <c r="FT19" s="1042"/>
      <c r="FU19" s="1042"/>
      <c r="FV19" s="1042"/>
      <c r="FW19" s="1042"/>
      <c r="FX19" s="1042"/>
      <c r="FY19" s="1042"/>
      <c r="FZ19" s="1042"/>
      <c r="GA19" s="1042"/>
      <c r="GB19" s="1042"/>
      <c r="GC19" s="1042"/>
      <c r="GD19" s="1042"/>
      <c r="GE19" s="1042"/>
      <c r="GF19" s="1042"/>
      <c r="GG19" s="1042"/>
      <c r="GH19" s="1042"/>
      <c r="GI19" s="1042"/>
      <c r="GJ19" s="1042"/>
      <c r="GK19" s="1042"/>
      <c r="GL19" s="1042"/>
      <c r="GM19" s="1042"/>
      <c r="GN19" s="1042"/>
      <c r="GO19" s="1042"/>
      <c r="GP19" s="1042"/>
      <c r="GQ19" s="1042"/>
      <c r="GR19" s="1042"/>
      <c r="GS19" s="1042"/>
      <c r="GT19" s="1042"/>
      <c r="GU19" s="1042"/>
      <c r="GV19" s="1042"/>
      <c r="GW19" s="1042"/>
      <c r="GX19" s="1042"/>
      <c r="GY19" s="1042"/>
      <c r="GZ19" s="1042"/>
      <c r="HA19" s="1042"/>
      <c r="HB19" s="1042"/>
      <c r="HC19" s="1042"/>
      <c r="HD19" s="1042"/>
      <c r="HE19" s="1042"/>
    </row>
    <row r="20" spans="1:213" ht="19.899999999999999" customHeight="1">
      <c r="A20" s="127" t="s">
        <v>434</v>
      </c>
      <c r="B20" s="128" t="s">
        <v>433</v>
      </c>
      <c r="C20" s="234">
        <v>1200187</v>
      </c>
      <c r="D20" s="234">
        <v>652480</v>
      </c>
      <c r="E20" s="235">
        <v>54.364861475753358</v>
      </c>
      <c r="F20" s="236">
        <v>0.24804156465335581</v>
      </c>
      <c r="G20" s="1042"/>
      <c r="H20" s="1042"/>
      <c r="I20" s="1042"/>
      <c r="J20" s="1042"/>
      <c r="K20" s="1042"/>
      <c r="L20" s="1042"/>
      <c r="M20" s="1042"/>
      <c r="N20" s="1042"/>
      <c r="O20" s="1042"/>
      <c r="P20" s="1042"/>
      <c r="Q20" s="1042"/>
      <c r="R20" s="1042"/>
      <c r="S20" s="1042"/>
      <c r="T20" s="1042"/>
      <c r="U20" s="1042"/>
      <c r="V20" s="1042"/>
      <c r="W20" s="1042"/>
      <c r="X20" s="1042"/>
      <c r="Y20" s="1042"/>
      <c r="Z20" s="1042"/>
      <c r="AA20" s="1042"/>
      <c r="AB20" s="1042"/>
      <c r="AC20" s="1042"/>
      <c r="AD20" s="1042"/>
      <c r="AE20" s="1042"/>
      <c r="AF20" s="1042"/>
      <c r="AG20" s="1042"/>
      <c r="AH20" s="1042"/>
      <c r="AI20" s="1042"/>
      <c r="AJ20" s="1042"/>
      <c r="AK20" s="1042"/>
      <c r="AL20" s="1042"/>
      <c r="AM20" s="1042"/>
      <c r="AN20" s="1042"/>
      <c r="AO20" s="1042"/>
      <c r="AP20" s="1042"/>
      <c r="AQ20" s="1042"/>
      <c r="AR20" s="1042"/>
      <c r="AS20" s="1042"/>
      <c r="AT20" s="1042"/>
      <c r="AU20" s="1042"/>
      <c r="AV20" s="1042"/>
      <c r="AW20" s="1042"/>
      <c r="AX20" s="1042"/>
      <c r="AY20" s="1042"/>
      <c r="AZ20" s="1042"/>
      <c r="BA20" s="1042"/>
      <c r="BB20" s="1042"/>
      <c r="BC20" s="1042"/>
      <c r="BD20" s="1042"/>
      <c r="BE20" s="1042"/>
      <c r="BF20" s="1042"/>
      <c r="BG20" s="1042"/>
      <c r="BH20" s="1042"/>
      <c r="BI20" s="1042"/>
      <c r="BJ20" s="1042"/>
      <c r="BK20" s="1042"/>
      <c r="BL20" s="1042"/>
      <c r="BM20" s="1042"/>
      <c r="BN20" s="1042"/>
      <c r="BO20" s="1042"/>
      <c r="BP20" s="1042"/>
      <c r="BQ20" s="1042"/>
      <c r="BR20" s="1042"/>
      <c r="BS20" s="1042"/>
      <c r="BT20" s="1042"/>
      <c r="BU20" s="1042"/>
      <c r="BV20" s="1042"/>
      <c r="BW20" s="1042"/>
      <c r="BX20" s="1042"/>
      <c r="BY20" s="1042"/>
      <c r="BZ20" s="1042"/>
      <c r="CA20" s="1042"/>
      <c r="CB20" s="1042"/>
      <c r="CC20" s="1042"/>
      <c r="CD20" s="1042"/>
      <c r="CE20" s="1042"/>
      <c r="CF20" s="1042"/>
      <c r="CG20" s="1042"/>
      <c r="CH20" s="1042"/>
      <c r="CI20" s="1042"/>
      <c r="CJ20" s="1042"/>
      <c r="CK20" s="1042"/>
      <c r="CL20" s="1042"/>
      <c r="CM20" s="1042"/>
      <c r="CN20" s="1042"/>
      <c r="CO20" s="1042"/>
      <c r="CP20" s="1042"/>
      <c r="CQ20" s="1042"/>
      <c r="CR20" s="1042"/>
      <c r="CS20" s="1042"/>
      <c r="CT20" s="1042"/>
      <c r="CU20" s="1042"/>
      <c r="CV20" s="1042"/>
      <c r="CW20" s="1042"/>
      <c r="CX20" s="1042"/>
      <c r="CY20" s="1042"/>
      <c r="CZ20" s="1042"/>
      <c r="DA20" s="1042"/>
      <c r="DB20" s="1042"/>
      <c r="DC20" s="1042"/>
      <c r="DD20" s="1042"/>
      <c r="DE20" s="1042"/>
      <c r="DF20" s="1042"/>
      <c r="DG20" s="1042"/>
      <c r="DH20" s="1042"/>
      <c r="DI20" s="1042"/>
      <c r="DJ20" s="1042"/>
      <c r="DK20" s="1042"/>
      <c r="DL20" s="1042"/>
      <c r="DM20" s="1042"/>
      <c r="DN20" s="1042"/>
      <c r="DO20" s="1042"/>
      <c r="DP20" s="1042"/>
      <c r="DQ20" s="1042"/>
      <c r="DR20" s="1042"/>
      <c r="DS20" s="1042"/>
      <c r="DT20" s="1042"/>
      <c r="DU20" s="1042"/>
      <c r="DV20" s="1042"/>
      <c r="DW20" s="1042"/>
      <c r="DX20" s="1042"/>
      <c r="DY20" s="1042"/>
      <c r="DZ20" s="1042"/>
      <c r="EA20" s="1042"/>
      <c r="EB20" s="1042"/>
      <c r="EC20" s="1042"/>
      <c r="ED20" s="1042"/>
      <c r="EE20" s="1042"/>
      <c r="EF20" s="1042"/>
      <c r="EG20" s="1042"/>
      <c r="EH20" s="1042"/>
      <c r="EI20" s="1042"/>
      <c r="EJ20" s="1042"/>
      <c r="EK20" s="1042"/>
      <c r="EL20" s="1042"/>
      <c r="EM20" s="1042"/>
      <c r="EN20" s="1042"/>
      <c r="EO20" s="1042"/>
      <c r="EP20" s="1042"/>
      <c r="EQ20" s="1042"/>
      <c r="ER20" s="1042"/>
      <c r="ES20" s="1042"/>
      <c r="ET20" s="1042"/>
      <c r="EU20" s="1042"/>
      <c r="EV20" s="1042"/>
      <c r="EW20" s="1042"/>
      <c r="EX20" s="1042"/>
      <c r="EY20" s="1042"/>
      <c r="EZ20" s="1042"/>
      <c r="FA20" s="1042"/>
      <c r="FB20" s="1042"/>
      <c r="FC20" s="1042"/>
      <c r="FD20" s="1042"/>
      <c r="FE20" s="1042"/>
      <c r="FF20" s="1042"/>
      <c r="FG20" s="1042"/>
      <c r="FH20" s="1042"/>
      <c r="FI20" s="1042"/>
      <c r="FJ20" s="1042"/>
      <c r="FK20" s="1042"/>
      <c r="FL20" s="1042"/>
      <c r="FM20" s="1042"/>
      <c r="FN20" s="1042"/>
      <c r="FO20" s="1042"/>
      <c r="FP20" s="1042"/>
      <c r="FQ20" s="1042"/>
      <c r="FR20" s="1042"/>
      <c r="FS20" s="1042"/>
      <c r="FT20" s="1042"/>
      <c r="FU20" s="1042"/>
      <c r="FV20" s="1042"/>
      <c r="FW20" s="1042"/>
      <c r="FX20" s="1042"/>
      <c r="FY20" s="1042"/>
      <c r="FZ20" s="1042"/>
      <c r="GA20" s="1042"/>
      <c r="GB20" s="1042"/>
      <c r="GC20" s="1042"/>
      <c r="GD20" s="1042"/>
      <c r="GE20" s="1042"/>
      <c r="GF20" s="1042"/>
      <c r="GG20" s="1042"/>
      <c r="GH20" s="1042"/>
      <c r="GI20" s="1042"/>
      <c r="GJ20" s="1042"/>
      <c r="GK20" s="1042"/>
      <c r="GL20" s="1042"/>
      <c r="GM20" s="1042"/>
      <c r="GN20" s="1042"/>
      <c r="GO20" s="1042"/>
      <c r="GP20" s="1042"/>
      <c r="GQ20" s="1042"/>
      <c r="GR20" s="1042"/>
      <c r="GS20" s="1042"/>
      <c r="GT20" s="1042"/>
      <c r="GU20" s="1042"/>
      <c r="GV20" s="1042"/>
      <c r="GW20" s="1042"/>
      <c r="GX20" s="1042"/>
      <c r="GY20" s="1042"/>
      <c r="GZ20" s="1042"/>
      <c r="HA20" s="1042"/>
      <c r="HB20" s="1042"/>
      <c r="HC20" s="1042"/>
      <c r="HD20" s="1042"/>
      <c r="HE20" s="1042"/>
    </row>
    <row r="21" spans="1:213" ht="19.899999999999999" customHeight="1">
      <c r="A21" s="127" t="s">
        <v>435</v>
      </c>
      <c r="B21" s="128" t="s">
        <v>433</v>
      </c>
      <c r="C21" s="234">
        <v>4936100</v>
      </c>
      <c r="D21" s="234">
        <v>3003016</v>
      </c>
      <c r="E21" s="235">
        <v>60.837827434614368</v>
      </c>
      <c r="F21" s="236">
        <v>-1.8152441600416296</v>
      </c>
      <c r="G21" s="1042"/>
      <c r="H21" s="1042"/>
      <c r="I21" s="1042"/>
      <c r="J21" s="1042"/>
      <c r="K21" s="1042"/>
      <c r="L21" s="1042"/>
      <c r="M21" s="1042"/>
      <c r="N21" s="1042"/>
      <c r="O21" s="1042"/>
      <c r="P21" s="1042"/>
      <c r="Q21" s="1042"/>
      <c r="R21" s="1042"/>
      <c r="S21" s="1042"/>
      <c r="T21" s="1042"/>
      <c r="U21" s="1042"/>
      <c r="V21" s="1042"/>
      <c r="W21" s="1042"/>
      <c r="X21" s="1042"/>
      <c r="Y21" s="1042"/>
      <c r="Z21" s="1042"/>
      <c r="AA21" s="1042"/>
      <c r="AB21" s="1042"/>
      <c r="AC21" s="1042"/>
      <c r="AD21" s="1042"/>
      <c r="AE21" s="1042"/>
      <c r="AF21" s="1042"/>
      <c r="AG21" s="1042"/>
      <c r="AH21" s="1042"/>
      <c r="AI21" s="1042"/>
      <c r="AJ21" s="1042"/>
      <c r="AK21" s="1042"/>
      <c r="AL21" s="1042"/>
      <c r="AM21" s="1042"/>
      <c r="AN21" s="1042"/>
      <c r="AO21" s="1042"/>
      <c r="AP21" s="1042"/>
      <c r="AQ21" s="1042"/>
      <c r="AR21" s="1042"/>
      <c r="AS21" s="1042"/>
      <c r="AT21" s="1042"/>
      <c r="AU21" s="1042"/>
      <c r="AV21" s="1042"/>
      <c r="AW21" s="1042"/>
      <c r="AX21" s="1042"/>
      <c r="AY21" s="1042"/>
      <c r="AZ21" s="1042"/>
      <c r="BA21" s="1042"/>
      <c r="BB21" s="1042"/>
      <c r="BC21" s="1042"/>
      <c r="BD21" s="1042"/>
      <c r="BE21" s="1042"/>
      <c r="BF21" s="1042"/>
      <c r="BG21" s="1042"/>
      <c r="BH21" s="1042"/>
      <c r="BI21" s="1042"/>
      <c r="BJ21" s="1042"/>
      <c r="BK21" s="1042"/>
      <c r="BL21" s="1042"/>
      <c r="BM21" s="1042"/>
      <c r="BN21" s="1042"/>
      <c r="BO21" s="1042"/>
      <c r="BP21" s="1042"/>
      <c r="BQ21" s="1042"/>
      <c r="BR21" s="1042"/>
      <c r="BS21" s="1042"/>
      <c r="BT21" s="1042"/>
      <c r="BU21" s="1042"/>
      <c r="BV21" s="1042"/>
      <c r="BW21" s="1042"/>
      <c r="BX21" s="1042"/>
      <c r="BY21" s="1042"/>
      <c r="BZ21" s="1042"/>
      <c r="CA21" s="1042"/>
      <c r="CB21" s="1042"/>
      <c r="CC21" s="1042"/>
      <c r="CD21" s="1042"/>
      <c r="CE21" s="1042"/>
      <c r="CF21" s="1042"/>
      <c r="CG21" s="1042"/>
      <c r="CH21" s="1042"/>
      <c r="CI21" s="1042"/>
      <c r="CJ21" s="1042"/>
      <c r="CK21" s="1042"/>
      <c r="CL21" s="1042"/>
      <c r="CM21" s="1042"/>
      <c r="CN21" s="1042"/>
      <c r="CO21" s="1042"/>
      <c r="CP21" s="1042"/>
      <c r="CQ21" s="1042"/>
      <c r="CR21" s="1042"/>
      <c r="CS21" s="1042"/>
      <c r="CT21" s="1042"/>
      <c r="CU21" s="1042"/>
      <c r="CV21" s="1042"/>
      <c r="CW21" s="1042"/>
      <c r="CX21" s="1042"/>
      <c r="CY21" s="1042"/>
      <c r="CZ21" s="1042"/>
      <c r="DA21" s="1042"/>
      <c r="DB21" s="1042"/>
      <c r="DC21" s="1042"/>
      <c r="DD21" s="1042"/>
      <c r="DE21" s="1042"/>
      <c r="DF21" s="1042"/>
      <c r="DG21" s="1042"/>
      <c r="DH21" s="1042"/>
      <c r="DI21" s="1042"/>
      <c r="DJ21" s="1042"/>
      <c r="DK21" s="1042"/>
      <c r="DL21" s="1042"/>
      <c r="DM21" s="1042"/>
      <c r="DN21" s="1042"/>
      <c r="DO21" s="1042"/>
      <c r="DP21" s="1042"/>
      <c r="DQ21" s="1042"/>
      <c r="DR21" s="1042"/>
      <c r="DS21" s="1042"/>
      <c r="DT21" s="1042"/>
      <c r="DU21" s="1042"/>
      <c r="DV21" s="1042"/>
      <c r="DW21" s="1042"/>
      <c r="DX21" s="1042"/>
      <c r="DY21" s="1042"/>
      <c r="DZ21" s="1042"/>
      <c r="EA21" s="1042"/>
      <c r="EB21" s="1042"/>
      <c r="EC21" s="1042"/>
      <c r="ED21" s="1042"/>
      <c r="EE21" s="1042"/>
      <c r="EF21" s="1042"/>
      <c r="EG21" s="1042"/>
      <c r="EH21" s="1042"/>
      <c r="EI21" s="1042"/>
      <c r="EJ21" s="1042"/>
      <c r="EK21" s="1042"/>
      <c r="EL21" s="1042"/>
      <c r="EM21" s="1042"/>
      <c r="EN21" s="1042"/>
      <c r="EO21" s="1042"/>
      <c r="EP21" s="1042"/>
      <c r="EQ21" s="1042"/>
      <c r="ER21" s="1042"/>
      <c r="ES21" s="1042"/>
      <c r="ET21" s="1042"/>
      <c r="EU21" s="1042"/>
      <c r="EV21" s="1042"/>
      <c r="EW21" s="1042"/>
      <c r="EX21" s="1042"/>
      <c r="EY21" s="1042"/>
      <c r="EZ21" s="1042"/>
      <c r="FA21" s="1042"/>
      <c r="FB21" s="1042"/>
      <c r="FC21" s="1042"/>
      <c r="FD21" s="1042"/>
      <c r="FE21" s="1042"/>
      <c r="FF21" s="1042"/>
      <c r="FG21" s="1042"/>
      <c r="FH21" s="1042"/>
      <c r="FI21" s="1042"/>
      <c r="FJ21" s="1042"/>
      <c r="FK21" s="1042"/>
      <c r="FL21" s="1042"/>
      <c r="FM21" s="1042"/>
      <c r="FN21" s="1042"/>
      <c r="FO21" s="1042"/>
      <c r="FP21" s="1042"/>
      <c r="FQ21" s="1042"/>
      <c r="FR21" s="1042"/>
      <c r="FS21" s="1042"/>
      <c r="FT21" s="1042"/>
      <c r="FU21" s="1042"/>
      <c r="FV21" s="1042"/>
      <c r="FW21" s="1042"/>
      <c r="FX21" s="1042"/>
      <c r="FY21" s="1042"/>
      <c r="FZ21" s="1042"/>
      <c r="GA21" s="1042"/>
      <c r="GB21" s="1042"/>
      <c r="GC21" s="1042"/>
      <c r="GD21" s="1042"/>
      <c r="GE21" s="1042"/>
      <c r="GF21" s="1042"/>
      <c r="GG21" s="1042"/>
      <c r="GH21" s="1042"/>
      <c r="GI21" s="1042"/>
      <c r="GJ21" s="1042"/>
      <c r="GK21" s="1042"/>
      <c r="GL21" s="1042"/>
      <c r="GM21" s="1042"/>
      <c r="GN21" s="1042"/>
      <c r="GO21" s="1042"/>
      <c r="GP21" s="1042"/>
      <c r="GQ21" s="1042"/>
      <c r="GR21" s="1042"/>
      <c r="GS21" s="1042"/>
      <c r="GT21" s="1042"/>
      <c r="GU21" s="1042"/>
      <c r="GV21" s="1042"/>
      <c r="GW21" s="1042"/>
      <c r="GX21" s="1042"/>
      <c r="GY21" s="1042"/>
      <c r="GZ21" s="1042"/>
      <c r="HA21" s="1042"/>
      <c r="HB21" s="1042"/>
      <c r="HC21" s="1042"/>
      <c r="HD21" s="1042"/>
      <c r="HE21" s="1042"/>
    </row>
    <row r="22" spans="1:213" ht="19.899999999999999" customHeight="1">
      <c r="A22" s="127" t="s">
        <v>788</v>
      </c>
      <c r="B22" s="128" t="s">
        <v>420</v>
      </c>
      <c r="C22" s="234">
        <v>61550</v>
      </c>
      <c r="D22" s="234">
        <v>54247</v>
      </c>
      <c r="E22" s="235">
        <v>88.134849715678314</v>
      </c>
      <c r="F22" s="236">
        <v>7.6613062719888489</v>
      </c>
      <c r="G22" s="1042"/>
      <c r="H22" s="1042"/>
      <c r="I22" s="1042"/>
      <c r="J22" s="1042"/>
      <c r="K22" s="1042"/>
      <c r="L22" s="1042"/>
      <c r="M22" s="1042"/>
      <c r="N22" s="1042"/>
      <c r="O22" s="1042"/>
      <c r="P22" s="1042"/>
      <c r="Q22" s="1042"/>
      <c r="R22" s="1042"/>
      <c r="S22" s="1042"/>
      <c r="T22" s="1042"/>
      <c r="U22" s="1042"/>
      <c r="V22" s="1042"/>
      <c r="W22" s="1042"/>
      <c r="X22" s="1042"/>
      <c r="Y22" s="1042"/>
      <c r="Z22" s="1042"/>
      <c r="AA22" s="1042"/>
      <c r="AB22" s="1042"/>
      <c r="AC22" s="1042"/>
      <c r="AD22" s="1042"/>
      <c r="AE22" s="1042"/>
      <c r="AF22" s="1042"/>
      <c r="AG22" s="1042"/>
      <c r="AH22" s="1042"/>
      <c r="AI22" s="1042"/>
      <c r="AJ22" s="1042"/>
      <c r="AK22" s="1042"/>
      <c r="AL22" s="1042"/>
      <c r="AM22" s="1042"/>
      <c r="AN22" s="1042"/>
      <c r="AO22" s="1042"/>
      <c r="AP22" s="1042"/>
      <c r="AQ22" s="1042"/>
      <c r="AR22" s="1042"/>
      <c r="AS22" s="1042"/>
      <c r="AT22" s="1042"/>
      <c r="AU22" s="1042"/>
      <c r="AV22" s="1042"/>
      <c r="AW22" s="1042"/>
      <c r="AX22" s="1042"/>
      <c r="AY22" s="1042"/>
      <c r="AZ22" s="1042"/>
      <c r="BA22" s="1042"/>
      <c r="BB22" s="1042"/>
      <c r="BC22" s="1042"/>
      <c r="BD22" s="1042"/>
      <c r="BE22" s="1042"/>
      <c r="BF22" s="1042"/>
      <c r="BG22" s="1042"/>
      <c r="BH22" s="1042"/>
      <c r="BI22" s="1042"/>
      <c r="BJ22" s="1042"/>
      <c r="BK22" s="1042"/>
      <c r="BL22" s="1042"/>
      <c r="BM22" s="1042"/>
      <c r="BN22" s="1042"/>
      <c r="BO22" s="1042"/>
      <c r="BP22" s="1042"/>
      <c r="BQ22" s="1042"/>
      <c r="BR22" s="1042"/>
      <c r="BS22" s="1042"/>
      <c r="BT22" s="1042"/>
      <c r="BU22" s="1042"/>
      <c r="BV22" s="1042"/>
      <c r="BW22" s="1042"/>
      <c r="BX22" s="1042"/>
      <c r="BY22" s="1042"/>
      <c r="BZ22" s="1042"/>
      <c r="CA22" s="1042"/>
      <c r="CB22" s="1042"/>
      <c r="CC22" s="1042"/>
      <c r="CD22" s="1042"/>
      <c r="CE22" s="1042"/>
      <c r="CF22" s="1042"/>
      <c r="CG22" s="1042"/>
      <c r="CH22" s="1042"/>
      <c r="CI22" s="1042"/>
      <c r="CJ22" s="1042"/>
      <c r="CK22" s="1042"/>
      <c r="CL22" s="1042"/>
      <c r="CM22" s="1042"/>
      <c r="CN22" s="1042"/>
      <c r="CO22" s="1042"/>
      <c r="CP22" s="1042"/>
      <c r="CQ22" s="1042"/>
      <c r="CR22" s="1042"/>
      <c r="CS22" s="1042"/>
      <c r="CT22" s="1042"/>
      <c r="CU22" s="1042"/>
      <c r="CV22" s="1042"/>
      <c r="CW22" s="1042"/>
      <c r="CX22" s="1042"/>
      <c r="CY22" s="1042"/>
      <c r="CZ22" s="1042"/>
      <c r="DA22" s="1042"/>
      <c r="DB22" s="1042"/>
      <c r="DC22" s="1042"/>
      <c r="DD22" s="1042"/>
      <c r="DE22" s="1042"/>
      <c r="DF22" s="1042"/>
      <c r="DG22" s="1042"/>
      <c r="DH22" s="1042"/>
      <c r="DI22" s="1042"/>
      <c r="DJ22" s="1042"/>
      <c r="DK22" s="1042"/>
      <c r="DL22" s="1042"/>
      <c r="DM22" s="1042"/>
      <c r="DN22" s="1042"/>
      <c r="DO22" s="1042"/>
      <c r="DP22" s="1042"/>
      <c r="DQ22" s="1042"/>
      <c r="DR22" s="1042"/>
      <c r="DS22" s="1042"/>
      <c r="DT22" s="1042"/>
      <c r="DU22" s="1042"/>
      <c r="DV22" s="1042"/>
      <c r="DW22" s="1042"/>
      <c r="DX22" s="1042"/>
      <c r="DY22" s="1042"/>
      <c r="DZ22" s="1042"/>
      <c r="EA22" s="1042"/>
      <c r="EB22" s="1042"/>
      <c r="EC22" s="1042"/>
      <c r="ED22" s="1042"/>
      <c r="EE22" s="1042"/>
      <c r="EF22" s="1042"/>
      <c r="EG22" s="1042"/>
      <c r="EH22" s="1042"/>
      <c r="EI22" s="1042"/>
      <c r="EJ22" s="1042"/>
      <c r="EK22" s="1042"/>
      <c r="EL22" s="1042"/>
      <c r="EM22" s="1042"/>
      <c r="EN22" s="1042"/>
      <c r="EO22" s="1042"/>
      <c r="EP22" s="1042"/>
      <c r="EQ22" s="1042"/>
      <c r="ER22" s="1042"/>
      <c r="ES22" s="1042"/>
      <c r="ET22" s="1042"/>
      <c r="EU22" s="1042"/>
      <c r="EV22" s="1042"/>
      <c r="EW22" s="1042"/>
      <c r="EX22" s="1042"/>
      <c r="EY22" s="1042"/>
      <c r="EZ22" s="1042"/>
      <c r="FA22" s="1042"/>
      <c r="FB22" s="1042"/>
      <c r="FC22" s="1042"/>
      <c r="FD22" s="1042"/>
      <c r="FE22" s="1042"/>
      <c r="FF22" s="1042"/>
      <c r="FG22" s="1042"/>
      <c r="FH22" s="1042"/>
      <c r="FI22" s="1042"/>
      <c r="FJ22" s="1042"/>
      <c r="FK22" s="1042"/>
      <c r="FL22" s="1042"/>
      <c r="FM22" s="1042"/>
      <c r="FN22" s="1042"/>
      <c r="FO22" s="1042"/>
      <c r="FP22" s="1042"/>
      <c r="FQ22" s="1042"/>
      <c r="FR22" s="1042"/>
      <c r="FS22" s="1042"/>
      <c r="FT22" s="1042"/>
      <c r="FU22" s="1042"/>
      <c r="FV22" s="1042"/>
      <c r="FW22" s="1042"/>
      <c r="FX22" s="1042"/>
      <c r="FY22" s="1042"/>
      <c r="FZ22" s="1042"/>
      <c r="GA22" s="1042"/>
      <c r="GB22" s="1042"/>
      <c r="GC22" s="1042"/>
      <c r="GD22" s="1042"/>
      <c r="GE22" s="1042"/>
      <c r="GF22" s="1042"/>
      <c r="GG22" s="1042"/>
      <c r="GH22" s="1042"/>
      <c r="GI22" s="1042"/>
      <c r="GJ22" s="1042"/>
      <c r="GK22" s="1042"/>
      <c r="GL22" s="1042"/>
      <c r="GM22" s="1042"/>
      <c r="GN22" s="1042"/>
      <c r="GO22" s="1042"/>
      <c r="GP22" s="1042"/>
      <c r="GQ22" s="1042"/>
      <c r="GR22" s="1042"/>
      <c r="GS22" s="1042"/>
      <c r="GT22" s="1042"/>
      <c r="GU22" s="1042"/>
      <c r="GV22" s="1042"/>
      <c r="GW22" s="1042"/>
      <c r="GX22" s="1042"/>
      <c r="GY22" s="1042"/>
      <c r="GZ22" s="1042"/>
      <c r="HA22" s="1042"/>
      <c r="HB22" s="1042"/>
      <c r="HC22" s="1042"/>
      <c r="HD22" s="1042"/>
      <c r="HE22" s="1042"/>
    </row>
    <row r="23" spans="1:213" ht="19.899999999999999" customHeight="1">
      <c r="A23" s="127" t="s">
        <v>436</v>
      </c>
      <c r="B23" s="128" t="s">
        <v>420</v>
      </c>
      <c r="C23" s="234">
        <v>5283</v>
      </c>
      <c r="D23" s="234">
        <v>3391</v>
      </c>
      <c r="E23" s="235">
        <v>64.187014953624839</v>
      </c>
      <c r="F23" s="236">
        <v>-12.650052256151127</v>
      </c>
      <c r="G23" s="1042"/>
      <c r="H23" s="1042"/>
      <c r="I23" s="1042"/>
      <c r="J23" s="1042"/>
      <c r="K23" s="1042"/>
      <c r="L23" s="1042"/>
      <c r="M23" s="1042"/>
      <c r="N23" s="1042"/>
      <c r="O23" s="1042"/>
      <c r="P23" s="1042"/>
      <c r="Q23" s="1042"/>
      <c r="R23" s="1042"/>
      <c r="S23" s="1042"/>
      <c r="T23" s="1042"/>
      <c r="U23" s="1042"/>
      <c r="V23" s="1042"/>
      <c r="W23" s="1042"/>
      <c r="X23" s="1042"/>
      <c r="Y23" s="1042"/>
      <c r="Z23" s="1042"/>
      <c r="AA23" s="1042"/>
      <c r="AB23" s="1042"/>
      <c r="AC23" s="1042"/>
      <c r="AD23" s="1042"/>
      <c r="AE23" s="1042"/>
      <c r="AF23" s="1042"/>
      <c r="AG23" s="1042"/>
      <c r="AH23" s="1042"/>
      <c r="AI23" s="1042"/>
      <c r="AJ23" s="1042"/>
      <c r="AK23" s="1042"/>
      <c r="AL23" s="1042"/>
      <c r="AM23" s="1042"/>
      <c r="AN23" s="1042"/>
      <c r="AO23" s="1042"/>
      <c r="AP23" s="1042"/>
      <c r="AQ23" s="1042"/>
      <c r="AR23" s="1042"/>
      <c r="AS23" s="1042"/>
      <c r="AT23" s="1042"/>
      <c r="AU23" s="1042"/>
      <c r="AV23" s="1042"/>
      <c r="AW23" s="1042"/>
      <c r="AX23" s="1042"/>
      <c r="AY23" s="1042"/>
      <c r="AZ23" s="1042"/>
      <c r="BA23" s="1042"/>
      <c r="BB23" s="1042"/>
      <c r="BC23" s="1042"/>
      <c r="BD23" s="1042"/>
      <c r="BE23" s="1042"/>
      <c r="BF23" s="1042"/>
      <c r="BG23" s="1042"/>
      <c r="BH23" s="1042"/>
      <c r="BI23" s="1042"/>
      <c r="BJ23" s="1042"/>
      <c r="BK23" s="1042"/>
      <c r="BL23" s="1042"/>
      <c r="BM23" s="1042"/>
      <c r="BN23" s="1042"/>
      <c r="BO23" s="1042"/>
      <c r="BP23" s="1042"/>
      <c r="BQ23" s="1042"/>
      <c r="BR23" s="1042"/>
      <c r="BS23" s="1042"/>
      <c r="BT23" s="1042"/>
      <c r="BU23" s="1042"/>
      <c r="BV23" s="1042"/>
      <c r="BW23" s="1042"/>
      <c r="BX23" s="1042"/>
      <c r="BY23" s="1042"/>
      <c r="BZ23" s="1042"/>
      <c r="CA23" s="1042"/>
      <c r="CB23" s="1042"/>
      <c r="CC23" s="1042"/>
      <c r="CD23" s="1042"/>
      <c r="CE23" s="1042"/>
      <c r="CF23" s="1042"/>
      <c r="CG23" s="1042"/>
      <c r="CH23" s="1042"/>
      <c r="CI23" s="1042"/>
      <c r="CJ23" s="1042"/>
      <c r="CK23" s="1042"/>
      <c r="CL23" s="1042"/>
      <c r="CM23" s="1042"/>
      <c r="CN23" s="1042"/>
      <c r="CO23" s="1042"/>
      <c r="CP23" s="1042"/>
      <c r="CQ23" s="1042"/>
      <c r="CR23" s="1042"/>
      <c r="CS23" s="1042"/>
      <c r="CT23" s="1042"/>
      <c r="CU23" s="1042"/>
      <c r="CV23" s="1042"/>
      <c r="CW23" s="1042"/>
      <c r="CX23" s="1042"/>
      <c r="CY23" s="1042"/>
      <c r="CZ23" s="1042"/>
      <c r="DA23" s="1042"/>
      <c r="DB23" s="1042"/>
      <c r="DC23" s="1042"/>
      <c r="DD23" s="1042"/>
      <c r="DE23" s="1042"/>
      <c r="DF23" s="1042"/>
      <c r="DG23" s="1042"/>
      <c r="DH23" s="1042"/>
      <c r="DI23" s="1042"/>
      <c r="DJ23" s="1042"/>
      <c r="DK23" s="1042"/>
      <c r="DL23" s="1042"/>
      <c r="DM23" s="1042"/>
      <c r="DN23" s="1042"/>
      <c r="DO23" s="1042"/>
      <c r="DP23" s="1042"/>
      <c r="DQ23" s="1042"/>
      <c r="DR23" s="1042"/>
      <c r="DS23" s="1042"/>
      <c r="DT23" s="1042"/>
      <c r="DU23" s="1042"/>
      <c r="DV23" s="1042"/>
      <c r="DW23" s="1042"/>
      <c r="DX23" s="1042"/>
      <c r="DY23" s="1042"/>
      <c r="DZ23" s="1042"/>
      <c r="EA23" s="1042"/>
      <c r="EB23" s="1042"/>
      <c r="EC23" s="1042"/>
      <c r="ED23" s="1042"/>
      <c r="EE23" s="1042"/>
      <c r="EF23" s="1042"/>
      <c r="EG23" s="1042"/>
      <c r="EH23" s="1042"/>
      <c r="EI23" s="1042"/>
      <c r="EJ23" s="1042"/>
      <c r="EK23" s="1042"/>
      <c r="EL23" s="1042"/>
      <c r="EM23" s="1042"/>
      <c r="EN23" s="1042"/>
      <c r="EO23" s="1042"/>
      <c r="EP23" s="1042"/>
      <c r="EQ23" s="1042"/>
      <c r="ER23" s="1042"/>
      <c r="ES23" s="1042"/>
      <c r="ET23" s="1042"/>
      <c r="EU23" s="1042"/>
      <c r="EV23" s="1042"/>
      <c r="EW23" s="1042"/>
      <c r="EX23" s="1042"/>
      <c r="EY23" s="1042"/>
      <c r="EZ23" s="1042"/>
      <c r="FA23" s="1042"/>
      <c r="FB23" s="1042"/>
      <c r="FC23" s="1042"/>
      <c r="FD23" s="1042"/>
      <c r="FE23" s="1042"/>
      <c r="FF23" s="1042"/>
      <c r="FG23" s="1042"/>
      <c r="FH23" s="1042"/>
      <c r="FI23" s="1042"/>
      <c r="FJ23" s="1042"/>
      <c r="FK23" s="1042"/>
      <c r="FL23" s="1042"/>
      <c r="FM23" s="1042"/>
      <c r="FN23" s="1042"/>
      <c r="FO23" s="1042"/>
      <c r="FP23" s="1042"/>
      <c r="FQ23" s="1042"/>
      <c r="FR23" s="1042"/>
      <c r="FS23" s="1042"/>
      <c r="FT23" s="1042"/>
      <c r="FU23" s="1042"/>
      <c r="FV23" s="1042"/>
      <c r="FW23" s="1042"/>
      <c r="FX23" s="1042"/>
      <c r="FY23" s="1042"/>
      <c r="FZ23" s="1042"/>
      <c r="GA23" s="1042"/>
      <c r="GB23" s="1042"/>
      <c r="GC23" s="1042"/>
      <c r="GD23" s="1042"/>
      <c r="GE23" s="1042"/>
      <c r="GF23" s="1042"/>
      <c r="GG23" s="1042"/>
      <c r="GH23" s="1042"/>
      <c r="GI23" s="1042"/>
      <c r="GJ23" s="1042"/>
      <c r="GK23" s="1042"/>
      <c r="GL23" s="1042"/>
      <c r="GM23" s="1042"/>
      <c r="GN23" s="1042"/>
      <c r="GO23" s="1042"/>
      <c r="GP23" s="1042"/>
      <c r="GQ23" s="1042"/>
      <c r="GR23" s="1042"/>
      <c r="GS23" s="1042"/>
      <c r="GT23" s="1042"/>
      <c r="GU23" s="1042"/>
      <c r="GV23" s="1042"/>
      <c r="GW23" s="1042"/>
      <c r="GX23" s="1042"/>
      <c r="GY23" s="1042"/>
      <c r="GZ23" s="1042"/>
      <c r="HA23" s="1042"/>
      <c r="HB23" s="1042"/>
      <c r="HC23" s="1042"/>
      <c r="HD23" s="1042"/>
      <c r="HE23" s="1042"/>
    </row>
    <row r="24" spans="1:213" ht="19.899999999999999" customHeight="1">
      <c r="A24" s="127" t="s">
        <v>437</v>
      </c>
      <c r="B24" s="128" t="s">
        <v>420</v>
      </c>
      <c r="C24" s="234">
        <v>45629</v>
      </c>
      <c r="D24" s="234">
        <v>39403</v>
      </c>
      <c r="E24" s="235">
        <v>86.355168861907998</v>
      </c>
      <c r="F24" s="236">
        <v>-6.935992934243103</v>
      </c>
      <c r="G24" s="1042"/>
      <c r="H24" s="1042"/>
      <c r="I24" s="1042"/>
      <c r="J24" s="1042"/>
      <c r="K24" s="1042"/>
      <c r="L24" s="1042"/>
      <c r="M24" s="1042"/>
      <c r="N24" s="1042"/>
      <c r="O24" s="1042"/>
      <c r="P24" s="1042"/>
      <c r="Q24" s="1042"/>
      <c r="R24" s="1042"/>
      <c r="S24" s="1042"/>
      <c r="T24" s="1042"/>
      <c r="U24" s="1042"/>
      <c r="V24" s="1042"/>
      <c r="W24" s="1042"/>
      <c r="X24" s="1042"/>
      <c r="Y24" s="1042"/>
      <c r="Z24" s="1042"/>
      <c r="AA24" s="1042"/>
      <c r="AB24" s="1042"/>
      <c r="AC24" s="1042"/>
      <c r="AD24" s="1042"/>
      <c r="AE24" s="1042"/>
      <c r="AF24" s="1042"/>
      <c r="AG24" s="1042"/>
      <c r="AH24" s="1042"/>
      <c r="AI24" s="1042"/>
      <c r="AJ24" s="1042"/>
      <c r="AK24" s="1042"/>
      <c r="AL24" s="1042"/>
      <c r="AM24" s="1042"/>
      <c r="AN24" s="1042"/>
      <c r="AO24" s="1042"/>
      <c r="AP24" s="1042"/>
      <c r="AQ24" s="1042"/>
      <c r="AR24" s="1042"/>
      <c r="AS24" s="1042"/>
      <c r="AT24" s="1042"/>
      <c r="AU24" s="1042"/>
      <c r="AV24" s="1042"/>
      <c r="AW24" s="1042"/>
      <c r="AX24" s="1042"/>
      <c r="AY24" s="1042"/>
      <c r="AZ24" s="1042"/>
      <c r="BA24" s="1042"/>
      <c r="BB24" s="1042"/>
      <c r="BC24" s="1042"/>
      <c r="BD24" s="1042"/>
      <c r="BE24" s="1042"/>
      <c r="BF24" s="1042"/>
      <c r="BG24" s="1042"/>
      <c r="BH24" s="1042"/>
      <c r="BI24" s="1042"/>
      <c r="BJ24" s="1042"/>
      <c r="BK24" s="1042"/>
      <c r="BL24" s="1042"/>
      <c r="BM24" s="1042"/>
      <c r="BN24" s="1042"/>
      <c r="BO24" s="1042"/>
      <c r="BP24" s="1042"/>
      <c r="BQ24" s="1042"/>
      <c r="BR24" s="1042"/>
      <c r="BS24" s="1042"/>
      <c r="BT24" s="1042"/>
      <c r="BU24" s="1042"/>
      <c r="BV24" s="1042"/>
      <c r="BW24" s="1042"/>
      <c r="BX24" s="1042"/>
      <c r="BY24" s="1042"/>
      <c r="BZ24" s="1042"/>
      <c r="CA24" s="1042"/>
      <c r="CB24" s="1042"/>
      <c r="CC24" s="1042"/>
      <c r="CD24" s="1042"/>
      <c r="CE24" s="1042"/>
      <c r="CF24" s="1042"/>
      <c r="CG24" s="1042"/>
      <c r="CH24" s="1042"/>
      <c r="CI24" s="1042"/>
      <c r="CJ24" s="1042"/>
      <c r="CK24" s="1042"/>
      <c r="CL24" s="1042"/>
      <c r="CM24" s="1042"/>
      <c r="CN24" s="1042"/>
      <c r="CO24" s="1042"/>
      <c r="CP24" s="1042"/>
      <c r="CQ24" s="1042"/>
      <c r="CR24" s="1042"/>
      <c r="CS24" s="1042"/>
      <c r="CT24" s="1042"/>
      <c r="CU24" s="1042"/>
      <c r="CV24" s="1042"/>
      <c r="CW24" s="1042"/>
      <c r="CX24" s="1042"/>
      <c r="CY24" s="1042"/>
      <c r="CZ24" s="1042"/>
      <c r="DA24" s="1042"/>
      <c r="DB24" s="1042"/>
      <c r="DC24" s="1042"/>
      <c r="DD24" s="1042"/>
      <c r="DE24" s="1042"/>
      <c r="DF24" s="1042"/>
      <c r="DG24" s="1042"/>
      <c r="DH24" s="1042"/>
      <c r="DI24" s="1042"/>
      <c r="DJ24" s="1042"/>
      <c r="DK24" s="1042"/>
      <c r="DL24" s="1042"/>
      <c r="DM24" s="1042"/>
      <c r="DN24" s="1042"/>
      <c r="DO24" s="1042"/>
      <c r="DP24" s="1042"/>
      <c r="DQ24" s="1042"/>
      <c r="DR24" s="1042"/>
      <c r="DS24" s="1042"/>
      <c r="DT24" s="1042"/>
      <c r="DU24" s="1042"/>
      <c r="DV24" s="1042"/>
      <c r="DW24" s="1042"/>
      <c r="DX24" s="1042"/>
      <c r="DY24" s="1042"/>
      <c r="DZ24" s="1042"/>
      <c r="EA24" s="1042"/>
      <c r="EB24" s="1042"/>
      <c r="EC24" s="1042"/>
      <c r="ED24" s="1042"/>
      <c r="EE24" s="1042"/>
      <c r="EF24" s="1042"/>
      <c r="EG24" s="1042"/>
      <c r="EH24" s="1042"/>
      <c r="EI24" s="1042"/>
      <c r="EJ24" s="1042"/>
      <c r="EK24" s="1042"/>
      <c r="EL24" s="1042"/>
      <c r="EM24" s="1042"/>
      <c r="EN24" s="1042"/>
      <c r="EO24" s="1042"/>
      <c r="EP24" s="1042"/>
      <c r="EQ24" s="1042"/>
      <c r="ER24" s="1042"/>
      <c r="ES24" s="1042"/>
      <c r="ET24" s="1042"/>
      <c r="EU24" s="1042"/>
      <c r="EV24" s="1042"/>
      <c r="EW24" s="1042"/>
      <c r="EX24" s="1042"/>
      <c r="EY24" s="1042"/>
      <c r="EZ24" s="1042"/>
      <c r="FA24" s="1042"/>
      <c r="FB24" s="1042"/>
      <c r="FC24" s="1042"/>
      <c r="FD24" s="1042"/>
      <c r="FE24" s="1042"/>
      <c r="FF24" s="1042"/>
      <c r="FG24" s="1042"/>
      <c r="FH24" s="1042"/>
      <c r="FI24" s="1042"/>
      <c r="FJ24" s="1042"/>
      <c r="FK24" s="1042"/>
      <c r="FL24" s="1042"/>
      <c r="FM24" s="1042"/>
      <c r="FN24" s="1042"/>
      <c r="FO24" s="1042"/>
      <c r="FP24" s="1042"/>
      <c r="FQ24" s="1042"/>
      <c r="FR24" s="1042"/>
      <c r="FS24" s="1042"/>
      <c r="FT24" s="1042"/>
      <c r="FU24" s="1042"/>
      <c r="FV24" s="1042"/>
      <c r="FW24" s="1042"/>
      <c r="FX24" s="1042"/>
      <c r="FY24" s="1042"/>
      <c r="FZ24" s="1042"/>
      <c r="GA24" s="1042"/>
      <c r="GB24" s="1042"/>
      <c r="GC24" s="1042"/>
      <c r="GD24" s="1042"/>
      <c r="GE24" s="1042"/>
      <c r="GF24" s="1042"/>
      <c r="GG24" s="1042"/>
      <c r="GH24" s="1042"/>
      <c r="GI24" s="1042"/>
      <c r="GJ24" s="1042"/>
      <c r="GK24" s="1042"/>
      <c r="GL24" s="1042"/>
      <c r="GM24" s="1042"/>
      <c r="GN24" s="1042"/>
      <c r="GO24" s="1042"/>
      <c r="GP24" s="1042"/>
      <c r="GQ24" s="1042"/>
      <c r="GR24" s="1042"/>
      <c r="GS24" s="1042"/>
      <c r="GT24" s="1042"/>
      <c r="GU24" s="1042"/>
      <c r="GV24" s="1042"/>
      <c r="GW24" s="1042"/>
      <c r="GX24" s="1042"/>
      <c r="GY24" s="1042"/>
      <c r="GZ24" s="1042"/>
      <c r="HA24" s="1042"/>
      <c r="HB24" s="1042"/>
      <c r="HC24" s="1042"/>
      <c r="HD24" s="1042"/>
      <c r="HE24" s="1042"/>
    </row>
    <row r="25" spans="1:213" ht="19.899999999999999" customHeight="1">
      <c r="A25" s="127" t="s">
        <v>438</v>
      </c>
      <c r="B25" s="128" t="s">
        <v>420</v>
      </c>
      <c r="C25" s="234">
        <v>24300</v>
      </c>
      <c r="D25" s="234">
        <v>16200</v>
      </c>
      <c r="E25" s="235">
        <v>66.666666666666657</v>
      </c>
      <c r="F25" s="236">
        <v>-4.3621345363801822</v>
      </c>
    </row>
    <row r="26" spans="1:213" ht="19.899999999999999" customHeight="1" thickBot="1">
      <c r="A26" s="131" t="s">
        <v>439</v>
      </c>
      <c r="B26" s="132" t="s">
        <v>901</v>
      </c>
      <c r="C26" s="237">
        <v>35612236</v>
      </c>
      <c r="D26" s="237">
        <v>16823875</v>
      </c>
      <c r="E26" s="238">
        <v>47.241838451255916</v>
      </c>
      <c r="F26" s="239">
        <v>6.6415735552076498</v>
      </c>
    </row>
    <row r="27" spans="1:213">
      <c r="A27" s="133" t="s">
        <v>789</v>
      </c>
    </row>
    <row r="28" spans="1:213" ht="16.5">
      <c r="A28" s="133" t="s">
        <v>790</v>
      </c>
    </row>
    <row r="29" spans="1:213" ht="18">
      <c r="A29" s="1043" t="s">
        <v>1022</v>
      </c>
    </row>
    <row r="30" spans="1:213">
      <c r="A30" s="133" t="s">
        <v>717</v>
      </c>
    </row>
  </sheetData>
  <mergeCells count="3">
    <mergeCell ref="A3:A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1"/>
  <sheetViews>
    <sheetView workbookViewId="0">
      <selection activeCell="L26" sqref="L26"/>
    </sheetView>
  </sheetViews>
  <sheetFormatPr defaultColWidth="9.140625" defaultRowHeight="12.75"/>
  <cols>
    <col min="1" max="1" width="3" style="1232" customWidth="1"/>
    <col min="2" max="2" width="53" style="1232" customWidth="1"/>
    <col min="3" max="9" width="8.7109375" style="1208" customWidth="1"/>
    <col min="10" max="16384" width="9.140625" style="1208"/>
  </cols>
  <sheetData>
    <row r="1" spans="1:13" s="1210" customFormat="1">
      <c r="A1" s="1209" t="s">
        <v>1058</v>
      </c>
      <c r="B1" s="1209"/>
      <c r="C1" s="1031"/>
      <c r="D1" s="1031"/>
      <c r="E1" s="1031"/>
      <c r="F1" s="1031"/>
      <c r="G1" s="1031"/>
      <c r="H1" s="1031"/>
      <c r="I1" s="1031"/>
    </row>
    <row r="2" spans="1:13" ht="15.75" thickBot="1">
      <c r="A2" s="1211"/>
      <c r="B2" s="1211"/>
      <c r="C2" s="1212"/>
      <c r="D2" s="1212"/>
      <c r="E2" s="2222" t="s">
        <v>1114</v>
      </c>
      <c r="F2" s="2223"/>
      <c r="G2" s="2223"/>
      <c r="H2" s="2223"/>
      <c r="I2" s="2223"/>
    </row>
    <row r="3" spans="1:13" ht="33.75" customHeight="1" thickBot="1">
      <c r="A3" s="1874" t="s">
        <v>369</v>
      </c>
      <c r="B3" s="1886"/>
      <c r="C3" s="1879">
        <v>2003</v>
      </c>
      <c r="D3" s="1875">
        <v>2010</v>
      </c>
      <c r="E3" s="1876">
        <v>2015</v>
      </c>
      <c r="F3" s="1876">
        <v>2016</v>
      </c>
      <c r="G3" s="1877">
        <v>2017</v>
      </c>
      <c r="H3" s="1877">
        <v>2018</v>
      </c>
      <c r="I3" s="1878" t="s">
        <v>683</v>
      </c>
    </row>
    <row r="4" spans="1:13" ht="13.5" thickTop="1">
      <c r="A4" s="1869" t="s">
        <v>370</v>
      </c>
      <c r="B4" s="1887"/>
      <c r="C4" s="1880">
        <v>3525</v>
      </c>
      <c r="D4" s="1870">
        <v>3537</v>
      </c>
      <c r="E4" s="1871">
        <v>3559</v>
      </c>
      <c r="F4" s="1871">
        <v>3559</v>
      </c>
      <c r="G4" s="1872">
        <v>3559</v>
      </c>
      <c r="H4" s="1872">
        <v>3559</v>
      </c>
      <c r="I4" s="1873"/>
    </row>
    <row r="5" spans="1:13">
      <c r="A5" s="1213" t="s">
        <v>371</v>
      </c>
      <c r="B5" s="1888"/>
      <c r="C5" s="1881">
        <v>1195</v>
      </c>
      <c r="D5" s="1214">
        <v>1214</v>
      </c>
      <c r="E5" s="1215">
        <v>1214</v>
      </c>
      <c r="F5" s="1215">
        <v>1214</v>
      </c>
      <c r="G5" s="1203">
        <v>1214</v>
      </c>
      <c r="H5" s="1203">
        <v>1214</v>
      </c>
      <c r="I5" s="1216"/>
    </row>
    <row r="6" spans="1:13" ht="13.5">
      <c r="A6" s="1217" t="s">
        <v>372</v>
      </c>
      <c r="B6" s="1889"/>
      <c r="C6" s="1881">
        <v>759</v>
      </c>
      <c r="D6" s="1214"/>
      <c r="E6" s="1215"/>
      <c r="F6" s="1215"/>
      <c r="G6" s="1203"/>
      <c r="H6" s="1203"/>
      <c r="I6" s="1216"/>
    </row>
    <row r="7" spans="1:13" ht="13.5">
      <c r="A7" s="1217" t="s">
        <v>1059</v>
      </c>
      <c r="B7" s="1889"/>
      <c r="C7" s="1881"/>
      <c r="D7" s="1214"/>
      <c r="E7" s="1215"/>
      <c r="F7" s="1215"/>
      <c r="G7" s="1203"/>
      <c r="H7" s="1203"/>
      <c r="I7" s="1216"/>
    </row>
    <row r="8" spans="1:13">
      <c r="A8" s="1218" t="s">
        <v>220</v>
      </c>
      <c r="B8" s="1890" t="s">
        <v>373</v>
      </c>
      <c r="C8" s="1881">
        <v>554</v>
      </c>
      <c r="D8" s="1214"/>
      <c r="E8" s="1215"/>
      <c r="F8" s="1215"/>
      <c r="G8" s="1203"/>
      <c r="H8" s="1203"/>
      <c r="I8" s="1216"/>
    </row>
    <row r="9" spans="1:13" ht="51">
      <c r="A9" s="1219" t="s">
        <v>220</v>
      </c>
      <c r="B9" s="1891" t="s">
        <v>374</v>
      </c>
      <c r="C9" s="1882">
        <v>641</v>
      </c>
      <c r="D9" s="1220"/>
      <c r="E9" s="1221"/>
      <c r="F9" s="1221"/>
      <c r="G9" s="1204"/>
      <c r="H9" s="1204"/>
      <c r="I9" s="1216"/>
    </row>
    <row r="10" spans="1:13">
      <c r="A10" s="1222" t="s">
        <v>375</v>
      </c>
      <c r="B10" s="1892"/>
      <c r="C10" s="1881">
        <v>1251</v>
      </c>
      <c r="D10" s="1214"/>
      <c r="E10" s="1215"/>
      <c r="F10" s="1215"/>
      <c r="G10" s="1203"/>
      <c r="H10" s="1203"/>
      <c r="I10" s="1216"/>
    </row>
    <row r="11" spans="1:13">
      <c r="A11" s="1222" t="s">
        <v>406</v>
      </c>
      <c r="B11" s="1892"/>
      <c r="C11" s="1881">
        <v>1162</v>
      </c>
      <c r="D11" s="1214">
        <v>2617</v>
      </c>
      <c r="E11" s="1215">
        <v>3503</v>
      </c>
      <c r="F11" s="1215">
        <v>3519</v>
      </c>
      <c r="G11" s="1203">
        <v>3522</v>
      </c>
      <c r="H11" s="1203">
        <v>3526</v>
      </c>
      <c r="I11" s="1216">
        <f>H11-G11</f>
        <v>4</v>
      </c>
      <c r="M11" s="1223"/>
    </row>
    <row r="12" spans="1:13">
      <c r="A12" s="1222" t="s">
        <v>376</v>
      </c>
      <c r="B12" s="1892"/>
      <c r="C12" s="1881">
        <v>356</v>
      </c>
      <c r="D12" s="1214"/>
      <c r="E12" s="1215"/>
      <c r="F12" s="1215"/>
      <c r="G12" s="1203"/>
      <c r="H12" s="1203"/>
      <c r="I12" s="1216"/>
      <c r="M12" s="1223"/>
    </row>
    <row r="13" spans="1:13">
      <c r="A13" s="1896"/>
      <c r="B13" s="1895"/>
      <c r="C13" s="1883"/>
      <c r="D13" s="1224"/>
      <c r="E13" s="1225"/>
      <c r="F13" s="1225"/>
      <c r="G13" s="1205"/>
      <c r="H13" s="1205"/>
      <c r="I13" s="1216"/>
      <c r="M13" s="1223"/>
    </row>
    <row r="14" spans="1:13" ht="19.5" customHeight="1">
      <c r="A14" s="1222" t="s">
        <v>377</v>
      </c>
      <c r="B14" s="1892"/>
      <c r="C14" s="1884">
        <v>2003</v>
      </c>
      <c r="D14" s="1226">
        <v>2010</v>
      </c>
      <c r="E14" s="1227">
        <v>2015</v>
      </c>
      <c r="F14" s="1227">
        <v>2016</v>
      </c>
      <c r="G14" s="1206">
        <v>2017</v>
      </c>
      <c r="H14" s="1206">
        <v>2018</v>
      </c>
      <c r="I14" s="1228" t="s">
        <v>683</v>
      </c>
    </row>
    <row r="15" spans="1:13" ht="24" customHeight="1">
      <c r="A15" s="2224" t="s">
        <v>378</v>
      </c>
      <c r="B15" s="2225"/>
      <c r="C15" s="1881"/>
      <c r="D15" s="1214"/>
      <c r="E15" s="1215"/>
      <c r="F15" s="1215"/>
      <c r="G15" s="1203"/>
      <c r="H15" s="1203"/>
      <c r="I15" s="1216"/>
    </row>
    <row r="16" spans="1:13">
      <c r="A16" s="1218" t="s">
        <v>220</v>
      </c>
      <c r="B16" s="1893" t="s">
        <v>379</v>
      </c>
      <c r="C16" s="1882">
        <v>36780</v>
      </c>
      <c r="D16" s="1220">
        <v>42776</v>
      </c>
      <c r="E16" s="1221">
        <v>44906</v>
      </c>
      <c r="F16" s="1221">
        <v>45027</v>
      </c>
      <c r="G16" s="1204">
        <v>45195</v>
      </c>
      <c r="H16" s="1204">
        <v>45429</v>
      </c>
      <c r="I16" s="1216">
        <f t="shared" ref="I16:I29" si="0">H16-G16</f>
        <v>234</v>
      </c>
      <c r="K16" s="1223"/>
      <c r="L16" s="1223"/>
    </row>
    <row r="17" spans="1:12">
      <c r="A17" s="1218" t="s">
        <v>220</v>
      </c>
      <c r="B17" s="1893" t="s">
        <v>380</v>
      </c>
      <c r="C17" s="1882">
        <v>204121</v>
      </c>
      <c r="D17" s="1220">
        <v>207516</v>
      </c>
      <c r="E17" s="1204">
        <v>210558</v>
      </c>
      <c r="F17" s="1204">
        <v>210582</v>
      </c>
      <c r="G17" s="1204">
        <v>210604</v>
      </c>
      <c r="H17" s="1204">
        <v>210624</v>
      </c>
      <c r="I17" s="1216">
        <f t="shared" si="0"/>
        <v>20</v>
      </c>
      <c r="K17" s="1223"/>
      <c r="L17" s="1223"/>
    </row>
    <row r="18" spans="1:12" ht="37.5" customHeight="1">
      <c r="A18" s="1219" t="s">
        <v>220</v>
      </c>
      <c r="B18" s="1891" t="s">
        <v>381</v>
      </c>
      <c r="C18" s="1882">
        <v>30084</v>
      </c>
      <c r="D18" s="1220">
        <v>31364</v>
      </c>
      <c r="E18" s="1221">
        <v>32438</v>
      </c>
      <c r="F18" s="1204">
        <v>32642</v>
      </c>
      <c r="G18" s="1204">
        <v>32935</v>
      </c>
      <c r="H18" s="1204">
        <v>32971</v>
      </c>
      <c r="I18" s="1216">
        <f t="shared" si="0"/>
        <v>36</v>
      </c>
      <c r="K18" s="1223"/>
      <c r="L18" s="1223"/>
    </row>
    <row r="19" spans="1:12" ht="19.5" customHeight="1">
      <c r="A19" s="1222" t="s">
        <v>407</v>
      </c>
      <c r="B19" s="1892"/>
      <c r="C19" s="1882">
        <v>10740</v>
      </c>
      <c r="D19" s="1220">
        <v>11688</v>
      </c>
      <c r="E19" s="1221">
        <v>12225</v>
      </c>
      <c r="F19" s="1204">
        <v>12291</v>
      </c>
      <c r="G19" s="1204">
        <v>12365</v>
      </c>
      <c r="H19" s="1204">
        <v>12385</v>
      </c>
      <c r="I19" s="1216">
        <f t="shared" si="0"/>
        <v>20</v>
      </c>
      <c r="K19" s="1223"/>
      <c r="L19" s="1223"/>
    </row>
    <row r="20" spans="1:12">
      <c r="A20" s="1218" t="s">
        <v>220</v>
      </c>
      <c r="B20" s="1893" t="s">
        <v>380</v>
      </c>
      <c r="C20" s="1882">
        <v>116370</v>
      </c>
      <c r="D20" s="1220">
        <v>123108</v>
      </c>
      <c r="E20" s="1221">
        <v>124275</v>
      </c>
      <c r="F20" s="1204">
        <v>124301</v>
      </c>
      <c r="G20" s="1204">
        <v>124312</v>
      </c>
      <c r="H20" s="1204">
        <v>124318</v>
      </c>
      <c r="I20" s="1216">
        <f t="shared" si="0"/>
        <v>6</v>
      </c>
      <c r="K20" s="1223"/>
      <c r="L20" s="1223"/>
    </row>
    <row r="21" spans="1:12" ht="24.75" customHeight="1">
      <c r="A21" s="1218" t="s">
        <v>220</v>
      </c>
      <c r="B21" s="1891" t="s">
        <v>382</v>
      </c>
      <c r="C21" s="1882">
        <v>15890</v>
      </c>
      <c r="D21" s="1220">
        <v>17101</v>
      </c>
      <c r="E21" s="1221">
        <v>17334</v>
      </c>
      <c r="F21" s="1204">
        <v>17348</v>
      </c>
      <c r="G21" s="1204">
        <v>17355</v>
      </c>
      <c r="H21" s="1204">
        <v>17359</v>
      </c>
      <c r="I21" s="1216">
        <f t="shared" si="0"/>
        <v>4</v>
      </c>
      <c r="K21" s="1223"/>
      <c r="L21" s="1223"/>
    </row>
    <row r="22" spans="1:12" ht="30" customHeight="1">
      <c r="A22" s="2226" t="s">
        <v>383</v>
      </c>
      <c r="B22" s="2227"/>
      <c r="C22" s="1882"/>
      <c r="D22" s="1220"/>
      <c r="E22" s="1221"/>
      <c r="F22" s="1221"/>
      <c r="G22" s="1204"/>
      <c r="H22" s="1204"/>
      <c r="I22" s="1216">
        <f t="shared" si="0"/>
        <v>0</v>
      </c>
    </row>
    <row r="23" spans="1:12">
      <c r="A23" s="1218" t="s">
        <v>220</v>
      </c>
      <c r="B23" s="1893" t="s">
        <v>379</v>
      </c>
      <c r="C23" s="1882" t="s">
        <v>7</v>
      </c>
      <c r="D23" s="1220">
        <v>24032</v>
      </c>
      <c r="E23" s="1221">
        <v>32050</v>
      </c>
      <c r="F23" s="1221">
        <v>33060</v>
      </c>
      <c r="G23" s="1204">
        <v>33724</v>
      </c>
      <c r="H23" s="1204">
        <v>34376</v>
      </c>
      <c r="I23" s="1216">
        <f t="shared" si="0"/>
        <v>652</v>
      </c>
      <c r="K23" s="1223"/>
      <c r="L23" s="1223"/>
    </row>
    <row r="24" spans="1:12">
      <c r="A24" s="1218" t="s">
        <v>220</v>
      </c>
      <c r="B24" s="1893" t="s">
        <v>384</v>
      </c>
      <c r="C24" s="1882" t="s">
        <v>7</v>
      </c>
      <c r="D24" s="1220">
        <v>11078</v>
      </c>
      <c r="E24" s="1221">
        <v>13861</v>
      </c>
      <c r="F24" s="1221">
        <v>14094</v>
      </c>
      <c r="G24" s="1204">
        <v>14209</v>
      </c>
      <c r="H24" s="1204">
        <v>14282</v>
      </c>
      <c r="I24" s="1216">
        <f t="shared" si="0"/>
        <v>73</v>
      </c>
      <c r="K24" s="1223"/>
      <c r="L24" s="1223"/>
    </row>
    <row r="25" spans="1:12">
      <c r="A25" s="1218" t="s">
        <v>220</v>
      </c>
      <c r="B25" s="1893" t="s">
        <v>385</v>
      </c>
      <c r="C25" s="1882" t="s">
        <v>7</v>
      </c>
      <c r="D25" s="1220">
        <v>9007</v>
      </c>
      <c r="E25" s="1221">
        <v>10269</v>
      </c>
      <c r="F25" s="1221">
        <v>10455</v>
      </c>
      <c r="G25" s="1204">
        <v>13732</v>
      </c>
      <c r="H25" s="1204">
        <v>13848</v>
      </c>
      <c r="I25" s="1216">
        <f t="shared" si="0"/>
        <v>116</v>
      </c>
      <c r="K25" s="1223"/>
      <c r="L25" s="1223"/>
    </row>
    <row r="26" spans="1:12" ht="19.5" customHeight="1">
      <c r="A26" s="1222" t="s">
        <v>407</v>
      </c>
      <c r="B26" s="1892"/>
      <c r="C26" s="1882" t="s">
        <v>7</v>
      </c>
      <c r="D26" s="1220">
        <v>4582</v>
      </c>
      <c r="E26" s="1221">
        <v>6491</v>
      </c>
      <c r="F26" s="1221">
        <v>6869</v>
      </c>
      <c r="G26" s="1204">
        <v>7086</v>
      </c>
      <c r="H26" s="1204">
        <v>7456</v>
      </c>
      <c r="I26" s="1216">
        <f t="shared" si="0"/>
        <v>370</v>
      </c>
      <c r="K26" s="1223"/>
      <c r="L26" s="1223"/>
    </row>
    <row r="27" spans="1:12">
      <c r="A27" s="1218" t="s">
        <v>220</v>
      </c>
      <c r="B27" s="1894" t="s">
        <v>384</v>
      </c>
      <c r="C27" s="1882" t="s">
        <v>7</v>
      </c>
      <c r="D27" s="1220">
        <v>7771</v>
      </c>
      <c r="E27" s="1221">
        <v>9719</v>
      </c>
      <c r="F27" s="1221">
        <v>9805</v>
      </c>
      <c r="G27" s="1204">
        <v>9860</v>
      </c>
      <c r="H27" s="1204">
        <v>9895</v>
      </c>
      <c r="I27" s="1216">
        <f t="shared" si="0"/>
        <v>35</v>
      </c>
      <c r="K27" s="1223"/>
      <c r="L27" s="1223"/>
    </row>
    <row r="28" spans="1:12">
      <c r="A28" s="1218" t="s">
        <v>220</v>
      </c>
      <c r="B28" s="1893" t="s">
        <v>386</v>
      </c>
      <c r="C28" s="1882" t="s">
        <v>7</v>
      </c>
      <c r="D28" s="1220">
        <v>1939</v>
      </c>
      <c r="E28" s="1221">
        <v>2058</v>
      </c>
      <c r="F28" s="1221">
        <v>2094</v>
      </c>
      <c r="G28" s="1204">
        <v>2518</v>
      </c>
      <c r="H28" s="1204">
        <v>2809</v>
      </c>
      <c r="I28" s="1216">
        <f t="shared" si="0"/>
        <v>291</v>
      </c>
      <c r="K28" s="1223"/>
      <c r="L28" s="1223"/>
    </row>
    <row r="29" spans="1:12" ht="30.75" customHeight="1">
      <c r="A29" s="1218"/>
      <c r="B29" s="1893"/>
      <c r="C29" s="1882"/>
      <c r="D29" s="1220"/>
      <c r="E29" s="1221"/>
      <c r="F29" s="1221"/>
      <c r="G29" s="1204"/>
      <c r="H29" s="1204"/>
      <c r="I29" s="1216">
        <f t="shared" si="0"/>
        <v>0</v>
      </c>
    </row>
    <row r="30" spans="1:12">
      <c r="A30" s="1222" t="s">
        <v>387</v>
      </c>
      <c r="B30" s="1892"/>
      <c r="C30" s="1884">
        <v>2003</v>
      </c>
      <c r="D30" s="1226">
        <v>2010</v>
      </c>
      <c r="E30" s="1227">
        <v>2015</v>
      </c>
      <c r="F30" s="1227">
        <v>2016</v>
      </c>
      <c r="G30" s="1206">
        <v>2017</v>
      </c>
      <c r="H30" s="1206">
        <v>2018</v>
      </c>
      <c r="I30" s="1228" t="s">
        <v>683</v>
      </c>
    </row>
    <row r="31" spans="1:12" ht="21" customHeight="1">
      <c r="A31" s="2228" t="s">
        <v>388</v>
      </c>
      <c r="B31" s="2229"/>
      <c r="C31" s="1881"/>
      <c r="D31" s="1214"/>
      <c r="E31" s="1215"/>
      <c r="F31" s="1215"/>
      <c r="G31" s="1203"/>
      <c r="H31" s="1203"/>
      <c r="I31" s="1216">
        <f t="shared" ref="I31:I47" si="1">H31-G31</f>
        <v>0</v>
      </c>
    </row>
    <row r="32" spans="1:12">
      <c r="A32" s="1218"/>
      <c r="B32" s="1893" t="s">
        <v>389</v>
      </c>
      <c r="C32" s="1881"/>
      <c r="D32" s="1214"/>
      <c r="E32" s="1215"/>
      <c r="F32" s="1215"/>
      <c r="G32" s="1203"/>
      <c r="H32" s="1203"/>
      <c r="I32" s="1216">
        <f t="shared" si="1"/>
        <v>0</v>
      </c>
    </row>
    <row r="33" spans="1:13">
      <c r="A33" s="1218"/>
      <c r="B33" s="1893" t="s">
        <v>390</v>
      </c>
      <c r="C33" s="1881">
        <v>28</v>
      </c>
      <c r="D33" s="1214">
        <v>20</v>
      </c>
      <c r="E33" s="1215">
        <v>9</v>
      </c>
      <c r="F33" s="1215">
        <v>5</v>
      </c>
      <c r="G33" s="1203">
        <v>3</v>
      </c>
      <c r="H33" s="1203">
        <v>0</v>
      </c>
      <c r="I33" s="1216">
        <f t="shared" si="1"/>
        <v>-3</v>
      </c>
    </row>
    <row r="34" spans="1:13">
      <c r="A34" s="1218"/>
      <c r="B34" s="1893" t="s">
        <v>391</v>
      </c>
      <c r="C34" s="1881">
        <v>56</v>
      </c>
      <c r="D34" s="1214">
        <v>52</v>
      </c>
      <c r="E34" s="1215">
        <v>33</v>
      </c>
      <c r="F34" s="1215">
        <v>27</v>
      </c>
      <c r="G34" s="1203">
        <v>20</v>
      </c>
      <c r="H34" s="1203">
        <v>13</v>
      </c>
      <c r="I34" s="1216">
        <f t="shared" si="1"/>
        <v>-7</v>
      </c>
    </row>
    <row r="35" spans="1:13">
      <c r="A35" s="1218"/>
      <c r="B35" s="1893" t="s">
        <v>132</v>
      </c>
      <c r="C35" s="1881">
        <v>10</v>
      </c>
      <c r="D35" s="1214">
        <v>4</v>
      </c>
      <c r="E35" s="1215">
        <v>0</v>
      </c>
      <c r="F35" s="1215">
        <v>0</v>
      </c>
      <c r="G35" s="1203">
        <v>0</v>
      </c>
      <c r="H35" s="1203">
        <v>0</v>
      </c>
      <c r="I35" s="1216">
        <f t="shared" si="1"/>
        <v>0</v>
      </c>
      <c r="L35" s="1223"/>
    </row>
    <row r="36" spans="1:13" ht="24.75" customHeight="1">
      <c r="A36" s="2228" t="s">
        <v>392</v>
      </c>
      <c r="B36" s="2229"/>
      <c r="C36" s="1882">
        <v>12</v>
      </c>
      <c r="D36" s="1220">
        <v>30</v>
      </c>
      <c r="E36" s="1221">
        <v>64</v>
      </c>
      <c r="F36" s="1221">
        <v>74</v>
      </c>
      <c r="G36" s="1204">
        <v>83</v>
      </c>
      <c r="H36" s="1204">
        <v>93</v>
      </c>
      <c r="I36" s="1216">
        <f t="shared" si="1"/>
        <v>10</v>
      </c>
    </row>
    <row r="37" spans="1:13" ht="24.75" customHeight="1">
      <c r="A37" s="2220" t="s">
        <v>393</v>
      </c>
      <c r="B37" s="2221"/>
      <c r="C37" s="1882">
        <v>106</v>
      </c>
      <c r="D37" s="1220">
        <v>106</v>
      </c>
      <c r="E37" s="1221">
        <v>106</v>
      </c>
      <c r="F37" s="1221">
        <v>106</v>
      </c>
      <c r="G37" s="1204">
        <v>106</v>
      </c>
      <c r="H37" s="1204">
        <v>106</v>
      </c>
      <c r="I37" s="1216">
        <f t="shared" si="1"/>
        <v>0</v>
      </c>
    </row>
    <row r="38" spans="1:13" ht="21" customHeight="1">
      <c r="A38" s="2228" t="s">
        <v>394</v>
      </c>
      <c r="B38" s="2229"/>
      <c r="C38" s="1881"/>
      <c r="D38" s="1214"/>
      <c r="E38" s="1215"/>
      <c r="F38" s="1215"/>
      <c r="G38" s="1203"/>
      <c r="H38" s="1203"/>
      <c r="I38" s="1216">
        <f t="shared" si="1"/>
        <v>0</v>
      </c>
    </row>
    <row r="39" spans="1:13">
      <c r="A39" s="1218" t="s">
        <v>220</v>
      </c>
      <c r="B39" s="1893" t="s">
        <v>395</v>
      </c>
      <c r="C39" s="1881">
        <v>0</v>
      </c>
      <c r="D39" s="1214">
        <v>0</v>
      </c>
      <c r="E39" s="1215">
        <v>0</v>
      </c>
      <c r="F39" s="1215">
        <v>0</v>
      </c>
      <c r="G39" s="1203">
        <v>0</v>
      </c>
      <c r="H39" s="1203">
        <v>0</v>
      </c>
      <c r="I39" s="1216">
        <f t="shared" si="1"/>
        <v>0</v>
      </c>
    </row>
    <row r="40" spans="1:13">
      <c r="A40" s="1218" t="s">
        <v>220</v>
      </c>
      <c r="B40" s="1893" t="s">
        <v>396</v>
      </c>
      <c r="C40" s="1881">
        <v>0</v>
      </c>
      <c r="D40" s="1214">
        <v>0</v>
      </c>
      <c r="E40" s="1215">
        <v>0</v>
      </c>
      <c r="F40" s="1215">
        <v>0</v>
      </c>
      <c r="G40" s="1203">
        <v>0</v>
      </c>
      <c r="H40" s="1203">
        <v>0</v>
      </c>
      <c r="I40" s="1216">
        <f t="shared" si="1"/>
        <v>0</v>
      </c>
    </row>
    <row r="41" spans="1:13">
      <c r="A41" s="1218"/>
      <c r="B41" s="1893" t="s">
        <v>397</v>
      </c>
      <c r="C41" s="1881"/>
      <c r="D41" s="1214">
        <v>245</v>
      </c>
      <c r="E41" s="1215">
        <v>19</v>
      </c>
      <c r="F41" s="1215">
        <v>9</v>
      </c>
      <c r="G41" s="1203">
        <v>4</v>
      </c>
      <c r="H41" s="1203">
        <v>1</v>
      </c>
      <c r="I41" s="1216">
        <f t="shared" si="1"/>
        <v>-3</v>
      </c>
      <c r="K41" s="1223"/>
      <c r="L41" s="1223"/>
    </row>
    <row r="42" spans="1:13">
      <c r="A42" s="2230" t="s">
        <v>398</v>
      </c>
      <c r="B42" s="2231"/>
      <c r="C42" s="1881"/>
      <c r="D42" s="1214">
        <v>67</v>
      </c>
      <c r="E42" s="1215">
        <v>293</v>
      </c>
      <c r="F42" s="1215">
        <v>303</v>
      </c>
      <c r="G42" s="1203">
        <v>308</v>
      </c>
      <c r="H42" s="1203">
        <v>311</v>
      </c>
      <c r="I42" s="1216">
        <f t="shared" si="1"/>
        <v>3</v>
      </c>
      <c r="K42" s="1223"/>
    </row>
    <row r="43" spans="1:13">
      <c r="A43" s="2230" t="s">
        <v>399</v>
      </c>
      <c r="B43" s="2231"/>
      <c r="C43" s="1881"/>
      <c r="D43" s="1214">
        <v>312</v>
      </c>
      <c r="E43" s="1215">
        <v>312</v>
      </c>
      <c r="F43" s="1215">
        <v>312</v>
      </c>
      <c r="G43" s="1203">
        <v>312</v>
      </c>
      <c r="H43" s="1203">
        <v>312</v>
      </c>
      <c r="I43" s="1216">
        <f t="shared" si="1"/>
        <v>0</v>
      </c>
    </row>
    <row r="44" spans="1:13" ht="21" customHeight="1">
      <c r="A44" s="2230" t="s">
        <v>400</v>
      </c>
      <c r="B44" s="2231"/>
      <c r="C44" s="1882">
        <v>94</v>
      </c>
      <c r="D44" s="1220">
        <v>321</v>
      </c>
      <c r="E44" s="1221">
        <v>61</v>
      </c>
      <c r="F44" s="1221">
        <v>41</v>
      </c>
      <c r="G44" s="1204">
        <v>27</v>
      </c>
      <c r="H44" s="1204">
        <v>14</v>
      </c>
      <c r="I44" s="1216">
        <f t="shared" si="1"/>
        <v>-13</v>
      </c>
      <c r="K44" s="1223"/>
      <c r="L44" s="1223"/>
    </row>
    <row r="45" spans="1:13" ht="21" customHeight="1">
      <c r="A45" s="2232" t="s">
        <v>401</v>
      </c>
      <c r="B45" s="2233"/>
      <c r="C45" s="1882">
        <v>12</v>
      </c>
      <c r="D45" s="1220">
        <v>97</v>
      </c>
      <c r="E45" s="1221">
        <v>357</v>
      </c>
      <c r="F45" s="1221">
        <v>377</v>
      </c>
      <c r="G45" s="1204">
        <v>391</v>
      </c>
      <c r="H45" s="1204">
        <v>404</v>
      </c>
      <c r="I45" s="1216">
        <f t="shared" si="1"/>
        <v>13</v>
      </c>
      <c r="K45" s="1223"/>
    </row>
    <row r="46" spans="1:13" ht="21" customHeight="1">
      <c r="A46" s="2232" t="s">
        <v>402</v>
      </c>
      <c r="B46" s="2233"/>
      <c r="C46" s="1882">
        <v>106</v>
      </c>
      <c r="D46" s="1220">
        <v>418</v>
      </c>
      <c r="E46" s="1221">
        <v>418</v>
      </c>
      <c r="F46" s="1221">
        <v>418</v>
      </c>
      <c r="G46" s="1204">
        <v>418</v>
      </c>
      <c r="H46" s="1204">
        <v>418</v>
      </c>
      <c r="I46" s="1216">
        <f t="shared" si="1"/>
        <v>0</v>
      </c>
      <c r="L46" s="1223"/>
      <c r="M46" s="1223"/>
    </row>
    <row r="47" spans="1:13" ht="65.25" customHeight="1">
      <c r="A47" s="2228" t="s">
        <v>403</v>
      </c>
      <c r="B47" s="2229"/>
      <c r="C47" s="1882">
        <v>283132</v>
      </c>
      <c r="D47" s="1220">
        <v>0</v>
      </c>
      <c r="E47" s="1221">
        <v>0</v>
      </c>
      <c r="F47" s="1221">
        <v>0</v>
      </c>
      <c r="G47" s="1204">
        <v>0</v>
      </c>
      <c r="H47" s="1204">
        <v>0</v>
      </c>
      <c r="I47" s="1216">
        <f t="shared" si="1"/>
        <v>0</v>
      </c>
      <c r="L47" s="1223"/>
      <c r="M47" s="1223"/>
    </row>
    <row r="48" spans="1:13">
      <c r="A48" s="1218"/>
      <c r="B48" s="1893" t="s">
        <v>404</v>
      </c>
      <c r="C48" s="1881">
        <v>41864</v>
      </c>
      <c r="D48" s="1214"/>
      <c r="E48" s="1215"/>
      <c r="F48" s="1215"/>
      <c r="G48" s="1203"/>
      <c r="H48" s="1203"/>
      <c r="I48" s="1216"/>
      <c r="L48" s="1223"/>
    </row>
    <row r="49" spans="1:12" ht="13.5" thickBot="1">
      <c r="A49" s="1898"/>
      <c r="B49" s="1897" t="s">
        <v>405</v>
      </c>
      <c r="C49" s="1885">
        <v>241268</v>
      </c>
      <c r="D49" s="1229"/>
      <c r="E49" s="1230"/>
      <c r="F49" s="1230"/>
      <c r="G49" s="1207"/>
      <c r="H49" s="1207"/>
      <c r="I49" s="1231"/>
    </row>
    <row r="50" spans="1:12">
      <c r="A50" s="1211" t="s">
        <v>408</v>
      </c>
      <c r="B50" s="1211"/>
      <c r="L50" s="1223"/>
    </row>
    <row r="51" spans="1:12">
      <c r="A51" s="1211" t="s">
        <v>718</v>
      </c>
      <c r="B51" s="1211"/>
      <c r="L51" s="1223"/>
    </row>
  </sheetData>
  <mergeCells count="13">
    <mergeCell ref="A47:B47"/>
    <mergeCell ref="A38:B38"/>
    <mergeCell ref="A42:B42"/>
    <mergeCell ref="A43:B43"/>
    <mergeCell ref="A44:B44"/>
    <mergeCell ref="A45:B45"/>
    <mergeCell ref="A46:B46"/>
    <mergeCell ref="A37:B37"/>
    <mergeCell ref="E2:I2"/>
    <mergeCell ref="A15:B15"/>
    <mergeCell ref="A22:B22"/>
    <mergeCell ref="A31:B31"/>
    <mergeCell ref="A36:B36"/>
  </mergeCells>
  <pageMargins left="0.7" right="0.7" top="0.75" bottom="0.75" header="0.3" footer="0.3"/>
  <pageSetup paperSize="9" scale="74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"/>
  <sheetViews>
    <sheetView zoomScale="145" zoomScaleNormal="145" workbookViewId="0">
      <selection activeCell="L26" sqref="L26"/>
    </sheetView>
  </sheetViews>
  <sheetFormatPr defaultRowHeight="15"/>
  <cols>
    <col min="1" max="1" width="35.7109375" customWidth="1"/>
    <col min="2" max="7" width="14.7109375" customWidth="1"/>
    <col min="8" max="9" width="12.7109375" customWidth="1"/>
  </cols>
  <sheetData>
    <row r="1" spans="1:9" ht="15.75">
      <c r="A1" s="103" t="s">
        <v>320</v>
      </c>
      <c r="B1" s="104"/>
      <c r="C1" s="104"/>
      <c r="D1" s="104"/>
      <c r="E1" s="105"/>
      <c r="F1" s="105"/>
      <c r="G1" s="105"/>
      <c r="H1" s="106"/>
      <c r="I1" s="106"/>
    </row>
    <row r="2" spans="1:9" ht="15.75">
      <c r="A2" s="104" t="s">
        <v>1126</v>
      </c>
      <c r="B2" s="104"/>
      <c r="C2" s="104"/>
      <c r="D2" s="104"/>
      <c r="E2" s="105"/>
      <c r="F2" s="105"/>
      <c r="G2" s="105"/>
      <c r="H2" s="106"/>
      <c r="I2" s="106"/>
    </row>
    <row r="3" spans="1:9" ht="15.75">
      <c r="A3" s="104" t="s">
        <v>321</v>
      </c>
      <c r="B3" s="104"/>
      <c r="C3" s="104"/>
      <c r="D3" s="104"/>
      <c r="E3" s="105"/>
      <c r="F3" s="105"/>
      <c r="G3" s="105"/>
      <c r="H3" s="106"/>
      <c r="I3" s="106"/>
    </row>
    <row r="4" spans="1:9" ht="15.75" thickBot="1">
      <c r="A4" s="107"/>
      <c r="B4" s="107"/>
      <c r="C4" s="107"/>
      <c r="D4" s="107"/>
      <c r="E4" s="107"/>
      <c r="F4" s="107"/>
      <c r="G4" s="107"/>
      <c r="H4" s="2234" t="s">
        <v>1125</v>
      </c>
      <c r="I4" s="2235"/>
    </row>
    <row r="5" spans="1:9" ht="15.75">
      <c r="A5" s="567"/>
      <c r="B5" s="2236" t="s">
        <v>690</v>
      </c>
      <c r="C5" s="2237"/>
      <c r="D5" s="2237"/>
      <c r="E5" s="2237"/>
      <c r="F5" s="2237"/>
      <c r="G5" s="2238"/>
      <c r="H5" s="568"/>
      <c r="I5" s="569"/>
    </row>
    <row r="6" spans="1:9" ht="15.75">
      <c r="A6" s="570" t="s">
        <v>322</v>
      </c>
      <c r="B6" s="2239" t="s">
        <v>323</v>
      </c>
      <c r="C6" s="2240"/>
      <c r="D6" s="2240"/>
      <c r="E6" s="2240"/>
      <c r="F6" s="2240"/>
      <c r="G6" s="2241"/>
      <c r="H6" s="197" t="s">
        <v>324</v>
      </c>
      <c r="I6" s="571" t="s">
        <v>123</v>
      </c>
    </row>
    <row r="7" spans="1:9" ht="19.5" thickBot="1">
      <c r="A7" s="560"/>
      <c r="B7" s="198" t="s">
        <v>325</v>
      </c>
      <c r="C7" s="199">
        <v>2005</v>
      </c>
      <c r="D7" s="200">
        <v>2010</v>
      </c>
      <c r="E7" s="642">
        <v>2015</v>
      </c>
      <c r="F7" s="642">
        <v>2017</v>
      </c>
      <c r="G7" s="642">
        <v>2018</v>
      </c>
      <c r="H7" s="650" t="s">
        <v>1115</v>
      </c>
      <c r="I7" s="645" t="s">
        <v>1006</v>
      </c>
    </row>
    <row r="8" spans="1:9" ht="19.899999999999999" customHeight="1" thickTop="1">
      <c r="A8" s="561" t="s">
        <v>326</v>
      </c>
      <c r="B8" s="201">
        <v>350956</v>
      </c>
      <c r="C8" s="202">
        <v>49607</v>
      </c>
      <c r="D8" s="203">
        <v>32750</v>
      </c>
      <c r="E8" s="643">
        <v>28377</v>
      </c>
      <c r="F8" s="643">
        <v>23969</v>
      </c>
      <c r="G8" s="643">
        <v>23345</v>
      </c>
      <c r="H8" s="841">
        <f>G8*100/B8</f>
        <v>6.6518309987576787</v>
      </c>
      <c r="I8" s="1335">
        <f>G8*100/F8</f>
        <v>97.396637323209148</v>
      </c>
    </row>
    <row r="9" spans="1:9" ht="19.899999999999999" customHeight="1">
      <c r="A9" s="561" t="s">
        <v>327</v>
      </c>
      <c r="B9" s="201">
        <v>65049</v>
      </c>
      <c r="C9" s="202">
        <v>36610</v>
      </c>
      <c r="D9" s="203">
        <v>30595</v>
      </c>
      <c r="E9" s="643">
        <v>28398</v>
      </c>
      <c r="F9" s="643">
        <v>29545</v>
      </c>
      <c r="G9" s="643">
        <v>30126</v>
      </c>
      <c r="H9" s="841">
        <f t="shared" ref="H9:H17" si="0">G9*100/B9</f>
        <v>46.312779596919242</v>
      </c>
      <c r="I9" s="1335">
        <f t="shared" ref="I9:I17" si="1">G9*100/F9</f>
        <v>101.96649179218142</v>
      </c>
    </row>
    <row r="10" spans="1:9" ht="19.899999999999999" customHeight="1">
      <c r="A10" s="562" t="s">
        <v>842</v>
      </c>
      <c r="B10" s="359" t="s">
        <v>51</v>
      </c>
      <c r="C10" s="360" t="s">
        <v>51</v>
      </c>
      <c r="D10" s="358" t="s">
        <v>51</v>
      </c>
      <c r="E10" s="643">
        <v>24571</v>
      </c>
      <c r="F10" s="643">
        <v>26916</v>
      </c>
      <c r="G10" s="643">
        <v>26330</v>
      </c>
      <c r="H10" s="841" t="s">
        <v>51</v>
      </c>
      <c r="I10" s="1335">
        <f t="shared" si="1"/>
        <v>97.822856293654326</v>
      </c>
    </row>
    <row r="11" spans="1:9" ht="19.899999999999999" customHeight="1">
      <c r="A11" s="561" t="s">
        <v>328</v>
      </c>
      <c r="B11" s="201">
        <v>40696</v>
      </c>
      <c r="C11" s="202">
        <v>7716</v>
      </c>
      <c r="D11" s="203">
        <v>5020</v>
      </c>
      <c r="E11" s="643">
        <v>4870</v>
      </c>
      <c r="F11" s="643">
        <v>5085</v>
      </c>
      <c r="G11" s="643">
        <v>5149</v>
      </c>
      <c r="H11" s="841">
        <f t="shared" si="0"/>
        <v>12.652349125221152</v>
      </c>
      <c r="I11" s="1335">
        <f t="shared" si="1"/>
        <v>101.25860373647984</v>
      </c>
    </row>
    <row r="12" spans="1:9" ht="19.899999999999999" customHeight="1">
      <c r="A12" s="561" t="s">
        <v>329</v>
      </c>
      <c r="B12" s="201">
        <v>221798</v>
      </c>
      <c r="C12" s="202">
        <v>47975</v>
      </c>
      <c r="D12" s="203">
        <v>47336</v>
      </c>
      <c r="E12" s="643">
        <v>34477</v>
      </c>
      <c r="F12" s="643">
        <v>35029</v>
      </c>
      <c r="G12" s="643">
        <v>37511</v>
      </c>
      <c r="H12" s="841">
        <f t="shared" si="0"/>
        <v>16.912235457488347</v>
      </c>
      <c r="I12" s="1335">
        <f t="shared" si="1"/>
        <v>107.08555768077878</v>
      </c>
    </row>
    <row r="13" spans="1:9" s="139" customFormat="1" ht="19.899999999999999" customHeight="1">
      <c r="A13" s="561" t="s">
        <v>686</v>
      </c>
      <c r="B13" s="201">
        <v>727293</v>
      </c>
      <c r="C13" s="202">
        <v>418185</v>
      </c>
      <c r="D13" s="203">
        <v>365598</v>
      </c>
      <c r="E13" s="203">
        <v>393685</v>
      </c>
      <c r="F13" s="643">
        <v>378477</v>
      </c>
      <c r="G13" s="643">
        <v>387946</v>
      </c>
      <c r="H13" s="844">
        <f t="shared" si="0"/>
        <v>53.341088117168731</v>
      </c>
      <c r="I13" s="1336">
        <f t="shared" si="1"/>
        <v>102.50186933419997</v>
      </c>
    </row>
    <row r="14" spans="1:9" ht="19.899999999999999" customHeight="1">
      <c r="A14" s="561" t="s">
        <v>687</v>
      </c>
      <c r="B14" s="201">
        <v>158047</v>
      </c>
      <c r="C14" s="202">
        <v>100231</v>
      </c>
      <c r="D14" s="203">
        <v>90763</v>
      </c>
      <c r="E14" s="643">
        <v>101124</v>
      </c>
      <c r="F14" s="643">
        <v>113345</v>
      </c>
      <c r="G14" s="643">
        <v>101527</v>
      </c>
      <c r="H14" s="841">
        <f t="shared" si="0"/>
        <v>64.238486019981394</v>
      </c>
      <c r="I14" s="1335">
        <f t="shared" si="1"/>
        <v>89.573426264943308</v>
      </c>
    </row>
    <row r="15" spans="1:9" ht="19.899999999999999" customHeight="1">
      <c r="A15" s="561" t="s">
        <v>330</v>
      </c>
      <c r="B15" s="201">
        <v>9484</v>
      </c>
      <c r="C15" s="202">
        <v>31933</v>
      </c>
      <c r="D15" s="203">
        <v>31553</v>
      </c>
      <c r="E15" s="643">
        <v>32154</v>
      </c>
      <c r="F15" s="643">
        <v>32026</v>
      </c>
      <c r="G15" s="643">
        <v>31959</v>
      </c>
      <c r="H15" s="841">
        <f t="shared" si="0"/>
        <v>336.97806832560099</v>
      </c>
      <c r="I15" s="1335">
        <f t="shared" si="1"/>
        <v>99.790794979079493</v>
      </c>
    </row>
    <row r="16" spans="1:9" ht="19.899999999999999" customHeight="1">
      <c r="A16" s="563" t="s">
        <v>331</v>
      </c>
      <c r="B16" s="204">
        <v>47801</v>
      </c>
      <c r="C16" s="205">
        <v>14215</v>
      </c>
      <c r="D16" s="206">
        <v>4022</v>
      </c>
      <c r="E16" s="205">
        <v>4753</v>
      </c>
      <c r="F16" s="644">
        <v>4825</v>
      </c>
      <c r="G16" s="644">
        <v>4749</v>
      </c>
      <c r="H16" s="842">
        <f t="shared" si="0"/>
        <v>9.9349385996108861</v>
      </c>
      <c r="I16" s="1337">
        <f t="shared" si="1"/>
        <v>98.424870466321238</v>
      </c>
    </row>
    <row r="17" spans="1:9" ht="19.899999999999999" customHeight="1" thickBot="1">
      <c r="A17" s="444" t="s">
        <v>366</v>
      </c>
      <c r="B17" s="564">
        <v>2504079</v>
      </c>
      <c r="C17" s="565">
        <v>1243932</v>
      </c>
      <c r="D17" s="566">
        <v>1250925</v>
      </c>
      <c r="E17" s="566">
        <v>1338903</v>
      </c>
      <c r="F17" s="1338">
        <v>1394486</v>
      </c>
      <c r="G17" s="1338">
        <v>1419951</v>
      </c>
      <c r="H17" s="843">
        <f t="shared" si="0"/>
        <v>56.705519274751317</v>
      </c>
      <c r="I17" s="1339">
        <f t="shared" si="1"/>
        <v>101.82612087894751</v>
      </c>
    </row>
    <row r="18" spans="1:9" s="575" customFormat="1">
      <c r="A18" s="184" t="s">
        <v>689</v>
      </c>
      <c r="B18" s="184"/>
      <c r="C18" s="184"/>
      <c r="D18" s="184"/>
      <c r="E18" s="184"/>
      <c r="F18" s="184"/>
      <c r="G18" s="184"/>
      <c r="H18" s="574"/>
      <c r="I18" s="574"/>
    </row>
    <row r="19" spans="1:9" s="575" customFormat="1">
      <c r="A19" s="221" t="s">
        <v>685</v>
      </c>
      <c r="B19" s="221"/>
      <c r="C19" s="221"/>
      <c r="D19" s="184"/>
      <c r="E19" s="574"/>
      <c r="F19" s="574"/>
      <c r="G19" s="576"/>
      <c r="H19" s="576"/>
      <c r="I19" s="576"/>
    </row>
    <row r="20" spans="1:9" s="575" customFormat="1">
      <c r="A20" s="221" t="s">
        <v>711</v>
      </c>
      <c r="B20" s="221"/>
      <c r="C20" s="221"/>
      <c r="D20" s="184"/>
      <c r="E20" s="574"/>
      <c r="F20" s="574"/>
      <c r="G20" s="576"/>
      <c r="H20" s="576"/>
      <c r="I20" s="576"/>
    </row>
  </sheetData>
  <mergeCells count="3">
    <mergeCell ref="H4:I4"/>
    <mergeCell ref="B5:G5"/>
    <mergeCell ref="B6:G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9"/>
  <sheetViews>
    <sheetView workbookViewId="0">
      <selection activeCell="L26" sqref="L26"/>
    </sheetView>
  </sheetViews>
  <sheetFormatPr defaultRowHeight="15"/>
  <cols>
    <col min="1" max="1" width="27.5703125" customWidth="1"/>
    <col min="2" max="13" width="11.7109375" customWidth="1"/>
  </cols>
  <sheetData>
    <row r="1" spans="1:13" ht="15.75">
      <c r="A1" s="103" t="s">
        <v>942</v>
      </c>
      <c r="B1" s="104"/>
      <c r="C1" s="104"/>
      <c r="D1" s="104"/>
      <c r="E1" s="104"/>
      <c r="F1" s="109"/>
      <c r="G1" s="109"/>
    </row>
    <row r="2" spans="1:13" ht="15.75">
      <c r="A2" s="104" t="s">
        <v>1126</v>
      </c>
      <c r="B2" s="104"/>
      <c r="C2" s="104"/>
      <c r="D2" s="104"/>
      <c r="E2" s="104"/>
      <c r="F2" s="109"/>
      <c r="G2" s="109"/>
    </row>
    <row r="3" spans="1:13" ht="15.75">
      <c r="A3" s="104" t="s">
        <v>321</v>
      </c>
      <c r="B3" s="104"/>
      <c r="C3" s="104"/>
      <c r="D3" s="104"/>
      <c r="E3" s="104"/>
      <c r="F3" s="109"/>
      <c r="G3" s="109"/>
    </row>
    <row r="4" spans="1:13" ht="15.75" customHeight="1" thickBot="1">
      <c r="A4" s="110"/>
      <c r="B4" s="109"/>
      <c r="C4" s="109"/>
      <c r="D4" s="109"/>
      <c r="E4" s="109"/>
      <c r="F4" s="109"/>
      <c r="G4" s="109"/>
      <c r="L4" s="2242" t="s">
        <v>1116</v>
      </c>
      <c r="M4" s="2242"/>
    </row>
    <row r="5" spans="1:13" ht="47.25">
      <c r="A5" s="577" t="s">
        <v>322</v>
      </c>
      <c r="B5" s="639" t="s">
        <v>873</v>
      </c>
      <c r="C5" s="640" t="s">
        <v>332</v>
      </c>
      <c r="D5" s="641" t="s">
        <v>873</v>
      </c>
      <c r="E5" s="640" t="s">
        <v>332</v>
      </c>
      <c r="F5" s="579" t="s">
        <v>333</v>
      </c>
      <c r="G5" s="578" t="s">
        <v>332</v>
      </c>
      <c r="H5" s="649" t="s">
        <v>758</v>
      </c>
      <c r="I5" s="648" t="s">
        <v>332</v>
      </c>
      <c r="J5" s="649" t="s">
        <v>758</v>
      </c>
      <c r="K5" s="648" t="s">
        <v>332</v>
      </c>
      <c r="L5" s="649" t="s">
        <v>758</v>
      </c>
      <c r="M5" s="647" t="s">
        <v>332</v>
      </c>
    </row>
    <row r="6" spans="1:13" ht="18.75" thickBot="1">
      <c r="A6" s="580"/>
      <c r="B6" s="114" t="s">
        <v>367</v>
      </c>
      <c r="C6" s="115"/>
      <c r="D6" s="116">
        <v>2005</v>
      </c>
      <c r="E6" s="115"/>
      <c r="F6" s="117">
        <v>2010</v>
      </c>
      <c r="G6" s="116"/>
      <c r="H6" s="650">
        <v>2015</v>
      </c>
      <c r="I6" s="651"/>
      <c r="J6" s="650">
        <v>2017</v>
      </c>
      <c r="K6" s="651"/>
      <c r="L6" s="650">
        <v>2018</v>
      </c>
      <c r="M6" s="646"/>
    </row>
    <row r="7" spans="1:13" ht="19.899999999999999" customHeight="1" thickTop="1">
      <c r="A7" s="581" t="s">
        <v>326</v>
      </c>
      <c r="B7" s="208">
        <v>3410</v>
      </c>
      <c r="C7" s="209">
        <v>106.8</v>
      </c>
      <c r="D7" s="210">
        <v>13311</v>
      </c>
      <c r="E7" s="211">
        <v>72.409291192950008</v>
      </c>
      <c r="F7" s="212">
        <v>601</v>
      </c>
      <c r="G7" s="852">
        <v>71.547619047619051</v>
      </c>
      <c r="H7" s="210">
        <v>747</v>
      </c>
      <c r="I7" s="852">
        <v>75.226586102719025</v>
      </c>
      <c r="J7" s="210">
        <v>864</v>
      </c>
      <c r="K7" s="852">
        <v>78.904109589041099</v>
      </c>
      <c r="L7" s="210">
        <v>906</v>
      </c>
      <c r="M7" s="652">
        <v>77.303754266211598</v>
      </c>
    </row>
    <row r="8" spans="1:13" s="22" customFormat="1" ht="19.899999999999999" customHeight="1">
      <c r="A8" s="845" t="s">
        <v>327</v>
      </c>
      <c r="B8" s="846">
        <v>3024</v>
      </c>
      <c r="C8" s="847">
        <v>94.7</v>
      </c>
      <c r="D8" s="848">
        <v>16599</v>
      </c>
      <c r="E8" s="849">
        <v>90.295381602567588</v>
      </c>
      <c r="F8" s="850">
        <v>732</v>
      </c>
      <c r="G8" s="853">
        <v>87.1</v>
      </c>
      <c r="H8" s="848">
        <v>841</v>
      </c>
      <c r="I8" s="853">
        <v>84.7</v>
      </c>
      <c r="J8" s="848">
        <v>1026.5</v>
      </c>
      <c r="K8" s="853">
        <v>93.744292237442934</v>
      </c>
      <c r="L8" s="848">
        <v>1083</v>
      </c>
      <c r="M8" s="851">
        <v>92.406143344709903</v>
      </c>
    </row>
    <row r="9" spans="1:13" ht="19.899999999999999" customHeight="1">
      <c r="A9" s="562" t="s">
        <v>843</v>
      </c>
      <c r="B9" s="654" t="s">
        <v>51</v>
      </c>
      <c r="C9" s="655" t="s">
        <v>51</v>
      </c>
      <c r="D9" s="656" t="s">
        <v>51</v>
      </c>
      <c r="E9" s="657" t="s">
        <v>51</v>
      </c>
      <c r="F9" s="215" t="s">
        <v>51</v>
      </c>
      <c r="G9" s="718" t="s">
        <v>51</v>
      </c>
      <c r="H9" s="656">
        <v>794</v>
      </c>
      <c r="I9" s="718">
        <v>79.959718026183282</v>
      </c>
      <c r="J9" s="656">
        <v>887</v>
      </c>
      <c r="K9" s="718">
        <v>81.004566210045652</v>
      </c>
      <c r="L9" s="656">
        <v>957</v>
      </c>
      <c r="M9" s="652">
        <v>81.655290102389074</v>
      </c>
    </row>
    <row r="10" spans="1:13" ht="19.899999999999999" customHeight="1">
      <c r="A10" s="582" t="s">
        <v>334</v>
      </c>
      <c r="B10" s="208">
        <v>3117</v>
      </c>
      <c r="C10" s="213">
        <v>97.6</v>
      </c>
      <c r="D10" s="214">
        <v>18336</v>
      </c>
      <c r="E10" s="211">
        <v>99.744328999619214</v>
      </c>
      <c r="F10" s="215">
        <v>875</v>
      </c>
      <c r="G10" s="854">
        <v>104.16666666666667</v>
      </c>
      <c r="H10" s="214">
        <v>1046</v>
      </c>
      <c r="I10" s="854">
        <v>105.337361530715</v>
      </c>
      <c r="J10" s="214">
        <v>1086</v>
      </c>
      <c r="K10" s="854">
        <v>99.178082191780831</v>
      </c>
      <c r="L10" s="214">
        <v>1167</v>
      </c>
      <c r="M10" s="652">
        <v>99.573378839590447</v>
      </c>
    </row>
    <row r="11" spans="1:13" ht="19.899999999999999" customHeight="1">
      <c r="A11" s="443" t="s">
        <v>368</v>
      </c>
      <c r="B11" s="208">
        <v>3408</v>
      </c>
      <c r="C11" s="213">
        <v>106.7</v>
      </c>
      <c r="D11" s="214">
        <v>17704</v>
      </c>
      <c r="E11" s="211">
        <v>96.306370015775443</v>
      </c>
      <c r="F11" s="215">
        <v>839</v>
      </c>
      <c r="G11" s="854">
        <v>99.88095238095238</v>
      </c>
      <c r="H11" s="214">
        <v>1024</v>
      </c>
      <c r="I11" s="854">
        <v>103.12185297079557</v>
      </c>
      <c r="J11" s="214">
        <v>1069</v>
      </c>
      <c r="K11" s="854">
        <v>97.625570776255714</v>
      </c>
      <c r="L11" s="214">
        <v>1133</v>
      </c>
      <c r="M11" s="652">
        <v>96.672354948805463</v>
      </c>
    </row>
    <row r="12" spans="1:13" ht="19.899999999999999" customHeight="1">
      <c r="A12" s="443" t="s">
        <v>686</v>
      </c>
      <c r="B12" s="208">
        <v>3199</v>
      </c>
      <c r="C12" s="213">
        <v>100.2</v>
      </c>
      <c r="D12" s="214">
        <v>19461</v>
      </c>
      <c r="E12" s="211">
        <v>105.86411358320187</v>
      </c>
      <c r="F12" s="215">
        <v>848</v>
      </c>
      <c r="G12" s="854">
        <v>101</v>
      </c>
      <c r="H12" s="214">
        <v>1042</v>
      </c>
      <c r="I12" s="854">
        <v>104.9</v>
      </c>
      <c r="J12" s="214">
        <v>1134</v>
      </c>
      <c r="K12" s="854">
        <v>103.56164383561644</v>
      </c>
      <c r="L12" s="214">
        <v>1225</v>
      </c>
      <c r="M12" s="652">
        <v>104.52218430034131</v>
      </c>
    </row>
    <row r="13" spans="1:13" ht="19.899999999999999" customHeight="1">
      <c r="A13" s="443" t="s">
        <v>335</v>
      </c>
      <c r="B13" s="208">
        <v>3126</v>
      </c>
      <c r="C13" s="213">
        <v>97.2</v>
      </c>
      <c r="D13" s="214">
        <v>19970</v>
      </c>
      <c r="E13" s="211">
        <v>108.63297611924061</v>
      </c>
      <c r="F13" s="215">
        <v>762</v>
      </c>
      <c r="G13" s="854">
        <v>90.714285714285708</v>
      </c>
      <c r="H13" s="214">
        <v>857</v>
      </c>
      <c r="I13" s="854">
        <v>86.304128902316208</v>
      </c>
      <c r="J13" s="214">
        <v>982</v>
      </c>
      <c r="K13" s="854">
        <v>89.680365296803657</v>
      </c>
      <c r="L13" s="214">
        <v>1044</v>
      </c>
      <c r="M13" s="652">
        <v>89.078498293515366</v>
      </c>
    </row>
    <row r="14" spans="1:13" ht="19.899999999999999" customHeight="1">
      <c r="A14" s="582" t="s">
        <v>336</v>
      </c>
      <c r="B14" s="208">
        <v>3117</v>
      </c>
      <c r="C14" s="213">
        <v>97.6</v>
      </c>
      <c r="D14" s="214">
        <v>36168</v>
      </c>
      <c r="E14" s="211">
        <v>196.7469945057934</v>
      </c>
      <c r="F14" s="215">
        <v>1485</v>
      </c>
      <c r="G14" s="854">
        <v>176.78571428571428</v>
      </c>
      <c r="H14" s="214">
        <v>1723</v>
      </c>
      <c r="I14" s="854">
        <v>173.51460221550857</v>
      </c>
      <c r="J14" s="214">
        <v>1789</v>
      </c>
      <c r="K14" s="854">
        <v>163.37899543378995</v>
      </c>
      <c r="L14" s="214">
        <v>1900</v>
      </c>
      <c r="M14" s="652">
        <v>162.11604095563138</v>
      </c>
    </row>
    <row r="15" spans="1:13" ht="19.899999999999999" customHeight="1">
      <c r="A15" s="1899" t="s">
        <v>331</v>
      </c>
      <c r="B15" s="216">
        <v>2730</v>
      </c>
      <c r="C15" s="217">
        <v>85.5</v>
      </c>
      <c r="D15" s="218">
        <v>12362</v>
      </c>
      <c r="E15" s="219">
        <v>67.246912908665621</v>
      </c>
      <c r="F15" s="220">
        <v>581</v>
      </c>
      <c r="G15" s="855">
        <v>69.166666666666671</v>
      </c>
      <c r="H15" s="218">
        <v>742</v>
      </c>
      <c r="I15" s="855">
        <v>74.723061430010077</v>
      </c>
      <c r="J15" s="218">
        <v>828</v>
      </c>
      <c r="K15" s="855">
        <v>75.61643835616438</v>
      </c>
      <c r="L15" s="218">
        <v>900</v>
      </c>
      <c r="M15" s="652">
        <v>76.791808873720129</v>
      </c>
    </row>
    <row r="16" spans="1:13" ht="19.899999999999999" customHeight="1" thickBot="1">
      <c r="A16" s="444" t="s">
        <v>366</v>
      </c>
      <c r="B16" s="583">
        <v>3194</v>
      </c>
      <c r="C16" s="584">
        <v>100</v>
      </c>
      <c r="D16" s="585">
        <v>18383</v>
      </c>
      <c r="E16" s="584">
        <v>100</v>
      </c>
      <c r="F16" s="586">
        <v>840</v>
      </c>
      <c r="G16" s="584">
        <v>100</v>
      </c>
      <c r="H16" s="585">
        <v>993</v>
      </c>
      <c r="I16" s="584">
        <v>100</v>
      </c>
      <c r="J16" s="585">
        <v>1095</v>
      </c>
      <c r="K16" s="584">
        <v>100</v>
      </c>
      <c r="L16" s="585">
        <v>1172</v>
      </c>
      <c r="M16" s="653">
        <v>100</v>
      </c>
    </row>
    <row r="17" spans="1:7" s="469" customFormat="1" ht="12.75">
      <c r="A17" s="573" t="s">
        <v>688</v>
      </c>
      <c r="B17" s="573"/>
      <c r="C17" s="573"/>
      <c r="D17" s="573"/>
      <c r="E17" s="207"/>
      <c r="F17" s="572"/>
      <c r="G17" s="572"/>
    </row>
    <row r="18" spans="1:7" s="469" customFormat="1" ht="15.75">
      <c r="A18" s="573" t="s">
        <v>869</v>
      </c>
      <c r="B18" s="573"/>
      <c r="C18" s="573"/>
      <c r="D18" s="573"/>
      <c r="E18" s="207"/>
      <c r="F18" s="572"/>
      <c r="G18" s="572"/>
    </row>
    <row r="19" spans="1:7" s="469" customFormat="1" ht="12.75">
      <c r="A19" s="587" t="s">
        <v>711</v>
      </c>
      <c r="B19" s="587"/>
      <c r="C19" s="587"/>
      <c r="D19" s="587"/>
      <c r="E19" s="108"/>
      <c r="F19" s="588"/>
      <c r="G19" s="588"/>
    </row>
  </sheetData>
  <mergeCells count="1">
    <mergeCell ref="L4:M4"/>
  </mergeCells>
  <pageMargins left="0.70866141732283472" right="0.31496062992125984" top="0.74803149606299213" bottom="0.74803149606299213" header="0.31496062992125984" footer="0.31496062992125984"/>
  <pageSetup paperSize="9" scale="8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1"/>
  <sheetViews>
    <sheetView workbookViewId="0">
      <selection activeCell="L26" sqref="L26"/>
    </sheetView>
  </sheetViews>
  <sheetFormatPr defaultRowHeight="15"/>
  <cols>
    <col min="1" max="1" width="34.42578125" customWidth="1"/>
    <col min="2" max="13" width="9.7109375" customWidth="1"/>
  </cols>
  <sheetData>
    <row r="1" spans="1:13">
      <c r="A1" s="111" t="s">
        <v>365</v>
      </c>
      <c r="B1" s="108"/>
      <c r="C1" s="108"/>
      <c r="D1" s="108"/>
      <c r="E1" s="108"/>
      <c r="F1" s="108"/>
      <c r="G1" s="108"/>
    </row>
    <row r="2" spans="1:13" ht="15.75" thickBot="1">
      <c r="A2" s="111"/>
      <c r="B2" s="108"/>
      <c r="C2" s="108"/>
      <c r="D2" s="108"/>
      <c r="E2" s="108"/>
      <c r="M2" s="182" t="s">
        <v>1117</v>
      </c>
    </row>
    <row r="3" spans="1:13" s="380" customFormat="1" ht="19.899999999999999" customHeight="1">
      <c r="A3" s="593" t="s">
        <v>765</v>
      </c>
      <c r="B3" s="2243" t="s">
        <v>337</v>
      </c>
      <c r="C3" s="2244"/>
      <c r="D3" s="2244"/>
      <c r="E3" s="2244"/>
      <c r="F3" s="2244"/>
      <c r="G3" s="2245"/>
      <c r="H3" s="2246" t="s">
        <v>362</v>
      </c>
      <c r="I3" s="2246"/>
      <c r="J3" s="2246"/>
      <c r="K3" s="2246"/>
      <c r="L3" s="2246"/>
      <c r="M3" s="2247"/>
    </row>
    <row r="4" spans="1:13" ht="19.899999999999999" customHeight="1">
      <c r="A4" s="594" t="s">
        <v>363</v>
      </c>
      <c r="B4" s="603">
        <v>2017</v>
      </c>
      <c r="C4" s="276"/>
      <c r="D4" s="277">
        <v>2018</v>
      </c>
      <c r="E4" s="277"/>
      <c r="F4" s="112" t="s">
        <v>122</v>
      </c>
      <c r="G4" s="1910"/>
      <c r="H4" s="1908">
        <v>2017</v>
      </c>
      <c r="I4" s="276"/>
      <c r="J4" s="277">
        <v>2018</v>
      </c>
      <c r="K4" s="277"/>
      <c r="L4" s="112" t="s">
        <v>122</v>
      </c>
      <c r="M4" s="113"/>
    </row>
    <row r="5" spans="1:13" ht="19.899999999999999" customHeight="1">
      <c r="A5" s="594" t="s">
        <v>364</v>
      </c>
      <c r="B5" s="1903" t="s">
        <v>338</v>
      </c>
      <c r="C5" s="1904" t="s">
        <v>339</v>
      </c>
      <c r="D5" s="1904" t="s">
        <v>338</v>
      </c>
      <c r="E5" s="1904" t="s">
        <v>339</v>
      </c>
      <c r="F5" s="1905" t="s">
        <v>338</v>
      </c>
      <c r="G5" s="1905" t="s">
        <v>339</v>
      </c>
      <c r="H5" s="1906" t="s">
        <v>338</v>
      </c>
      <c r="I5" s="736" t="s">
        <v>339</v>
      </c>
      <c r="J5" s="736" t="s">
        <v>338</v>
      </c>
      <c r="K5" s="736" t="s">
        <v>339</v>
      </c>
      <c r="L5" s="736" t="s">
        <v>338</v>
      </c>
      <c r="M5" s="1907" t="s">
        <v>339</v>
      </c>
    </row>
    <row r="6" spans="1:13" ht="19.899999999999999" customHeight="1" thickBot="1">
      <c r="A6" s="595" t="s">
        <v>340</v>
      </c>
      <c r="B6" s="1900">
        <v>48.5</v>
      </c>
      <c r="C6" s="1901">
        <v>12.6</v>
      </c>
      <c r="D6" s="1901">
        <v>44</v>
      </c>
      <c r="E6" s="1901">
        <v>12.8</v>
      </c>
      <c r="F6" s="1902">
        <v>-4.5</v>
      </c>
      <c r="G6" s="1902">
        <v>0.20000000000000107</v>
      </c>
      <c r="H6" s="1909">
        <v>50.5</v>
      </c>
      <c r="I6" s="1901">
        <v>23.2</v>
      </c>
      <c r="J6" s="1901">
        <v>5.8</v>
      </c>
      <c r="K6" s="1901">
        <v>22</v>
      </c>
      <c r="L6" s="1902">
        <v>-44.7</v>
      </c>
      <c r="M6" s="1911">
        <v>-1.1999999999999993</v>
      </c>
    </row>
    <row r="7" spans="1:13" s="380" customFormat="1" ht="19.899999999999999" customHeight="1" thickTop="1">
      <c r="A7" s="596" t="s">
        <v>341</v>
      </c>
      <c r="B7" s="604"/>
      <c r="C7" s="255"/>
      <c r="D7" s="255"/>
      <c r="E7" s="255"/>
      <c r="F7" s="275"/>
      <c r="G7" s="275"/>
      <c r="H7" s="255"/>
      <c r="I7" s="255"/>
      <c r="J7" s="255"/>
      <c r="K7" s="255"/>
      <c r="L7" s="255"/>
      <c r="M7" s="256"/>
    </row>
    <row r="8" spans="1:13" ht="19.899999999999999" customHeight="1">
      <c r="A8" s="1912" t="s">
        <v>342</v>
      </c>
      <c r="B8" s="737">
        <v>87.4</v>
      </c>
      <c r="C8" s="738">
        <v>93.7</v>
      </c>
      <c r="D8" s="739">
        <v>81.8</v>
      </c>
      <c r="E8" s="738">
        <v>84.4</v>
      </c>
      <c r="F8" s="739">
        <v>-5.6000000000000085</v>
      </c>
      <c r="G8" s="739">
        <v>-9.2999999999999972</v>
      </c>
      <c r="H8" s="740">
        <v>96.2</v>
      </c>
      <c r="I8" s="739">
        <v>97.8</v>
      </c>
      <c r="J8" s="739">
        <v>94.7</v>
      </c>
      <c r="K8" s="739">
        <v>95</v>
      </c>
      <c r="L8" s="739">
        <v>-1.5</v>
      </c>
      <c r="M8" s="741">
        <v>-2.7999999999999972</v>
      </c>
    </row>
    <row r="9" spans="1:13" ht="19.899999999999999" customHeight="1">
      <c r="A9" s="597" t="s">
        <v>343</v>
      </c>
      <c r="B9" s="605">
        <v>12.6</v>
      </c>
      <c r="C9" s="273">
        <v>7.1</v>
      </c>
      <c r="D9" s="257">
        <v>17.7</v>
      </c>
      <c r="E9" s="273">
        <v>15.6</v>
      </c>
      <c r="F9" s="273">
        <v>5.0999999999999996</v>
      </c>
      <c r="G9" s="273">
        <v>8.5</v>
      </c>
      <c r="H9" s="589">
        <v>3.6</v>
      </c>
      <c r="I9" s="257">
        <v>2.2000000000000002</v>
      </c>
      <c r="J9" s="257">
        <v>5.0999999999999996</v>
      </c>
      <c r="K9" s="273">
        <v>4.0999999999999996</v>
      </c>
      <c r="L9" s="257">
        <v>1.4999999999999996</v>
      </c>
      <c r="M9" s="258">
        <v>1.8999999999999995</v>
      </c>
    </row>
    <row r="10" spans="1:13" s="380" customFormat="1" ht="19.899999999999999" customHeight="1">
      <c r="A10" s="598" t="s">
        <v>344</v>
      </c>
      <c r="B10" s="604"/>
      <c r="C10" s="255"/>
      <c r="D10" s="255"/>
      <c r="E10" s="255"/>
      <c r="F10" s="742"/>
      <c r="G10" s="1915"/>
      <c r="H10" s="255"/>
      <c r="I10" s="255"/>
      <c r="J10" s="255"/>
      <c r="K10" s="255"/>
      <c r="L10" s="742"/>
      <c r="M10" s="1913"/>
    </row>
    <row r="11" spans="1:13" ht="19.899999999999999" customHeight="1">
      <c r="A11" s="1912" t="s">
        <v>345</v>
      </c>
      <c r="B11" s="743">
        <v>0.2</v>
      </c>
      <c r="C11" s="744">
        <v>0.8</v>
      </c>
      <c r="D11" s="745">
        <v>0</v>
      </c>
      <c r="E11" s="744">
        <v>0</v>
      </c>
      <c r="F11" s="745">
        <v>-0.2</v>
      </c>
      <c r="G11" s="746">
        <v>-0.8</v>
      </c>
      <c r="H11" s="745">
        <v>0.4</v>
      </c>
      <c r="I11" s="747">
        <v>0.9</v>
      </c>
      <c r="J11" s="748">
        <v>0</v>
      </c>
      <c r="K11" s="744">
        <v>0</v>
      </c>
      <c r="L11" s="748">
        <f t="shared" ref="L11:M21" si="0">J11-H11</f>
        <v>-0.4</v>
      </c>
      <c r="M11" s="263">
        <f t="shared" si="0"/>
        <v>-0.9</v>
      </c>
    </row>
    <row r="12" spans="1:13" ht="19.899999999999999" customHeight="1">
      <c r="A12" s="599" t="s">
        <v>346</v>
      </c>
      <c r="B12" s="606">
        <v>4.3</v>
      </c>
      <c r="C12" s="260">
        <v>2.4</v>
      </c>
      <c r="D12" s="259">
        <v>2.5</v>
      </c>
      <c r="E12" s="260">
        <v>0</v>
      </c>
      <c r="F12" s="261">
        <v>-1.7999999999999998</v>
      </c>
      <c r="G12" s="591">
        <v>-2.4</v>
      </c>
      <c r="H12" s="259">
        <v>4.4000000000000004</v>
      </c>
      <c r="I12" s="260">
        <v>0.9</v>
      </c>
      <c r="J12" s="259">
        <v>5.9</v>
      </c>
      <c r="K12" s="260">
        <v>2.2999999999999998</v>
      </c>
      <c r="L12" s="265">
        <f t="shared" si="0"/>
        <v>1.5</v>
      </c>
      <c r="M12" s="263">
        <f t="shared" si="0"/>
        <v>1.4</v>
      </c>
    </row>
    <row r="13" spans="1:13" ht="19.899999999999999" customHeight="1">
      <c r="A13" s="599" t="s">
        <v>347</v>
      </c>
      <c r="B13" s="607">
        <v>5.2</v>
      </c>
      <c r="C13" s="260">
        <v>4</v>
      </c>
      <c r="D13" s="262">
        <v>6.6</v>
      </c>
      <c r="E13" s="260">
        <v>2.2999999999999998</v>
      </c>
      <c r="F13" s="265">
        <v>1.3999999999999995</v>
      </c>
      <c r="G13" s="591">
        <v>-1.7000000000000002</v>
      </c>
      <c r="H13" s="262">
        <v>13.7</v>
      </c>
      <c r="I13" s="260">
        <v>16.399999999999999</v>
      </c>
      <c r="J13" s="262">
        <v>8.3000000000000007</v>
      </c>
      <c r="K13" s="260">
        <v>11.8</v>
      </c>
      <c r="L13" s="265">
        <f t="shared" si="0"/>
        <v>-5.3999999999999986</v>
      </c>
      <c r="M13" s="263">
        <f t="shared" si="0"/>
        <v>-4.5999999999999979</v>
      </c>
    </row>
    <row r="14" spans="1:13" ht="19.899999999999999" customHeight="1">
      <c r="A14" s="599" t="s">
        <v>348</v>
      </c>
      <c r="B14" s="607">
        <v>7.2</v>
      </c>
      <c r="C14" s="260">
        <v>3.2</v>
      </c>
      <c r="D14" s="262">
        <v>6.1</v>
      </c>
      <c r="E14" s="264">
        <v>7.8</v>
      </c>
      <c r="F14" s="261">
        <v>-1.1000000000000005</v>
      </c>
      <c r="G14" s="591">
        <v>4.5999999999999996</v>
      </c>
      <c r="H14" s="262">
        <v>13.5</v>
      </c>
      <c r="I14" s="260">
        <v>11.2</v>
      </c>
      <c r="J14" s="262">
        <v>9.4</v>
      </c>
      <c r="K14" s="260">
        <v>6.8</v>
      </c>
      <c r="L14" s="265">
        <f t="shared" si="0"/>
        <v>-4.0999999999999996</v>
      </c>
      <c r="M14" s="263">
        <f t="shared" si="0"/>
        <v>-4.3999999999999995</v>
      </c>
    </row>
    <row r="15" spans="1:13" ht="19.899999999999999" customHeight="1">
      <c r="A15" s="599" t="s">
        <v>349</v>
      </c>
      <c r="B15" s="606">
        <v>11.1</v>
      </c>
      <c r="C15" s="260">
        <v>15.9</v>
      </c>
      <c r="D15" s="259">
        <v>12.5</v>
      </c>
      <c r="E15" s="260">
        <v>20.3</v>
      </c>
      <c r="F15" s="261">
        <v>1.4000000000000004</v>
      </c>
      <c r="G15" s="591">
        <v>4.4000000000000004</v>
      </c>
      <c r="H15" s="262">
        <v>16.8</v>
      </c>
      <c r="I15" s="260">
        <v>15.9</v>
      </c>
      <c r="J15" s="262">
        <v>19.100000000000001</v>
      </c>
      <c r="K15" s="260">
        <v>14.5</v>
      </c>
      <c r="L15" s="265">
        <f t="shared" si="0"/>
        <v>2.3000000000000007</v>
      </c>
      <c r="M15" s="263">
        <f t="shared" si="0"/>
        <v>-1.4000000000000004</v>
      </c>
    </row>
    <row r="16" spans="1:13" ht="19.899999999999999" customHeight="1">
      <c r="A16" s="599" t="s">
        <v>350</v>
      </c>
      <c r="B16" s="606">
        <v>10.3</v>
      </c>
      <c r="C16" s="264">
        <v>9.5</v>
      </c>
      <c r="D16" s="259">
        <v>12.5</v>
      </c>
      <c r="E16" s="264">
        <v>10.199999999999999</v>
      </c>
      <c r="F16" s="265">
        <v>2.1999999999999993</v>
      </c>
      <c r="G16" s="591">
        <v>0.69999999999999929</v>
      </c>
      <c r="H16" s="259">
        <v>14.3</v>
      </c>
      <c r="I16" s="264">
        <v>16.399999999999999</v>
      </c>
      <c r="J16" s="259">
        <v>17.7</v>
      </c>
      <c r="K16" s="264">
        <v>20</v>
      </c>
      <c r="L16" s="265">
        <f t="shared" si="0"/>
        <v>3.3999999999999986</v>
      </c>
      <c r="M16" s="263">
        <f t="shared" si="0"/>
        <v>3.6000000000000014</v>
      </c>
    </row>
    <row r="17" spans="1:13" ht="19.899999999999999" customHeight="1">
      <c r="A17" s="599" t="s">
        <v>351</v>
      </c>
      <c r="B17" s="607">
        <v>11.1</v>
      </c>
      <c r="C17" s="260">
        <v>8.6999999999999993</v>
      </c>
      <c r="D17" s="259">
        <v>16.100000000000001</v>
      </c>
      <c r="E17" s="260">
        <v>14.1</v>
      </c>
      <c r="F17" s="261">
        <v>5.0000000000000018</v>
      </c>
      <c r="G17" s="591">
        <v>5.4</v>
      </c>
      <c r="H17" s="262">
        <v>14.3</v>
      </c>
      <c r="I17" s="260">
        <v>16.399999999999999</v>
      </c>
      <c r="J17" s="262">
        <v>13.2</v>
      </c>
      <c r="K17" s="260">
        <v>14.1</v>
      </c>
      <c r="L17" s="265">
        <f t="shared" si="0"/>
        <v>-1.1000000000000014</v>
      </c>
      <c r="M17" s="263">
        <f t="shared" si="0"/>
        <v>-2.2999999999999989</v>
      </c>
    </row>
    <row r="18" spans="1:13" ht="19.899999999999999" customHeight="1">
      <c r="A18" s="599" t="s">
        <v>352</v>
      </c>
      <c r="B18" s="607">
        <v>18.8</v>
      </c>
      <c r="C18" s="260">
        <v>23.8</v>
      </c>
      <c r="D18" s="262">
        <v>13.4</v>
      </c>
      <c r="E18" s="264">
        <v>18.8</v>
      </c>
      <c r="F18" s="261">
        <v>-5.4</v>
      </c>
      <c r="G18" s="591">
        <v>-5</v>
      </c>
      <c r="H18" s="262">
        <v>11.3</v>
      </c>
      <c r="I18" s="260">
        <v>13.4</v>
      </c>
      <c r="J18" s="259">
        <v>11</v>
      </c>
      <c r="K18" s="260">
        <v>14.5</v>
      </c>
      <c r="L18" s="265">
        <f t="shared" si="0"/>
        <v>-0.30000000000000071</v>
      </c>
      <c r="M18" s="263">
        <f t="shared" si="0"/>
        <v>1.0999999999999996</v>
      </c>
    </row>
    <row r="19" spans="1:13" ht="19.899999999999999" customHeight="1">
      <c r="A19" s="599" t="s">
        <v>353</v>
      </c>
      <c r="B19" s="607">
        <v>21.6</v>
      </c>
      <c r="C19" s="260">
        <v>22.2</v>
      </c>
      <c r="D19" s="262">
        <v>17</v>
      </c>
      <c r="E19" s="260">
        <v>14.1</v>
      </c>
      <c r="F19" s="261">
        <v>-4.6000000000000014</v>
      </c>
      <c r="G19" s="591">
        <v>-8.1</v>
      </c>
      <c r="H19" s="262">
        <v>10.3</v>
      </c>
      <c r="I19" s="260">
        <v>9.9</v>
      </c>
      <c r="J19" s="259">
        <v>11</v>
      </c>
      <c r="K19" s="260">
        <v>8.6</v>
      </c>
      <c r="L19" s="265">
        <f t="shared" si="0"/>
        <v>0.69999999999999929</v>
      </c>
      <c r="M19" s="263">
        <f t="shared" si="0"/>
        <v>-1.3000000000000007</v>
      </c>
    </row>
    <row r="20" spans="1:13" ht="19.899999999999999" customHeight="1">
      <c r="A20" s="599" t="s">
        <v>354</v>
      </c>
      <c r="B20" s="606">
        <v>7.8</v>
      </c>
      <c r="C20" s="264">
        <v>7.1</v>
      </c>
      <c r="D20" s="259">
        <v>10</v>
      </c>
      <c r="E20" s="264">
        <v>6.3</v>
      </c>
      <c r="F20" s="261">
        <v>2.2000000000000002</v>
      </c>
      <c r="G20" s="591">
        <v>-0.79999999999999982</v>
      </c>
      <c r="H20" s="262">
        <v>3.4</v>
      </c>
      <c r="I20" s="264">
        <v>3.9</v>
      </c>
      <c r="J20" s="262">
        <v>3.5</v>
      </c>
      <c r="K20" s="264">
        <v>5.9</v>
      </c>
      <c r="L20" s="265">
        <f t="shared" si="0"/>
        <v>0.10000000000000009</v>
      </c>
      <c r="M20" s="263">
        <f t="shared" si="0"/>
        <v>2.0000000000000004</v>
      </c>
    </row>
    <row r="21" spans="1:13" ht="19.899999999999999" customHeight="1">
      <c r="A21" s="597" t="s">
        <v>355</v>
      </c>
      <c r="B21" s="605">
        <v>2.5</v>
      </c>
      <c r="C21" s="266">
        <v>4</v>
      </c>
      <c r="D21" s="273">
        <v>3.2</v>
      </c>
      <c r="E21" s="266">
        <v>6.3</v>
      </c>
      <c r="F21" s="274">
        <v>0.70000000000000018</v>
      </c>
      <c r="G21" s="608">
        <v>2.2999999999999998</v>
      </c>
      <c r="H21" s="257">
        <v>0.8</v>
      </c>
      <c r="I21" s="266">
        <v>1.3</v>
      </c>
      <c r="J21" s="273">
        <v>1</v>
      </c>
      <c r="K21" s="266">
        <v>0.9</v>
      </c>
      <c r="L21" s="356">
        <f t="shared" si="0"/>
        <v>0.19999999999999996</v>
      </c>
      <c r="M21" s="357">
        <f t="shared" si="0"/>
        <v>-0.4</v>
      </c>
    </row>
    <row r="22" spans="1:13" s="380" customFormat="1" ht="19.899999999999999" customHeight="1">
      <c r="A22" s="600" t="s">
        <v>356</v>
      </c>
      <c r="B22" s="609"/>
      <c r="C22" s="742"/>
      <c r="D22" s="742"/>
      <c r="E22" s="742"/>
      <c r="F22" s="749"/>
      <c r="G22" s="742"/>
      <c r="H22" s="742"/>
      <c r="I22" s="742"/>
      <c r="J22" s="742"/>
      <c r="K22" s="742"/>
      <c r="L22" s="742"/>
      <c r="M22" s="1913"/>
    </row>
    <row r="23" spans="1:13" ht="19.899999999999999" customHeight="1">
      <c r="A23" s="1914" t="s">
        <v>357</v>
      </c>
      <c r="B23" s="737">
        <v>4.7</v>
      </c>
      <c r="C23" s="738">
        <v>4.8</v>
      </c>
      <c r="D23" s="739">
        <v>5.2</v>
      </c>
      <c r="E23" s="738">
        <v>5.5</v>
      </c>
      <c r="F23" s="750">
        <v>0.5</v>
      </c>
      <c r="G23" s="740">
        <v>0.70000000000000018</v>
      </c>
      <c r="H23" s="750">
        <v>5.0999999999999996</v>
      </c>
      <c r="I23" s="738">
        <v>6.5</v>
      </c>
      <c r="J23" s="750">
        <v>6.5</v>
      </c>
      <c r="K23" s="738">
        <v>8.1999999999999993</v>
      </c>
      <c r="L23" s="750">
        <f>J23-H23</f>
        <v>1.4000000000000004</v>
      </c>
      <c r="M23" s="268">
        <f>K23-I23</f>
        <v>1.6999999999999993</v>
      </c>
    </row>
    <row r="24" spans="1:13" ht="19.899999999999999" customHeight="1">
      <c r="A24" s="601" t="s">
        <v>763</v>
      </c>
      <c r="B24" s="607">
        <v>41</v>
      </c>
      <c r="C24" s="260">
        <v>31</v>
      </c>
      <c r="D24" s="262">
        <v>36.6</v>
      </c>
      <c r="E24" s="260">
        <v>28.1</v>
      </c>
      <c r="F24" s="262">
        <v>-4.3999999999999986</v>
      </c>
      <c r="G24" s="590">
        <v>-2.8999999999999986</v>
      </c>
      <c r="H24" s="259">
        <v>34.299999999999997</v>
      </c>
      <c r="I24" s="264">
        <v>30.6</v>
      </c>
      <c r="J24" s="259">
        <v>33.5</v>
      </c>
      <c r="K24" s="264">
        <v>31.8</v>
      </c>
      <c r="L24" s="262">
        <f t="shared" ref="L24:M29" si="1">J24-H24</f>
        <v>-0.79999999999999716</v>
      </c>
      <c r="M24" s="268">
        <f t="shared" si="1"/>
        <v>1.1999999999999993</v>
      </c>
    </row>
    <row r="25" spans="1:13" ht="19.899999999999999" customHeight="1">
      <c r="A25" s="601" t="s">
        <v>764</v>
      </c>
      <c r="B25" s="610">
        <v>5.6</v>
      </c>
      <c r="C25" s="267">
        <v>3.2</v>
      </c>
      <c r="D25" s="265">
        <v>7.3</v>
      </c>
      <c r="E25" s="267">
        <v>6.3</v>
      </c>
      <c r="F25" s="265">
        <v>0</v>
      </c>
      <c r="G25" s="590">
        <v>3.0999999999999996</v>
      </c>
      <c r="H25" s="262">
        <v>7.3</v>
      </c>
      <c r="I25" s="260">
        <v>6.5</v>
      </c>
      <c r="J25" s="262">
        <v>11.6</v>
      </c>
      <c r="K25" s="260">
        <v>10.5</v>
      </c>
      <c r="L25" s="262">
        <f t="shared" si="1"/>
        <v>4.3</v>
      </c>
      <c r="M25" s="268">
        <f t="shared" si="1"/>
        <v>4</v>
      </c>
    </row>
    <row r="26" spans="1:13" ht="19.899999999999999" customHeight="1">
      <c r="A26" s="601" t="s">
        <v>358</v>
      </c>
      <c r="B26" s="606">
        <v>2.9</v>
      </c>
      <c r="C26" s="260">
        <v>8.6999999999999993</v>
      </c>
      <c r="D26" s="259">
        <v>2.7</v>
      </c>
      <c r="E26" s="260">
        <v>5.5</v>
      </c>
      <c r="F26" s="259">
        <v>-0.19999999999999973</v>
      </c>
      <c r="G26" s="590">
        <v>-3.1999999999999993</v>
      </c>
      <c r="H26" s="262">
        <v>3.6</v>
      </c>
      <c r="I26" s="264">
        <v>4.7</v>
      </c>
      <c r="J26" s="262">
        <v>2.8</v>
      </c>
      <c r="K26" s="264">
        <v>3.6</v>
      </c>
      <c r="L26" s="262">
        <f t="shared" si="1"/>
        <v>-0.80000000000000027</v>
      </c>
      <c r="M26" s="268">
        <f t="shared" si="1"/>
        <v>-1.1000000000000001</v>
      </c>
    </row>
    <row r="27" spans="1:13" ht="19.899999999999999" customHeight="1">
      <c r="A27" s="601" t="s">
        <v>359</v>
      </c>
      <c r="B27" s="607">
        <v>33.4</v>
      </c>
      <c r="C27" s="260">
        <v>42.1</v>
      </c>
      <c r="D27" s="262">
        <v>32.700000000000003</v>
      </c>
      <c r="E27" s="260">
        <v>40.6</v>
      </c>
      <c r="F27" s="262">
        <v>-0.69999999999999574</v>
      </c>
      <c r="G27" s="590">
        <v>-1.5</v>
      </c>
      <c r="H27" s="262">
        <v>36.4</v>
      </c>
      <c r="I27" s="260">
        <v>37.1</v>
      </c>
      <c r="J27" s="262">
        <v>35.200000000000003</v>
      </c>
      <c r="K27" s="260">
        <v>36.4</v>
      </c>
      <c r="L27" s="262">
        <f t="shared" si="1"/>
        <v>-1.1999999999999957</v>
      </c>
      <c r="M27" s="268">
        <f t="shared" si="1"/>
        <v>-0.70000000000000284</v>
      </c>
    </row>
    <row r="28" spans="1:13" ht="19.899999999999999" customHeight="1">
      <c r="A28" s="601" t="s">
        <v>360</v>
      </c>
      <c r="B28" s="611">
        <v>0.2</v>
      </c>
      <c r="C28" s="267">
        <v>0</v>
      </c>
      <c r="D28" s="261">
        <v>0.5</v>
      </c>
      <c r="E28" s="267">
        <v>0.8</v>
      </c>
      <c r="F28" s="262">
        <v>0.3</v>
      </c>
      <c r="G28" s="590">
        <v>0.8</v>
      </c>
      <c r="H28" s="265">
        <v>0.6</v>
      </c>
      <c r="I28" s="356">
        <v>1.3</v>
      </c>
      <c r="J28" s="265">
        <v>0.2</v>
      </c>
      <c r="K28" s="356">
        <v>0.2</v>
      </c>
      <c r="L28" s="259">
        <f t="shared" si="1"/>
        <v>-0.39999999999999997</v>
      </c>
      <c r="M28" s="268">
        <f t="shared" si="1"/>
        <v>-1.1000000000000001</v>
      </c>
    </row>
    <row r="29" spans="1:13" ht="19.899999999999999" customHeight="1" thickBot="1">
      <c r="A29" s="602" t="s">
        <v>361</v>
      </c>
      <c r="B29" s="612">
        <v>12.2</v>
      </c>
      <c r="C29" s="270">
        <v>11.9</v>
      </c>
      <c r="D29" s="272">
        <v>15.2</v>
      </c>
      <c r="E29" s="270">
        <v>14.8</v>
      </c>
      <c r="F29" s="269">
        <v>3</v>
      </c>
      <c r="G29" s="592">
        <v>2.9000000000000004</v>
      </c>
      <c r="H29" s="269">
        <v>12.7</v>
      </c>
      <c r="I29" s="270">
        <v>14.2</v>
      </c>
      <c r="J29" s="269">
        <v>10.199999999999999</v>
      </c>
      <c r="K29" s="270">
        <v>9.5</v>
      </c>
      <c r="L29" s="272">
        <f t="shared" si="1"/>
        <v>-2.5</v>
      </c>
      <c r="M29" s="271">
        <f t="shared" si="1"/>
        <v>-4.6999999999999993</v>
      </c>
    </row>
    <row r="30" spans="1:13">
      <c r="A30" s="207" t="s">
        <v>699</v>
      </c>
      <c r="B30" s="105"/>
      <c r="C30" s="105"/>
      <c r="D30" s="105"/>
      <c r="E30" s="105"/>
      <c r="F30" s="105"/>
      <c r="G30" s="105"/>
    </row>
    <row r="31" spans="1:13">
      <c r="A31" s="108" t="s">
        <v>712</v>
      </c>
    </row>
  </sheetData>
  <mergeCells count="2">
    <mergeCell ref="B3:G3"/>
    <mergeCell ref="H3:M3"/>
  </mergeCells>
  <pageMargins left="0.70866141732283472" right="0.70866141732283472" top="0.74803149606299213" bottom="0.35433070866141736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F41"/>
  <sheetViews>
    <sheetView workbookViewId="0">
      <selection activeCell="L26" sqref="L26"/>
    </sheetView>
  </sheetViews>
  <sheetFormatPr defaultColWidth="10" defaultRowHeight="15"/>
  <cols>
    <col min="1" max="1" width="17.28515625" style="1048" customWidth="1"/>
    <col min="2" max="4" width="7.28515625" style="1048" customWidth="1"/>
    <col min="5" max="5" width="7.28515625" style="1076" customWidth="1"/>
    <col min="6" max="11" width="7.28515625" style="1051" customWidth="1"/>
    <col min="12" max="12" width="7.28515625" style="1048" customWidth="1"/>
    <col min="13" max="15" width="7.28515625" style="1051" customWidth="1"/>
    <col min="16" max="19" width="7.28515625" style="1048" customWidth="1"/>
    <col min="20" max="22" width="7.28515625" style="1051" customWidth="1"/>
    <col min="23" max="16384" width="10" style="1051"/>
  </cols>
  <sheetData>
    <row r="1" spans="1:110" s="1048" customFormat="1">
      <c r="A1" s="675" t="s">
        <v>781</v>
      </c>
      <c r="B1" s="993"/>
      <c r="C1" s="993"/>
      <c r="D1" s="993"/>
      <c r="E1" s="993"/>
      <c r="F1" s="993"/>
      <c r="G1" s="993"/>
      <c r="H1" s="993"/>
      <c r="I1" s="993"/>
      <c r="J1" s="994"/>
      <c r="K1" s="1046"/>
      <c r="L1" s="994"/>
      <c r="M1" s="1047"/>
      <c r="O1" s="1046"/>
      <c r="P1" s="993"/>
      <c r="Q1" s="700"/>
      <c r="R1" s="700"/>
      <c r="S1" s="993"/>
      <c r="T1" s="676"/>
      <c r="U1" s="676"/>
      <c r="V1" s="676"/>
      <c r="W1" s="676"/>
      <c r="X1" s="700"/>
      <c r="Y1" s="700"/>
      <c r="Z1" s="700"/>
      <c r="AA1" s="700"/>
      <c r="AB1" s="700"/>
      <c r="AC1" s="700"/>
      <c r="AD1" s="700"/>
      <c r="AE1" s="700"/>
      <c r="AF1" s="700"/>
      <c r="AG1" s="700"/>
      <c r="AH1" s="700"/>
      <c r="AI1" s="700"/>
      <c r="AJ1" s="700"/>
      <c r="AK1" s="700"/>
      <c r="AL1" s="700"/>
      <c r="AM1" s="700"/>
      <c r="AN1" s="700"/>
      <c r="AO1" s="700"/>
      <c r="AP1" s="700"/>
      <c r="AQ1" s="700"/>
      <c r="AR1" s="700"/>
      <c r="AS1" s="700"/>
      <c r="AT1" s="700"/>
      <c r="AU1" s="700"/>
      <c r="AV1" s="700"/>
      <c r="AW1" s="700"/>
      <c r="AX1" s="700"/>
      <c r="AY1" s="700"/>
      <c r="AZ1" s="700"/>
      <c r="BA1" s="700"/>
      <c r="BB1" s="700"/>
      <c r="BC1" s="700"/>
      <c r="BD1" s="700"/>
      <c r="BE1" s="700"/>
      <c r="BF1" s="700"/>
      <c r="BG1" s="700"/>
      <c r="BH1" s="700"/>
      <c r="BI1" s="700"/>
      <c r="BJ1" s="700"/>
      <c r="BK1" s="700"/>
      <c r="BL1" s="700"/>
      <c r="BM1" s="700"/>
      <c r="BN1" s="700"/>
      <c r="BO1" s="700"/>
      <c r="BP1" s="700"/>
      <c r="BQ1" s="700"/>
      <c r="BR1" s="700"/>
      <c r="BS1" s="700"/>
      <c r="BT1" s="700"/>
      <c r="BU1" s="700"/>
      <c r="BV1" s="700"/>
      <c r="BW1" s="700"/>
      <c r="BX1" s="700"/>
      <c r="BY1" s="700"/>
      <c r="BZ1" s="700"/>
      <c r="CA1" s="700"/>
      <c r="CB1" s="700"/>
      <c r="CC1" s="700"/>
      <c r="CD1" s="700"/>
      <c r="CE1" s="700"/>
      <c r="CF1" s="700"/>
      <c r="CG1" s="700"/>
      <c r="CH1" s="700"/>
      <c r="CI1" s="700"/>
      <c r="CJ1" s="700"/>
      <c r="CK1" s="700"/>
      <c r="CL1" s="700"/>
      <c r="CM1" s="700"/>
      <c r="CN1" s="700"/>
      <c r="CO1" s="700"/>
      <c r="CP1" s="700"/>
      <c r="CQ1" s="700"/>
      <c r="CR1" s="700"/>
      <c r="CS1" s="700"/>
      <c r="CT1" s="700"/>
      <c r="CU1" s="700"/>
      <c r="CV1" s="700"/>
      <c r="CW1" s="700"/>
      <c r="CX1" s="700"/>
      <c r="CY1" s="700"/>
      <c r="CZ1" s="700"/>
      <c r="DA1" s="700"/>
      <c r="DB1" s="700"/>
      <c r="DC1" s="700"/>
      <c r="DD1" s="700"/>
      <c r="DE1" s="700"/>
      <c r="DF1" s="700"/>
    </row>
    <row r="2" spans="1:110" s="1048" customFormat="1" ht="15.75" thickBot="1">
      <c r="A2" s="700" t="s">
        <v>113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676"/>
      <c r="Q2" s="700"/>
      <c r="R2" s="700"/>
      <c r="S2" s="700"/>
      <c r="T2" s="700"/>
      <c r="U2" s="700"/>
      <c r="V2" s="1049" t="s">
        <v>1118</v>
      </c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0"/>
      <c r="AK2" s="700"/>
      <c r="AL2" s="700"/>
      <c r="AM2" s="700"/>
      <c r="AN2" s="700"/>
      <c r="AO2" s="700"/>
      <c r="AP2" s="700"/>
      <c r="AQ2" s="700"/>
      <c r="AR2" s="700"/>
      <c r="AS2" s="700"/>
      <c r="AT2" s="700"/>
      <c r="AU2" s="700"/>
      <c r="AV2" s="700"/>
      <c r="AW2" s="700"/>
      <c r="AX2" s="700"/>
      <c r="AY2" s="700"/>
      <c r="AZ2" s="700"/>
      <c r="BA2" s="700"/>
      <c r="BB2" s="700"/>
      <c r="BC2" s="700"/>
      <c r="BD2" s="700"/>
      <c r="BE2" s="700"/>
      <c r="BF2" s="700"/>
      <c r="BG2" s="700"/>
      <c r="BH2" s="700"/>
      <c r="BI2" s="700"/>
      <c r="BJ2" s="700"/>
      <c r="BK2" s="700"/>
      <c r="BL2" s="700"/>
      <c r="BM2" s="700"/>
      <c r="BN2" s="700"/>
      <c r="BO2" s="700"/>
      <c r="BP2" s="700"/>
      <c r="BQ2" s="700"/>
      <c r="BR2" s="700"/>
      <c r="BS2" s="700"/>
      <c r="BT2" s="700"/>
      <c r="BU2" s="700"/>
      <c r="BV2" s="700"/>
      <c r="BW2" s="700"/>
      <c r="BX2" s="700"/>
      <c r="BY2" s="700"/>
      <c r="BZ2" s="700"/>
      <c r="CA2" s="700"/>
      <c r="CB2" s="700"/>
      <c r="CC2" s="700"/>
      <c r="CD2" s="700"/>
      <c r="CE2" s="700"/>
      <c r="CF2" s="700"/>
      <c r="CG2" s="700"/>
      <c r="CH2" s="700"/>
      <c r="CI2" s="700"/>
      <c r="CJ2" s="700"/>
      <c r="CK2" s="700"/>
      <c r="CL2" s="700"/>
      <c r="CM2" s="700"/>
      <c r="CN2" s="700"/>
      <c r="CO2" s="700"/>
      <c r="CP2" s="700"/>
      <c r="CQ2" s="700"/>
      <c r="CR2" s="700"/>
      <c r="CS2" s="700"/>
      <c r="CT2" s="700"/>
      <c r="CU2" s="700"/>
      <c r="CV2" s="700"/>
      <c r="CW2" s="700"/>
      <c r="CX2" s="700"/>
      <c r="CY2" s="700"/>
      <c r="CZ2" s="700"/>
      <c r="DA2" s="700"/>
      <c r="DB2" s="700"/>
      <c r="DC2" s="700"/>
      <c r="DD2" s="700"/>
      <c r="DE2" s="700"/>
      <c r="DF2" s="700"/>
    </row>
    <row r="3" spans="1:110">
      <c r="A3" s="701"/>
      <c r="B3" s="1995" t="s">
        <v>114</v>
      </c>
      <c r="C3" s="1995"/>
      <c r="D3" s="1995"/>
      <c r="E3" s="1995"/>
      <c r="F3" s="1995"/>
      <c r="G3" s="1995"/>
      <c r="H3" s="1996"/>
      <c r="I3" s="1997" t="s">
        <v>115</v>
      </c>
      <c r="J3" s="1995"/>
      <c r="K3" s="1995"/>
      <c r="L3" s="1995"/>
      <c r="M3" s="1995"/>
      <c r="N3" s="1995"/>
      <c r="O3" s="1996"/>
      <c r="P3" s="1998" t="s">
        <v>43</v>
      </c>
      <c r="Q3" s="1999"/>
      <c r="R3" s="1999"/>
      <c r="S3" s="1999"/>
      <c r="T3" s="1999"/>
      <c r="U3" s="1999"/>
      <c r="V3" s="2000"/>
      <c r="W3" s="1050"/>
      <c r="X3" s="1050"/>
      <c r="Y3" s="1050"/>
      <c r="Z3" s="1050"/>
      <c r="AA3" s="1050"/>
      <c r="AB3" s="1050"/>
      <c r="AC3" s="1050"/>
      <c r="AD3" s="1050"/>
      <c r="AE3" s="1050"/>
      <c r="AF3" s="1050"/>
      <c r="AG3" s="1050"/>
      <c r="AH3" s="1050"/>
      <c r="AI3" s="1050"/>
      <c r="AJ3" s="1050"/>
      <c r="AK3" s="1050"/>
      <c r="AL3" s="1050"/>
      <c r="AM3" s="1050"/>
      <c r="AN3" s="1050"/>
      <c r="AO3" s="1050"/>
      <c r="AP3" s="1050"/>
      <c r="AQ3" s="1050"/>
      <c r="AR3" s="1050"/>
      <c r="AS3" s="1050"/>
      <c r="AT3" s="1050"/>
      <c r="AU3" s="1050"/>
      <c r="AV3" s="1050"/>
      <c r="AW3" s="1050"/>
      <c r="AX3" s="1050"/>
      <c r="AY3" s="1050"/>
      <c r="AZ3" s="1050"/>
      <c r="BA3" s="1050"/>
      <c r="BB3" s="1050"/>
      <c r="BC3" s="1050"/>
      <c r="BD3" s="1050"/>
      <c r="BE3" s="1050"/>
      <c r="BF3" s="1050"/>
      <c r="BG3" s="1050"/>
      <c r="BH3" s="1050"/>
      <c r="BI3" s="1050"/>
      <c r="BJ3" s="1050"/>
      <c r="BK3" s="1050"/>
      <c r="BL3" s="1050"/>
      <c r="BM3" s="1050"/>
      <c r="BN3" s="1050"/>
      <c r="BO3" s="1050"/>
      <c r="BP3" s="1050"/>
      <c r="BQ3" s="1050"/>
      <c r="BR3" s="1050"/>
      <c r="BS3" s="1050"/>
      <c r="BT3" s="1050"/>
      <c r="BU3" s="1050"/>
      <c r="BV3" s="1050"/>
      <c r="BW3" s="1050"/>
      <c r="BX3" s="1050"/>
      <c r="BY3" s="1050"/>
      <c r="BZ3" s="1050"/>
      <c r="CA3" s="1050"/>
      <c r="CB3" s="1050"/>
      <c r="CC3" s="1050"/>
      <c r="CD3" s="1050"/>
      <c r="CE3" s="1050"/>
      <c r="CF3" s="1050"/>
      <c r="CG3" s="1050"/>
      <c r="CH3" s="1050"/>
      <c r="CI3" s="1050"/>
      <c r="CJ3" s="1050"/>
      <c r="CK3" s="1050"/>
      <c r="CL3" s="1050"/>
      <c r="CM3" s="1050"/>
      <c r="CN3" s="1050"/>
      <c r="CO3" s="1050"/>
      <c r="CP3" s="1050"/>
      <c r="CQ3" s="1050"/>
      <c r="CR3" s="1050"/>
      <c r="CS3" s="1050"/>
      <c r="CT3" s="1050"/>
      <c r="CU3" s="1050"/>
      <c r="CV3" s="1050"/>
      <c r="CW3" s="1050"/>
      <c r="CX3" s="1050"/>
      <c r="CY3" s="1050"/>
      <c r="CZ3" s="1050"/>
      <c r="DA3" s="1050"/>
      <c r="DB3" s="1050"/>
      <c r="DC3" s="1050"/>
      <c r="DD3" s="1050"/>
      <c r="DE3" s="1050"/>
      <c r="DF3" s="1050"/>
    </row>
    <row r="4" spans="1:110">
      <c r="A4" s="702" t="s">
        <v>41</v>
      </c>
      <c r="B4" s="1052"/>
      <c r="C4" s="1052"/>
      <c r="D4" s="1052"/>
      <c r="E4" s="2001" t="s">
        <v>878</v>
      </c>
      <c r="F4" s="2003" t="s">
        <v>714</v>
      </c>
      <c r="G4" s="2004"/>
      <c r="H4" s="2005"/>
      <c r="I4" s="1053"/>
      <c r="J4" s="1053"/>
      <c r="K4" s="1053"/>
      <c r="L4" s="2001" t="s">
        <v>1026</v>
      </c>
      <c r="M4" s="2003" t="s">
        <v>714</v>
      </c>
      <c r="N4" s="2004"/>
      <c r="O4" s="2005"/>
      <c r="P4" s="1054"/>
      <c r="Q4" s="1054"/>
      <c r="R4" s="1054"/>
      <c r="S4" s="2001" t="s">
        <v>1027</v>
      </c>
      <c r="T4" s="2003" t="s">
        <v>714</v>
      </c>
      <c r="U4" s="2004"/>
      <c r="V4" s="2006"/>
      <c r="W4" s="1050"/>
      <c r="X4" s="1050"/>
      <c r="Y4" s="1050"/>
      <c r="Z4" s="1050"/>
      <c r="AA4" s="1050"/>
      <c r="AB4" s="1050"/>
      <c r="AC4" s="1050"/>
      <c r="AD4" s="1050"/>
      <c r="AE4" s="1050"/>
      <c r="AF4" s="1050"/>
      <c r="AG4" s="1050"/>
      <c r="AH4" s="1050"/>
      <c r="AI4" s="1050"/>
      <c r="AJ4" s="1050"/>
      <c r="AK4" s="1050"/>
      <c r="AL4" s="1050"/>
      <c r="AM4" s="1050"/>
      <c r="AN4" s="1050"/>
      <c r="AO4" s="1050"/>
      <c r="AP4" s="1050"/>
      <c r="AQ4" s="1050"/>
      <c r="AR4" s="1050"/>
      <c r="AS4" s="1050"/>
      <c r="AT4" s="1050"/>
      <c r="AU4" s="1050"/>
      <c r="AV4" s="1050"/>
      <c r="AW4" s="1050"/>
      <c r="AX4" s="1050"/>
      <c r="AY4" s="1050"/>
      <c r="AZ4" s="1050"/>
      <c r="BA4" s="1050"/>
      <c r="BB4" s="1050"/>
      <c r="BC4" s="1050"/>
      <c r="BD4" s="1050"/>
      <c r="BE4" s="1050"/>
      <c r="BF4" s="1050"/>
      <c r="BG4" s="1050"/>
      <c r="BH4" s="1050"/>
      <c r="BI4" s="1050"/>
      <c r="BJ4" s="1050"/>
      <c r="BK4" s="1050"/>
      <c r="BL4" s="1050"/>
      <c r="BM4" s="1050"/>
      <c r="BN4" s="1050"/>
      <c r="BO4" s="1050"/>
      <c r="BP4" s="1050"/>
      <c r="BQ4" s="1050"/>
      <c r="BR4" s="1050"/>
      <c r="BS4" s="1050"/>
      <c r="BT4" s="1050"/>
      <c r="BU4" s="1050"/>
      <c r="BV4" s="1050"/>
      <c r="BW4" s="1050"/>
      <c r="BX4" s="1050"/>
      <c r="BY4" s="1050"/>
      <c r="BZ4" s="1050"/>
      <c r="CA4" s="1050"/>
      <c r="CB4" s="1050"/>
      <c r="CC4" s="1050"/>
      <c r="CD4" s="1050"/>
      <c r="CE4" s="1050"/>
      <c r="CF4" s="1050"/>
      <c r="CG4" s="1050"/>
      <c r="CH4" s="1050"/>
      <c r="CI4" s="1050"/>
      <c r="CJ4" s="1050"/>
      <c r="CK4" s="1050"/>
      <c r="CL4" s="1050"/>
      <c r="CM4" s="1050"/>
      <c r="CN4" s="1050"/>
      <c r="CO4" s="1050"/>
      <c r="CP4" s="1050"/>
      <c r="CQ4" s="1050"/>
      <c r="CR4" s="1050"/>
      <c r="CS4" s="1050"/>
      <c r="CT4" s="1050"/>
      <c r="CU4" s="1050"/>
      <c r="CV4" s="1050"/>
      <c r="CW4" s="1050"/>
      <c r="CX4" s="1050"/>
      <c r="CY4" s="1050"/>
      <c r="CZ4" s="1050"/>
      <c r="DA4" s="1050"/>
      <c r="DB4" s="1050"/>
      <c r="DC4" s="1050"/>
      <c r="DD4" s="1050"/>
      <c r="DE4" s="1050"/>
      <c r="DF4" s="1050"/>
    </row>
    <row r="5" spans="1:110" ht="21" customHeight="1" thickBot="1">
      <c r="A5" s="677"/>
      <c r="B5" s="678" t="s">
        <v>771</v>
      </c>
      <c r="C5" s="678" t="s">
        <v>840</v>
      </c>
      <c r="D5" s="678" t="s">
        <v>881</v>
      </c>
      <c r="E5" s="2002"/>
      <c r="F5" s="679" t="s">
        <v>771</v>
      </c>
      <c r="G5" s="679" t="s">
        <v>840</v>
      </c>
      <c r="H5" s="679">
        <v>2017</v>
      </c>
      <c r="I5" s="679" t="s">
        <v>771</v>
      </c>
      <c r="J5" s="679" t="s">
        <v>840</v>
      </c>
      <c r="K5" s="679">
        <v>2017</v>
      </c>
      <c r="L5" s="2002"/>
      <c r="M5" s="679" t="s">
        <v>771</v>
      </c>
      <c r="N5" s="679" t="s">
        <v>840</v>
      </c>
      <c r="O5" s="679">
        <v>2017</v>
      </c>
      <c r="P5" s="679" t="s">
        <v>771</v>
      </c>
      <c r="Q5" s="679" t="s">
        <v>840</v>
      </c>
      <c r="R5" s="679">
        <v>2017</v>
      </c>
      <c r="S5" s="2002"/>
      <c r="T5" s="680" t="s">
        <v>771</v>
      </c>
      <c r="U5" s="1055" t="s">
        <v>840</v>
      </c>
      <c r="V5" s="681">
        <v>2017</v>
      </c>
      <c r="W5" s="1050"/>
      <c r="X5" s="1050"/>
      <c r="Y5" s="1050"/>
      <c r="Z5" s="1050"/>
      <c r="AA5" s="1050"/>
      <c r="AB5" s="1050"/>
      <c r="AC5" s="1050"/>
      <c r="AD5" s="1050"/>
      <c r="AE5" s="1050"/>
      <c r="AF5" s="1050"/>
      <c r="AG5" s="1050"/>
      <c r="AH5" s="1050"/>
      <c r="AI5" s="1050"/>
      <c r="AJ5" s="1050"/>
      <c r="AK5" s="1050"/>
      <c r="AL5" s="1050"/>
      <c r="AM5" s="1050"/>
      <c r="AN5" s="1050"/>
      <c r="AO5" s="1050"/>
      <c r="AP5" s="1050"/>
      <c r="AQ5" s="1050"/>
      <c r="AR5" s="1050"/>
      <c r="AS5" s="1050"/>
      <c r="AT5" s="1050"/>
      <c r="AU5" s="1050"/>
      <c r="AV5" s="1050"/>
      <c r="AW5" s="1050"/>
      <c r="AX5" s="1050"/>
      <c r="AY5" s="1050"/>
      <c r="AZ5" s="1050"/>
      <c r="BA5" s="1050"/>
      <c r="BB5" s="1050"/>
      <c r="BC5" s="1050"/>
      <c r="BD5" s="1050"/>
      <c r="BE5" s="1050"/>
      <c r="BF5" s="1050"/>
      <c r="BG5" s="1050"/>
      <c r="BH5" s="1050"/>
      <c r="BI5" s="1050"/>
      <c r="BJ5" s="1050"/>
      <c r="BK5" s="1050"/>
      <c r="BL5" s="1050"/>
      <c r="BM5" s="1050"/>
      <c r="BN5" s="1050"/>
      <c r="BO5" s="1050"/>
      <c r="BP5" s="1050"/>
      <c r="BQ5" s="1050"/>
      <c r="BR5" s="1050"/>
      <c r="BS5" s="1050"/>
      <c r="BT5" s="1050"/>
      <c r="BU5" s="1050"/>
      <c r="BV5" s="1050"/>
      <c r="BW5" s="1050"/>
      <c r="BX5" s="1050"/>
      <c r="BY5" s="1050"/>
      <c r="BZ5" s="1050"/>
      <c r="CA5" s="1050"/>
      <c r="CB5" s="1050"/>
      <c r="CC5" s="1050"/>
      <c r="CD5" s="1050"/>
      <c r="CE5" s="1050"/>
      <c r="CF5" s="1050"/>
      <c r="CG5" s="1050"/>
      <c r="CH5" s="1050"/>
      <c r="CI5" s="1050"/>
      <c r="CJ5" s="1050"/>
      <c r="CK5" s="1050"/>
      <c r="CL5" s="1050"/>
      <c r="CM5" s="1050"/>
      <c r="CN5" s="1050"/>
      <c r="CO5" s="1050"/>
      <c r="CP5" s="1050"/>
      <c r="CQ5" s="1050"/>
      <c r="CR5" s="1050"/>
      <c r="CS5" s="1050"/>
      <c r="CT5" s="1050"/>
      <c r="CU5" s="1050"/>
      <c r="CV5" s="1050"/>
      <c r="CW5" s="1050"/>
      <c r="CX5" s="1050"/>
      <c r="CY5" s="1050"/>
      <c r="CZ5" s="1050"/>
      <c r="DA5" s="1050"/>
      <c r="DB5" s="1050"/>
      <c r="DC5" s="1050"/>
      <c r="DD5" s="1050"/>
      <c r="DE5" s="1050"/>
      <c r="DF5" s="1050"/>
    </row>
    <row r="6" spans="1:110" ht="14.45" customHeight="1" thickTop="1">
      <c r="A6" s="1056" t="s">
        <v>782</v>
      </c>
      <c r="B6" s="1057" t="s">
        <v>51</v>
      </c>
      <c r="C6" s="1057" t="s">
        <v>51</v>
      </c>
      <c r="D6" s="1057" t="s">
        <v>51</v>
      </c>
      <c r="E6" s="1057" t="s">
        <v>51</v>
      </c>
      <c r="F6" s="1057" t="s">
        <v>51</v>
      </c>
      <c r="G6" s="1057" t="s">
        <v>51</v>
      </c>
      <c r="H6" s="1057" t="s">
        <v>51</v>
      </c>
      <c r="I6" s="1057" t="s">
        <v>51</v>
      </c>
      <c r="J6" s="1057" t="s">
        <v>51</v>
      </c>
      <c r="K6" s="1057" t="s">
        <v>51</v>
      </c>
      <c r="L6" s="1057" t="s">
        <v>51</v>
      </c>
      <c r="M6" s="1057" t="s">
        <v>51</v>
      </c>
      <c r="N6" s="1057" t="s">
        <v>51</v>
      </c>
      <c r="O6" s="1057" t="s">
        <v>51</v>
      </c>
      <c r="P6" s="1058">
        <v>278040.90000000002</v>
      </c>
      <c r="Q6" s="1058">
        <v>283292.2</v>
      </c>
      <c r="R6" s="1058">
        <v>290043.40000000002</v>
      </c>
      <c r="S6" s="1059" t="s">
        <v>51</v>
      </c>
      <c r="T6" s="1060">
        <v>2.0950874720677573</v>
      </c>
      <c r="U6" s="1061">
        <v>2.1176838986819204</v>
      </c>
      <c r="V6" s="1062">
        <v>2.1100098087680168</v>
      </c>
      <c r="W6" s="1050"/>
      <c r="X6" s="1050"/>
      <c r="Y6" s="1050"/>
      <c r="Z6" s="1050"/>
      <c r="AA6" s="1050"/>
      <c r="AB6" s="1050"/>
      <c r="AC6" s="1050"/>
      <c r="AD6" s="1050"/>
      <c r="AE6" s="1050"/>
      <c r="AF6" s="1050"/>
      <c r="AG6" s="1050"/>
      <c r="AH6" s="1050"/>
      <c r="AI6" s="1050"/>
      <c r="AJ6" s="1050"/>
      <c r="AK6" s="1050"/>
      <c r="AL6" s="1050"/>
      <c r="AM6" s="1050"/>
      <c r="AN6" s="1050"/>
      <c r="AO6" s="1050"/>
      <c r="AP6" s="1050"/>
      <c r="AQ6" s="1050"/>
      <c r="AR6" s="1050"/>
      <c r="AS6" s="1050"/>
      <c r="AT6" s="1050"/>
      <c r="AU6" s="1050"/>
      <c r="AV6" s="1050"/>
      <c r="AW6" s="1050"/>
      <c r="AX6" s="1050"/>
      <c r="AY6" s="1050"/>
      <c r="AZ6" s="1050"/>
      <c r="BA6" s="1050"/>
      <c r="BB6" s="1050"/>
      <c r="BC6" s="1050"/>
      <c r="BD6" s="1050"/>
      <c r="BE6" s="1050"/>
      <c r="BF6" s="1050"/>
      <c r="BG6" s="1050"/>
      <c r="BH6" s="1050"/>
      <c r="BI6" s="1050"/>
      <c r="BJ6" s="1050"/>
      <c r="BK6" s="1050"/>
      <c r="BL6" s="1050"/>
      <c r="BM6" s="1050"/>
      <c r="BN6" s="1050"/>
      <c r="BO6" s="1050"/>
      <c r="BP6" s="1050"/>
      <c r="BQ6" s="1050"/>
      <c r="BR6" s="1050"/>
      <c r="BS6" s="1050"/>
      <c r="BT6" s="1050"/>
      <c r="BU6" s="1050"/>
      <c r="BV6" s="1050"/>
      <c r="BW6" s="1050"/>
      <c r="BX6" s="1050"/>
      <c r="BY6" s="1050"/>
      <c r="BZ6" s="1050"/>
      <c r="CA6" s="1050"/>
      <c r="CB6" s="1050"/>
      <c r="CC6" s="1050"/>
      <c r="CD6" s="1050"/>
      <c r="CE6" s="1050"/>
      <c r="CF6" s="1050"/>
      <c r="CG6" s="1050"/>
      <c r="CH6" s="1050"/>
      <c r="CI6" s="1050"/>
      <c r="CJ6" s="1050"/>
      <c r="CK6" s="1050"/>
      <c r="CL6" s="1050"/>
      <c r="CM6" s="1050"/>
      <c r="CN6" s="1050"/>
      <c r="CO6" s="1050"/>
      <c r="CP6" s="1050"/>
      <c r="CQ6" s="1050"/>
      <c r="CR6" s="1050"/>
      <c r="CS6" s="1050"/>
      <c r="CT6" s="1050"/>
      <c r="CU6" s="1050"/>
      <c r="CV6" s="1050"/>
      <c r="CW6" s="1050"/>
      <c r="CX6" s="1050"/>
      <c r="CY6" s="1050"/>
      <c r="CZ6" s="1050"/>
      <c r="DA6" s="1050"/>
      <c r="DB6" s="1050"/>
      <c r="DC6" s="1050"/>
      <c r="DD6" s="1050"/>
      <c r="DE6" s="1050"/>
      <c r="DF6" s="1050"/>
    </row>
    <row r="7" spans="1:110" ht="14.45" customHeight="1">
      <c r="A7" s="1063" t="s">
        <v>783</v>
      </c>
      <c r="B7" s="1052" t="s">
        <v>51</v>
      </c>
      <c r="C7" s="1052" t="s">
        <v>51</v>
      </c>
      <c r="D7" s="1052" t="s">
        <v>51</v>
      </c>
      <c r="E7" s="1052" t="s">
        <v>51</v>
      </c>
      <c r="F7" s="1052" t="s">
        <v>51</v>
      </c>
      <c r="G7" s="1052" t="s">
        <v>51</v>
      </c>
      <c r="H7" s="1052" t="s">
        <v>51</v>
      </c>
      <c r="I7" s="1052" t="s">
        <v>51</v>
      </c>
      <c r="J7" s="1052" t="s">
        <v>51</v>
      </c>
      <c r="K7" s="1052" t="s">
        <v>51</v>
      </c>
      <c r="L7" s="1052" t="s">
        <v>51</v>
      </c>
      <c r="M7" s="1052" t="s">
        <v>51</v>
      </c>
      <c r="N7" s="1052" t="s">
        <v>51</v>
      </c>
      <c r="O7" s="1052" t="s">
        <v>51</v>
      </c>
      <c r="P7" s="1064">
        <v>245396.7</v>
      </c>
      <c r="Q7" s="1064">
        <v>249996.3</v>
      </c>
      <c r="R7" s="1064">
        <v>253507.3</v>
      </c>
      <c r="S7" s="1065" t="s">
        <v>51</v>
      </c>
      <c r="T7" s="683">
        <v>2.0072597032435202</v>
      </c>
      <c r="U7" s="1066">
        <v>2.0318836192661243</v>
      </c>
      <c r="V7" s="685">
        <v>2.0150462469206945</v>
      </c>
      <c r="W7" s="1067"/>
      <c r="X7" s="1067"/>
      <c r="Y7" s="1067"/>
      <c r="Z7" s="1067"/>
      <c r="AA7" s="1067"/>
      <c r="AB7" s="1067"/>
      <c r="AC7" s="1067"/>
      <c r="AD7" s="1067"/>
      <c r="AE7" s="1067"/>
      <c r="AF7" s="1067"/>
      <c r="AG7" s="1067"/>
      <c r="AH7" s="1067"/>
      <c r="AI7" s="1067"/>
      <c r="AJ7" s="1067"/>
      <c r="AK7" s="1067"/>
      <c r="AL7" s="1067"/>
      <c r="AM7" s="1067"/>
      <c r="AN7" s="1067"/>
      <c r="AO7" s="1067"/>
      <c r="AP7" s="1067"/>
      <c r="AQ7" s="1067"/>
      <c r="AR7" s="1067"/>
      <c r="AS7" s="1067"/>
      <c r="AT7" s="1067"/>
      <c r="AU7" s="1067"/>
      <c r="AV7" s="1067"/>
      <c r="AW7" s="1067"/>
      <c r="AX7" s="1067"/>
      <c r="AY7" s="1067"/>
      <c r="AZ7" s="1067"/>
      <c r="BA7" s="1067"/>
      <c r="BB7" s="1067"/>
      <c r="BC7" s="1067"/>
      <c r="BD7" s="1067"/>
      <c r="BE7" s="1067"/>
      <c r="BF7" s="1067"/>
      <c r="BG7" s="1067"/>
      <c r="BH7" s="1067"/>
      <c r="BI7" s="1067"/>
      <c r="BJ7" s="1067"/>
      <c r="BK7" s="1067"/>
      <c r="BL7" s="1067"/>
      <c r="BM7" s="1067"/>
      <c r="BN7" s="1067"/>
      <c r="BO7" s="1067"/>
      <c r="BP7" s="1067"/>
      <c r="BQ7" s="1067"/>
      <c r="BR7" s="1067"/>
      <c r="BS7" s="1067"/>
      <c r="BT7" s="1067"/>
      <c r="BU7" s="1067"/>
      <c r="BV7" s="1067"/>
      <c r="BW7" s="1067"/>
      <c r="BX7" s="1067"/>
      <c r="BY7" s="1067"/>
      <c r="BZ7" s="1067"/>
      <c r="CA7" s="1067"/>
      <c r="CB7" s="1067"/>
      <c r="CC7" s="1067"/>
      <c r="CD7" s="1067"/>
      <c r="CE7" s="1067"/>
      <c r="CF7" s="1067"/>
      <c r="CG7" s="1067"/>
      <c r="CH7" s="1067"/>
      <c r="CI7" s="1067"/>
      <c r="CJ7" s="1067"/>
      <c r="CK7" s="1067"/>
      <c r="CL7" s="1067"/>
      <c r="CM7" s="1067"/>
      <c r="CN7" s="1067"/>
      <c r="CO7" s="1067"/>
      <c r="CP7" s="1067"/>
      <c r="CQ7" s="1067"/>
      <c r="CR7" s="1067"/>
      <c r="CS7" s="1067"/>
      <c r="CT7" s="1067"/>
      <c r="CU7" s="1067"/>
      <c r="CV7" s="1067"/>
      <c r="CW7" s="1067"/>
      <c r="CX7" s="1067"/>
      <c r="CY7" s="1067"/>
      <c r="CZ7" s="1067"/>
      <c r="DA7" s="1067"/>
      <c r="DB7" s="1067"/>
      <c r="DC7" s="1067"/>
      <c r="DD7" s="1067"/>
      <c r="DE7" s="1067"/>
      <c r="DF7" s="1067"/>
    </row>
    <row r="8" spans="1:110" ht="14.45" customHeight="1">
      <c r="A8" s="1063" t="s">
        <v>848</v>
      </c>
      <c r="B8" s="1052" t="s">
        <v>51</v>
      </c>
      <c r="C8" s="1052" t="s">
        <v>51</v>
      </c>
      <c r="D8" s="1052" t="s">
        <v>51</v>
      </c>
      <c r="E8" s="1052" t="s">
        <v>51</v>
      </c>
      <c r="F8" s="1052" t="s">
        <v>51</v>
      </c>
      <c r="G8" s="1052" t="s">
        <v>51</v>
      </c>
      <c r="H8" s="1052" t="s">
        <v>51</v>
      </c>
      <c r="I8" s="1052" t="s">
        <v>51</v>
      </c>
      <c r="J8" s="1052" t="s">
        <v>51</v>
      </c>
      <c r="K8" s="1052" t="s">
        <v>51</v>
      </c>
      <c r="L8" s="1052" t="s">
        <v>51</v>
      </c>
      <c r="M8" s="1052" t="s">
        <v>51</v>
      </c>
      <c r="N8" s="1052" t="s">
        <v>51</v>
      </c>
      <c r="O8" s="1052" t="s">
        <v>51</v>
      </c>
      <c r="P8" s="1064">
        <v>204664</v>
      </c>
      <c r="Q8" s="1064">
        <v>212581</v>
      </c>
      <c r="R8" s="1064">
        <v>216790</v>
      </c>
      <c r="S8" s="1065" t="s">
        <v>51</v>
      </c>
      <c r="T8" s="683">
        <v>2.163108008173273</v>
      </c>
      <c r="U8" s="1066">
        <v>2.1879950060674429</v>
      </c>
      <c r="V8" s="685">
        <v>2.1574381509185656</v>
      </c>
      <c r="W8" s="1067"/>
      <c r="X8" s="1067"/>
      <c r="Y8" s="1067"/>
      <c r="Z8" s="1067"/>
      <c r="AA8" s="1067"/>
      <c r="AB8" s="1067"/>
      <c r="AC8" s="1067"/>
      <c r="AD8" s="1067"/>
      <c r="AE8" s="1067"/>
      <c r="AF8" s="1067"/>
      <c r="AG8" s="1067"/>
      <c r="AH8" s="1067"/>
      <c r="AI8" s="1067"/>
      <c r="AJ8" s="1067"/>
      <c r="AK8" s="1067"/>
      <c r="AL8" s="1067"/>
      <c r="AM8" s="1067"/>
      <c r="AN8" s="1067"/>
      <c r="AO8" s="1067"/>
      <c r="AP8" s="1067"/>
      <c r="AQ8" s="1067"/>
      <c r="AR8" s="1067"/>
      <c r="AS8" s="1067"/>
      <c r="AT8" s="1067"/>
      <c r="AU8" s="1067"/>
      <c r="AV8" s="1067"/>
      <c r="AW8" s="1067"/>
      <c r="AX8" s="1067"/>
      <c r="AY8" s="1067"/>
      <c r="AZ8" s="1067"/>
      <c r="BA8" s="1067"/>
      <c r="BB8" s="1067"/>
      <c r="BC8" s="1067"/>
      <c r="BD8" s="1067"/>
      <c r="BE8" s="1067"/>
      <c r="BF8" s="1067"/>
      <c r="BG8" s="1067"/>
      <c r="BH8" s="1067"/>
      <c r="BI8" s="1067"/>
      <c r="BJ8" s="1067"/>
      <c r="BK8" s="1067"/>
      <c r="BL8" s="1067"/>
      <c r="BM8" s="1067"/>
      <c r="BN8" s="1067"/>
      <c r="BO8" s="1067"/>
      <c r="BP8" s="1067"/>
      <c r="BQ8" s="1067"/>
      <c r="BR8" s="1067"/>
      <c r="BS8" s="1067"/>
      <c r="BT8" s="1067"/>
      <c r="BU8" s="1067"/>
      <c r="BV8" s="1067"/>
      <c r="BW8" s="1067"/>
      <c r="BX8" s="1067"/>
      <c r="BY8" s="1067"/>
      <c r="BZ8" s="1067"/>
      <c r="CA8" s="1067"/>
      <c r="CB8" s="1067"/>
      <c r="CC8" s="1067"/>
      <c r="CD8" s="1067"/>
      <c r="CE8" s="1067"/>
      <c r="CF8" s="1067"/>
      <c r="CG8" s="1067"/>
      <c r="CH8" s="1067"/>
      <c r="CI8" s="1067"/>
      <c r="CJ8" s="1067"/>
      <c r="CK8" s="1067"/>
      <c r="CL8" s="1067"/>
      <c r="CM8" s="1067"/>
      <c r="CN8" s="1067"/>
      <c r="CO8" s="1067"/>
      <c r="CP8" s="1067"/>
      <c r="CQ8" s="1067"/>
      <c r="CR8" s="1067"/>
      <c r="CS8" s="1067"/>
      <c r="CT8" s="1067"/>
      <c r="CU8" s="1067"/>
      <c r="CV8" s="1067"/>
      <c r="CW8" s="1067"/>
      <c r="CX8" s="1067"/>
      <c r="CY8" s="1067"/>
      <c r="CZ8" s="1067"/>
      <c r="DA8" s="1067"/>
      <c r="DB8" s="1067"/>
      <c r="DC8" s="1067"/>
      <c r="DD8" s="1067"/>
      <c r="DE8" s="1067"/>
      <c r="DF8" s="1067"/>
    </row>
    <row r="9" spans="1:110" ht="14.45" customHeight="1">
      <c r="A9" s="1063" t="s">
        <v>785</v>
      </c>
      <c r="B9" s="1052" t="s">
        <v>51</v>
      </c>
      <c r="C9" s="1052" t="s">
        <v>51</v>
      </c>
      <c r="D9" s="1052" t="s">
        <v>51</v>
      </c>
      <c r="E9" s="1052" t="s">
        <v>51</v>
      </c>
      <c r="F9" s="1052" t="s">
        <v>51</v>
      </c>
      <c r="G9" s="1052" t="s">
        <v>51</v>
      </c>
      <c r="H9" s="1052" t="s">
        <v>51</v>
      </c>
      <c r="I9" s="1052" t="s">
        <v>51</v>
      </c>
      <c r="J9" s="1052" t="s">
        <v>51</v>
      </c>
      <c r="K9" s="1052" t="s">
        <v>51</v>
      </c>
      <c r="L9" s="1052" t="s">
        <v>51</v>
      </c>
      <c r="M9" s="1052" t="s">
        <v>51</v>
      </c>
      <c r="N9" s="1052" t="s">
        <v>51</v>
      </c>
      <c r="O9" s="1052" t="s">
        <v>51</v>
      </c>
      <c r="P9" s="1064">
        <v>204664</v>
      </c>
      <c r="Q9" s="1064">
        <v>212581</v>
      </c>
      <c r="R9" s="1064">
        <v>216790</v>
      </c>
      <c r="S9" s="1065" t="s">
        <v>51</v>
      </c>
      <c r="T9" s="683">
        <v>2.163108008173273</v>
      </c>
      <c r="U9" s="1066">
        <v>2.1879950060674429</v>
      </c>
      <c r="V9" s="685">
        <v>2.1574381509185656</v>
      </c>
      <c r="W9" s="1067"/>
      <c r="X9" s="1067"/>
      <c r="Y9" s="1067"/>
      <c r="Z9" s="1067"/>
      <c r="AA9" s="1067"/>
      <c r="AB9" s="1067"/>
      <c r="AC9" s="1067"/>
      <c r="AD9" s="1067"/>
      <c r="AE9" s="1067"/>
      <c r="AF9" s="1067"/>
      <c r="AG9" s="1067"/>
      <c r="AH9" s="1067"/>
      <c r="AI9" s="1067"/>
      <c r="AJ9" s="1067"/>
      <c r="AK9" s="1067"/>
      <c r="AL9" s="1067"/>
      <c r="AM9" s="1067"/>
      <c r="AN9" s="1067"/>
      <c r="AO9" s="1067"/>
      <c r="AP9" s="1067"/>
      <c r="AQ9" s="1067"/>
      <c r="AR9" s="1067"/>
      <c r="AS9" s="1067"/>
      <c r="AT9" s="1067"/>
      <c r="AU9" s="1067"/>
      <c r="AV9" s="1067"/>
      <c r="AW9" s="1067"/>
      <c r="AX9" s="1067"/>
      <c r="AY9" s="1067"/>
      <c r="AZ9" s="1067"/>
      <c r="BA9" s="1067"/>
      <c r="BB9" s="1067"/>
      <c r="BC9" s="1067"/>
      <c r="BD9" s="1067"/>
      <c r="BE9" s="1067"/>
      <c r="BF9" s="1067"/>
      <c r="BG9" s="1067"/>
      <c r="BH9" s="1067"/>
      <c r="BI9" s="1067"/>
      <c r="BJ9" s="1067"/>
      <c r="BK9" s="1067"/>
      <c r="BL9" s="1067"/>
      <c r="BM9" s="1067"/>
      <c r="BN9" s="1067"/>
      <c r="BO9" s="1067"/>
      <c r="BP9" s="1067"/>
      <c r="BQ9" s="1067"/>
      <c r="BR9" s="1067"/>
      <c r="BS9" s="1067"/>
      <c r="BT9" s="1067"/>
      <c r="BU9" s="1067"/>
      <c r="BV9" s="1067"/>
      <c r="BW9" s="1067"/>
      <c r="BX9" s="1067"/>
      <c r="BY9" s="1067"/>
      <c r="BZ9" s="1067"/>
      <c r="CA9" s="1067"/>
      <c r="CB9" s="1067"/>
      <c r="CC9" s="1067"/>
      <c r="CD9" s="1067"/>
      <c r="CE9" s="1067"/>
      <c r="CF9" s="1067"/>
      <c r="CG9" s="1067"/>
      <c r="CH9" s="1067"/>
      <c r="CI9" s="1067"/>
      <c r="CJ9" s="1067"/>
      <c r="CK9" s="1067"/>
      <c r="CL9" s="1067"/>
      <c r="CM9" s="1067"/>
      <c r="CN9" s="1067"/>
      <c r="CO9" s="1067"/>
      <c r="CP9" s="1067"/>
      <c r="CQ9" s="1067"/>
      <c r="CR9" s="1067"/>
      <c r="CS9" s="1067"/>
      <c r="CT9" s="1067"/>
      <c r="CU9" s="1067"/>
      <c r="CV9" s="1067"/>
      <c r="CW9" s="1067"/>
      <c r="CX9" s="1067"/>
      <c r="CY9" s="1067"/>
      <c r="CZ9" s="1067"/>
      <c r="DA9" s="1067"/>
      <c r="DB9" s="1067"/>
      <c r="DC9" s="1067"/>
      <c r="DD9" s="1067"/>
      <c r="DE9" s="1067"/>
      <c r="DF9" s="1067"/>
    </row>
    <row r="10" spans="1:110" ht="14.45" customHeight="1">
      <c r="A10" s="1063" t="s">
        <v>786</v>
      </c>
      <c r="B10" s="1052" t="s">
        <v>51</v>
      </c>
      <c r="C10" s="1052" t="s">
        <v>51</v>
      </c>
      <c r="D10" s="1052" t="s">
        <v>51</v>
      </c>
      <c r="E10" s="1052" t="s">
        <v>51</v>
      </c>
      <c r="F10" s="1052" t="s">
        <v>51</v>
      </c>
      <c r="G10" s="1052" t="s">
        <v>51</v>
      </c>
      <c r="H10" s="1052" t="s">
        <v>51</v>
      </c>
      <c r="I10" s="1052" t="s">
        <v>51</v>
      </c>
      <c r="J10" s="1052" t="s">
        <v>51</v>
      </c>
      <c r="K10" s="1052" t="s">
        <v>51</v>
      </c>
      <c r="L10" s="1052" t="s">
        <v>51</v>
      </c>
      <c r="M10" s="1052" t="s">
        <v>51</v>
      </c>
      <c r="N10" s="1052" t="s">
        <v>51</v>
      </c>
      <c r="O10" s="1052" t="s">
        <v>51</v>
      </c>
      <c r="P10" s="1064">
        <v>200321.4</v>
      </c>
      <c r="Q10" s="1064">
        <v>208196.9</v>
      </c>
      <c r="R10" s="1064">
        <v>212063.3</v>
      </c>
      <c r="S10" s="1065" t="s">
        <v>51</v>
      </c>
      <c r="T10" s="683">
        <v>2.1634090301608344</v>
      </c>
      <c r="U10" s="1066">
        <v>2.1899972039777884</v>
      </c>
      <c r="V10" s="685">
        <v>2.1582192735182217</v>
      </c>
      <c r="W10" s="1067"/>
      <c r="X10" s="1067"/>
      <c r="Y10" s="1067"/>
      <c r="Z10" s="1067"/>
      <c r="AA10" s="1067"/>
      <c r="AB10" s="1067"/>
      <c r="AC10" s="1067"/>
      <c r="AD10" s="1067"/>
      <c r="AE10" s="1067"/>
      <c r="AF10" s="1067"/>
      <c r="AG10" s="1067"/>
      <c r="AH10" s="1067"/>
      <c r="AI10" s="1067"/>
      <c r="AJ10" s="1067"/>
      <c r="AK10" s="1067"/>
      <c r="AL10" s="1067"/>
      <c r="AM10" s="1067"/>
      <c r="AN10" s="1067"/>
      <c r="AO10" s="1067"/>
      <c r="AP10" s="1067"/>
      <c r="AQ10" s="1067"/>
      <c r="AR10" s="1067"/>
      <c r="AS10" s="1067"/>
      <c r="AT10" s="1067"/>
      <c r="AU10" s="1067"/>
      <c r="AV10" s="1067"/>
      <c r="AW10" s="1067"/>
      <c r="AX10" s="1067"/>
      <c r="AY10" s="1067"/>
      <c r="AZ10" s="1067"/>
      <c r="BA10" s="1067"/>
      <c r="BB10" s="1067"/>
      <c r="BC10" s="1067"/>
      <c r="BD10" s="1067"/>
      <c r="BE10" s="1067"/>
      <c r="BF10" s="1067"/>
      <c r="BG10" s="1067"/>
      <c r="BH10" s="1067"/>
      <c r="BI10" s="1067"/>
      <c r="BJ10" s="1067"/>
      <c r="BK10" s="1067"/>
      <c r="BL10" s="1067"/>
      <c r="BM10" s="1067"/>
      <c r="BN10" s="1067"/>
      <c r="BO10" s="1067"/>
      <c r="BP10" s="1067"/>
      <c r="BQ10" s="1067"/>
      <c r="BR10" s="1067"/>
      <c r="BS10" s="1067"/>
      <c r="BT10" s="1067"/>
      <c r="BU10" s="1067"/>
      <c r="BV10" s="1067"/>
      <c r="BW10" s="1067"/>
      <c r="BX10" s="1067"/>
      <c r="BY10" s="1067"/>
      <c r="BZ10" s="1067"/>
      <c r="CA10" s="1067"/>
      <c r="CB10" s="1067"/>
      <c r="CC10" s="1067"/>
      <c r="CD10" s="1067"/>
      <c r="CE10" s="1067"/>
      <c r="CF10" s="1067"/>
      <c r="CG10" s="1067"/>
      <c r="CH10" s="1067"/>
      <c r="CI10" s="1067"/>
      <c r="CJ10" s="1067"/>
      <c r="CK10" s="1067"/>
      <c r="CL10" s="1067"/>
      <c r="CM10" s="1067"/>
      <c r="CN10" s="1067"/>
      <c r="CO10" s="1067"/>
      <c r="CP10" s="1067"/>
      <c r="CQ10" s="1067"/>
      <c r="CR10" s="1067"/>
      <c r="CS10" s="1067"/>
      <c r="CT10" s="1067"/>
      <c r="CU10" s="1067"/>
      <c r="CV10" s="1067"/>
      <c r="CW10" s="1067"/>
      <c r="CX10" s="1067"/>
      <c r="CY10" s="1067"/>
      <c r="CZ10" s="1067"/>
      <c r="DA10" s="1067"/>
      <c r="DB10" s="1067"/>
      <c r="DC10" s="1067"/>
      <c r="DD10" s="1067"/>
      <c r="DE10" s="1067"/>
      <c r="DF10" s="1067"/>
    </row>
    <row r="11" spans="1:110" ht="14.45" customHeight="1">
      <c r="A11" s="702" t="s">
        <v>52</v>
      </c>
      <c r="B11" s="703">
        <v>38774.300000000003</v>
      </c>
      <c r="C11" s="703">
        <v>40406.300000000003</v>
      </c>
      <c r="D11" s="703">
        <v>42966.400000000001</v>
      </c>
      <c r="E11" s="682">
        <v>106.33589316517474</v>
      </c>
      <c r="F11" s="704">
        <v>4.6024257328375091</v>
      </c>
      <c r="G11" s="704">
        <v>4.6564437553572455</v>
      </c>
      <c r="H11" s="704">
        <v>4.7133925096305189</v>
      </c>
      <c r="I11" s="703">
        <v>30752.9</v>
      </c>
      <c r="J11" s="703">
        <v>32248.6</v>
      </c>
      <c r="K11" s="703">
        <v>34748.1</v>
      </c>
      <c r="L11" s="682">
        <v>107.75072406243993</v>
      </c>
      <c r="M11" s="704">
        <v>6.4829108665896378</v>
      </c>
      <c r="N11" s="704">
        <v>6.6018828363656912</v>
      </c>
      <c r="O11" s="704">
        <v>6.6861290160577846</v>
      </c>
      <c r="P11" s="703">
        <v>8021.4</v>
      </c>
      <c r="Q11" s="703">
        <v>8157.7</v>
      </c>
      <c r="R11" s="703">
        <v>8218.2999999999993</v>
      </c>
      <c r="S11" s="704">
        <v>100.74285644237959</v>
      </c>
      <c r="T11" s="683">
        <v>2.1790970333050264</v>
      </c>
      <c r="U11" s="1066">
        <v>2.1508701879167162</v>
      </c>
      <c r="V11" s="684">
        <v>2.097163675633853</v>
      </c>
      <c r="W11" s="1068"/>
      <c r="X11" s="1067"/>
      <c r="Y11" s="1067"/>
      <c r="Z11" s="1067"/>
      <c r="AA11" s="1067"/>
      <c r="AB11" s="1067"/>
      <c r="AC11" s="1067"/>
      <c r="AD11" s="1067"/>
      <c r="AE11" s="1067"/>
      <c r="AF11" s="1067"/>
      <c r="AG11" s="1067"/>
      <c r="AH11" s="1067"/>
      <c r="AI11" s="1067"/>
      <c r="AJ11" s="1067"/>
      <c r="AK11" s="1067"/>
      <c r="AL11" s="1067"/>
      <c r="AM11" s="1067"/>
      <c r="AN11" s="1067"/>
      <c r="AO11" s="1067"/>
      <c r="AP11" s="1067"/>
      <c r="AQ11" s="1067"/>
      <c r="AR11" s="1067"/>
      <c r="AS11" s="1067"/>
      <c r="AT11" s="1067"/>
      <c r="AU11" s="1067"/>
      <c r="AV11" s="1067"/>
      <c r="AW11" s="1067"/>
      <c r="AX11" s="1067"/>
      <c r="AY11" s="1067"/>
      <c r="AZ11" s="1067"/>
      <c r="BA11" s="1067"/>
      <c r="BB11" s="1067"/>
      <c r="BC11" s="1067"/>
      <c r="BD11" s="1067"/>
      <c r="BE11" s="1067"/>
      <c r="BF11" s="1067"/>
      <c r="BG11" s="1067"/>
      <c r="BH11" s="1067"/>
      <c r="BI11" s="1067"/>
      <c r="BJ11" s="1067"/>
      <c r="BK11" s="1067"/>
      <c r="BL11" s="1067"/>
      <c r="BM11" s="1067"/>
      <c r="BN11" s="1067"/>
      <c r="BO11" s="1067"/>
      <c r="BP11" s="1067"/>
      <c r="BQ11" s="1067"/>
      <c r="BR11" s="1067"/>
      <c r="BS11" s="1067"/>
      <c r="BT11" s="1067"/>
      <c r="BU11" s="1067"/>
      <c r="BV11" s="1067"/>
      <c r="BW11" s="1067"/>
      <c r="BX11" s="1067"/>
      <c r="BY11" s="1067"/>
      <c r="BZ11" s="1067"/>
      <c r="CA11" s="1067"/>
      <c r="CB11" s="1067"/>
      <c r="CC11" s="1067"/>
      <c r="CD11" s="1067"/>
      <c r="CE11" s="1067"/>
      <c r="CF11" s="1067"/>
      <c r="CG11" s="1067"/>
      <c r="CH11" s="1067"/>
      <c r="CI11" s="1067"/>
      <c r="CJ11" s="1067"/>
      <c r="CK11" s="1067"/>
      <c r="CL11" s="1067"/>
      <c r="CM11" s="1067"/>
      <c r="CN11" s="1067"/>
      <c r="CO11" s="1067"/>
      <c r="CP11" s="1067"/>
      <c r="CQ11" s="1067"/>
      <c r="CR11" s="1067"/>
      <c r="CS11" s="1067"/>
      <c r="CT11" s="1067"/>
      <c r="CU11" s="1067"/>
      <c r="CV11" s="1067"/>
      <c r="CW11" s="1067"/>
      <c r="CX11" s="1067"/>
      <c r="CY11" s="1067"/>
      <c r="CZ11" s="1067"/>
      <c r="DA11" s="1067"/>
      <c r="DB11" s="1067"/>
      <c r="DC11" s="1067"/>
      <c r="DD11" s="1067"/>
      <c r="DE11" s="1067"/>
      <c r="DF11" s="1067"/>
    </row>
    <row r="12" spans="1:110" ht="14.45" customHeight="1">
      <c r="A12" s="702" t="s">
        <v>53</v>
      </c>
      <c r="B12" s="703">
        <v>5058.2</v>
      </c>
      <c r="C12" s="703">
        <v>5367.2</v>
      </c>
      <c r="D12" s="703">
        <v>5642.5</v>
      </c>
      <c r="E12" s="704">
        <v>105.12930392010733</v>
      </c>
      <c r="F12" s="704">
        <v>5.2535642954550887</v>
      </c>
      <c r="G12" s="682">
        <v>5.5879927703417422</v>
      </c>
      <c r="H12" s="682">
        <v>5.3625532691379245</v>
      </c>
      <c r="I12" s="703">
        <v>3903.1</v>
      </c>
      <c r="J12" s="703">
        <v>4198.1000000000004</v>
      </c>
      <c r="K12" s="703">
        <v>4456</v>
      </c>
      <c r="L12" s="704">
        <v>106.14325528215144</v>
      </c>
      <c r="M12" s="704">
        <v>6.8306230880695544</v>
      </c>
      <c r="N12" s="704">
        <v>7.6997852254948898</v>
      </c>
      <c r="O12" s="682">
        <v>7.3758837073416199</v>
      </c>
      <c r="P12" s="703">
        <v>1155.0999999999999</v>
      </c>
      <c r="Q12" s="703">
        <v>1169.2</v>
      </c>
      <c r="R12" s="703">
        <v>1186.5</v>
      </c>
      <c r="S12" s="704">
        <v>101.47964420116318</v>
      </c>
      <c r="T12" s="683">
        <v>2.9511932774826839</v>
      </c>
      <c r="U12" s="1066">
        <v>2.8155515152974608</v>
      </c>
      <c r="V12" s="685">
        <v>2.6480001071251622</v>
      </c>
      <c r="W12" s="1068"/>
      <c r="X12" s="1067"/>
      <c r="Y12" s="1067"/>
      <c r="Z12" s="1067"/>
      <c r="AA12" s="1067"/>
      <c r="AB12" s="1067"/>
      <c r="AC12" s="1067"/>
      <c r="AD12" s="1067"/>
      <c r="AE12" s="1067"/>
      <c r="AF12" s="1067"/>
      <c r="AG12" s="1067"/>
      <c r="AH12" s="1067"/>
      <c r="AI12" s="1067"/>
      <c r="AJ12" s="1067"/>
      <c r="AK12" s="1067"/>
      <c r="AL12" s="1067"/>
      <c r="AM12" s="1067"/>
      <c r="AN12" s="1067"/>
      <c r="AO12" s="1067"/>
      <c r="AP12" s="1067"/>
      <c r="AQ12" s="1067"/>
      <c r="AR12" s="1067"/>
      <c r="AS12" s="1067"/>
      <c r="AT12" s="1067"/>
      <c r="AU12" s="1067"/>
      <c r="AV12" s="1067"/>
      <c r="AW12" s="1067"/>
      <c r="AX12" s="1067"/>
      <c r="AY12" s="1067"/>
      <c r="AZ12" s="1067"/>
      <c r="BA12" s="1067"/>
      <c r="BB12" s="1067"/>
      <c r="BC12" s="1067"/>
      <c r="BD12" s="1067"/>
      <c r="BE12" s="1067"/>
      <c r="BF12" s="1067"/>
      <c r="BG12" s="1067"/>
      <c r="BH12" s="1067"/>
      <c r="BI12" s="1067"/>
      <c r="BJ12" s="1067"/>
      <c r="BK12" s="1067"/>
      <c r="BL12" s="1067"/>
      <c r="BM12" s="1067"/>
      <c r="BN12" s="1067"/>
      <c r="BO12" s="1067"/>
      <c r="BP12" s="1067"/>
      <c r="BQ12" s="1067"/>
      <c r="BR12" s="1067"/>
      <c r="BS12" s="1067"/>
      <c r="BT12" s="1067"/>
      <c r="BU12" s="1067"/>
      <c r="BV12" s="1067"/>
      <c r="BW12" s="1067"/>
      <c r="BX12" s="1067"/>
      <c r="BY12" s="1067"/>
      <c r="BZ12" s="1067"/>
      <c r="CA12" s="1067"/>
      <c r="CB12" s="1067"/>
      <c r="CC12" s="1067"/>
      <c r="CD12" s="1067"/>
      <c r="CE12" s="1067"/>
      <c r="CF12" s="1067"/>
      <c r="CG12" s="1067"/>
      <c r="CH12" s="1067"/>
      <c r="CI12" s="1067"/>
      <c r="CJ12" s="1067"/>
      <c r="CK12" s="1067"/>
      <c r="CL12" s="1067"/>
      <c r="CM12" s="1067"/>
      <c r="CN12" s="1067"/>
      <c r="CO12" s="1067"/>
      <c r="CP12" s="1067"/>
      <c r="CQ12" s="1067"/>
      <c r="CR12" s="1067"/>
      <c r="CS12" s="1067"/>
      <c r="CT12" s="1067"/>
      <c r="CU12" s="1067"/>
      <c r="CV12" s="1067"/>
      <c r="CW12" s="1067"/>
      <c r="CX12" s="1067"/>
      <c r="CY12" s="1067"/>
      <c r="CZ12" s="1067"/>
      <c r="DA12" s="1067"/>
      <c r="DB12" s="1067"/>
      <c r="DC12" s="1067"/>
      <c r="DD12" s="1067"/>
      <c r="DE12" s="1067"/>
      <c r="DF12" s="1067"/>
    </row>
    <row r="13" spans="1:110" ht="14.45" customHeight="1">
      <c r="A13" s="702" t="s">
        <v>116</v>
      </c>
      <c r="B13" s="703">
        <v>12561</v>
      </c>
      <c r="C13" s="703">
        <v>12530.3</v>
      </c>
      <c r="D13" s="703">
        <v>13471.3</v>
      </c>
      <c r="E13" s="682">
        <v>107.50979625388059</v>
      </c>
      <c r="F13" s="704">
        <v>3.2221539307661446</v>
      </c>
      <c r="G13" s="704">
        <v>3.1276270939373907</v>
      </c>
      <c r="H13" s="704">
        <v>3.0654818861612196</v>
      </c>
      <c r="I13" s="703">
        <v>9273.9</v>
      </c>
      <c r="J13" s="703">
        <v>8952.5</v>
      </c>
      <c r="K13" s="703">
        <v>9595.4</v>
      </c>
      <c r="L13" s="682">
        <v>107.18123429209719</v>
      </c>
      <c r="M13" s="704">
        <v>3.8928444600036771</v>
      </c>
      <c r="N13" s="704">
        <v>3.6978857304775179</v>
      </c>
      <c r="O13" s="704">
        <v>3.5874597058517836</v>
      </c>
      <c r="P13" s="703">
        <v>3287.1</v>
      </c>
      <c r="Q13" s="703">
        <v>3577.7</v>
      </c>
      <c r="R13" s="703">
        <v>3875.9</v>
      </c>
      <c r="S13" s="704">
        <v>108.33496380356095</v>
      </c>
      <c r="T13" s="683">
        <v>2.1682288609064462</v>
      </c>
      <c r="U13" s="1066">
        <v>2.2567256441795185</v>
      </c>
      <c r="V13" s="684">
        <v>2.2536844271970211</v>
      </c>
      <c r="W13" s="1068"/>
      <c r="X13" s="1067"/>
      <c r="Y13" s="1067"/>
      <c r="Z13" s="1067"/>
      <c r="AA13" s="1067"/>
      <c r="AB13" s="1067"/>
      <c r="AC13" s="1067"/>
      <c r="AD13" s="1067"/>
      <c r="AE13" s="1067"/>
      <c r="AF13" s="1067"/>
      <c r="AG13" s="1067"/>
      <c r="AH13" s="1067"/>
      <c r="AI13" s="1067"/>
      <c r="AJ13" s="1067"/>
      <c r="AK13" s="1067"/>
      <c r="AL13" s="1067"/>
      <c r="AM13" s="1067"/>
      <c r="AN13" s="1067"/>
      <c r="AO13" s="1067"/>
      <c r="AP13" s="1067"/>
      <c r="AQ13" s="1067"/>
      <c r="AR13" s="1067"/>
      <c r="AS13" s="1067"/>
      <c r="AT13" s="1067"/>
      <c r="AU13" s="1067"/>
      <c r="AV13" s="1067"/>
      <c r="AW13" s="1067"/>
      <c r="AX13" s="1067"/>
      <c r="AY13" s="1067"/>
      <c r="AZ13" s="1067"/>
      <c r="BA13" s="1067"/>
      <c r="BB13" s="1067"/>
      <c r="BC13" s="1067"/>
      <c r="BD13" s="1067"/>
      <c r="BE13" s="1067"/>
      <c r="BF13" s="1067"/>
      <c r="BG13" s="1067"/>
      <c r="BH13" s="1067"/>
      <c r="BI13" s="1067"/>
      <c r="BJ13" s="1067"/>
      <c r="BK13" s="1067"/>
      <c r="BL13" s="1067"/>
      <c r="BM13" s="1067"/>
      <c r="BN13" s="1067"/>
      <c r="BO13" s="1067"/>
      <c r="BP13" s="1067"/>
      <c r="BQ13" s="1067"/>
      <c r="BR13" s="1067"/>
      <c r="BS13" s="1067"/>
      <c r="BT13" s="1067"/>
      <c r="BU13" s="1067"/>
      <c r="BV13" s="1067"/>
      <c r="BW13" s="1067"/>
      <c r="BX13" s="1067"/>
      <c r="BY13" s="1067"/>
      <c r="BZ13" s="1067"/>
      <c r="CA13" s="1067"/>
      <c r="CB13" s="1067"/>
      <c r="CC13" s="1067"/>
      <c r="CD13" s="1067"/>
      <c r="CE13" s="1067"/>
      <c r="CF13" s="1067"/>
      <c r="CG13" s="1067"/>
      <c r="CH13" s="1067"/>
      <c r="CI13" s="1067"/>
      <c r="CJ13" s="1067"/>
      <c r="CK13" s="1067"/>
      <c r="CL13" s="1067"/>
      <c r="CM13" s="1067"/>
      <c r="CN13" s="1067"/>
      <c r="CO13" s="1067"/>
      <c r="CP13" s="1067"/>
      <c r="CQ13" s="1067"/>
      <c r="CR13" s="1067"/>
      <c r="CS13" s="1067"/>
      <c r="CT13" s="1067"/>
      <c r="CU13" s="1067"/>
      <c r="CV13" s="1067"/>
      <c r="CW13" s="1067"/>
      <c r="CX13" s="1067"/>
      <c r="CY13" s="1067"/>
      <c r="CZ13" s="1067"/>
      <c r="DA13" s="1067"/>
      <c r="DB13" s="1067"/>
      <c r="DC13" s="1067"/>
      <c r="DD13" s="1067"/>
      <c r="DE13" s="1067"/>
      <c r="DF13" s="1067"/>
    </row>
    <row r="14" spans="1:110" ht="14.45" customHeight="1">
      <c r="A14" s="702" t="s">
        <v>55</v>
      </c>
      <c r="B14" s="703">
        <v>19035.2</v>
      </c>
      <c r="C14" s="703">
        <v>18892.8</v>
      </c>
      <c r="D14" s="703">
        <v>19374.7</v>
      </c>
      <c r="E14" s="682">
        <v>102.55070714769647</v>
      </c>
      <c r="F14" s="704">
        <v>3.9994638022388362</v>
      </c>
      <c r="G14" s="704">
        <v>3.8962662019612493</v>
      </c>
      <c r="H14" s="704">
        <v>3.8318106718024603</v>
      </c>
      <c r="I14" s="703">
        <v>15004</v>
      </c>
      <c r="J14" s="703">
        <v>14838.7</v>
      </c>
      <c r="K14" s="703">
        <v>15149.9</v>
      </c>
      <c r="L14" s="682">
        <v>102.09721875905571</v>
      </c>
      <c r="M14" s="704">
        <v>6.2772385672801247</v>
      </c>
      <c r="N14" s="704">
        <v>6.1776564897095962</v>
      </c>
      <c r="O14" s="704">
        <v>6.0321205572043901</v>
      </c>
      <c r="P14" s="703">
        <v>4031.4</v>
      </c>
      <c r="Q14" s="703">
        <v>4054.2</v>
      </c>
      <c r="R14" s="703">
        <v>4224.8999999999996</v>
      </c>
      <c r="S14" s="704">
        <v>104.21044842385673</v>
      </c>
      <c r="T14" s="683">
        <v>1.7015769786941997</v>
      </c>
      <c r="U14" s="1066">
        <v>1.6568347190692105</v>
      </c>
      <c r="V14" s="684">
        <v>1.6602475458209693</v>
      </c>
      <c r="W14" s="1068"/>
      <c r="X14" s="1067"/>
      <c r="Y14" s="1067"/>
      <c r="Z14" s="1067"/>
      <c r="AA14" s="1067"/>
      <c r="AB14" s="1067"/>
      <c r="AC14" s="1067"/>
      <c r="AD14" s="1067"/>
      <c r="AE14" s="1067"/>
      <c r="AF14" s="1067"/>
      <c r="AG14" s="1067"/>
      <c r="AH14" s="1067"/>
      <c r="AI14" s="1067"/>
      <c r="AJ14" s="1067"/>
      <c r="AK14" s="1067"/>
      <c r="AL14" s="1067"/>
      <c r="AM14" s="1067"/>
      <c r="AN14" s="1067"/>
      <c r="AO14" s="1067"/>
      <c r="AP14" s="1067"/>
      <c r="AQ14" s="1067"/>
      <c r="AR14" s="1067"/>
      <c r="AS14" s="1067"/>
      <c r="AT14" s="1067"/>
      <c r="AU14" s="1067"/>
      <c r="AV14" s="1067"/>
      <c r="AW14" s="1067"/>
      <c r="AX14" s="1067"/>
      <c r="AY14" s="1067"/>
      <c r="AZ14" s="1067"/>
      <c r="BA14" s="1067"/>
      <c r="BB14" s="1067"/>
      <c r="BC14" s="1067"/>
      <c r="BD14" s="1067"/>
      <c r="BE14" s="1067"/>
      <c r="BF14" s="1067"/>
      <c r="BG14" s="1067"/>
      <c r="BH14" s="1067"/>
      <c r="BI14" s="1067"/>
      <c r="BJ14" s="1067"/>
      <c r="BK14" s="1067"/>
      <c r="BL14" s="1067"/>
      <c r="BM14" s="1067"/>
      <c r="BN14" s="1067"/>
      <c r="BO14" s="1067"/>
      <c r="BP14" s="1067"/>
      <c r="BQ14" s="1067"/>
      <c r="BR14" s="1067"/>
      <c r="BS14" s="1067"/>
      <c r="BT14" s="1067"/>
      <c r="BU14" s="1067"/>
      <c r="BV14" s="1067"/>
      <c r="BW14" s="1067"/>
      <c r="BX14" s="1067"/>
      <c r="BY14" s="1067"/>
      <c r="BZ14" s="1067"/>
      <c r="CA14" s="1067"/>
      <c r="CB14" s="1067"/>
      <c r="CC14" s="1067"/>
      <c r="CD14" s="1067"/>
      <c r="CE14" s="1067"/>
      <c r="CF14" s="1067"/>
      <c r="CG14" s="1067"/>
      <c r="CH14" s="1067"/>
      <c r="CI14" s="1067"/>
      <c r="CJ14" s="1067"/>
      <c r="CK14" s="1067"/>
      <c r="CL14" s="1067"/>
      <c r="CM14" s="1067"/>
      <c r="CN14" s="1067"/>
      <c r="CO14" s="1067"/>
      <c r="CP14" s="1067"/>
      <c r="CQ14" s="1067"/>
      <c r="CR14" s="1067"/>
      <c r="CS14" s="1067"/>
      <c r="CT14" s="1067"/>
      <c r="CU14" s="1067"/>
      <c r="CV14" s="1067"/>
      <c r="CW14" s="1067"/>
      <c r="CX14" s="1067"/>
      <c r="CY14" s="1067"/>
      <c r="CZ14" s="1067"/>
      <c r="DA14" s="1067"/>
      <c r="DB14" s="1067"/>
      <c r="DC14" s="1067"/>
      <c r="DD14" s="1067"/>
      <c r="DE14" s="1067"/>
      <c r="DF14" s="1067"/>
    </row>
    <row r="15" spans="1:110" ht="14.45" customHeight="1">
      <c r="A15" s="702" t="s">
        <v>56</v>
      </c>
      <c r="B15" s="703">
        <v>178547</v>
      </c>
      <c r="C15" s="703">
        <v>183195</v>
      </c>
      <c r="D15" s="703" t="s">
        <v>51</v>
      </c>
      <c r="E15" s="703" t="s">
        <v>51</v>
      </c>
      <c r="F15" s="704">
        <v>3.2435992112044572</v>
      </c>
      <c r="G15" s="682">
        <v>3.2385964968107266</v>
      </c>
      <c r="H15" s="682" t="s">
        <v>51</v>
      </c>
      <c r="I15" s="703">
        <v>133892</v>
      </c>
      <c r="J15" s="703">
        <v>135861</v>
      </c>
      <c r="K15" s="703" t="s">
        <v>51</v>
      </c>
      <c r="L15" s="703" t="s">
        <v>51</v>
      </c>
      <c r="M15" s="704">
        <v>4.8524639595137531</v>
      </c>
      <c r="N15" s="704">
        <v>4.8368440483509962</v>
      </c>
      <c r="O15" s="697" t="s">
        <v>51</v>
      </c>
      <c r="P15" s="703">
        <v>44655</v>
      </c>
      <c r="Q15" s="703">
        <v>47334</v>
      </c>
      <c r="R15" s="703" t="s">
        <v>51</v>
      </c>
      <c r="S15" s="704" t="s">
        <v>51</v>
      </c>
      <c r="T15" s="683">
        <v>1.6265762636791039</v>
      </c>
      <c r="U15" s="1066">
        <v>1.6621601691165624</v>
      </c>
      <c r="V15" s="684" t="s">
        <v>51</v>
      </c>
      <c r="W15" s="1068"/>
      <c r="X15" s="1067"/>
      <c r="Y15" s="1067"/>
      <c r="Z15" s="1067"/>
      <c r="AA15" s="1067"/>
      <c r="AB15" s="1067"/>
      <c r="AC15" s="1067"/>
      <c r="AD15" s="1067"/>
      <c r="AE15" s="1067"/>
      <c r="AF15" s="1067"/>
      <c r="AG15" s="1067"/>
      <c r="AH15" s="1067"/>
      <c r="AI15" s="1067"/>
      <c r="AJ15" s="1067"/>
      <c r="AK15" s="1067"/>
      <c r="AL15" s="1067"/>
      <c r="AM15" s="1067"/>
      <c r="AN15" s="1067"/>
      <c r="AO15" s="1067"/>
      <c r="AP15" s="1067"/>
      <c r="AQ15" s="1067"/>
      <c r="AR15" s="1067"/>
      <c r="AS15" s="1067"/>
      <c r="AT15" s="1067"/>
      <c r="AU15" s="1067"/>
      <c r="AV15" s="1067"/>
      <c r="AW15" s="1067"/>
      <c r="AX15" s="1067"/>
      <c r="AY15" s="1067"/>
      <c r="AZ15" s="1067"/>
      <c r="BA15" s="1067"/>
      <c r="BB15" s="1067"/>
      <c r="BC15" s="1067"/>
      <c r="BD15" s="1067"/>
      <c r="BE15" s="1067"/>
      <c r="BF15" s="1067"/>
      <c r="BG15" s="1067"/>
      <c r="BH15" s="1067"/>
      <c r="BI15" s="1067"/>
      <c r="BJ15" s="1067"/>
      <c r="BK15" s="1067"/>
      <c r="BL15" s="1067"/>
      <c r="BM15" s="1067"/>
      <c r="BN15" s="1067"/>
      <c r="BO15" s="1067"/>
      <c r="BP15" s="1067"/>
      <c r="BQ15" s="1067"/>
      <c r="BR15" s="1067"/>
      <c r="BS15" s="1067"/>
      <c r="BT15" s="1067"/>
      <c r="BU15" s="1067"/>
      <c r="BV15" s="1067"/>
      <c r="BW15" s="1067"/>
      <c r="BX15" s="1067"/>
      <c r="BY15" s="1067"/>
      <c r="BZ15" s="1067"/>
      <c r="CA15" s="1067"/>
      <c r="CB15" s="1067"/>
      <c r="CC15" s="1067"/>
      <c r="CD15" s="1067"/>
      <c r="CE15" s="1067"/>
      <c r="CF15" s="1067"/>
      <c r="CG15" s="1067"/>
      <c r="CH15" s="1067"/>
      <c r="CI15" s="1067"/>
      <c r="CJ15" s="1067"/>
      <c r="CK15" s="1067"/>
      <c r="CL15" s="1067"/>
      <c r="CM15" s="1067"/>
      <c r="CN15" s="1067"/>
      <c r="CO15" s="1067"/>
      <c r="CP15" s="1067"/>
      <c r="CQ15" s="1067"/>
      <c r="CR15" s="1067"/>
      <c r="CS15" s="1067"/>
      <c r="CT15" s="1067"/>
      <c r="CU15" s="1067"/>
      <c r="CV15" s="1067"/>
      <c r="CW15" s="1067"/>
      <c r="CX15" s="1067"/>
      <c r="CY15" s="1067"/>
      <c r="CZ15" s="1067"/>
      <c r="DA15" s="1067"/>
      <c r="DB15" s="1067"/>
      <c r="DC15" s="1067"/>
      <c r="DD15" s="1067"/>
      <c r="DE15" s="1067"/>
      <c r="DF15" s="1067"/>
    </row>
    <row r="16" spans="1:110" ht="14.45" customHeight="1">
      <c r="A16" s="702" t="s">
        <v>57</v>
      </c>
      <c r="B16" s="703">
        <v>1632</v>
      </c>
      <c r="C16" s="703">
        <v>1617.5</v>
      </c>
      <c r="D16" s="703">
        <v>1736.3</v>
      </c>
      <c r="E16" s="682">
        <v>107.34466769706337</v>
      </c>
      <c r="F16" s="704">
        <v>3.9704068450592525</v>
      </c>
      <c r="G16" s="682">
        <v>3.7703523268959573</v>
      </c>
      <c r="H16" s="682">
        <v>3.6773707106519429</v>
      </c>
      <c r="I16" s="703">
        <v>1219.7</v>
      </c>
      <c r="J16" s="703">
        <v>1218</v>
      </c>
      <c r="K16" s="703">
        <v>1313.4</v>
      </c>
      <c r="L16" s="682">
        <v>107.83251231527093</v>
      </c>
      <c r="M16" s="704">
        <v>5.2597307390445627</v>
      </c>
      <c r="N16" s="704">
        <v>5.033453039701465</v>
      </c>
      <c r="O16" s="704">
        <v>4.9122387077229188</v>
      </c>
      <c r="P16" s="703">
        <v>412.3</v>
      </c>
      <c r="Q16" s="703">
        <v>399.5</v>
      </c>
      <c r="R16" s="703">
        <v>422.9</v>
      </c>
      <c r="S16" s="704">
        <v>105.85732165206507</v>
      </c>
      <c r="T16" s="683">
        <v>2.3014619279139481</v>
      </c>
      <c r="U16" s="1066">
        <v>2.136089485841389</v>
      </c>
      <c r="V16" s="684">
        <v>2.0650926581536733</v>
      </c>
      <c r="W16" s="1068"/>
      <c r="X16" s="1067"/>
      <c r="Y16" s="1067"/>
      <c r="Z16" s="1067"/>
      <c r="AA16" s="1067"/>
      <c r="AB16" s="1067"/>
      <c r="AC16" s="1067"/>
      <c r="AD16" s="1067"/>
      <c r="AE16" s="1067"/>
      <c r="AF16" s="1067"/>
      <c r="AG16" s="1067"/>
      <c r="AH16" s="1067"/>
      <c r="AI16" s="1067"/>
      <c r="AJ16" s="1067"/>
      <c r="AK16" s="1067"/>
      <c r="AL16" s="1067"/>
      <c r="AM16" s="1067"/>
      <c r="AN16" s="1067"/>
      <c r="AO16" s="1067"/>
      <c r="AP16" s="1067"/>
      <c r="AQ16" s="1067"/>
      <c r="AR16" s="1067"/>
      <c r="AS16" s="1067"/>
      <c r="AT16" s="1067"/>
      <c r="AU16" s="1067"/>
      <c r="AV16" s="1067"/>
      <c r="AW16" s="1067"/>
      <c r="AX16" s="1067"/>
      <c r="AY16" s="1067"/>
      <c r="AZ16" s="1067"/>
      <c r="BA16" s="1067"/>
      <c r="BB16" s="1067"/>
      <c r="BC16" s="1067"/>
      <c r="BD16" s="1067"/>
      <c r="BE16" s="1067"/>
      <c r="BF16" s="1067"/>
      <c r="BG16" s="1067"/>
      <c r="BH16" s="1067"/>
      <c r="BI16" s="1067"/>
      <c r="BJ16" s="1067"/>
      <c r="BK16" s="1067"/>
      <c r="BL16" s="1067"/>
      <c r="BM16" s="1067"/>
      <c r="BN16" s="1067"/>
      <c r="BO16" s="1067"/>
      <c r="BP16" s="1067"/>
      <c r="BQ16" s="1067"/>
      <c r="BR16" s="1067"/>
      <c r="BS16" s="1067"/>
      <c r="BT16" s="1067"/>
      <c r="BU16" s="1067"/>
      <c r="BV16" s="1067"/>
      <c r="BW16" s="1067"/>
      <c r="BX16" s="1067"/>
      <c r="BY16" s="1067"/>
      <c r="BZ16" s="1067"/>
      <c r="CA16" s="1067"/>
      <c r="CB16" s="1067"/>
      <c r="CC16" s="1067"/>
      <c r="CD16" s="1067"/>
      <c r="CE16" s="1067"/>
      <c r="CF16" s="1067"/>
      <c r="CG16" s="1067"/>
      <c r="CH16" s="1067"/>
      <c r="CI16" s="1067"/>
      <c r="CJ16" s="1067"/>
      <c r="CK16" s="1067"/>
      <c r="CL16" s="1067"/>
      <c r="CM16" s="1067"/>
      <c r="CN16" s="1067"/>
      <c r="CO16" s="1067"/>
      <c r="CP16" s="1067"/>
      <c r="CQ16" s="1067"/>
      <c r="CR16" s="1067"/>
      <c r="CS16" s="1067"/>
      <c r="CT16" s="1067"/>
      <c r="CU16" s="1067"/>
      <c r="CV16" s="1067"/>
      <c r="CW16" s="1067"/>
      <c r="CX16" s="1067"/>
      <c r="CY16" s="1067"/>
      <c r="CZ16" s="1067"/>
      <c r="DA16" s="1067"/>
      <c r="DB16" s="1067"/>
      <c r="DC16" s="1067"/>
      <c r="DD16" s="1067"/>
      <c r="DE16" s="1067"/>
      <c r="DF16" s="1067"/>
    </row>
    <row r="17" spans="1:110" ht="14.45" customHeight="1">
      <c r="A17" s="702" t="s">
        <v>58</v>
      </c>
      <c r="B17" s="703">
        <v>26650.3</v>
      </c>
      <c r="C17" s="703">
        <v>26751</v>
      </c>
      <c r="D17" s="703">
        <v>26058.799999999999</v>
      </c>
      <c r="E17" s="682">
        <v>97.412433180068035</v>
      </c>
      <c r="F17" s="704">
        <v>5.1036527762696791</v>
      </c>
      <c r="G17" s="682">
        <v>4.7677438097393789</v>
      </c>
      <c r="H17" s="682">
        <v>4.2947586040040333</v>
      </c>
      <c r="I17" s="703">
        <v>17696.5</v>
      </c>
      <c r="J17" s="703">
        <v>17763.400000000001</v>
      </c>
      <c r="K17" s="703">
        <v>17303.8</v>
      </c>
      <c r="L17" s="682">
        <v>97.41265748674239</v>
      </c>
      <c r="M17" s="704">
        <v>6.3979039647373224</v>
      </c>
      <c r="N17" s="704">
        <v>5.8075378921626326</v>
      </c>
      <c r="O17" s="704">
        <v>5.2307129588904857</v>
      </c>
      <c r="P17" s="703">
        <v>8953.7999999999993</v>
      </c>
      <c r="Q17" s="703">
        <v>8987.7000000000007</v>
      </c>
      <c r="R17" s="703">
        <v>8755.1</v>
      </c>
      <c r="S17" s="704">
        <v>97.412018647707427</v>
      </c>
      <c r="T17" s="683">
        <v>3.6459423428207045</v>
      </c>
      <c r="U17" s="1066">
        <v>3.5216190270948031</v>
      </c>
      <c r="V17" s="684">
        <v>3.1727503898397771</v>
      </c>
      <c r="W17" s="1068"/>
      <c r="X17" s="1067"/>
      <c r="Y17" s="1067"/>
      <c r="Z17" s="1067"/>
      <c r="AA17" s="1067"/>
      <c r="AB17" s="1067"/>
      <c r="AC17" s="1067"/>
      <c r="AD17" s="1067"/>
      <c r="AE17" s="1067"/>
      <c r="AF17" s="1067"/>
      <c r="AG17" s="1067"/>
      <c r="AH17" s="1067"/>
      <c r="AI17" s="1067"/>
      <c r="AJ17" s="1067"/>
      <c r="AK17" s="1067"/>
      <c r="AL17" s="1067"/>
      <c r="AM17" s="1067"/>
      <c r="AN17" s="1067"/>
      <c r="AO17" s="1067"/>
      <c r="AP17" s="1067"/>
      <c r="AQ17" s="1067"/>
      <c r="AR17" s="1067"/>
      <c r="AS17" s="1067"/>
      <c r="AT17" s="1067"/>
      <c r="AU17" s="1067"/>
      <c r="AV17" s="1067"/>
      <c r="AW17" s="1067"/>
      <c r="AX17" s="1067"/>
      <c r="AY17" s="1067"/>
      <c r="AZ17" s="1067"/>
      <c r="BA17" s="1067"/>
      <c r="BB17" s="1067"/>
      <c r="BC17" s="1067"/>
      <c r="BD17" s="1067"/>
      <c r="BE17" s="1067"/>
      <c r="BF17" s="1067"/>
      <c r="BG17" s="1067"/>
      <c r="BH17" s="1067"/>
      <c r="BI17" s="1067"/>
      <c r="BJ17" s="1067"/>
      <c r="BK17" s="1067"/>
      <c r="BL17" s="1067"/>
      <c r="BM17" s="1067"/>
      <c r="BN17" s="1067"/>
      <c r="BO17" s="1067"/>
      <c r="BP17" s="1067"/>
      <c r="BQ17" s="1067"/>
      <c r="BR17" s="1067"/>
      <c r="BS17" s="1067"/>
      <c r="BT17" s="1067"/>
      <c r="BU17" s="1067"/>
      <c r="BV17" s="1067"/>
      <c r="BW17" s="1067"/>
      <c r="BX17" s="1067"/>
      <c r="BY17" s="1067"/>
      <c r="BZ17" s="1067"/>
      <c r="CA17" s="1067"/>
      <c r="CB17" s="1067"/>
      <c r="CC17" s="1067"/>
      <c r="CD17" s="1067"/>
      <c r="CE17" s="1067"/>
      <c r="CF17" s="1067"/>
      <c r="CG17" s="1067"/>
      <c r="CH17" s="1067"/>
      <c r="CI17" s="1067"/>
      <c r="CJ17" s="1067"/>
      <c r="CK17" s="1067"/>
      <c r="CL17" s="1067"/>
      <c r="CM17" s="1067"/>
      <c r="CN17" s="1067"/>
      <c r="CO17" s="1067"/>
      <c r="CP17" s="1067"/>
      <c r="CQ17" s="1067"/>
      <c r="CR17" s="1067"/>
      <c r="CS17" s="1067"/>
      <c r="CT17" s="1067"/>
      <c r="CU17" s="1067"/>
      <c r="CV17" s="1067"/>
      <c r="CW17" s="1067"/>
      <c r="CX17" s="1067"/>
      <c r="CY17" s="1067"/>
      <c r="CZ17" s="1067"/>
      <c r="DA17" s="1067"/>
      <c r="DB17" s="1067"/>
      <c r="DC17" s="1067"/>
      <c r="DD17" s="1067"/>
      <c r="DE17" s="1067"/>
      <c r="DF17" s="1067"/>
    </row>
    <row r="18" spans="1:110" ht="14.45" customHeight="1">
      <c r="A18" s="702" t="s">
        <v>59</v>
      </c>
      <c r="B18" s="703">
        <v>15816.5</v>
      </c>
      <c r="C18" s="703">
        <v>15915.1</v>
      </c>
      <c r="D18" s="703">
        <v>15824</v>
      </c>
      <c r="E18" s="682">
        <v>99.427587636898281</v>
      </c>
      <c r="F18" s="704">
        <v>5.6460217616273285</v>
      </c>
      <c r="G18" s="682">
        <v>5.7877994753737321</v>
      </c>
      <c r="H18" s="682">
        <v>5.5328632637319828</v>
      </c>
      <c r="I18" s="703">
        <v>10431.799999999999</v>
      </c>
      <c r="J18" s="703">
        <v>10310.299999999999</v>
      </c>
      <c r="K18" s="703">
        <v>10208.299999999999</v>
      </c>
      <c r="L18" s="682">
        <v>99.010698039824248</v>
      </c>
      <c r="M18" s="704">
        <v>8.4453040311070335</v>
      </c>
      <c r="N18" s="704">
        <v>8.5256792436760058</v>
      </c>
      <c r="O18" s="704">
        <v>7.9458224167106435</v>
      </c>
      <c r="P18" s="703">
        <v>5384.6</v>
      </c>
      <c r="Q18" s="703">
        <v>5604.9</v>
      </c>
      <c r="R18" s="703">
        <v>5615.6</v>
      </c>
      <c r="S18" s="704">
        <v>100.19090438723262</v>
      </c>
      <c r="T18" s="683">
        <v>3.438147693620087</v>
      </c>
      <c r="U18" s="1066">
        <v>3.638496433495797</v>
      </c>
      <c r="V18" s="684">
        <v>3.5648650415835328</v>
      </c>
      <c r="W18" s="1068"/>
      <c r="X18" s="1067"/>
      <c r="Y18" s="1067"/>
      <c r="Z18" s="1067"/>
      <c r="AA18" s="1067"/>
      <c r="AB18" s="1067"/>
      <c r="AC18" s="1067"/>
      <c r="AD18" s="1067"/>
      <c r="AE18" s="1067"/>
      <c r="AF18" s="1067"/>
      <c r="AG18" s="1067"/>
      <c r="AH18" s="1067"/>
      <c r="AI18" s="1067"/>
      <c r="AJ18" s="1067"/>
      <c r="AK18" s="1067"/>
      <c r="AL18" s="1067"/>
      <c r="AM18" s="1067"/>
      <c r="AN18" s="1067"/>
      <c r="AO18" s="1067"/>
      <c r="AP18" s="1067"/>
      <c r="AQ18" s="1067"/>
      <c r="AR18" s="1067"/>
      <c r="AS18" s="1067"/>
      <c r="AT18" s="1067"/>
      <c r="AU18" s="1067"/>
      <c r="AV18" s="1067"/>
      <c r="AW18" s="1067"/>
      <c r="AX18" s="1067"/>
      <c r="AY18" s="1067"/>
      <c r="AZ18" s="1067"/>
      <c r="BA18" s="1067"/>
      <c r="BB18" s="1067"/>
      <c r="BC18" s="1067"/>
      <c r="BD18" s="1067"/>
      <c r="BE18" s="1067"/>
      <c r="BF18" s="1067"/>
      <c r="BG18" s="1067"/>
      <c r="BH18" s="1067"/>
      <c r="BI18" s="1067"/>
      <c r="BJ18" s="1067"/>
      <c r="BK18" s="1067"/>
      <c r="BL18" s="1067"/>
      <c r="BM18" s="1067"/>
      <c r="BN18" s="1067"/>
      <c r="BO18" s="1067"/>
      <c r="BP18" s="1067"/>
      <c r="BQ18" s="1067"/>
      <c r="BR18" s="1067"/>
      <c r="BS18" s="1067"/>
      <c r="BT18" s="1067"/>
      <c r="BU18" s="1067"/>
      <c r="BV18" s="1067"/>
      <c r="BW18" s="1067"/>
      <c r="BX18" s="1067"/>
      <c r="BY18" s="1067"/>
      <c r="BZ18" s="1067"/>
      <c r="CA18" s="1067"/>
      <c r="CB18" s="1067"/>
      <c r="CC18" s="1067"/>
      <c r="CD18" s="1067"/>
      <c r="CE18" s="1067"/>
      <c r="CF18" s="1067"/>
      <c r="CG18" s="1067"/>
      <c r="CH18" s="1067"/>
      <c r="CI18" s="1067"/>
      <c r="CJ18" s="1067"/>
      <c r="CK18" s="1067"/>
      <c r="CL18" s="1067"/>
      <c r="CM18" s="1067"/>
      <c r="CN18" s="1067"/>
      <c r="CO18" s="1067"/>
      <c r="CP18" s="1067"/>
      <c r="CQ18" s="1067"/>
      <c r="CR18" s="1067"/>
      <c r="CS18" s="1067"/>
      <c r="CT18" s="1067"/>
      <c r="CU18" s="1067"/>
      <c r="CV18" s="1067"/>
      <c r="CW18" s="1067"/>
      <c r="CX18" s="1067"/>
      <c r="CY18" s="1067"/>
      <c r="CZ18" s="1067"/>
      <c r="DA18" s="1067"/>
      <c r="DB18" s="1067"/>
      <c r="DC18" s="1067"/>
      <c r="DD18" s="1067"/>
      <c r="DE18" s="1067"/>
      <c r="DF18" s="1067"/>
    </row>
    <row r="19" spans="1:110" ht="14.45" customHeight="1">
      <c r="A19" s="702" t="s">
        <v>60</v>
      </c>
      <c r="B19" s="703">
        <v>141134</v>
      </c>
      <c r="C19" s="703">
        <v>144584</v>
      </c>
      <c r="D19" s="703">
        <v>150535</v>
      </c>
      <c r="E19" s="703">
        <v>104.11594643944004</v>
      </c>
      <c r="F19" s="704">
        <v>6.9820134026320453</v>
      </c>
      <c r="G19" s="682">
        <v>7.0306816723009122</v>
      </c>
      <c r="H19" s="682">
        <v>7.0034879030663495</v>
      </c>
      <c r="I19" s="703">
        <v>113837</v>
      </c>
      <c r="J19" s="703">
        <v>116134</v>
      </c>
      <c r="K19" s="703">
        <v>120193</v>
      </c>
      <c r="L19" s="703">
        <v>103.49510048736803</v>
      </c>
      <c r="M19" s="704">
        <v>10.941636021460935</v>
      </c>
      <c r="N19" s="704">
        <v>11.149224342930763</v>
      </c>
      <c r="O19" s="682">
        <v>11.007068011524211</v>
      </c>
      <c r="P19" s="703">
        <v>27297</v>
      </c>
      <c r="Q19" s="703">
        <v>28450</v>
      </c>
      <c r="R19" s="703">
        <v>30342</v>
      </c>
      <c r="S19" s="704">
        <v>106.65026362038665</v>
      </c>
      <c r="T19" s="683">
        <v>2.7825914992171188</v>
      </c>
      <c r="U19" s="1066">
        <v>2.8034003423203089</v>
      </c>
      <c r="V19" s="684">
        <v>2.8693093968889807</v>
      </c>
      <c r="W19" s="1068"/>
      <c r="X19" s="1067"/>
      <c r="Y19" s="1067"/>
      <c r="Z19" s="1067"/>
      <c r="AA19" s="1067"/>
      <c r="AB19" s="1067"/>
      <c r="AC19" s="1067"/>
      <c r="AD19" s="1067"/>
      <c r="AE19" s="1067"/>
      <c r="AF19" s="1067"/>
      <c r="AG19" s="1067"/>
      <c r="AH19" s="1067"/>
      <c r="AI19" s="1067"/>
      <c r="AJ19" s="1067"/>
      <c r="AK19" s="1067"/>
      <c r="AL19" s="1067"/>
      <c r="AM19" s="1067"/>
      <c r="AN19" s="1067"/>
      <c r="AO19" s="1067"/>
      <c r="AP19" s="1067"/>
      <c r="AQ19" s="1067"/>
      <c r="AR19" s="1067"/>
      <c r="AS19" s="1067"/>
      <c r="AT19" s="1067"/>
      <c r="AU19" s="1067"/>
      <c r="AV19" s="1067"/>
      <c r="AW19" s="1067"/>
      <c r="AX19" s="1067"/>
      <c r="AY19" s="1067"/>
      <c r="AZ19" s="1067"/>
      <c r="BA19" s="1067"/>
      <c r="BB19" s="1067"/>
      <c r="BC19" s="1067"/>
      <c r="BD19" s="1067"/>
      <c r="BE19" s="1067"/>
      <c r="BF19" s="1067"/>
      <c r="BG19" s="1067"/>
      <c r="BH19" s="1067"/>
      <c r="BI19" s="1067"/>
      <c r="BJ19" s="1067"/>
      <c r="BK19" s="1067"/>
      <c r="BL19" s="1067"/>
      <c r="BM19" s="1067"/>
      <c r="BN19" s="1067"/>
      <c r="BO19" s="1067"/>
      <c r="BP19" s="1067"/>
      <c r="BQ19" s="1067"/>
      <c r="BR19" s="1067"/>
      <c r="BS19" s="1067"/>
      <c r="BT19" s="1067"/>
      <c r="BU19" s="1067"/>
      <c r="BV19" s="1067"/>
      <c r="BW19" s="1067"/>
      <c r="BX19" s="1067"/>
      <c r="BY19" s="1067"/>
      <c r="BZ19" s="1067"/>
      <c r="CA19" s="1067"/>
      <c r="CB19" s="1067"/>
      <c r="CC19" s="1067"/>
      <c r="CD19" s="1067"/>
      <c r="CE19" s="1067"/>
      <c r="CF19" s="1067"/>
      <c r="CG19" s="1067"/>
      <c r="CH19" s="1067"/>
      <c r="CI19" s="1067"/>
      <c r="CJ19" s="1067"/>
      <c r="CK19" s="1067"/>
      <c r="CL19" s="1067"/>
      <c r="CM19" s="1067"/>
      <c r="CN19" s="1067"/>
      <c r="CO19" s="1067"/>
      <c r="CP19" s="1067"/>
      <c r="CQ19" s="1067"/>
      <c r="CR19" s="1067"/>
      <c r="CS19" s="1067"/>
      <c r="CT19" s="1067"/>
      <c r="CU19" s="1067"/>
      <c r="CV19" s="1067"/>
      <c r="CW19" s="1067"/>
      <c r="CX19" s="1067"/>
      <c r="CY19" s="1067"/>
      <c r="CZ19" s="1067"/>
      <c r="DA19" s="1067"/>
      <c r="DB19" s="1067"/>
      <c r="DC19" s="1067"/>
      <c r="DD19" s="1067"/>
      <c r="DE19" s="1067"/>
      <c r="DF19" s="1067"/>
    </row>
    <row r="20" spans="1:110" ht="14.45" customHeight="1">
      <c r="A20" s="702" t="s">
        <v>61</v>
      </c>
      <c r="B20" s="703">
        <v>157638</v>
      </c>
      <c r="C20" s="703">
        <v>157336</v>
      </c>
      <c r="D20" s="703">
        <v>159348</v>
      </c>
      <c r="E20" s="682">
        <v>101.27879188488332</v>
      </c>
      <c r="F20" s="704">
        <v>4.0918566502988591</v>
      </c>
      <c r="G20" s="682">
        <v>4.039811669226169</v>
      </c>
      <c r="H20" s="682">
        <v>3.9554914129882741</v>
      </c>
      <c r="I20" s="703">
        <v>113851</v>
      </c>
      <c r="J20" s="703">
        <v>112280</v>
      </c>
      <c r="K20" s="703">
        <v>114225</v>
      </c>
      <c r="L20" s="682">
        <v>101.73227645172783</v>
      </c>
      <c r="M20" s="704">
        <v>6.0397927867948003</v>
      </c>
      <c r="N20" s="704">
        <v>5.8990385954109597</v>
      </c>
      <c r="O20" s="704">
        <v>5.7502250252209475</v>
      </c>
      <c r="P20" s="703">
        <v>43787</v>
      </c>
      <c r="Q20" s="703">
        <v>45056</v>
      </c>
      <c r="R20" s="703">
        <v>45123</v>
      </c>
      <c r="S20" s="704">
        <v>100.14870383522727</v>
      </c>
      <c r="T20" s="683">
        <v>2.2255530718192844</v>
      </c>
      <c r="U20" s="1066">
        <v>2.2626697655171859</v>
      </c>
      <c r="V20" s="684">
        <v>2.20965661516041</v>
      </c>
      <c r="W20" s="1068"/>
      <c r="X20" s="1067"/>
      <c r="Y20" s="1067"/>
      <c r="Z20" s="1067"/>
      <c r="AA20" s="1067"/>
      <c r="AB20" s="1067"/>
      <c r="AC20" s="1067"/>
      <c r="AD20" s="1067"/>
      <c r="AE20" s="1067"/>
      <c r="AF20" s="1067"/>
      <c r="AG20" s="1067"/>
      <c r="AH20" s="1067"/>
      <c r="AI20" s="1067"/>
      <c r="AJ20" s="1067"/>
      <c r="AK20" s="1067"/>
      <c r="AL20" s="1067"/>
      <c r="AM20" s="1067"/>
      <c r="AN20" s="1067"/>
      <c r="AO20" s="1067"/>
      <c r="AP20" s="1067"/>
      <c r="AQ20" s="1067"/>
      <c r="AR20" s="1067"/>
      <c r="AS20" s="1067"/>
      <c r="AT20" s="1067"/>
      <c r="AU20" s="1067"/>
      <c r="AV20" s="1067"/>
      <c r="AW20" s="1067"/>
      <c r="AX20" s="1067"/>
      <c r="AY20" s="1067"/>
      <c r="AZ20" s="1067"/>
      <c r="BA20" s="1067"/>
      <c r="BB20" s="1067"/>
      <c r="BC20" s="1067"/>
      <c r="BD20" s="1067"/>
      <c r="BE20" s="1067"/>
      <c r="BF20" s="1067"/>
      <c r="BG20" s="1067"/>
      <c r="BH20" s="1067"/>
      <c r="BI20" s="1067"/>
      <c r="BJ20" s="1067"/>
      <c r="BK20" s="1067"/>
      <c r="BL20" s="1067"/>
      <c r="BM20" s="1067"/>
      <c r="BN20" s="1067"/>
      <c r="BO20" s="1067"/>
      <c r="BP20" s="1067"/>
      <c r="BQ20" s="1067"/>
      <c r="BR20" s="1067"/>
      <c r="BS20" s="1067"/>
      <c r="BT20" s="1067"/>
      <c r="BU20" s="1067"/>
      <c r="BV20" s="1067"/>
      <c r="BW20" s="1067"/>
      <c r="BX20" s="1067"/>
      <c r="BY20" s="1067"/>
      <c r="BZ20" s="1067"/>
      <c r="CA20" s="1067"/>
      <c r="CB20" s="1067"/>
      <c r="CC20" s="1067"/>
      <c r="CD20" s="1067"/>
      <c r="CE20" s="1067"/>
      <c r="CF20" s="1067"/>
      <c r="CG20" s="1067"/>
      <c r="CH20" s="1067"/>
      <c r="CI20" s="1067"/>
      <c r="CJ20" s="1067"/>
      <c r="CK20" s="1067"/>
      <c r="CL20" s="1067"/>
      <c r="CM20" s="1067"/>
      <c r="CN20" s="1067"/>
      <c r="CO20" s="1067"/>
      <c r="CP20" s="1067"/>
      <c r="CQ20" s="1067"/>
      <c r="CR20" s="1067"/>
      <c r="CS20" s="1067"/>
      <c r="CT20" s="1067"/>
      <c r="CU20" s="1067"/>
      <c r="CV20" s="1067"/>
      <c r="CW20" s="1067"/>
      <c r="CX20" s="1067"/>
      <c r="CY20" s="1067"/>
      <c r="CZ20" s="1067"/>
      <c r="DA20" s="1067"/>
      <c r="DB20" s="1067"/>
      <c r="DC20" s="1067"/>
      <c r="DD20" s="1067"/>
      <c r="DE20" s="1067"/>
      <c r="DF20" s="1067"/>
    </row>
    <row r="21" spans="1:110" ht="14.45" customHeight="1">
      <c r="A21" s="702" t="s">
        <v>696</v>
      </c>
      <c r="B21" s="703">
        <v>4642.8</v>
      </c>
      <c r="C21" s="703">
        <v>4723.7</v>
      </c>
      <c r="D21" s="703" t="s">
        <v>51</v>
      </c>
      <c r="E21" s="703" t="s">
        <v>51</v>
      </c>
      <c r="F21" s="704">
        <v>6.2012480499219969</v>
      </c>
      <c r="G21" s="682">
        <v>6.0474196976098114</v>
      </c>
      <c r="H21" s="682" t="s">
        <v>51</v>
      </c>
      <c r="I21" s="703">
        <v>3141</v>
      </c>
      <c r="J21" s="703">
        <v>3206.1</v>
      </c>
      <c r="K21" s="703" t="s">
        <v>51</v>
      </c>
      <c r="L21" s="703" t="s">
        <v>51</v>
      </c>
      <c r="M21" s="704">
        <v>8.3001257835043916</v>
      </c>
      <c r="N21" s="704">
        <v>8.1301081022140291</v>
      </c>
      <c r="O21" s="697" t="s">
        <v>51</v>
      </c>
      <c r="P21" s="703">
        <v>1501.8</v>
      </c>
      <c r="Q21" s="703">
        <v>1517.7</v>
      </c>
      <c r="R21" s="703" t="s">
        <v>51</v>
      </c>
      <c r="S21" s="704" t="s">
        <v>51</v>
      </c>
      <c r="T21" s="683">
        <v>4.0560577538547129</v>
      </c>
      <c r="U21" s="1066">
        <v>3.924128854770776</v>
      </c>
      <c r="V21" s="684" t="s">
        <v>51</v>
      </c>
      <c r="W21" s="1068"/>
      <c r="X21" s="1067"/>
      <c r="Y21" s="1067"/>
      <c r="Z21" s="1067"/>
      <c r="AA21" s="1067"/>
      <c r="AB21" s="1067"/>
      <c r="AC21" s="1067"/>
      <c r="AD21" s="1067"/>
      <c r="AE21" s="1067"/>
      <c r="AF21" s="1067"/>
      <c r="AG21" s="1067"/>
      <c r="AH21" s="1067"/>
      <c r="AI21" s="1067"/>
      <c r="AJ21" s="1067"/>
      <c r="AK21" s="1067"/>
      <c r="AL21" s="1067"/>
      <c r="AM21" s="1067"/>
      <c r="AN21" s="1067"/>
      <c r="AO21" s="1067"/>
      <c r="AP21" s="1067"/>
      <c r="AQ21" s="1067"/>
      <c r="AR21" s="1067"/>
      <c r="AS21" s="1067"/>
      <c r="AT21" s="1067"/>
      <c r="AU21" s="1067"/>
      <c r="AV21" s="1067"/>
      <c r="AW21" s="1067"/>
      <c r="AX21" s="1067"/>
      <c r="AY21" s="1067"/>
      <c r="AZ21" s="1067"/>
      <c r="BA21" s="1067"/>
      <c r="BB21" s="1067"/>
      <c r="BC21" s="1067"/>
      <c r="BD21" s="1067"/>
      <c r="BE21" s="1067"/>
      <c r="BF21" s="1067"/>
      <c r="BG21" s="1067"/>
      <c r="BH21" s="1067"/>
      <c r="BI21" s="1067"/>
      <c r="BJ21" s="1067"/>
      <c r="BK21" s="1067"/>
      <c r="BL21" s="1067"/>
      <c r="BM21" s="1067"/>
      <c r="BN21" s="1067"/>
      <c r="BO21" s="1067"/>
      <c r="BP21" s="1067"/>
      <c r="BQ21" s="1067"/>
      <c r="BR21" s="1067"/>
      <c r="BS21" s="1067"/>
      <c r="BT21" s="1067"/>
      <c r="BU21" s="1067"/>
      <c r="BV21" s="1067"/>
      <c r="BW21" s="1067"/>
      <c r="BX21" s="1067"/>
      <c r="BY21" s="1067"/>
      <c r="BZ21" s="1067"/>
      <c r="CA21" s="1067"/>
      <c r="CB21" s="1067"/>
      <c r="CC21" s="1067"/>
      <c r="CD21" s="1067"/>
      <c r="CE21" s="1067"/>
      <c r="CF21" s="1067"/>
      <c r="CG21" s="1067"/>
      <c r="CH21" s="1067"/>
      <c r="CI21" s="1067"/>
      <c r="CJ21" s="1067"/>
      <c r="CK21" s="1067"/>
      <c r="CL21" s="1067"/>
      <c r="CM21" s="1067"/>
      <c r="CN21" s="1067"/>
      <c r="CO21" s="1067"/>
      <c r="CP21" s="1067"/>
      <c r="CQ21" s="1067"/>
      <c r="CR21" s="1067"/>
      <c r="CS21" s="1067"/>
      <c r="CT21" s="1067"/>
      <c r="CU21" s="1067"/>
      <c r="CV21" s="1067"/>
      <c r="CW21" s="1067"/>
      <c r="CX21" s="1067"/>
      <c r="CY21" s="1067"/>
      <c r="CZ21" s="1067"/>
      <c r="DA21" s="1067"/>
      <c r="DB21" s="1067"/>
      <c r="DC21" s="1067"/>
      <c r="DD21" s="1067"/>
      <c r="DE21" s="1067"/>
      <c r="DF21" s="1067"/>
    </row>
    <row r="22" spans="1:110" ht="14.45" customHeight="1">
      <c r="A22" s="702" t="s">
        <v>62</v>
      </c>
      <c r="B22" s="703">
        <v>132719.1</v>
      </c>
      <c r="C22" s="703">
        <v>134660.4</v>
      </c>
      <c r="D22" s="703">
        <v>138166.5</v>
      </c>
      <c r="E22" s="682">
        <v>102.60366076441181</v>
      </c>
      <c r="F22" s="704">
        <v>4.2412000095357349</v>
      </c>
      <c r="G22" s="682">
        <v>4.2805239694166914</v>
      </c>
      <c r="H22" s="682">
        <v>4.2736964717711281</v>
      </c>
      <c r="I22" s="703">
        <v>106298.4</v>
      </c>
      <c r="J22" s="703">
        <v>106743.5</v>
      </c>
      <c r="K22" s="703">
        <v>110195</v>
      </c>
      <c r="L22" s="682">
        <v>103.23345215399533</v>
      </c>
      <c r="M22" s="704">
        <v>6.4657198553019466</v>
      </c>
      <c r="N22" s="704">
        <v>6.5552953952985566</v>
      </c>
      <c r="O22" s="704">
        <v>6.5348864612772912</v>
      </c>
      <c r="P22" s="703">
        <v>26420.7</v>
      </c>
      <c r="Q22" s="703">
        <v>27916.9</v>
      </c>
      <c r="R22" s="703">
        <v>27971.5</v>
      </c>
      <c r="S22" s="704">
        <v>100.19558045484993</v>
      </c>
      <c r="T22" s="683">
        <v>1.7788705669626033</v>
      </c>
      <c r="U22" s="1066">
        <v>1.839626825317394</v>
      </c>
      <c r="V22" s="684">
        <v>1.8084707797634114</v>
      </c>
      <c r="W22" s="1068"/>
      <c r="X22" s="1067"/>
      <c r="Y22" s="1067"/>
      <c r="Z22" s="1067"/>
      <c r="AA22" s="1067"/>
      <c r="AB22" s="1067"/>
      <c r="AC22" s="1067"/>
      <c r="AD22" s="1067"/>
      <c r="AE22" s="1067"/>
      <c r="AF22" s="1067"/>
      <c r="AG22" s="1067"/>
      <c r="AH22" s="1067"/>
      <c r="AI22" s="1067"/>
      <c r="AJ22" s="1067"/>
      <c r="AK22" s="1067"/>
      <c r="AL22" s="1067"/>
      <c r="AM22" s="1067"/>
      <c r="AN22" s="1067"/>
      <c r="AO22" s="1067"/>
      <c r="AP22" s="1067"/>
      <c r="AQ22" s="1067"/>
      <c r="AR22" s="1067"/>
      <c r="AS22" s="1067"/>
      <c r="AT22" s="1067"/>
      <c r="AU22" s="1067"/>
      <c r="AV22" s="1067"/>
      <c r="AW22" s="1067"/>
      <c r="AX22" s="1067"/>
      <c r="AY22" s="1067"/>
      <c r="AZ22" s="1067"/>
      <c r="BA22" s="1067"/>
      <c r="BB22" s="1067"/>
      <c r="BC22" s="1067"/>
      <c r="BD22" s="1067"/>
      <c r="BE22" s="1067"/>
      <c r="BF22" s="1067"/>
      <c r="BG22" s="1067"/>
      <c r="BH22" s="1067"/>
      <c r="BI22" s="1067"/>
      <c r="BJ22" s="1067"/>
      <c r="BK22" s="1067"/>
      <c r="BL22" s="1067"/>
      <c r="BM22" s="1067"/>
      <c r="BN22" s="1067"/>
      <c r="BO22" s="1067"/>
      <c r="BP22" s="1067"/>
      <c r="BQ22" s="1067"/>
      <c r="BR22" s="1067"/>
      <c r="BS22" s="1067"/>
      <c r="BT22" s="1067"/>
      <c r="BU22" s="1067"/>
      <c r="BV22" s="1067"/>
      <c r="BW22" s="1067"/>
      <c r="BX22" s="1067"/>
      <c r="BY22" s="1067"/>
      <c r="BZ22" s="1067"/>
      <c r="CA22" s="1067"/>
      <c r="CB22" s="1067"/>
      <c r="CC22" s="1067"/>
      <c r="CD22" s="1067"/>
      <c r="CE22" s="1067"/>
      <c r="CF22" s="1067"/>
      <c r="CG22" s="1067"/>
      <c r="CH22" s="1067"/>
      <c r="CI22" s="1067"/>
      <c r="CJ22" s="1067"/>
      <c r="CK22" s="1067"/>
      <c r="CL22" s="1067"/>
      <c r="CM22" s="1067"/>
      <c r="CN22" s="1067"/>
      <c r="CO22" s="1067"/>
      <c r="CP22" s="1067"/>
      <c r="CQ22" s="1067"/>
      <c r="CR22" s="1067"/>
      <c r="CS22" s="1067"/>
      <c r="CT22" s="1067"/>
      <c r="CU22" s="1067"/>
      <c r="CV22" s="1067"/>
      <c r="CW22" s="1067"/>
      <c r="CX22" s="1067"/>
      <c r="CY22" s="1067"/>
      <c r="CZ22" s="1067"/>
      <c r="DA22" s="1067"/>
      <c r="DB22" s="1067"/>
      <c r="DC22" s="1067"/>
      <c r="DD22" s="1067"/>
      <c r="DE22" s="1067"/>
      <c r="DF22" s="1067"/>
    </row>
    <row r="23" spans="1:110" ht="14.45" customHeight="1">
      <c r="A23" s="702" t="s">
        <v>63</v>
      </c>
      <c r="B23" s="703">
        <v>1131.7</v>
      </c>
      <c r="C23" s="703">
        <v>1197.3</v>
      </c>
      <c r="D23" s="703" t="s">
        <v>51</v>
      </c>
      <c r="E23" s="703" t="s">
        <v>51</v>
      </c>
      <c r="F23" s="704">
        <v>3.5183440745887702</v>
      </c>
      <c r="G23" s="682">
        <v>3.5228797401313461</v>
      </c>
      <c r="H23" s="682" t="s">
        <v>51</v>
      </c>
      <c r="I23" s="703">
        <v>878</v>
      </c>
      <c r="J23" s="703">
        <v>905.4</v>
      </c>
      <c r="K23" s="703" t="s">
        <v>51</v>
      </c>
      <c r="L23" s="703" t="s">
        <v>51</v>
      </c>
      <c r="M23" s="704">
        <v>5.2960478695169613</v>
      </c>
      <c r="N23" s="704">
        <v>5.0903202955016953</v>
      </c>
      <c r="O23" s="697" t="s">
        <v>51</v>
      </c>
      <c r="P23" s="703">
        <v>253.7</v>
      </c>
      <c r="Q23" s="703">
        <v>291.89999999999998</v>
      </c>
      <c r="R23" s="703" t="s">
        <v>51</v>
      </c>
      <c r="S23" s="704" t="s">
        <v>51</v>
      </c>
      <c r="T23" s="683">
        <v>1.6276175323342228</v>
      </c>
      <c r="U23" s="1066">
        <v>1.8018852200966682</v>
      </c>
      <c r="V23" s="685" t="s">
        <v>51</v>
      </c>
      <c r="W23" s="1068"/>
      <c r="X23" s="1067"/>
      <c r="Y23" s="1067"/>
      <c r="Z23" s="1067"/>
      <c r="AA23" s="1067"/>
      <c r="AB23" s="1067"/>
      <c r="AC23" s="1067"/>
      <c r="AD23" s="1067"/>
      <c r="AE23" s="1067"/>
      <c r="AF23" s="1067"/>
      <c r="AG23" s="1067"/>
      <c r="AH23" s="1067"/>
      <c r="AI23" s="1067"/>
      <c r="AJ23" s="1067"/>
      <c r="AK23" s="1067"/>
      <c r="AL23" s="1067"/>
      <c r="AM23" s="1067"/>
      <c r="AN23" s="1067"/>
      <c r="AO23" s="1067"/>
      <c r="AP23" s="1067"/>
      <c r="AQ23" s="1067"/>
      <c r="AR23" s="1067"/>
      <c r="AS23" s="1067"/>
      <c r="AT23" s="1067"/>
      <c r="AU23" s="1067"/>
      <c r="AV23" s="1067"/>
      <c r="AW23" s="1067"/>
      <c r="AX23" s="1067"/>
      <c r="AY23" s="1067"/>
      <c r="AZ23" s="1067"/>
      <c r="BA23" s="1067"/>
      <c r="BB23" s="1067"/>
      <c r="BC23" s="1067"/>
      <c r="BD23" s="1067"/>
      <c r="BE23" s="1067"/>
      <c r="BF23" s="1067"/>
      <c r="BG23" s="1067"/>
      <c r="BH23" s="1067"/>
      <c r="BI23" s="1067"/>
      <c r="BJ23" s="1067"/>
      <c r="BK23" s="1067"/>
      <c r="BL23" s="1067"/>
      <c r="BM23" s="1067"/>
      <c r="BN23" s="1067"/>
      <c r="BO23" s="1067"/>
      <c r="BP23" s="1067"/>
      <c r="BQ23" s="1067"/>
      <c r="BR23" s="1067"/>
      <c r="BS23" s="1067"/>
      <c r="BT23" s="1067"/>
      <c r="BU23" s="1067"/>
      <c r="BV23" s="1067"/>
      <c r="BW23" s="1067"/>
      <c r="BX23" s="1067"/>
      <c r="BY23" s="1067"/>
      <c r="BZ23" s="1067"/>
      <c r="CA23" s="1067"/>
      <c r="CB23" s="1067"/>
      <c r="CC23" s="1067"/>
      <c r="CD23" s="1067"/>
      <c r="CE23" s="1067"/>
      <c r="CF23" s="1067"/>
      <c r="CG23" s="1067"/>
      <c r="CH23" s="1067"/>
      <c r="CI23" s="1067"/>
      <c r="CJ23" s="1067"/>
      <c r="CK23" s="1067"/>
      <c r="CL23" s="1067"/>
      <c r="CM23" s="1067"/>
      <c r="CN23" s="1067"/>
      <c r="CO23" s="1067"/>
      <c r="CP23" s="1067"/>
      <c r="CQ23" s="1067"/>
      <c r="CR23" s="1067"/>
      <c r="CS23" s="1067"/>
      <c r="CT23" s="1067"/>
      <c r="CU23" s="1067"/>
      <c r="CV23" s="1067"/>
      <c r="CW23" s="1067"/>
      <c r="CX23" s="1067"/>
      <c r="CY23" s="1067"/>
      <c r="CZ23" s="1067"/>
      <c r="DA23" s="1067"/>
      <c r="DB23" s="1067"/>
      <c r="DC23" s="1067"/>
      <c r="DD23" s="1067"/>
      <c r="DE23" s="1067"/>
      <c r="DF23" s="1067"/>
    </row>
    <row r="24" spans="1:110" ht="14.45" customHeight="1">
      <c r="A24" s="702" t="s">
        <v>64</v>
      </c>
      <c r="B24" s="703">
        <v>1854.3</v>
      </c>
      <c r="C24" s="703">
        <v>1852.5</v>
      </c>
      <c r="D24" s="703" t="s">
        <v>51</v>
      </c>
      <c r="E24" s="703" t="s">
        <v>51</v>
      </c>
      <c r="F24" s="704">
        <v>3.9547263490601043</v>
      </c>
      <c r="G24" s="682">
        <v>4.0392829809363286</v>
      </c>
      <c r="H24" s="682" t="s">
        <v>51</v>
      </c>
      <c r="I24" s="703">
        <v>1313</v>
      </c>
      <c r="J24" s="703">
        <v>1310.7</v>
      </c>
      <c r="K24" s="703" t="s">
        <v>51</v>
      </c>
      <c r="L24" s="703" t="s">
        <v>51</v>
      </c>
      <c r="M24" s="704">
        <v>5.1436540706557086</v>
      </c>
      <c r="N24" s="704">
        <v>5.4545000561804766</v>
      </c>
      <c r="O24" s="697" t="s">
        <v>51</v>
      </c>
      <c r="P24" s="703">
        <v>541.4</v>
      </c>
      <c r="Q24" s="703">
        <v>541.79999999999995</v>
      </c>
      <c r="R24" s="703" t="s">
        <v>51</v>
      </c>
      <c r="S24" s="704" t="s">
        <v>51</v>
      </c>
      <c r="T24" s="683">
        <v>2.5344543479889148</v>
      </c>
      <c r="U24" s="1066">
        <v>2.4816328026236234</v>
      </c>
      <c r="V24" s="685" t="s">
        <v>51</v>
      </c>
      <c r="W24" s="1068"/>
      <c r="X24" s="1067"/>
      <c r="Y24" s="1067"/>
      <c r="Z24" s="1067"/>
      <c r="AA24" s="1067"/>
      <c r="AB24" s="1067"/>
      <c r="AC24" s="1067"/>
      <c r="AD24" s="1067"/>
      <c r="AE24" s="1067"/>
      <c r="AF24" s="1067"/>
      <c r="AG24" s="1067"/>
      <c r="AH24" s="1067"/>
      <c r="AI24" s="1067"/>
      <c r="AJ24" s="1067"/>
      <c r="AK24" s="1067"/>
      <c r="AL24" s="1067"/>
      <c r="AM24" s="1067"/>
      <c r="AN24" s="1067"/>
      <c r="AO24" s="1067"/>
      <c r="AP24" s="1067"/>
      <c r="AQ24" s="1067"/>
      <c r="AR24" s="1067"/>
      <c r="AS24" s="1067"/>
      <c r="AT24" s="1067"/>
      <c r="AU24" s="1067"/>
      <c r="AV24" s="1067"/>
      <c r="AW24" s="1067"/>
      <c r="AX24" s="1067"/>
      <c r="AY24" s="1067"/>
      <c r="AZ24" s="1067"/>
      <c r="BA24" s="1067"/>
      <c r="BB24" s="1067"/>
      <c r="BC24" s="1067"/>
      <c r="BD24" s="1067"/>
      <c r="BE24" s="1067"/>
      <c r="BF24" s="1067"/>
      <c r="BG24" s="1067"/>
      <c r="BH24" s="1067"/>
      <c r="BI24" s="1067"/>
      <c r="BJ24" s="1067"/>
      <c r="BK24" s="1067"/>
      <c r="BL24" s="1067"/>
      <c r="BM24" s="1067"/>
      <c r="BN24" s="1067"/>
      <c r="BO24" s="1067"/>
      <c r="BP24" s="1067"/>
      <c r="BQ24" s="1067"/>
      <c r="BR24" s="1067"/>
      <c r="BS24" s="1067"/>
      <c r="BT24" s="1067"/>
      <c r="BU24" s="1067"/>
      <c r="BV24" s="1067"/>
      <c r="BW24" s="1067"/>
      <c r="BX24" s="1067"/>
      <c r="BY24" s="1067"/>
      <c r="BZ24" s="1067"/>
      <c r="CA24" s="1067"/>
      <c r="CB24" s="1067"/>
      <c r="CC24" s="1067"/>
      <c r="CD24" s="1067"/>
      <c r="CE24" s="1067"/>
      <c r="CF24" s="1067"/>
      <c r="CG24" s="1067"/>
      <c r="CH24" s="1067"/>
      <c r="CI24" s="1067"/>
      <c r="CJ24" s="1067"/>
      <c r="CK24" s="1067"/>
      <c r="CL24" s="1067"/>
      <c r="CM24" s="1067"/>
      <c r="CN24" s="1067"/>
      <c r="CO24" s="1067"/>
      <c r="CP24" s="1067"/>
      <c r="CQ24" s="1067"/>
      <c r="CR24" s="1067"/>
      <c r="CS24" s="1067"/>
      <c r="CT24" s="1067"/>
      <c r="CU24" s="1067"/>
      <c r="CV24" s="1067"/>
      <c r="CW24" s="1067"/>
      <c r="CX24" s="1067"/>
      <c r="CY24" s="1067"/>
      <c r="CZ24" s="1067"/>
      <c r="DA24" s="1067"/>
      <c r="DB24" s="1067"/>
      <c r="DC24" s="1067"/>
      <c r="DD24" s="1067"/>
      <c r="DE24" s="1067"/>
      <c r="DF24" s="1067"/>
    </row>
    <row r="25" spans="1:110" ht="14.45" customHeight="1">
      <c r="A25" s="702" t="s">
        <v>65</v>
      </c>
      <c r="B25" s="703">
        <v>4175.3999999999996</v>
      </c>
      <c r="C25" s="703">
        <v>4142.8</v>
      </c>
      <c r="D25" s="703" t="s">
        <v>51</v>
      </c>
      <c r="E25" s="703" t="s">
        <v>51</v>
      </c>
      <c r="F25" s="704">
        <v>6.4468812436116369</v>
      </c>
      <c r="G25" s="682">
        <v>6.2785107859808011</v>
      </c>
      <c r="H25" s="682" t="s">
        <v>51</v>
      </c>
      <c r="I25" s="703">
        <v>2725</v>
      </c>
      <c r="J25" s="703">
        <v>2714.6</v>
      </c>
      <c r="K25" s="703" t="s">
        <v>51</v>
      </c>
      <c r="L25" s="703" t="s">
        <v>51</v>
      </c>
      <c r="M25" s="704">
        <v>8.7762240014428432</v>
      </c>
      <c r="N25" s="704">
        <v>8.7494641573652974</v>
      </c>
      <c r="O25" s="697" t="s">
        <v>51</v>
      </c>
      <c r="P25" s="703">
        <v>1450.4</v>
      </c>
      <c r="Q25" s="703">
        <v>1428.1</v>
      </c>
      <c r="R25" s="703" t="s">
        <v>51</v>
      </c>
      <c r="S25" s="704" t="s">
        <v>51</v>
      </c>
      <c r="T25" s="683">
        <v>4.3017641266564643</v>
      </c>
      <c r="U25" s="1066">
        <v>4.0851996258356476</v>
      </c>
      <c r="V25" s="685" t="s">
        <v>51</v>
      </c>
      <c r="W25" s="1068"/>
      <c r="X25" s="1067"/>
      <c r="Y25" s="1067"/>
      <c r="Z25" s="1067"/>
      <c r="AA25" s="1067"/>
      <c r="AB25" s="1067"/>
      <c r="AC25" s="1067"/>
      <c r="AD25" s="1067"/>
      <c r="AE25" s="1067"/>
      <c r="AF25" s="1067"/>
      <c r="AG25" s="1067"/>
      <c r="AH25" s="1067"/>
      <c r="AI25" s="1067"/>
      <c r="AJ25" s="1067"/>
      <c r="AK25" s="1067"/>
      <c r="AL25" s="1067"/>
      <c r="AM25" s="1067"/>
      <c r="AN25" s="1067"/>
      <c r="AO25" s="1067"/>
      <c r="AP25" s="1067"/>
      <c r="AQ25" s="1067"/>
      <c r="AR25" s="1067"/>
      <c r="AS25" s="1067"/>
      <c r="AT25" s="1067"/>
      <c r="AU25" s="1067"/>
      <c r="AV25" s="1067"/>
      <c r="AW25" s="1067"/>
      <c r="AX25" s="1067"/>
      <c r="AY25" s="1067"/>
      <c r="AZ25" s="1067"/>
      <c r="BA25" s="1067"/>
      <c r="BB25" s="1067"/>
      <c r="BC25" s="1067"/>
      <c r="BD25" s="1067"/>
      <c r="BE25" s="1067"/>
      <c r="BF25" s="1067"/>
      <c r="BG25" s="1067"/>
      <c r="BH25" s="1067"/>
      <c r="BI25" s="1067"/>
      <c r="BJ25" s="1067"/>
      <c r="BK25" s="1067"/>
      <c r="BL25" s="1067"/>
      <c r="BM25" s="1067"/>
      <c r="BN25" s="1067"/>
      <c r="BO25" s="1067"/>
      <c r="BP25" s="1067"/>
      <c r="BQ25" s="1067"/>
      <c r="BR25" s="1067"/>
      <c r="BS25" s="1067"/>
      <c r="BT25" s="1067"/>
      <c r="BU25" s="1067"/>
      <c r="BV25" s="1067"/>
      <c r="BW25" s="1067"/>
      <c r="BX25" s="1067"/>
      <c r="BY25" s="1067"/>
      <c r="BZ25" s="1067"/>
      <c r="CA25" s="1067"/>
      <c r="CB25" s="1067"/>
      <c r="CC25" s="1067"/>
      <c r="CD25" s="1067"/>
      <c r="CE25" s="1067"/>
      <c r="CF25" s="1067"/>
      <c r="CG25" s="1067"/>
      <c r="CH25" s="1067"/>
      <c r="CI25" s="1067"/>
      <c r="CJ25" s="1067"/>
      <c r="CK25" s="1067"/>
      <c r="CL25" s="1067"/>
      <c r="CM25" s="1067"/>
      <c r="CN25" s="1067"/>
      <c r="CO25" s="1067"/>
      <c r="CP25" s="1067"/>
      <c r="CQ25" s="1067"/>
      <c r="CR25" s="1067"/>
      <c r="CS25" s="1067"/>
      <c r="CT25" s="1067"/>
      <c r="CU25" s="1067"/>
      <c r="CV25" s="1067"/>
      <c r="CW25" s="1067"/>
      <c r="CX25" s="1067"/>
      <c r="CY25" s="1067"/>
      <c r="CZ25" s="1067"/>
      <c r="DA25" s="1067"/>
      <c r="DB25" s="1067"/>
      <c r="DC25" s="1067"/>
      <c r="DD25" s="1067"/>
      <c r="DE25" s="1067"/>
      <c r="DF25" s="1067"/>
    </row>
    <row r="26" spans="1:110" ht="14.45" customHeight="1">
      <c r="A26" s="702" t="s">
        <v>66</v>
      </c>
      <c r="B26" s="703">
        <v>996.3</v>
      </c>
      <c r="C26" s="703">
        <v>993.4</v>
      </c>
      <c r="D26" s="703">
        <v>972.8</v>
      </c>
      <c r="E26" s="682">
        <v>97.926313670223479</v>
      </c>
      <c r="F26" s="704">
        <v>0.53125544892765109</v>
      </c>
      <c r="G26" s="682">
        <v>0.51989566498915618</v>
      </c>
      <c r="H26" s="682">
        <v>0.49004347322341607</v>
      </c>
      <c r="I26" s="703">
        <v>713.3</v>
      </c>
      <c r="J26" s="703">
        <v>710.8</v>
      </c>
      <c r="K26" s="703">
        <v>697.2</v>
      </c>
      <c r="L26" s="682">
        <v>98.086662915025329</v>
      </c>
      <c r="M26" s="704">
        <v>0.5062732313973155</v>
      </c>
      <c r="N26" s="704">
        <v>0.4977828075846748</v>
      </c>
      <c r="O26" s="704">
        <v>0.46994274005196879</v>
      </c>
      <c r="P26" s="703">
        <v>283</v>
      </c>
      <c r="Q26" s="703">
        <v>282.60000000000002</v>
      </c>
      <c r="R26" s="703">
        <v>275.5</v>
      </c>
      <c r="S26" s="704">
        <v>97.487615003538565</v>
      </c>
      <c r="T26" s="683">
        <v>0.60671546116806663</v>
      </c>
      <c r="U26" s="1066">
        <v>0.58529190035540024</v>
      </c>
      <c r="V26" s="684">
        <v>0.54930265479667828</v>
      </c>
      <c r="W26" s="1068"/>
      <c r="X26" s="1067"/>
      <c r="Y26" s="10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J26" s="1067"/>
      <c r="AK26" s="1067"/>
      <c r="AL26" s="1067"/>
      <c r="AM26" s="1067"/>
      <c r="AN26" s="1067"/>
      <c r="AO26" s="1067"/>
      <c r="AP26" s="1067"/>
      <c r="AQ26" s="1067"/>
      <c r="AR26" s="1067"/>
      <c r="AS26" s="1067"/>
      <c r="AT26" s="1067"/>
      <c r="AU26" s="1067"/>
      <c r="AV26" s="1067"/>
      <c r="AW26" s="1067"/>
      <c r="AX26" s="1067"/>
      <c r="AY26" s="1067"/>
      <c r="AZ26" s="1067"/>
      <c r="BA26" s="1067"/>
      <c r="BB26" s="1067"/>
      <c r="BC26" s="1067"/>
      <c r="BD26" s="1067"/>
      <c r="BE26" s="1067"/>
      <c r="BF26" s="1067"/>
      <c r="BG26" s="1067"/>
      <c r="BH26" s="1067"/>
      <c r="BI26" s="1067"/>
      <c r="BJ26" s="1067"/>
      <c r="BK26" s="1067"/>
      <c r="BL26" s="1067"/>
      <c r="BM26" s="1067"/>
      <c r="BN26" s="1067"/>
      <c r="BO26" s="1067"/>
      <c r="BP26" s="1067"/>
      <c r="BQ26" s="1067"/>
      <c r="BR26" s="1067"/>
      <c r="BS26" s="1067"/>
      <c r="BT26" s="1067"/>
      <c r="BU26" s="1067"/>
      <c r="BV26" s="1067"/>
      <c r="BW26" s="1067"/>
      <c r="BX26" s="1067"/>
      <c r="BY26" s="1067"/>
      <c r="BZ26" s="1067"/>
      <c r="CA26" s="1067"/>
      <c r="CB26" s="1067"/>
      <c r="CC26" s="1067"/>
      <c r="CD26" s="1067"/>
      <c r="CE26" s="1067"/>
      <c r="CF26" s="1067"/>
      <c r="CG26" s="1067"/>
      <c r="CH26" s="1067"/>
      <c r="CI26" s="1067"/>
      <c r="CJ26" s="1067"/>
      <c r="CK26" s="1067"/>
      <c r="CL26" s="1067"/>
      <c r="CM26" s="1067"/>
      <c r="CN26" s="1067"/>
      <c r="CO26" s="1067"/>
      <c r="CP26" s="1067"/>
      <c r="CQ26" s="1067"/>
      <c r="CR26" s="1067"/>
      <c r="CS26" s="1067"/>
      <c r="CT26" s="1067"/>
      <c r="CU26" s="1067"/>
      <c r="CV26" s="1067"/>
      <c r="CW26" s="1067"/>
      <c r="CX26" s="1067"/>
      <c r="CY26" s="1067"/>
      <c r="CZ26" s="1067"/>
      <c r="DA26" s="1067"/>
      <c r="DB26" s="1067"/>
      <c r="DC26" s="1067"/>
      <c r="DD26" s="1067"/>
      <c r="DE26" s="1067"/>
      <c r="DF26" s="1067"/>
    </row>
    <row r="27" spans="1:110" ht="14.45" customHeight="1">
      <c r="A27" s="702" t="s">
        <v>67</v>
      </c>
      <c r="B27" s="703">
        <v>10095.6</v>
      </c>
      <c r="C27" s="703">
        <v>10396.1</v>
      </c>
      <c r="D27" s="703">
        <v>10856.6</v>
      </c>
      <c r="E27" s="682">
        <v>104.42954569502025</v>
      </c>
      <c r="F27" s="704">
        <v>4.5656553779500317</v>
      </c>
      <c r="G27" s="682">
        <v>4.5978287453523503</v>
      </c>
      <c r="H27" s="682">
        <v>4.4213506528625199</v>
      </c>
      <c r="I27" s="703">
        <v>7999.4</v>
      </c>
      <c r="J27" s="703">
        <v>8236.6</v>
      </c>
      <c r="K27" s="703">
        <v>8568.2000000000007</v>
      </c>
      <c r="L27" s="682">
        <v>104.02593303061944</v>
      </c>
      <c r="M27" s="704">
        <v>6.251186837764064</v>
      </c>
      <c r="N27" s="704">
        <v>6.3470169035964838</v>
      </c>
      <c r="O27" s="704">
        <v>6.0953088274629659</v>
      </c>
      <c r="P27" s="703">
        <v>2096.1999999999998</v>
      </c>
      <c r="Q27" s="703">
        <v>2159.6</v>
      </c>
      <c r="R27" s="703">
        <v>2288.4</v>
      </c>
      <c r="S27" s="704">
        <v>105.96406741989257</v>
      </c>
      <c r="T27" s="683">
        <v>2.2502426079712818</v>
      </c>
      <c r="U27" s="1066">
        <v>2.2416976946719713</v>
      </c>
      <c r="V27" s="684">
        <v>2.1798666208161834</v>
      </c>
      <c r="W27" s="1068"/>
      <c r="X27" s="1067"/>
      <c r="Y27" s="1067"/>
      <c r="Z27" s="1067"/>
      <c r="AA27" s="1067"/>
      <c r="AB27" s="1067"/>
      <c r="AC27" s="1067"/>
      <c r="AD27" s="1067"/>
      <c r="AE27" s="1067"/>
      <c r="AF27" s="1067"/>
      <c r="AG27" s="1067"/>
      <c r="AH27" s="1067"/>
      <c r="AI27" s="1067"/>
      <c r="AJ27" s="1067"/>
      <c r="AK27" s="1067"/>
      <c r="AL27" s="1067"/>
      <c r="AM27" s="1067"/>
      <c r="AN27" s="1067"/>
      <c r="AO27" s="1067"/>
      <c r="AP27" s="1067"/>
      <c r="AQ27" s="1067"/>
      <c r="AR27" s="1067"/>
      <c r="AS27" s="1067"/>
      <c r="AT27" s="1067"/>
      <c r="AU27" s="1067"/>
      <c r="AV27" s="1067"/>
      <c r="AW27" s="1067"/>
      <c r="AX27" s="1067"/>
      <c r="AY27" s="1067"/>
      <c r="AZ27" s="1067"/>
      <c r="BA27" s="1067"/>
      <c r="BB27" s="1067"/>
      <c r="BC27" s="1067"/>
      <c r="BD27" s="1067"/>
      <c r="BE27" s="1067"/>
      <c r="BF27" s="1067"/>
      <c r="BG27" s="1067"/>
      <c r="BH27" s="1067"/>
      <c r="BI27" s="1067"/>
      <c r="BJ27" s="1067"/>
      <c r="BK27" s="1067"/>
      <c r="BL27" s="1067"/>
      <c r="BM27" s="1067"/>
      <c r="BN27" s="1067"/>
      <c r="BO27" s="1067"/>
      <c r="BP27" s="1067"/>
      <c r="BQ27" s="1067"/>
      <c r="BR27" s="1067"/>
      <c r="BS27" s="1067"/>
      <c r="BT27" s="1067"/>
      <c r="BU27" s="1067"/>
      <c r="BV27" s="1067"/>
      <c r="BW27" s="1067"/>
      <c r="BX27" s="1067"/>
      <c r="BY27" s="1067"/>
      <c r="BZ27" s="1067"/>
      <c r="CA27" s="1067"/>
      <c r="CB27" s="1067"/>
      <c r="CC27" s="1067"/>
      <c r="CD27" s="1067"/>
      <c r="CE27" s="1067"/>
      <c r="CF27" s="1067"/>
      <c r="CG27" s="1067"/>
      <c r="CH27" s="1067"/>
      <c r="CI27" s="1067"/>
      <c r="CJ27" s="1067"/>
      <c r="CK27" s="1067"/>
      <c r="CL27" s="1067"/>
      <c r="CM27" s="1067"/>
      <c r="CN27" s="1067"/>
      <c r="CO27" s="1067"/>
      <c r="CP27" s="1067"/>
      <c r="CQ27" s="1067"/>
      <c r="CR27" s="1067"/>
      <c r="CS27" s="1067"/>
      <c r="CT27" s="1067"/>
      <c r="CU27" s="1067"/>
      <c r="CV27" s="1067"/>
      <c r="CW27" s="1067"/>
      <c r="CX27" s="1067"/>
      <c r="CY27" s="1067"/>
      <c r="CZ27" s="1067"/>
      <c r="DA27" s="1067"/>
      <c r="DB27" s="1067"/>
      <c r="DC27" s="1067"/>
      <c r="DD27" s="1067"/>
      <c r="DE27" s="1067"/>
      <c r="DF27" s="1067"/>
    </row>
    <row r="28" spans="1:110" ht="14.45" customHeight="1">
      <c r="A28" s="702" t="s">
        <v>68</v>
      </c>
      <c r="B28" s="703">
        <v>448.1</v>
      </c>
      <c r="C28" s="703">
        <v>439.1</v>
      </c>
      <c r="D28" s="703">
        <v>449.1</v>
      </c>
      <c r="E28" s="682">
        <v>102.27738556137554</v>
      </c>
      <c r="F28" s="704">
        <v>1.7432202697498183</v>
      </c>
      <c r="G28" s="682">
        <v>1.6073533395318873</v>
      </c>
      <c r="H28" s="682">
        <v>1.5325343634403026</v>
      </c>
      <c r="I28" s="703">
        <v>304.3</v>
      </c>
      <c r="J28" s="703">
        <v>294.39999999999998</v>
      </c>
      <c r="K28" s="703">
        <v>299.8</v>
      </c>
      <c r="L28" s="682">
        <v>101.8342391304348</v>
      </c>
      <c r="M28" s="704">
        <v>1.7729690677200773</v>
      </c>
      <c r="N28" s="704">
        <v>1.6211900107381809</v>
      </c>
      <c r="O28" s="704">
        <v>1.5534644641117583</v>
      </c>
      <c r="P28" s="703">
        <v>143.80000000000001</v>
      </c>
      <c r="Q28" s="703">
        <v>144.69999999999999</v>
      </c>
      <c r="R28" s="703">
        <v>149.30000000000001</v>
      </c>
      <c r="S28" s="704">
        <v>103.17899101589497</v>
      </c>
      <c r="T28" s="683">
        <v>1.6834464996487946</v>
      </c>
      <c r="U28" s="1066">
        <v>1.5799185473920969</v>
      </c>
      <c r="V28" s="684">
        <v>1.492164387942752</v>
      </c>
      <c r="W28" s="1068"/>
      <c r="X28" s="1067"/>
      <c r="Y28" s="1067"/>
      <c r="Z28" s="1067"/>
      <c r="AA28" s="1067"/>
      <c r="AB28" s="1067"/>
      <c r="AC28" s="1067"/>
      <c r="AD28" s="1067"/>
      <c r="AE28" s="1067"/>
      <c r="AF28" s="1067"/>
      <c r="AG28" s="1067"/>
      <c r="AH28" s="1067"/>
      <c r="AI28" s="1067"/>
      <c r="AJ28" s="1067"/>
      <c r="AK28" s="1067"/>
      <c r="AL28" s="1067"/>
      <c r="AM28" s="1067"/>
      <c r="AN28" s="1067"/>
      <c r="AO28" s="1067"/>
      <c r="AP28" s="1067"/>
      <c r="AQ28" s="1067"/>
      <c r="AR28" s="1067"/>
      <c r="AS28" s="1067"/>
      <c r="AT28" s="1067"/>
      <c r="AU28" s="1067"/>
      <c r="AV28" s="1067"/>
      <c r="AW28" s="1067"/>
      <c r="AX28" s="1067"/>
      <c r="AY28" s="1067"/>
      <c r="AZ28" s="1067"/>
      <c r="BA28" s="1067"/>
      <c r="BB28" s="1067"/>
      <c r="BC28" s="1067"/>
      <c r="BD28" s="1067"/>
      <c r="BE28" s="1067"/>
      <c r="BF28" s="1067"/>
      <c r="BG28" s="1067"/>
      <c r="BH28" s="1067"/>
      <c r="BI28" s="1067"/>
      <c r="BJ28" s="1067"/>
      <c r="BK28" s="1067"/>
      <c r="BL28" s="1067"/>
      <c r="BM28" s="1067"/>
      <c r="BN28" s="1067"/>
      <c r="BO28" s="1067"/>
      <c r="BP28" s="1067"/>
      <c r="BQ28" s="1067"/>
      <c r="BR28" s="1067"/>
      <c r="BS28" s="1067"/>
      <c r="BT28" s="1067"/>
      <c r="BU28" s="1067"/>
      <c r="BV28" s="1067"/>
      <c r="BW28" s="1067"/>
      <c r="BX28" s="1067"/>
      <c r="BY28" s="1067"/>
      <c r="BZ28" s="1067"/>
      <c r="CA28" s="1067"/>
      <c r="CB28" s="1067"/>
      <c r="CC28" s="1067"/>
      <c r="CD28" s="1067"/>
      <c r="CE28" s="1067"/>
      <c r="CF28" s="1067"/>
      <c r="CG28" s="1067"/>
      <c r="CH28" s="1067"/>
      <c r="CI28" s="1067"/>
      <c r="CJ28" s="1067"/>
      <c r="CK28" s="1067"/>
      <c r="CL28" s="1067"/>
      <c r="CM28" s="1067"/>
      <c r="CN28" s="1067"/>
      <c r="CO28" s="1067"/>
      <c r="CP28" s="1067"/>
      <c r="CQ28" s="1067"/>
      <c r="CR28" s="1067"/>
      <c r="CS28" s="1067"/>
      <c r="CT28" s="1067"/>
      <c r="CU28" s="1067"/>
      <c r="CV28" s="1067"/>
      <c r="CW28" s="1067"/>
      <c r="CX28" s="1067"/>
      <c r="CY28" s="1067"/>
      <c r="CZ28" s="1067"/>
      <c r="DA28" s="1067"/>
      <c r="DB28" s="1067"/>
      <c r="DC28" s="1067"/>
      <c r="DD28" s="1067"/>
      <c r="DE28" s="1067"/>
      <c r="DF28" s="1067"/>
    </row>
    <row r="29" spans="1:110" ht="14.45" customHeight="1">
      <c r="A29" s="702" t="s">
        <v>69</v>
      </c>
      <c r="B29" s="703">
        <v>66359</v>
      </c>
      <c r="C29" s="703">
        <v>69268</v>
      </c>
      <c r="D29" s="703">
        <v>72073</v>
      </c>
      <c r="E29" s="682">
        <v>104.04948894150256</v>
      </c>
      <c r="F29" s="704">
        <v>4.9563956093859236</v>
      </c>
      <c r="G29" s="682">
        <v>5.0923141843460664</v>
      </c>
      <c r="H29" s="682">
        <v>5.0451468295718556</v>
      </c>
      <c r="I29" s="703">
        <v>51859</v>
      </c>
      <c r="J29" s="703">
        <v>54094</v>
      </c>
      <c r="K29" s="703">
        <v>56601</v>
      </c>
      <c r="L29" s="682">
        <v>104.63452508596147</v>
      </c>
      <c r="M29" s="704">
        <v>7.22249070709631</v>
      </c>
      <c r="N29" s="704">
        <v>7.4569009486891771</v>
      </c>
      <c r="O29" s="704">
        <v>7.3683100571749929</v>
      </c>
      <c r="P29" s="703">
        <v>14500</v>
      </c>
      <c r="Q29" s="703">
        <v>15174</v>
      </c>
      <c r="R29" s="703">
        <v>15472</v>
      </c>
      <c r="S29" s="704">
        <v>101.96388559377883</v>
      </c>
      <c r="T29" s="683">
        <v>2.3355641998276515</v>
      </c>
      <c r="U29" s="1066">
        <v>2.3902687989111944</v>
      </c>
      <c r="V29" s="684">
        <v>2.3428473651295514</v>
      </c>
      <c r="W29" s="1068"/>
      <c r="X29" s="1067"/>
      <c r="Y29" s="1067"/>
      <c r="Z29" s="1067"/>
      <c r="AA29" s="1067"/>
      <c r="AB29" s="1067"/>
      <c r="AC29" s="1067"/>
      <c r="AD29" s="1067"/>
      <c r="AE29" s="1067"/>
      <c r="AF29" s="1067"/>
      <c r="AG29" s="1067"/>
      <c r="AH29" s="1067"/>
      <c r="AI29" s="1067"/>
      <c r="AJ29" s="1067"/>
      <c r="AK29" s="1067"/>
      <c r="AL29" s="1067"/>
      <c r="AM29" s="1067"/>
      <c r="AN29" s="1067"/>
      <c r="AO29" s="1067"/>
      <c r="AP29" s="1067"/>
      <c r="AQ29" s="1067"/>
      <c r="AR29" s="1067"/>
      <c r="AS29" s="1067"/>
      <c r="AT29" s="1067"/>
      <c r="AU29" s="1067"/>
      <c r="AV29" s="1067"/>
      <c r="AW29" s="1067"/>
      <c r="AX29" s="1067"/>
      <c r="AY29" s="1067"/>
      <c r="AZ29" s="1067"/>
      <c r="BA29" s="1067"/>
      <c r="BB29" s="1067"/>
      <c r="BC29" s="1067"/>
      <c r="BD29" s="1067"/>
      <c r="BE29" s="1067"/>
      <c r="BF29" s="1067"/>
      <c r="BG29" s="1067"/>
      <c r="BH29" s="1067"/>
      <c r="BI29" s="1067"/>
      <c r="BJ29" s="1067"/>
      <c r="BK29" s="1067"/>
      <c r="BL29" s="1067"/>
      <c r="BM29" s="1067"/>
      <c r="BN29" s="1067"/>
      <c r="BO29" s="1067"/>
      <c r="BP29" s="1067"/>
      <c r="BQ29" s="1067"/>
      <c r="BR29" s="1067"/>
      <c r="BS29" s="1067"/>
      <c r="BT29" s="1067"/>
      <c r="BU29" s="1067"/>
      <c r="BV29" s="1067"/>
      <c r="BW29" s="1067"/>
      <c r="BX29" s="1067"/>
      <c r="BY29" s="1067"/>
      <c r="BZ29" s="1067"/>
      <c r="CA29" s="1067"/>
      <c r="CB29" s="1067"/>
      <c r="CC29" s="1067"/>
      <c r="CD29" s="1067"/>
      <c r="CE29" s="1067"/>
      <c r="CF29" s="1067"/>
      <c r="CG29" s="1067"/>
      <c r="CH29" s="1067"/>
      <c r="CI29" s="1067"/>
      <c r="CJ29" s="1067"/>
      <c r="CK29" s="1067"/>
      <c r="CL29" s="1067"/>
      <c r="CM29" s="1067"/>
      <c r="CN29" s="1067"/>
      <c r="CO29" s="1067"/>
      <c r="CP29" s="1067"/>
      <c r="CQ29" s="1067"/>
      <c r="CR29" s="1067"/>
      <c r="CS29" s="1067"/>
      <c r="CT29" s="1067"/>
      <c r="CU29" s="1067"/>
      <c r="CV29" s="1067"/>
      <c r="CW29" s="1067"/>
      <c r="CX29" s="1067"/>
      <c r="CY29" s="1067"/>
      <c r="CZ29" s="1067"/>
      <c r="DA29" s="1067"/>
      <c r="DB29" s="1067"/>
      <c r="DC29" s="1067"/>
      <c r="DD29" s="1067"/>
      <c r="DE29" s="1067"/>
      <c r="DF29" s="1067"/>
    </row>
    <row r="30" spans="1:110" ht="14.45" customHeight="1">
      <c r="A30" s="702" t="s">
        <v>70</v>
      </c>
      <c r="B30" s="703">
        <v>21243.9</v>
      </c>
      <c r="C30" s="703">
        <v>21416.1</v>
      </c>
      <c r="D30" s="703">
        <v>22300.1</v>
      </c>
      <c r="E30" s="682">
        <v>104.12773567549647</v>
      </c>
      <c r="F30" s="704">
        <v>3.3413128445489506</v>
      </c>
      <c r="G30" s="682">
        <v>3.3149035298852261</v>
      </c>
      <c r="H30" s="682">
        <v>3.2881628290931211</v>
      </c>
      <c r="I30" s="703">
        <v>15594.3</v>
      </c>
      <c r="J30" s="703">
        <v>15569.9</v>
      </c>
      <c r="K30" s="703">
        <v>16578.900000000001</v>
      </c>
      <c r="L30" s="682">
        <v>106.48045266828947</v>
      </c>
      <c r="M30" s="704">
        <v>4.7432507158539048</v>
      </c>
      <c r="N30" s="704">
        <v>4.7402439247157968</v>
      </c>
      <c r="O30" s="704">
        <v>4.7606043899245378</v>
      </c>
      <c r="P30" s="703">
        <v>5649.7</v>
      </c>
      <c r="Q30" s="703">
        <v>5846.2</v>
      </c>
      <c r="R30" s="703">
        <v>5721.3</v>
      </c>
      <c r="S30" s="704">
        <v>97.863569498135547</v>
      </c>
      <c r="T30" s="683">
        <v>1.8401319232940174</v>
      </c>
      <c r="U30" s="1066">
        <v>1.8407836444757912</v>
      </c>
      <c r="V30" s="684">
        <v>1.7340351953407482</v>
      </c>
      <c r="W30" s="1068"/>
      <c r="X30" s="1067"/>
      <c r="Y30" s="1067"/>
      <c r="Z30" s="1067"/>
      <c r="AA30" s="1067"/>
      <c r="AB30" s="1067"/>
      <c r="AC30" s="1067"/>
      <c r="AD30" s="1067"/>
      <c r="AE30" s="1067"/>
      <c r="AF30" s="1067"/>
      <c r="AG30" s="1067"/>
      <c r="AH30" s="1067"/>
      <c r="AI30" s="1067"/>
      <c r="AJ30" s="1067"/>
      <c r="AK30" s="1067"/>
      <c r="AL30" s="1067"/>
      <c r="AM30" s="1067"/>
      <c r="AN30" s="1067"/>
      <c r="AO30" s="1067"/>
      <c r="AP30" s="1067"/>
      <c r="AQ30" s="1067"/>
      <c r="AR30" s="1067"/>
      <c r="AS30" s="1067"/>
      <c r="AT30" s="1067"/>
      <c r="AU30" s="1067"/>
      <c r="AV30" s="1067"/>
      <c r="AW30" s="1067"/>
      <c r="AX30" s="1067"/>
      <c r="AY30" s="1067"/>
      <c r="AZ30" s="1067"/>
      <c r="BA30" s="1067"/>
      <c r="BB30" s="1067"/>
      <c r="BC30" s="1067"/>
      <c r="BD30" s="1067"/>
      <c r="BE30" s="1067"/>
      <c r="BF30" s="1067"/>
      <c r="BG30" s="1067"/>
      <c r="BH30" s="1067"/>
      <c r="BI30" s="1067"/>
      <c r="BJ30" s="1067"/>
      <c r="BK30" s="1067"/>
      <c r="BL30" s="1067"/>
      <c r="BM30" s="1067"/>
      <c r="BN30" s="1067"/>
      <c r="BO30" s="1067"/>
      <c r="BP30" s="1067"/>
      <c r="BQ30" s="1067"/>
      <c r="BR30" s="1067"/>
      <c r="BS30" s="1067"/>
      <c r="BT30" s="1067"/>
      <c r="BU30" s="1067"/>
      <c r="BV30" s="1067"/>
      <c r="BW30" s="1067"/>
      <c r="BX30" s="1067"/>
      <c r="BY30" s="1067"/>
      <c r="BZ30" s="1067"/>
      <c r="CA30" s="1067"/>
      <c r="CB30" s="1067"/>
      <c r="CC30" s="1067"/>
      <c r="CD30" s="1067"/>
      <c r="CE30" s="1067"/>
      <c r="CF30" s="1067"/>
      <c r="CG30" s="1067"/>
      <c r="CH30" s="1067"/>
      <c r="CI30" s="1067"/>
      <c r="CJ30" s="1067"/>
      <c r="CK30" s="1067"/>
      <c r="CL30" s="1067"/>
      <c r="CM30" s="1067"/>
      <c r="CN30" s="1067"/>
      <c r="CO30" s="1067"/>
      <c r="CP30" s="1067"/>
      <c r="CQ30" s="1067"/>
      <c r="CR30" s="1067"/>
      <c r="CS30" s="1067"/>
      <c r="CT30" s="1067"/>
      <c r="CU30" s="1067"/>
      <c r="CV30" s="1067"/>
      <c r="CW30" s="1067"/>
      <c r="CX30" s="1067"/>
      <c r="CY30" s="1067"/>
      <c r="CZ30" s="1067"/>
      <c r="DA30" s="1067"/>
      <c r="DB30" s="1067"/>
      <c r="DC30" s="1067"/>
      <c r="DD30" s="1067"/>
      <c r="DE30" s="1067"/>
      <c r="DF30" s="1067"/>
    </row>
    <row r="31" spans="1:110" ht="14.45" customHeight="1">
      <c r="A31" s="702" t="s">
        <v>71</v>
      </c>
      <c r="B31" s="703">
        <v>53313.3</v>
      </c>
      <c r="C31" s="703">
        <v>53975.8</v>
      </c>
      <c r="D31" s="703" t="s">
        <v>51</v>
      </c>
      <c r="E31" s="682" t="s">
        <v>51</v>
      </c>
      <c r="F31" s="704">
        <v>6.2296738942458258</v>
      </c>
      <c r="G31" s="682">
        <v>6.3397826476348769</v>
      </c>
      <c r="H31" s="682" t="s">
        <v>51</v>
      </c>
      <c r="I31" s="703">
        <v>40305.699999999997</v>
      </c>
      <c r="J31" s="703">
        <v>40948.800000000003</v>
      </c>
      <c r="K31" s="703" t="s">
        <v>51</v>
      </c>
      <c r="L31" s="682" t="s">
        <v>51</v>
      </c>
      <c r="M31" s="704">
        <v>8.5021427432344741</v>
      </c>
      <c r="N31" s="704">
        <v>8.6280821012934918</v>
      </c>
      <c r="O31" s="704" t="s">
        <v>51</v>
      </c>
      <c r="P31" s="703">
        <v>13007.6</v>
      </c>
      <c r="Q31" s="703">
        <v>13026.9</v>
      </c>
      <c r="R31" s="703" t="s">
        <v>51</v>
      </c>
      <c r="S31" s="704" t="s">
        <v>51</v>
      </c>
      <c r="T31" s="683">
        <v>3.407532219040224</v>
      </c>
      <c r="U31" s="1066">
        <v>3.4573984568848992</v>
      </c>
      <c r="V31" s="684" t="s">
        <v>51</v>
      </c>
      <c r="W31" s="1068"/>
      <c r="X31" s="1067"/>
      <c r="Y31" s="1067"/>
      <c r="Z31" s="1067"/>
      <c r="AA31" s="1067"/>
      <c r="AB31" s="1067"/>
      <c r="AC31" s="1067"/>
      <c r="AD31" s="1067"/>
      <c r="AE31" s="1067"/>
      <c r="AF31" s="1067"/>
      <c r="AG31" s="1067"/>
      <c r="AH31" s="1067"/>
      <c r="AI31" s="1067"/>
      <c r="AJ31" s="1067"/>
      <c r="AK31" s="1067"/>
      <c r="AL31" s="1067"/>
      <c r="AM31" s="1067"/>
      <c r="AN31" s="1067"/>
      <c r="AO31" s="1067"/>
      <c r="AP31" s="1067"/>
      <c r="AQ31" s="1067"/>
      <c r="AR31" s="1067"/>
      <c r="AS31" s="1067"/>
      <c r="AT31" s="1067"/>
      <c r="AU31" s="1067"/>
      <c r="AV31" s="1067"/>
      <c r="AW31" s="1067"/>
      <c r="AX31" s="1067"/>
      <c r="AY31" s="1067"/>
      <c r="AZ31" s="1067"/>
      <c r="BA31" s="1067"/>
      <c r="BB31" s="1067"/>
      <c r="BC31" s="1067"/>
      <c r="BD31" s="1067"/>
      <c r="BE31" s="1067"/>
      <c r="BF31" s="1067"/>
      <c r="BG31" s="1067"/>
      <c r="BH31" s="1067"/>
      <c r="BI31" s="1067"/>
      <c r="BJ31" s="1067"/>
      <c r="BK31" s="1067"/>
      <c r="BL31" s="1067"/>
      <c r="BM31" s="1067"/>
      <c r="BN31" s="1067"/>
      <c r="BO31" s="1067"/>
      <c r="BP31" s="1067"/>
      <c r="BQ31" s="1067"/>
      <c r="BR31" s="1067"/>
      <c r="BS31" s="1067"/>
      <c r="BT31" s="1067"/>
      <c r="BU31" s="1067"/>
      <c r="BV31" s="1067"/>
      <c r="BW31" s="1067"/>
      <c r="BX31" s="1067"/>
      <c r="BY31" s="1067"/>
      <c r="BZ31" s="1067"/>
      <c r="CA31" s="1067"/>
      <c r="CB31" s="1067"/>
      <c r="CC31" s="1067"/>
      <c r="CD31" s="1067"/>
      <c r="CE31" s="1067"/>
      <c r="CF31" s="1067"/>
      <c r="CG31" s="1067"/>
      <c r="CH31" s="1067"/>
      <c r="CI31" s="1067"/>
      <c r="CJ31" s="1067"/>
      <c r="CK31" s="1067"/>
      <c r="CL31" s="1067"/>
      <c r="CM31" s="1067"/>
      <c r="CN31" s="1067"/>
      <c r="CO31" s="1067"/>
      <c r="CP31" s="1067"/>
      <c r="CQ31" s="1067"/>
      <c r="CR31" s="1067"/>
      <c r="CS31" s="1067"/>
      <c r="CT31" s="1067"/>
      <c r="CU31" s="1067"/>
      <c r="CV31" s="1067"/>
      <c r="CW31" s="1067"/>
      <c r="CX31" s="1067"/>
      <c r="CY31" s="1067"/>
      <c r="CZ31" s="1067"/>
      <c r="DA31" s="1067"/>
      <c r="DB31" s="1067"/>
      <c r="DC31" s="1067"/>
      <c r="DD31" s="1067"/>
      <c r="DE31" s="1067"/>
      <c r="DF31" s="1067"/>
    </row>
    <row r="32" spans="1:110" ht="14.45" customHeight="1">
      <c r="A32" s="702" t="s">
        <v>72</v>
      </c>
      <c r="B32" s="703">
        <v>16150.9</v>
      </c>
      <c r="C32" s="703">
        <v>16511</v>
      </c>
      <c r="D32" s="703" t="s">
        <v>51</v>
      </c>
      <c r="E32" s="703" t="s">
        <v>51</v>
      </c>
      <c r="F32" s="704">
        <v>5.0738972742280799</v>
      </c>
      <c r="G32" s="682">
        <v>5.0703370694735375</v>
      </c>
      <c r="H32" s="682" t="s">
        <v>51</v>
      </c>
      <c r="I32" s="703">
        <v>12297</v>
      </c>
      <c r="J32" s="703">
        <v>12417.3</v>
      </c>
      <c r="K32" s="703" t="s">
        <v>51</v>
      </c>
      <c r="L32" s="703" t="s">
        <v>51</v>
      </c>
      <c r="M32" s="704">
        <v>7.6154392083956228</v>
      </c>
      <c r="N32" s="704">
        <v>7.5987222558792737</v>
      </c>
      <c r="O32" s="697" t="s">
        <v>51</v>
      </c>
      <c r="P32" s="703">
        <v>3853.9</v>
      </c>
      <c r="Q32" s="703">
        <v>4093.7</v>
      </c>
      <c r="R32" s="703" t="s">
        <v>51</v>
      </c>
      <c r="S32" s="704" t="s">
        <v>51</v>
      </c>
      <c r="T32" s="683">
        <v>2.457234780402056</v>
      </c>
      <c r="U32" s="1066">
        <v>2.5234533777240529</v>
      </c>
      <c r="V32" s="685" t="s">
        <v>51</v>
      </c>
      <c r="W32" s="1068"/>
    </row>
    <row r="33" spans="1:23" ht="14.45" customHeight="1">
      <c r="A33" s="702" t="s">
        <v>73</v>
      </c>
      <c r="B33" s="703">
        <v>19636.599999999999</v>
      </c>
      <c r="C33" s="703">
        <v>19782.099999999999</v>
      </c>
      <c r="D33" s="703">
        <v>21218.7</v>
      </c>
      <c r="E33" s="682">
        <v>107.26212080618338</v>
      </c>
      <c r="F33" s="704">
        <v>6.2548097749917178</v>
      </c>
      <c r="G33" s="682">
        <v>6.0816689426951163</v>
      </c>
      <c r="H33" s="682">
        <v>5.9780096065344042</v>
      </c>
      <c r="I33" s="703">
        <v>12363.1</v>
      </c>
      <c r="J33" s="703">
        <v>12301</v>
      </c>
      <c r="K33" s="703">
        <v>12310.3</v>
      </c>
      <c r="L33" s="682">
        <v>100.07560360946263</v>
      </c>
      <c r="M33" s="704">
        <v>7.1456438396702282</v>
      </c>
      <c r="N33" s="704">
        <v>7.1342900624518615</v>
      </c>
      <c r="O33" s="704">
        <v>6.6465421545718026</v>
      </c>
      <c r="P33" s="703">
        <v>7273.5</v>
      </c>
      <c r="Q33" s="703">
        <v>7481.1</v>
      </c>
      <c r="R33" s="703">
        <v>8908.4</v>
      </c>
      <c r="S33" s="704">
        <v>119.07874510432957</v>
      </c>
      <c r="T33" s="683">
        <v>5.1611424549114044</v>
      </c>
      <c r="U33" s="1066">
        <v>4.8942974117684006</v>
      </c>
      <c r="V33" s="684">
        <v>5.2484970459381941</v>
      </c>
      <c r="W33" s="1068"/>
    </row>
    <row r="34" spans="1:23" ht="14.45" customHeight="1">
      <c r="A34" s="702" t="s">
        <v>74</v>
      </c>
      <c r="B34" s="703">
        <v>1867</v>
      </c>
      <c r="C34" s="703">
        <v>1887.6</v>
      </c>
      <c r="D34" s="703">
        <v>1975</v>
      </c>
      <c r="E34" s="682">
        <v>104.63021826658189</v>
      </c>
      <c r="F34" s="704">
        <v>2.5538853391660954</v>
      </c>
      <c r="G34" s="682">
        <v>2.4977901517517345</v>
      </c>
      <c r="H34" s="682">
        <v>2.4084220384640243</v>
      </c>
      <c r="I34" s="703">
        <v>1353</v>
      </c>
      <c r="J34" s="703">
        <v>1352.3</v>
      </c>
      <c r="K34" s="703">
        <v>1422.2</v>
      </c>
      <c r="L34" s="682">
        <v>105.16897138208978</v>
      </c>
      <c r="M34" s="704">
        <v>3.4253598146811983</v>
      </c>
      <c r="N34" s="704">
        <v>3.3288367902559584</v>
      </c>
      <c r="O34" s="704">
        <v>3.1861031955123034</v>
      </c>
      <c r="P34" s="703">
        <v>514.1</v>
      </c>
      <c r="Q34" s="703">
        <v>535.29999999999995</v>
      </c>
      <c r="R34" s="703">
        <v>552.9</v>
      </c>
      <c r="S34" s="704">
        <v>103.28787595740707</v>
      </c>
      <c r="T34" s="683">
        <v>1.5298364226645518</v>
      </c>
      <c r="U34" s="1066">
        <v>1.531748075657424</v>
      </c>
      <c r="V34" s="684">
        <v>1.4796715766035795</v>
      </c>
      <c r="W34" s="1068"/>
    </row>
    <row r="35" spans="1:23" ht="14.45" customHeight="1">
      <c r="A35" s="705" t="s">
        <v>75</v>
      </c>
      <c r="B35" s="686">
        <v>3771</v>
      </c>
      <c r="C35" s="686">
        <v>3814.9</v>
      </c>
      <c r="D35" s="686">
        <v>4086.1</v>
      </c>
      <c r="E35" s="699">
        <v>107.10896746965844</v>
      </c>
      <c r="F35" s="706">
        <v>2.0184135408732757</v>
      </c>
      <c r="G35" s="699">
        <v>1.9809018402359491</v>
      </c>
      <c r="H35" s="699">
        <v>2.0163952709137907</v>
      </c>
      <c r="I35" s="686">
        <v>2765.8</v>
      </c>
      <c r="J35" s="686">
        <v>2786.3</v>
      </c>
      <c r="K35" s="686">
        <v>2990.4</v>
      </c>
      <c r="L35" s="699">
        <v>107.32512651186161</v>
      </c>
      <c r="M35" s="706">
        <v>2.3970436057748139</v>
      </c>
      <c r="N35" s="706">
        <v>2.3385240852118128</v>
      </c>
      <c r="O35" s="706">
        <v>2.3693205317343486</v>
      </c>
      <c r="P35" s="686">
        <v>1005.2</v>
      </c>
      <c r="Q35" s="686">
        <v>1028.5999999999999</v>
      </c>
      <c r="R35" s="686">
        <v>1095.7</v>
      </c>
      <c r="S35" s="706">
        <v>106.52342990472488</v>
      </c>
      <c r="T35" s="687">
        <v>1.4069327689926128</v>
      </c>
      <c r="U35" s="1069">
        <v>1.4006716033781703</v>
      </c>
      <c r="V35" s="688">
        <v>1.4335899935235279</v>
      </c>
      <c r="W35" s="1068"/>
    </row>
    <row r="36" spans="1:23" ht="14.45" customHeight="1">
      <c r="A36" s="702" t="s">
        <v>76</v>
      </c>
      <c r="B36" s="703">
        <v>10957</v>
      </c>
      <c r="C36" s="703">
        <v>10906</v>
      </c>
      <c r="D36" s="703">
        <v>11140</v>
      </c>
      <c r="E36" s="682">
        <v>102.14560792224464</v>
      </c>
      <c r="F36" s="704">
        <v>2.836638905213233</v>
      </c>
      <c r="G36" s="682">
        <v>2.755814981869638</v>
      </c>
      <c r="H36" s="682">
        <v>2.6909902554266694</v>
      </c>
      <c r="I36" s="703">
        <v>8343</v>
      </c>
      <c r="J36" s="703">
        <v>8328</v>
      </c>
      <c r="K36" s="703">
        <v>8516</v>
      </c>
      <c r="L36" s="682">
        <v>102.25744476464938</v>
      </c>
      <c r="M36" s="704">
        <v>4.0677519856070914</v>
      </c>
      <c r="N36" s="704">
        <v>3.9695704398558602</v>
      </c>
      <c r="O36" s="704">
        <v>3.8597509019380341</v>
      </c>
      <c r="P36" s="703">
        <v>2614</v>
      </c>
      <c r="Q36" s="703">
        <v>2578</v>
      </c>
      <c r="R36" s="703">
        <v>2624</v>
      </c>
      <c r="S36" s="704">
        <v>101.78432893716058</v>
      </c>
      <c r="T36" s="683">
        <v>1.4428755947583982</v>
      </c>
      <c r="U36" s="1066">
        <v>1.3864016477636343</v>
      </c>
      <c r="V36" s="684">
        <v>1.3572086191022976</v>
      </c>
      <c r="W36" s="1068"/>
    </row>
    <row r="37" spans="1:23" ht="14.45" customHeight="1">
      <c r="A37" s="702" t="s">
        <v>77</v>
      </c>
      <c r="B37" s="703">
        <v>16675.400000000001</v>
      </c>
      <c r="C37" s="703">
        <v>17338.8</v>
      </c>
      <c r="D37" s="703" t="s">
        <v>51</v>
      </c>
      <c r="E37" s="703" t="s">
        <v>51</v>
      </c>
      <c r="F37" s="704">
        <v>2.119781902238385</v>
      </c>
      <c r="G37" s="682">
        <v>2.1551912193372065</v>
      </c>
      <c r="H37" s="682" t="s">
        <v>51</v>
      </c>
      <c r="I37" s="703">
        <v>12029.2</v>
      </c>
      <c r="J37" s="703">
        <v>12571.6</v>
      </c>
      <c r="K37" s="703" t="s">
        <v>51</v>
      </c>
      <c r="L37" s="703" t="s">
        <v>51</v>
      </c>
      <c r="M37" s="704">
        <v>3.0940064363729149</v>
      </c>
      <c r="N37" s="704">
        <v>3.1816082412652942</v>
      </c>
      <c r="O37" s="697" t="s">
        <v>51</v>
      </c>
      <c r="P37" s="703">
        <v>4646.2</v>
      </c>
      <c r="Q37" s="703">
        <v>4767.2</v>
      </c>
      <c r="R37" s="703" t="s">
        <v>51</v>
      </c>
      <c r="S37" s="704" t="s">
        <v>51</v>
      </c>
      <c r="T37" s="683">
        <v>1.1677801068701521</v>
      </c>
      <c r="U37" s="1066">
        <v>1.1644932163238146</v>
      </c>
      <c r="V37" s="685" t="s">
        <v>51</v>
      </c>
      <c r="W37" s="1068"/>
    </row>
    <row r="38" spans="1:23" ht="15.75" thickBot="1">
      <c r="A38" s="1070" t="s">
        <v>947</v>
      </c>
      <c r="B38" s="689">
        <v>120132.5</v>
      </c>
      <c r="C38" s="689">
        <v>107775.7</v>
      </c>
      <c r="D38" s="689" t="s">
        <v>51</v>
      </c>
      <c r="E38" s="689" t="s">
        <v>51</v>
      </c>
      <c r="F38" s="707">
        <v>2.6923606612450786</v>
      </c>
      <c r="G38" s="1071">
        <v>2.6530132533120971</v>
      </c>
      <c r="H38" s="1071" t="s">
        <v>51</v>
      </c>
      <c r="I38" s="689">
        <v>83795.3</v>
      </c>
      <c r="J38" s="689">
        <v>74801.100000000006</v>
      </c>
      <c r="K38" s="689" t="s">
        <v>51</v>
      </c>
      <c r="L38" s="689" t="s">
        <v>51</v>
      </c>
      <c r="M38" s="707">
        <v>3.9325183302942213</v>
      </c>
      <c r="N38" s="707">
        <v>3.8968827063890021</v>
      </c>
      <c r="O38" s="698" t="s">
        <v>51</v>
      </c>
      <c r="P38" s="689">
        <v>36337.199999999997</v>
      </c>
      <c r="Q38" s="689">
        <v>32974.6</v>
      </c>
      <c r="R38" s="689" t="s">
        <v>51</v>
      </c>
      <c r="S38" s="707" t="s">
        <v>51</v>
      </c>
      <c r="T38" s="690">
        <v>1.5587698067817286</v>
      </c>
      <c r="U38" s="1072">
        <v>1.5388002634962001</v>
      </c>
      <c r="V38" s="1341" t="s">
        <v>51</v>
      </c>
      <c r="W38" s="1068"/>
    </row>
    <row r="39" spans="1:23">
      <c r="A39" s="691" t="s">
        <v>117</v>
      </c>
      <c r="B39" s="691"/>
      <c r="C39" s="691"/>
      <c r="D39" s="691"/>
      <c r="E39" s="691"/>
      <c r="F39" s="692" t="s">
        <v>849</v>
      </c>
      <c r="G39" s="1073"/>
      <c r="H39" s="1073"/>
      <c r="I39" s="1073"/>
      <c r="J39" s="1073"/>
      <c r="K39" s="1073"/>
      <c r="L39" s="693"/>
      <c r="M39" s="1073"/>
      <c r="N39" s="1073"/>
      <c r="O39" s="1073"/>
      <c r="P39" s="691"/>
      <c r="Q39" s="691"/>
      <c r="R39" s="691"/>
      <c r="S39" s="694"/>
      <c r="T39" s="1073"/>
      <c r="U39" s="1073"/>
      <c r="V39" s="1074"/>
      <c r="W39" s="1074"/>
    </row>
    <row r="40" spans="1:23">
      <c r="A40" s="691" t="s">
        <v>715</v>
      </c>
      <c r="B40" s="1075"/>
      <c r="C40" s="1075"/>
      <c r="D40" s="1075"/>
      <c r="E40" s="1075"/>
      <c r="F40" s="691" t="s">
        <v>118</v>
      </c>
      <c r="G40" s="1074"/>
      <c r="H40" s="1074"/>
      <c r="I40" s="1074"/>
      <c r="J40" s="1074"/>
      <c r="K40" s="1074"/>
      <c r="L40" s="993"/>
      <c r="M40" s="1074"/>
      <c r="N40" s="1074"/>
      <c r="O40" s="1074"/>
      <c r="P40" s="993"/>
      <c r="Q40" s="993"/>
      <c r="R40" s="993"/>
      <c r="S40" s="993"/>
      <c r="T40" s="1074"/>
      <c r="U40" s="1074"/>
      <c r="V40" s="1074"/>
      <c r="W40" s="1074"/>
    </row>
    <row r="41" spans="1:23">
      <c r="A41" s="692" t="s">
        <v>712</v>
      </c>
      <c r="B41" s="695"/>
      <c r="C41" s="1075"/>
      <c r="D41" s="1075"/>
      <c r="E41" s="1075"/>
      <c r="F41" s="696"/>
      <c r="G41" s="1074"/>
      <c r="H41" s="1074"/>
      <c r="I41" s="1074"/>
      <c r="J41" s="1074"/>
      <c r="K41" s="1074"/>
      <c r="L41" s="993"/>
      <c r="M41" s="1074"/>
      <c r="N41" s="1074"/>
      <c r="O41" s="1074"/>
      <c r="P41" s="993"/>
      <c r="Q41" s="993"/>
      <c r="R41" s="993"/>
      <c r="S41" s="993"/>
      <c r="T41" s="1074"/>
      <c r="U41" s="1074"/>
      <c r="V41" s="1074"/>
      <c r="W41" s="1074"/>
    </row>
  </sheetData>
  <mergeCells count="9">
    <mergeCell ref="B3:H3"/>
    <mergeCell ref="I3:O3"/>
    <mergeCell ref="P3:V3"/>
    <mergeCell ref="E4:E5"/>
    <mergeCell ref="F4:H4"/>
    <mergeCell ref="L4:L5"/>
    <mergeCell ref="M4:O4"/>
    <mergeCell ref="S4:S5"/>
    <mergeCell ref="T4:V4"/>
  </mergeCells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M42"/>
  <sheetViews>
    <sheetView workbookViewId="0">
      <selection activeCell="L26" sqref="L26"/>
    </sheetView>
  </sheetViews>
  <sheetFormatPr defaultColWidth="10" defaultRowHeight="15"/>
  <cols>
    <col min="1" max="1" width="21.140625" style="1048" customWidth="1"/>
    <col min="2" max="4" width="10.140625" style="1051" customWidth="1"/>
    <col min="5" max="5" width="10.85546875" style="1051" customWidth="1"/>
    <col min="6" max="11" width="10.140625" style="1051" customWidth="1"/>
    <col min="12" max="12" width="10.42578125" style="1051" customWidth="1"/>
    <col min="13" max="15" width="10.140625" style="1051" customWidth="1"/>
    <col min="16" max="16384" width="10" style="1051"/>
  </cols>
  <sheetData>
    <row r="1" spans="1:169" s="1048" customFormat="1" ht="15.75">
      <c r="A1" s="708" t="s">
        <v>787</v>
      </c>
      <c r="B1" s="1077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/>
      <c r="AE1" s="709"/>
      <c r="AF1" s="709"/>
      <c r="AG1" s="709"/>
      <c r="AH1" s="709"/>
      <c r="AI1" s="709"/>
      <c r="AJ1" s="709"/>
      <c r="AK1" s="709"/>
      <c r="AL1" s="709"/>
      <c r="AM1" s="709"/>
      <c r="AN1" s="709"/>
      <c r="AO1" s="709"/>
      <c r="AP1" s="709"/>
      <c r="AQ1" s="709"/>
      <c r="AR1" s="709"/>
      <c r="AS1" s="709"/>
      <c r="AT1" s="709"/>
      <c r="AU1" s="709"/>
      <c r="AV1" s="709"/>
      <c r="AW1" s="709"/>
      <c r="AX1" s="709"/>
      <c r="AY1" s="709"/>
      <c r="AZ1" s="709"/>
      <c r="BA1" s="709"/>
      <c r="BB1" s="709"/>
      <c r="BC1" s="709"/>
      <c r="BD1" s="709"/>
      <c r="BE1" s="709"/>
      <c r="BF1" s="709"/>
      <c r="BG1" s="709"/>
      <c r="BH1" s="709"/>
      <c r="BI1" s="709"/>
      <c r="BJ1" s="709"/>
      <c r="BK1" s="709"/>
      <c r="BL1" s="709"/>
      <c r="BM1" s="709"/>
      <c r="BN1" s="709"/>
      <c r="BO1" s="709"/>
      <c r="BP1" s="709"/>
      <c r="BQ1" s="709"/>
      <c r="BR1" s="709"/>
      <c r="BS1" s="709"/>
      <c r="BT1" s="709"/>
      <c r="BU1" s="709"/>
      <c r="BV1" s="709"/>
      <c r="BW1" s="709"/>
      <c r="BX1" s="709"/>
      <c r="BY1" s="709"/>
      <c r="BZ1" s="709"/>
      <c r="CA1" s="709"/>
      <c r="CB1" s="709"/>
      <c r="CC1" s="709"/>
      <c r="CD1" s="709"/>
      <c r="CE1" s="709"/>
      <c r="CF1" s="709"/>
      <c r="CG1" s="709"/>
      <c r="CH1" s="709"/>
      <c r="CI1" s="709"/>
      <c r="CJ1" s="709"/>
      <c r="CK1" s="709"/>
      <c r="CL1" s="709"/>
      <c r="CM1" s="709"/>
      <c r="CN1" s="709"/>
      <c r="CO1" s="709"/>
      <c r="CP1" s="709"/>
      <c r="CQ1" s="709"/>
      <c r="CR1" s="709"/>
      <c r="CS1" s="709"/>
      <c r="CT1" s="709"/>
      <c r="CU1" s="709"/>
      <c r="CV1" s="709"/>
      <c r="CW1" s="709"/>
      <c r="CX1" s="709"/>
      <c r="CY1" s="709"/>
      <c r="CZ1" s="709"/>
      <c r="DA1" s="709"/>
      <c r="DB1" s="709"/>
      <c r="DC1" s="709"/>
      <c r="DD1" s="709"/>
      <c r="DE1" s="709"/>
      <c r="DF1" s="709"/>
      <c r="DG1" s="709"/>
      <c r="DH1" s="709"/>
      <c r="DI1" s="709"/>
      <c r="DJ1" s="709"/>
      <c r="DK1" s="709"/>
      <c r="DL1" s="709"/>
      <c r="DM1" s="709"/>
      <c r="DN1" s="709"/>
      <c r="DO1" s="709"/>
      <c r="DP1" s="709"/>
      <c r="DQ1" s="709"/>
      <c r="DR1" s="709"/>
      <c r="DS1" s="709"/>
      <c r="DT1" s="709"/>
      <c r="DU1" s="709"/>
      <c r="DV1" s="709"/>
      <c r="DW1" s="709"/>
      <c r="DX1" s="709"/>
      <c r="DY1" s="709"/>
      <c r="DZ1" s="709"/>
      <c r="EA1" s="709"/>
      <c r="EB1" s="709"/>
      <c r="EC1" s="709"/>
      <c r="ED1" s="709"/>
      <c r="EE1" s="709"/>
      <c r="EF1" s="709"/>
      <c r="EG1" s="709"/>
      <c r="EH1" s="709"/>
      <c r="EI1" s="709"/>
      <c r="EJ1" s="709"/>
      <c r="EK1" s="709"/>
      <c r="EL1" s="709"/>
      <c r="EM1" s="709"/>
      <c r="EN1" s="709"/>
      <c r="EO1" s="709"/>
      <c r="EP1" s="709"/>
      <c r="EQ1" s="709"/>
      <c r="ER1" s="709"/>
      <c r="ES1" s="709"/>
      <c r="ET1" s="709"/>
      <c r="EU1" s="709"/>
      <c r="EV1" s="709"/>
      <c r="EW1" s="709"/>
      <c r="EX1" s="709"/>
      <c r="EY1" s="709"/>
      <c r="EZ1" s="709"/>
      <c r="FA1" s="709"/>
      <c r="FB1" s="709"/>
      <c r="FC1" s="709"/>
      <c r="FD1" s="709"/>
      <c r="FE1" s="709"/>
      <c r="FF1" s="709"/>
      <c r="FG1" s="709"/>
      <c r="FH1" s="709"/>
      <c r="FI1" s="709"/>
      <c r="FJ1" s="709"/>
      <c r="FK1" s="709"/>
      <c r="FL1" s="709"/>
      <c r="FM1" s="709"/>
    </row>
    <row r="2" spans="1:169" s="1048" customFormat="1" ht="15.75" thickBot="1">
      <c r="A2" s="700"/>
      <c r="B2" s="700"/>
      <c r="C2" s="700"/>
      <c r="D2" s="700"/>
      <c r="E2" s="700"/>
      <c r="F2" s="994"/>
      <c r="G2" s="994"/>
      <c r="I2" s="1046"/>
      <c r="J2" s="700"/>
      <c r="K2" s="700"/>
      <c r="L2" s="700"/>
      <c r="M2" s="700"/>
      <c r="N2" s="700"/>
      <c r="O2" s="289" t="s">
        <v>1099</v>
      </c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0"/>
      <c r="AK2" s="700"/>
      <c r="AL2" s="700"/>
      <c r="AM2" s="700"/>
      <c r="AN2" s="700"/>
      <c r="AO2" s="700"/>
      <c r="AP2" s="700"/>
      <c r="AQ2" s="700"/>
      <c r="AR2" s="700"/>
      <c r="AS2" s="700"/>
      <c r="AT2" s="700"/>
      <c r="AU2" s="700"/>
      <c r="AV2" s="700"/>
      <c r="AW2" s="700"/>
      <c r="AX2" s="700"/>
      <c r="AY2" s="700"/>
      <c r="AZ2" s="700"/>
      <c r="BA2" s="700"/>
      <c r="BB2" s="700"/>
      <c r="BC2" s="700"/>
      <c r="BD2" s="700"/>
      <c r="BE2" s="700"/>
      <c r="BF2" s="700"/>
      <c r="BG2" s="700"/>
      <c r="BH2" s="700"/>
      <c r="BI2" s="700"/>
      <c r="BJ2" s="700"/>
      <c r="BK2" s="700"/>
      <c r="BL2" s="700"/>
      <c r="BM2" s="700"/>
      <c r="BN2" s="700"/>
      <c r="BO2" s="700"/>
      <c r="BP2" s="700"/>
      <c r="BQ2" s="700"/>
      <c r="BR2" s="700"/>
      <c r="BS2" s="700"/>
      <c r="BT2" s="700"/>
      <c r="BU2" s="700"/>
      <c r="BV2" s="700"/>
      <c r="BW2" s="700"/>
      <c r="BX2" s="700"/>
      <c r="BY2" s="700"/>
      <c r="BZ2" s="700"/>
      <c r="CA2" s="700"/>
      <c r="CB2" s="700"/>
      <c r="CC2" s="700"/>
      <c r="CD2" s="700"/>
      <c r="CE2" s="700"/>
      <c r="CF2" s="700"/>
      <c r="CG2" s="700"/>
      <c r="CH2" s="700"/>
      <c r="CI2" s="700"/>
      <c r="CJ2" s="700"/>
      <c r="CK2" s="700"/>
      <c r="CL2" s="700"/>
      <c r="CM2" s="700"/>
      <c r="CN2" s="700"/>
      <c r="CO2" s="700"/>
      <c r="CP2" s="700"/>
      <c r="CQ2" s="700"/>
      <c r="CR2" s="700"/>
      <c r="CS2" s="700"/>
      <c r="CT2" s="700"/>
      <c r="CU2" s="700"/>
      <c r="CV2" s="700"/>
      <c r="CW2" s="700"/>
      <c r="CX2" s="700"/>
      <c r="CY2" s="700"/>
      <c r="CZ2" s="700"/>
      <c r="DA2" s="700"/>
      <c r="DB2" s="700"/>
      <c r="DC2" s="700"/>
      <c r="DD2" s="700"/>
      <c r="DE2" s="700"/>
      <c r="DF2" s="700"/>
      <c r="DG2" s="700"/>
      <c r="DH2" s="700"/>
      <c r="DI2" s="700"/>
      <c r="DJ2" s="700"/>
      <c r="DK2" s="700"/>
      <c r="DL2" s="700"/>
      <c r="DM2" s="700"/>
      <c r="DN2" s="700"/>
      <c r="DO2" s="700"/>
      <c r="DP2" s="700"/>
      <c r="DQ2" s="700"/>
      <c r="DR2" s="700"/>
      <c r="DS2" s="700"/>
      <c r="DT2" s="700"/>
      <c r="DU2" s="700"/>
      <c r="DV2" s="700"/>
      <c r="DW2" s="700"/>
      <c r="DX2" s="700"/>
      <c r="DY2" s="700"/>
      <c r="DZ2" s="700"/>
      <c r="EA2" s="700"/>
      <c r="EB2" s="700"/>
      <c r="EC2" s="700"/>
      <c r="ED2" s="700"/>
      <c r="EE2" s="700"/>
      <c r="EF2" s="700"/>
      <c r="EG2" s="700"/>
      <c r="EH2" s="700"/>
      <c r="EI2" s="700"/>
      <c r="EJ2" s="700"/>
      <c r="EK2" s="700"/>
      <c r="EL2" s="700"/>
      <c r="EM2" s="700"/>
      <c r="EN2" s="700"/>
      <c r="EO2" s="700"/>
      <c r="EP2" s="700"/>
      <c r="EQ2" s="700"/>
      <c r="ER2" s="700"/>
      <c r="ES2" s="700"/>
      <c r="ET2" s="700"/>
      <c r="EU2" s="700"/>
      <c r="EV2" s="700"/>
      <c r="EW2" s="700"/>
      <c r="EX2" s="700"/>
      <c r="EY2" s="700"/>
      <c r="EZ2" s="700"/>
      <c r="FA2" s="700"/>
      <c r="FB2" s="700"/>
      <c r="FC2" s="700"/>
      <c r="FD2" s="700"/>
      <c r="FE2" s="700"/>
      <c r="FF2" s="700"/>
      <c r="FG2" s="700"/>
      <c r="FH2" s="700"/>
      <c r="FI2" s="700"/>
      <c r="FJ2" s="700"/>
      <c r="FK2" s="700"/>
      <c r="FL2" s="700"/>
      <c r="FM2" s="700"/>
    </row>
    <row r="3" spans="1:169">
      <c r="A3" s="701"/>
      <c r="B3" s="2007" t="s">
        <v>877</v>
      </c>
      <c r="C3" s="2008"/>
      <c r="D3" s="2008"/>
      <c r="E3" s="2008"/>
      <c r="F3" s="2008"/>
      <c r="G3" s="2008"/>
      <c r="H3" s="2009"/>
      <c r="I3" s="1997" t="s">
        <v>119</v>
      </c>
      <c r="J3" s="1995"/>
      <c r="K3" s="1995"/>
      <c r="L3" s="1995"/>
      <c r="M3" s="1995"/>
      <c r="N3" s="1995"/>
      <c r="O3" s="2010"/>
      <c r="P3" s="1074"/>
      <c r="Q3" s="1050"/>
      <c r="R3" s="1050"/>
      <c r="S3" s="1050"/>
      <c r="T3" s="1050"/>
      <c r="U3" s="1050"/>
      <c r="V3" s="1050"/>
      <c r="W3" s="1050"/>
      <c r="X3" s="1050"/>
      <c r="Y3" s="1050"/>
      <c r="Z3" s="1050"/>
      <c r="AA3" s="1050"/>
      <c r="AB3" s="1050"/>
      <c r="AC3" s="1050"/>
      <c r="AD3" s="1050"/>
      <c r="AE3" s="1050"/>
      <c r="AF3" s="1050"/>
      <c r="AG3" s="1050"/>
      <c r="AH3" s="1050"/>
      <c r="AI3" s="1050"/>
      <c r="AJ3" s="1050"/>
      <c r="AK3" s="1050"/>
      <c r="AL3" s="1050"/>
      <c r="AM3" s="1050"/>
      <c r="AN3" s="1050"/>
      <c r="AO3" s="1050"/>
      <c r="AP3" s="1050"/>
      <c r="AQ3" s="1050"/>
      <c r="AR3" s="1050"/>
      <c r="AS3" s="1050"/>
      <c r="AT3" s="1050"/>
      <c r="AU3" s="1050"/>
      <c r="AV3" s="1050"/>
      <c r="AW3" s="1050"/>
      <c r="AX3" s="1050"/>
      <c r="AY3" s="1050"/>
      <c r="AZ3" s="1050"/>
      <c r="BA3" s="1050"/>
      <c r="BB3" s="1050"/>
      <c r="BC3" s="1050"/>
      <c r="BD3" s="1050"/>
      <c r="BE3" s="1050"/>
      <c r="BF3" s="1050"/>
      <c r="BG3" s="1050"/>
      <c r="BH3" s="1050"/>
      <c r="BI3" s="1050"/>
      <c r="BJ3" s="1050"/>
      <c r="BK3" s="1050"/>
      <c r="BL3" s="1050"/>
      <c r="BM3" s="1050"/>
      <c r="BN3" s="1050"/>
      <c r="BO3" s="1050"/>
      <c r="BP3" s="1050"/>
      <c r="BQ3" s="1050"/>
      <c r="BR3" s="1050"/>
      <c r="BS3" s="1050"/>
      <c r="BT3" s="1050"/>
      <c r="BU3" s="1050"/>
      <c r="BV3" s="1050"/>
      <c r="BW3" s="1050"/>
      <c r="BX3" s="1050"/>
      <c r="BY3" s="1050"/>
      <c r="BZ3" s="1050"/>
      <c r="CA3" s="1050"/>
      <c r="CB3" s="1050"/>
      <c r="CC3" s="1050"/>
      <c r="CD3" s="1050"/>
      <c r="CE3" s="1050"/>
      <c r="CF3" s="1050"/>
      <c r="CG3" s="1050"/>
      <c r="CH3" s="1050"/>
      <c r="CI3" s="1050"/>
      <c r="CJ3" s="1050"/>
      <c r="CK3" s="1050"/>
      <c r="CL3" s="1050"/>
      <c r="CM3" s="1050"/>
      <c r="CN3" s="1050"/>
      <c r="CO3" s="1050"/>
      <c r="CP3" s="1050"/>
      <c r="CQ3" s="1050"/>
      <c r="CR3" s="1050"/>
      <c r="CS3" s="1050"/>
      <c r="CT3" s="1050"/>
      <c r="CU3" s="1050"/>
      <c r="CV3" s="1050"/>
      <c r="CW3" s="1050"/>
      <c r="CX3" s="1050"/>
      <c r="CY3" s="1050"/>
      <c r="CZ3" s="1050"/>
      <c r="DA3" s="1050"/>
      <c r="DB3" s="1050"/>
      <c r="DC3" s="1050"/>
      <c r="DD3" s="1050"/>
      <c r="DE3" s="1050"/>
      <c r="DF3" s="1050"/>
      <c r="DG3" s="1050"/>
      <c r="DH3" s="1050"/>
      <c r="DI3" s="1050"/>
      <c r="DJ3" s="1050"/>
      <c r="DK3" s="1050"/>
      <c r="DL3" s="1050"/>
      <c r="DM3" s="1050"/>
      <c r="DN3" s="1050"/>
      <c r="DO3" s="1050"/>
      <c r="DP3" s="1050"/>
      <c r="DQ3" s="1050"/>
      <c r="DR3" s="1050"/>
      <c r="DS3" s="1050"/>
      <c r="DT3" s="1050"/>
      <c r="DU3" s="1050"/>
      <c r="DV3" s="1050"/>
      <c r="DW3" s="1050"/>
      <c r="DX3" s="1050"/>
      <c r="DY3" s="1050"/>
      <c r="DZ3" s="1050"/>
      <c r="EA3" s="1050"/>
      <c r="EB3" s="1050"/>
      <c r="EC3" s="1050"/>
      <c r="ED3" s="1050"/>
      <c r="EE3" s="1050"/>
      <c r="EF3" s="1050"/>
      <c r="EG3" s="1050"/>
      <c r="EH3" s="1050"/>
      <c r="EI3" s="1050"/>
      <c r="EJ3" s="1050"/>
      <c r="EK3" s="1050"/>
      <c r="EL3" s="1050"/>
      <c r="EM3" s="1050"/>
      <c r="EN3" s="1050"/>
      <c r="EO3" s="1050"/>
      <c r="EP3" s="1050"/>
      <c r="EQ3" s="1050"/>
      <c r="ER3" s="1050"/>
      <c r="ES3" s="1050"/>
      <c r="ET3" s="1050"/>
      <c r="EU3" s="1050"/>
      <c r="EV3" s="1050"/>
      <c r="EW3" s="1050"/>
      <c r="EX3" s="1050"/>
      <c r="EY3" s="1050"/>
      <c r="EZ3" s="1050"/>
      <c r="FA3" s="1050"/>
      <c r="FB3" s="1050"/>
      <c r="FC3" s="1050"/>
      <c r="FD3" s="1050"/>
      <c r="FE3" s="1050"/>
      <c r="FF3" s="1050"/>
      <c r="FG3" s="1050"/>
      <c r="FH3" s="1050"/>
      <c r="FI3" s="1074"/>
      <c r="FJ3" s="1074"/>
      <c r="FK3" s="1074"/>
      <c r="FL3" s="1074"/>
      <c r="FM3" s="1074"/>
    </row>
    <row r="4" spans="1:169" ht="15.75">
      <c r="A4" s="702" t="s">
        <v>41</v>
      </c>
      <c r="B4" s="1078"/>
      <c r="C4" s="1078"/>
      <c r="D4" s="1078"/>
      <c r="E4" s="2011" t="s">
        <v>878</v>
      </c>
      <c r="F4" s="2013" t="s">
        <v>714</v>
      </c>
      <c r="G4" s="2014"/>
      <c r="H4" s="2015"/>
      <c r="I4" s="1079"/>
      <c r="J4" s="1079"/>
      <c r="K4" s="1079"/>
      <c r="L4" s="2011" t="s">
        <v>878</v>
      </c>
      <c r="M4" s="2013" t="s">
        <v>714</v>
      </c>
      <c r="N4" s="2014"/>
      <c r="O4" s="2016"/>
      <c r="P4" s="1074"/>
      <c r="Q4" s="1050"/>
      <c r="R4" s="1050"/>
      <c r="S4" s="1050"/>
      <c r="T4" s="1050"/>
      <c r="U4" s="1050"/>
      <c r="V4" s="1050"/>
      <c r="W4" s="1050"/>
      <c r="X4" s="1050"/>
      <c r="Y4" s="1050"/>
      <c r="Z4" s="1050"/>
      <c r="AA4" s="1050"/>
      <c r="AB4" s="1050"/>
      <c r="AC4" s="1050"/>
      <c r="AD4" s="1050"/>
      <c r="AE4" s="1050"/>
      <c r="AF4" s="1050"/>
      <c r="AG4" s="1050"/>
      <c r="AH4" s="1050"/>
      <c r="AI4" s="1050"/>
      <c r="AJ4" s="1050"/>
      <c r="AK4" s="1050"/>
      <c r="AL4" s="1050"/>
      <c r="AM4" s="1050"/>
      <c r="AN4" s="1050"/>
      <c r="AO4" s="1050"/>
      <c r="AP4" s="1050"/>
      <c r="AQ4" s="1050"/>
      <c r="AR4" s="1050"/>
      <c r="AS4" s="1050"/>
      <c r="AT4" s="1050"/>
      <c r="AU4" s="1050"/>
      <c r="AV4" s="1050"/>
      <c r="AW4" s="1050"/>
      <c r="AX4" s="1050"/>
      <c r="AY4" s="1050"/>
      <c r="AZ4" s="1050"/>
      <c r="BA4" s="1050"/>
      <c r="BB4" s="1050"/>
      <c r="BC4" s="1050"/>
      <c r="BD4" s="1050"/>
      <c r="BE4" s="1050"/>
      <c r="BF4" s="1050"/>
      <c r="BG4" s="1050"/>
      <c r="BH4" s="1050"/>
      <c r="BI4" s="1050"/>
      <c r="BJ4" s="1050"/>
      <c r="BK4" s="1050"/>
      <c r="BL4" s="1050"/>
      <c r="BM4" s="1050"/>
      <c r="BN4" s="1050"/>
      <c r="BO4" s="1050"/>
      <c r="BP4" s="1050"/>
      <c r="BQ4" s="1050"/>
      <c r="BR4" s="1050"/>
      <c r="BS4" s="1050"/>
      <c r="BT4" s="1050"/>
      <c r="BU4" s="1050"/>
      <c r="BV4" s="1050"/>
      <c r="BW4" s="1050"/>
      <c r="BX4" s="1050"/>
      <c r="BY4" s="1050"/>
      <c r="BZ4" s="1050"/>
      <c r="CA4" s="1050"/>
      <c r="CB4" s="1050"/>
      <c r="CC4" s="1050"/>
      <c r="CD4" s="1050"/>
      <c r="CE4" s="1050"/>
      <c r="CF4" s="1050"/>
      <c r="CG4" s="1050"/>
      <c r="CH4" s="1050"/>
      <c r="CI4" s="1050"/>
      <c r="CJ4" s="1050"/>
      <c r="CK4" s="1050"/>
      <c r="CL4" s="1050"/>
      <c r="CM4" s="1050"/>
      <c r="CN4" s="1050"/>
      <c r="CO4" s="1050"/>
      <c r="CP4" s="1050"/>
      <c r="CQ4" s="1050"/>
      <c r="CR4" s="1050"/>
      <c r="CS4" s="1050"/>
      <c r="CT4" s="1050"/>
      <c r="CU4" s="1050"/>
      <c r="CV4" s="1050"/>
      <c r="CW4" s="1050"/>
      <c r="CX4" s="1050"/>
      <c r="CY4" s="1050"/>
      <c r="CZ4" s="1050"/>
      <c r="DA4" s="1050"/>
      <c r="DB4" s="1050"/>
      <c r="DC4" s="1050"/>
      <c r="DD4" s="1050"/>
      <c r="DE4" s="1050"/>
      <c r="DF4" s="1050"/>
      <c r="DG4" s="1050"/>
      <c r="DH4" s="1050"/>
      <c r="DI4" s="1050"/>
      <c r="DJ4" s="1050"/>
      <c r="DK4" s="1050"/>
      <c r="DL4" s="1050"/>
      <c r="DM4" s="1050"/>
      <c r="DN4" s="1050"/>
      <c r="DO4" s="1050"/>
      <c r="DP4" s="1050"/>
      <c r="DQ4" s="1050"/>
      <c r="DR4" s="1050"/>
      <c r="DS4" s="1050"/>
      <c r="DT4" s="1050"/>
      <c r="DU4" s="1050"/>
      <c r="DV4" s="1050"/>
      <c r="DW4" s="1050"/>
      <c r="DX4" s="1050"/>
      <c r="DY4" s="1050"/>
      <c r="DZ4" s="1050"/>
      <c r="EA4" s="1050"/>
      <c r="EB4" s="1050"/>
      <c r="EC4" s="1050"/>
      <c r="ED4" s="1050"/>
      <c r="EE4" s="1050"/>
      <c r="EF4" s="1050"/>
      <c r="EG4" s="1050"/>
      <c r="EH4" s="1050"/>
      <c r="EI4" s="1050"/>
      <c r="EJ4" s="1050"/>
      <c r="EK4" s="1050"/>
      <c r="EL4" s="1050"/>
      <c r="EM4" s="1050"/>
      <c r="EN4" s="1050"/>
      <c r="EO4" s="1050"/>
      <c r="EP4" s="1050"/>
      <c r="EQ4" s="1050"/>
      <c r="ER4" s="1050"/>
      <c r="ES4" s="1050"/>
      <c r="ET4" s="1050"/>
      <c r="EU4" s="1050"/>
      <c r="EV4" s="1050"/>
      <c r="EW4" s="1050"/>
      <c r="EX4" s="1050"/>
      <c r="EY4" s="1050"/>
      <c r="EZ4" s="1050"/>
      <c r="FA4" s="1050"/>
      <c r="FB4" s="1050"/>
      <c r="FC4" s="1050"/>
      <c r="FD4" s="1050"/>
      <c r="FE4" s="1050"/>
      <c r="FF4" s="1050"/>
      <c r="FG4" s="1050"/>
      <c r="FH4" s="1050"/>
      <c r="FI4" s="1074"/>
      <c r="FJ4" s="1074"/>
      <c r="FK4" s="1074"/>
      <c r="FL4" s="1074"/>
      <c r="FM4" s="1074"/>
    </row>
    <row r="5" spans="1:169" ht="16.5" thickBot="1">
      <c r="A5" s="710"/>
      <c r="B5" s="711">
        <v>2015</v>
      </c>
      <c r="C5" s="1080">
        <v>2016</v>
      </c>
      <c r="D5" s="712">
        <v>2017</v>
      </c>
      <c r="E5" s="2012"/>
      <c r="F5" s="714">
        <v>2015</v>
      </c>
      <c r="G5" s="714">
        <v>2016</v>
      </c>
      <c r="H5" s="715">
        <v>2017</v>
      </c>
      <c r="I5" s="711">
        <v>2015</v>
      </c>
      <c r="J5" s="1080">
        <v>2016</v>
      </c>
      <c r="K5" s="712">
        <v>2017</v>
      </c>
      <c r="L5" s="2012"/>
      <c r="M5" s="713">
        <v>2015</v>
      </c>
      <c r="N5" s="713">
        <v>2016</v>
      </c>
      <c r="O5" s="716">
        <v>2017</v>
      </c>
      <c r="P5" s="1074"/>
      <c r="Q5" s="1050"/>
      <c r="R5" s="1050"/>
      <c r="S5" s="1050"/>
      <c r="T5" s="1050"/>
      <c r="U5" s="1050"/>
      <c r="V5" s="1050"/>
      <c r="W5" s="1050"/>
      <c r="X5" s="1050"/>
      <c r="Y5" s="1050"/>
      <c r="Z5" s="1050"/>
      <c r="AA5" s="1050"/>
      <c r="AB5" s="1050"/>
      <c r="AC5" s="1050"/>
      <c r="AD5" s="1050"/>
      <c r="AE5" s="1050"/>
      <c r="AF5" s="1050"/>
      <c r="AG5" s="1050"/>
      <c r="AH5" s="1050"/>
      <c r="AI5" s="1050"/>
      <c r="AJ5" s="1050"/>
      <c r="AK5" s="1050"/>
      <c r="AL5" s="1050"/>
      <c r="AM5" s="1050"/>
      <c r="AN5" s="1050"/>
      <c r="AO5" s="1050"/>
      <c r="AP5" s="1050"/>
      <c r="AQ5" s="1050"/>
      <c r="AR5" s="1050"/>
      <c r="AS5" s="1050"/>
      <c r="AT5" s="1050"/>
      <c r="AU5" s="1050"/>
      <c r="AV5" s="1050"/>
      <c r="AW5" s="1050"/>
      <c r="AX5" s="1050"/>
      <c r="AY5" s="1050"/>
      <c r="AZ5" s="1050"/>
      <c r="BA5" s="1050"/>
      <c r="BB5" s="1050"/>
      <c r="BC5" s="1050"/>
      <c r="BD5" s="1050"/>
      <c r="BE5" s="1050"/>
      <c r="BF5" s="1050"/>
      <c r="BG5" s="1050"/>
      <c r="BH5" s="1050"/>
      <c r="BI5" s="1050"/>
      <c r="BJ5" s="1050"/>
      <c r="BK5" s="1050"/>
      <c r="BL5" s="1050"/>
      <c r="BM5" s="1050"/>
      <c r="BN5" s="1050"/>
      <c r="BO5" s="1050"/>
      <c r="BP5" s="1050"/>
      <c r="BQ5" s="1050"/>
      <c r="BR5" s="1050"/>
      <c r="BS5" s="1050"/>
      <c r="BT5" s="1050"/>
      <c r="BU5" s="1050"/>
      <c r="BV5" s="1050"/>
      <c r="BW5" s="1050"/>
      <c r="BX5" s="1050"/>
      <c r="BY5" s="1050"/>
      <c r="BZ5" s="1050"/>
      <c r="CA5" s="1050"/>
      <c r="CB5" s="1050"/>
      <c r="CC5" s="1050"/>
      <c r="CD5" s="1050"/>
      <c r="CE5" s="1050"/>
      <c r="CF5" s="1050"/>
      <c r="CG5" s="1050"/>
      <c r="CH5" s="1050"/>
      <c r="CI5" s="1050"/>
      <c r="CJ5" s="1050"/>
      <c r="CK5" s="1050"/>
      <c r="CL5" s="1050"/>
      <c r="CM5" s="1050"/>
      <c r="CN5" s="1050"/>
      <c r="CO5" s="1050"/>
      <c r="CP5" s="1050"/>
      <c r="CQ5" s="1050"/>
      <c r="CR5" s="1050"/>
      <c r="CS5" s="1050"/>
      <c r="CT5" s="1050"/>
      <c r="CU5" s="1050"/>
      <c r="CV5" s="1050"/>
      <c r="CW5" s="1050"/>
      <c r="CX5" s="1050"/>
      <c r="CY5" s="1050"/>
      <c r="CZ5" s="1050"/>
      <c r="DA5" s="1050"/>
      <c r="DB5" s="1050"/>
      <c r="DC5" s="1050"/>
      <c r="DD5" s="1050"/>
      <c r="DE5" s="1050"/>
      <c r="DF5" s="1050"/>
      <c r="DG5" s="1050"/>
      <c r="DH5" s="1050"/>
      <c r="DI5" s="1050"/>
      <c r="DJ5" s="1050"/>
      <c r="DK5" s="1050"/>
      <c r="DL5" s="1050"/>
      <c r="DM5" s="1050"/>
      <c r="DN5" s="1050"/>
      <c r="DO5" s="1050"/>
      <c r="DP5" s="1050"/>
      <c r="DQ5" s="1050"/>
      <c r="DR5" s="1050"/>
      <c r="DS5" s="1050"/>
      <c r="DT5" s="1050"/>
      <c r="DU5" s="1050"/>
      <c r="DV5" s="1050"/>
      <c r="DW5" s="1050"/>
      <c r="DX5" s="1050"/>
      <c r="DY5" s="1050"/>
      <c r="DZ5" s="1050"/>
      <c r="EA5" s="1050"/>
      <c r="EB5" s="1050"/>
      <c r="EC5" s="1050"/>
      <c r="ED5" s="1050"/>
      <c r="EE5" s="1050"/>
      <c r="EF5" s="1050"/>
      <c r="EG5" s="1050"/>
      <c r="EH5" s="1050"/>
      <c r="EI5" s="1050"/>
      <c r="EJ5" s="1050"/>
      <c r="EK5" s="1050"/>
      <c r="EL5" s="1050"/>
      <c r="EM5" s="1050"/>
      <c r="EN5" s="1050"/>
      <c r="EO5" s="1050"/>
      <c r="EP5" s="1050"/>
      <c r="EQ5" s="1050"/>
      <c r="ER5" s="1050"/>
      <c r="ES5" s="1050"/>
      <c r="ET5" s="1050"/>
      <c r="EU5" s="1050"/>
      <c r="EV5" s="1050"/>
      <c r="EW5" s="1050"/>
      <c r="EX5" s="1050"/>
      <c r="EY5" s="1050"/>
      <c r="EZ5" s="1050"/>
      <c r="FA5" s="1050"/>
      <c r="FB5" s="1050"/>
      <c r="FC5" s="1050"/>
      <c r="FD5" s="1050"/>
      <c r="FE5" s="1050"/>
      <c r="FF5" s="1050"/>
      <c r="FG5" s="1050"/>
      <c r="FH5" s="1050"/>
      <c r="FI5" s="1074"/>
      <c r="FJ5" s="1074"/>
      <c r="FK5" s="1074"/>
      <c r="FL5" s="1074"/>
      <c r="FM5" s="1074"/>
    </row>
    <row r="6" spans="1:169" ht="15.75" thickTop="1">
      <c r="A6" s="1063" t="s">
        <v>902</v>
      </c>
      <c r="B6" s="703">
        <v>4460.3500000000004</v>
      </c>
      <c r="C6" s="1081" t="s">
        <v>51</v>
      </c>
      <c r="D6" s="1081" t="s">
        <v>51</v>
      </c>
      <c r="E6" s="1082" t="s">
        <v>51</v>
      </c>
      <c r="F6" s="704">
        <v>2.2522076719928044</v>
      </c>
      <c r="G6" s="704" t="s">
        <v>51</v>
      </c>
      <c r="H6" s="1083" t="s">
        <v>51</v>
      </c>
      <c r="I6" s="1082" t="s">
        <v>51</v>
      </c>
      <c r="J6" s="1082" t="s">
        <v>51</v>
      </c>
      <c r="K6" s="1082" t="s">
        <v>51</v>
      </c>
      <c r="L6" s="1082" t="s">
        <v>51</v>
      </c>
      <c r="M6" s="1082" t="s">
        <v>51</v>
      </c>
      <c r="N6" s="1082" t="s">
        <v>51</v>
      </c>
      <c r="O6" s="1084" t="s">
        <v>51</v>
      </c>
      <c r="P6" s="1074"/>
      <c r="Q6" s="1050"/>
      <c r="R6" s="1050"/>
      <c r="S6" s="1050"/>
      <c r="T6" s="1050"/>
      <c r="U6" s="1050"/>
      <c r="V6" s="1050"/>
      <c r="W6" s="1050"/>
      <c r="X6" s="1050"/>
      <c r="Y6" s="1050"/>
      <c r="Z6" s="1050"/>
      <c r="AA6" s="1050"/>
      <c r="AB6" s="1050"/>
      <c r="AC6" s="1050"/>
      <c r="AD6" s="1050"/>
      <c r="AE6" s="1050"/>
      <c r="AF6" s="1050"/>
      <c r="AG6" s="1050"/>
      <c r="AH6" s="1050"/>
      <c r="AI6" s="1050"/>
      <c r="AJ6" s="1050"/>
      <c r="AK6" s="1050"/>
      <c r="AL6" s="1050"/>
      <c r="AM6" s="1050"/>
      <c r="AN6" s="1050"/>
      <c r="AO6" s="1050"/>
      <c r="AP6" s="1050"/>
      <c r="AQ6" s="1050"/>
      <c r="AR6" s="1050"/>
      <c r="AS6" s="1050"/>
      <c r="AT6" s="1050"/>
      <c r="AU6" s="1050"/>
      <c r="AV6" s="1050"/>
      <c r="AW6" s="1050"/>
      <c r="AX6" s="1050"/>
      <c r="AY6" s="1050"/>
      <c r="AZ6" s="1050"/>
      <c r="BA6" s="1050"/>
      <c r="BB6" s="1050"/>
      <c r="BC6" s="1050"/>
      <c r="BD6" s="1050"/>
      <c r="BE6" s="1050"/>
      <c r="BF6" s="1050"/>
      <c r="BG6" s="1050"/>
      <c r="BH6" s="1050"/>
      <c r="BI6" s="1050"/>
      <c r="BJ6" s="1050"/>
      <c r="BK6" s="1050"/>
      <c r="BL6" s="1050"/>
      <c r="BM6" s="1050"/>
      <c r="BN6" s="1050"/>
      <c r="BO6" s="1050"/>
      <c r="BP6" s="1050"/>
      <c r="BQ6" s="1050"/>
      <c r="BR6" s="1050"/>
      <c r="BS6" s="1050"/>
      <c r="BT6" s="1050"/>
      <c r="BU6" s="1050"/>
      <c r="BV6" s="1050"/>
      <c r="BW6" s="1050"/>
      <c r="BX6" s="1050"/>
      <c r="BY6" s="1050"/>
      <c r="BZ6" s="1050"/>
      <c r="CA6" s="1050"/>
      <c r="CB6" s="1050"/>
      <c r="CC6" s="1050"/>
      <c r="CD6" s="1050"/>
      <c r="CE6" s="1050"/>
      <c r="CF6" s="1050"/>
      <c r="CG6" s="1050"/>
      <c r="CH6" s="1050"/>
      <c r="CI6" s="1050"/>
      <c r="CJ6" s="1050"/>
      <c r="CK6" s="1050"/>
      <c r="CL6" s="1050"/>
      <c r="CM6" s="1050"/>
      <c r="CN6" s="1050"/>
      <c r="CO6" s="1050"/>
      <c r="CP6" s="1050"/>
      <c r="CQ6" s="1050"/>
      <c r="CR6" s="1050"/>
      <c r="CS6" s="1050"/>
      <c r="CT6" s="1050"/>
      <c r="CU6" s="1050"/>
      <c r="CV6" s="1050"/>
      <c r="CW6" s="1050"/>
      <c r="CX6" s="1050"/>
      <c r="CY6" s="1050"/>
      <c r="CZ6" s="1050"/>
      <c r="DA6" s="1050"/>
      <c r="DB6" s="1050"/>
      <c r="DC6" s="1050"/>
      <c r="DD6" s="1050"/>
      <c r="DE6" s="1050"/>
      <c r="DF6" s="1050"/>
      <c r="DG6" s="1050"/>
      <c r="DH6" s="1050"/>
      <c r="DI6" s="1050"/>
      <c r="DJ6" s="1050"/>
      <c r="DK6" s="1050"/>
      <c r="DL6" s="1050"/>
      <c r="DM6" s="1050"/>
      <c r="DN6" s="1050"/>
      <c r="DO6" s="1050"/>
      <c r="DP6" s="1050"/>
      <c r="DQ6" s="1050"/>
      <c r="DR6" s="1050"/>
      <c r="DS6" s="1050"/>
      <c r="DT6" s="1050"/>
      <c r="DU6" s="1050"/>
      <c r="DV6" s="1050"/>
      <c r="DW6" s="1050"/>
      <c r="DX6" s="1050"/>
      <c r="DY6" s="1050"/>
      <c r="DZ6" s="1050"/>
      <c r="EA6" s="1050"/>
      <c r="EB6" s="1050"/>
      <c r="EC6" s="1050"/>
      <c r="ED6" s="1050"/>
      <c r="EE6" s="1050"/>
      <c r="EF6" s="1050"/>
      <c r="EG6" s="1050"/>
      <c r="EH6" s="1050"/>
      <c r="EI6" s="1050"/>
      <c r="EJ6" s="1050"/>
      <c r="EK6" s="1050"/>
      <c r="EL6" s="1050"/>
      <c r="EM6" s="1050"/>
      <c r="EN6" s="1050"/>
      <c r="EO6" s="1050"/>
      <c r="EP6" s="1050"/>
      <c r="EQ6" s="1050"/>
      <c r="ER6" s="1050"/>
      <c r="ES6" s="1050"/>
      <c r="ET6" s="1050"/>
      <c r="EU6" s="1050"/>
      <c r="EV6" s="1050"/>
      <c r="EW6" s="1050"/>
      <c r="EX6" s="1050"/>
      <c r="EY6" s="1050"/>
      <c r="EZ6" s="1050"/>
      <c r="FA6" s="1050"/>
      <c r="FB6" s="1050"/>
      <c r="FC6" s="1050"/>
      <c r="FD6" s="1050"/>
      <c r="FE6" s="1050"/>
      <c r="FF6" s="1050"/>
      <c r="FG6" s="1050"/>
      <c r="FH6" s="1050"/>
      <c r="FI6" s="1074"/>
      <c r="FJ6" s="1074"/>
      <c r="FK6" s="1074"/>
      <c r="FL6" s="1074"/>
      <c r="FM6" s="1074"/>
    </row>
    <row r="7" spans="1:169">
      <c r="A7" s="1063" t="s">
        <v>782</v>
      </c>
      <c r="B7" s="703">
        <v>4895.95</v>
      </c>
      <c r="C7" s="1081" t="s">
        <v>51</v>
      </c>
      <c r="D7" s="1081" t="s">
        <v>51</v>
      </c>
      <c r="E7" s="1082" t="s">
        <v>51</v>
      </c>
      <c r="F7" s="704">
        <v>2.1349432202214675</v>
      </c>
      <c r="G7" s="704" t="s">
        <v>51</v>
      </c>
      <c r="H7" s="1082" t="s">
        <v>51</v>
      </c>
      <c r="I7" s="1082" t="s">
        <v>51</v>
      </c>
      <c r="J7" s="1082" t="s">
        <v>51</v>
      </c>
      <c r="K7" s="1082" t="s">
        <v>51</v>
      </c>
      <c r="L7" s="1082" t="s">
        <v>51</v>
      </c>
      <c r="M7" s="1082" t="s">
        <v>51</v>
      </c>
      <c r="N7" s="1082" t="s">
        <v>51</v>
      </c>
      <c r="O7" s="1084" t="s">
        <v>51</v>
      </c>
      <c r="P7" s="1074"/>
      <c r="Q7" s="1050"/>
      <c r="R7" s="1050"/>
      <c r="S7" s="1050"/>
      <c r="T7" s="1050"/>
      <c r="U7" s="1050"/>
      <c r="V7" s="1050"/>
      <c r="W7" s="1050"/>
      <c r="X7" s="1050"/>
      <c r="Y7" s="1050"/>
      <c r="Z7" s="1050"/>
      <c r="AA7" s="1050"/>
      <c r="AB7" s="1050"/>
      <c r="AC7" s="1050"/>
      <c r="AD7" s="1050"/>
      <c r="AE7" s="1050"/>
      <c r="AF7" s="1050"/>
      <c r="AG7" s="1050"/>
      <c r="AH7" s="1050"/>
      <c r="AI7" s="1050"/>
      <c r="AJ7" s="1050"/>
      <c r="AK7" s="1050"/>
      <c r="AL7" s="1050"/>
      <c r="AM7" s="1050"/>
      <c r="AN7" s="1050"/>
      <c r="AO7" s="1050"/>
      <c r="AP7" s="1050"/>
      <c r="AQ7" s="1050"/>
      <c r="AR7" s="1050"/>
      <c r="AS7" s="1050"/>
      <c r="AT7" s="1050"/>
      <c r="AU7" s="1050"/>
      <c r="AV7" s="1050"/>
      <c r="AW7" s="1050"/>
      <c r="AX7" s="1050"/>
      <c r="AY7" s="1050"/>
      <c r="AZ7" s="1050"/>
      <c r="BA7" s="1050"/>
      <c r="BB7" s="1050"/>
      <c r="BC7" s="1050"/>
      <c r="BD7" s="1050"/>
      <c r="BE7" s="1050"/>
      <c r="BF7" s="1050"/>
      <c r="BG7" s="1050"/>
      <c r="BH7" s="1050"/>
      <c r="BI7" s="1050"/>
      <c r="BJ7" s="1050"/>
      <c r="BK7" s="1050"/>
      <c r="BL7" s="1050"/>
      <c r="BM7" s="1050"/>
      <c r="BN7" s="1050"/>
      <c r="BO7" s="1050"/>
      <c r="BP7" s="1050"/>
      <c r="BQ7" s="1050"/>
      <c r="BR7" s="1050"/>
      <c r="BS7" s="1050"/>
      <c r="BT7" s="1050"/>
      <c r="BU7" s="1050"/>
      <c r="BV7" s="1050"/>
      <c r="BW7" s="1050"/>
      <c r="BX7" s="1050"/>
      <c r="BY7" s="1050"/>
      <c r="BZ7" s="1050"/>
      <c r="CA7" s="1050"/>
      <c r="CB7" s="1050"/>
      <c r="CC7" s="1050"/>
      <c r="CD7" s="1050"/>
      <c r="CE7" s="1050"/>
      <c r="CF7" s="1050"/>
      <c r="CG7" s="1050"/>
      <c r="CH7" s="1050"/>
      <c r="CI7" s="1050"/>
      <c r="CJ7" s="1050"/>
      <c r="CK7" s="1050"/>
      <c r="CL7" s="1050"/>
      <c r="CM7" s="1050"/>
      <c r="CN7" s="1050"/>
      <c r="CO7" s="1050"/>
      <c r="CP7" s="1050"/>
      <c r="CQ7" s="1050"/>
      <c r="CR7" s="1050"/>
      <c r="CS7" s="1050"/>
      <c r="CT7" s="1050"/>
      <c r="CU7" s="1050"/>
      <c r="CV7" s="1050"/>
      <c r="CW7" s="1050"/>
      <c r="CX7" s="1050"/>
      <c r="CY7" s="1050"/>
      <c r="CZ7" s="1050"/>
      <c r="DA7" s="1050"/>
      <c r="DB7" s="1050"/>
      <c r="DC7" s="1050"/>
      <c r="DD7" s="1050"/>
      <c r="DE7" s="1050"/>
      <c r="DF7" s="1050"/>
      <c r="DG7" s="1050"/>
      <c r="DH7" s="1050"/>
      <c r="DI7" s="1050"/>
      <c r="DJ7" s="1050"/>
      <c r="DK7" s="1050"/>
      <c r="DL7" s="1050"/>
      <c r="DM7" s="1050"/>
      <c r="DN7" s="1050"/>
      <c r="DO7" s="1050"/>
      <c r="DP7" s="1050"/>
      <c r="DQ7" s="1050"/>
      <c r="DR7" s="1050"/>
      <c r="DS7" s="1050"/>
      <c r="DT7" s="1050"/>
      <c r="DU7" s="1050"/>
      <c r="DV7" s="1050"/>
      <c r="DW7" s="1050"/>
      <c r="DX7" s="1050"/>
      <c r="DY7" s="1050"/>
      <c r="DZ7" s="1050"/>
      <c r="EA7" s="1050"/>
      <c r="EB7" s="1050"/>
      <c r="EC7" s="1050"/>
      <c r="ED7" s="1050"/>
      <c r="EE7" s="1050"/>
      <c r="EF7" s="1050"/>
      <c r="EG7" s="1050"/>
      <c r="EH7" s="1050"/>
      <c r="EI7" s="1050"/>
      <c r="EJ7" s="1050"/>
      <c r="EK7" s="1050"/>
      <c r="EL7" s="1050"/>
      <c r="EM7" s="1050"/>
      <c r="EN7" s="1050"/>
      <c r="EO7" s="1050"/>
      <c r="EP7" s="1050"/>
      <c r="EQ7" s="1050"/>
      <c r="ER7" s="1050"/>
      <c r="ES7" s="1050"/>
      <c r="ET7" s="1050"/>
      <c r="EU7" s="1050"/>
      <c r="EV7" s="1050"/>
      <c r="EW7" s="1050"/>
      <c r="EX7" s="1050"/>
      <c r="EY7" s="1050"/>
      <c r="EZ7" s="1050"/>
      <c r="FA7" s="1050"/>
      <c r="FB7" s="1050"/>
      <c r="FC7" s="1050"/>
      <c r="FD7" s="1050"/>
      <c r="FE7" s="1050"/>
      <c r="FF7" s="1050"/>
      <c r="FG7" s="1050"/>
      <c r="FH7" s="1050"/>
      <c r="FI7" s="1074"/>
      <c r="FJ7" s="1074"/>
      <c r="FK7" s="1074"/>
      <c r="FL7" s="1074"/>
      <c r="FM7" s="1074"/>
    </row>
    <row r="8" spans="1:169">
      <c r="A8" s="1063" t="s">
        <v>783</v>
      </c>
      <c r="B8" s="703">
        <v>3581.61</v>
      </c>
      <c r="C8" s="1081" t="s">
        <v>51</v>
      </c>
      <c r="D8" s="1081" t="s">
        <v>51</v>
      </c>
      <c r="E8" s="1082" t="s">
        <v>51</v>
      </c>
      <c r="F8" s="704">
        <v>1.9500133526758847</v>
      </c>
      <c r="G8" s="704" t="s">
        <v>51</v>
      </c>
      <c r="H8" s="1082" t="s">
        <v>51</v>
      </c>
      <c r="I8" s="1082" t="s">
        <v>51</v>
      </c>
      <c r="J8" s="1082" t="s">
        <v>51</v>
      </c>
      <c r="K8" s="1082" t="s">
        <v>51</v>
      </c>
      <c r="L8" s="1082" t="s">
        <v>51</v>
      </c>
      <c r="M8" s="1082" t="s">
        <v>51</v>
      </c>
      <c r="N8" s="1082" t="s">
        <v>51</v>
      </c>
      <c r="O8" s="1084" t="s">
        <v>51</v>
      </c>
      <c r="P8" s="1074"/>
      <c r="Q8" s="1050"/>
      <c r="R8" s="1050"/>
      <c r="S8" s="1050"/>
      <c r="T8" s="1050"/>
      <c r="U8" s="1050"/>
      <c r="V8" s="1050"/>
      <c r="W8" s="1050"/>
      <c r="X8" s="1050"/>
      <c r="Y8" s="1050"/>
      <c r="Z8" s="1050"/>
      <c r="AA8" s="1050"/>
      <c r="AB8" s="1050"/>
      <c r="AC8" s="1050"/>
      <c r="AD8" s="1050"/>
      <c r="AE8" s="1050"/>
      <c r="AF8" s="1050"/>
      <c r="AG8" s="1050"/>
      <c r="AH8" s="1050"/>
      <c r="AI8" s="1050"/>
      <c r="AJ8" s="1050"/>
      <c r="AK8" s="1050"/>
      <c r="AL8" s="1050"/>
      <c r="AM8" s="1050"/>
      <c r="AN8" s="1050"/>
      <c r="AO8" s="1050"/>
      <c r="AP8" s="1050"/>
      <c r="AQ8" s="1050"/>
      <c r="AR8" s="1050"/>
      <c r="AS8" s="1050"/>
      <c r="AT8" s="1050"/>
      <c r="AU8" s="1050"/>
      <c r="AV8" s="1050"/>
      <c r="AW8" s="1050"/>
      <c r="AX8" s="1050"/>
      <c r="AY8" s="1050"/>
      <c r="AZ8" s="1050"/>
      <c r="BA8" s="1050"/>
      <c r="BB8" s="1050"/>
      <c r="BC8" s="1050"/>
      <c r="BD8" s="1050"/>
      <c r="BE8" s="1050"/>
      <c r="BF8" s="1050"/>
      <c r="BG8" s="1050"/>
      <c r="BH8" s="1050"/>
      <c r="BI8" s="1050"/>
      <c r="BJ8" s="1050"/>
      <c r="BK8" s="1050"/>
      <c r="BL8" s="1050"/>
      <c r="BM8" s="1050"/>
      <c r="BN8" s="1050"/>
      <c r="BO8" s="1050"/>
      <c r="BP8" s="1050"/>
      <c r="BQ8" s="1050"/>
      <c r="BR8" s="1050"/>
      <c r="BS8" s="1050"/>
      <c r="BT8" s="1050"/>
      <c r="BU8" s="1050"/>
      <c r="BV8" s="1050"/>
      <c r="BW8" s="1050"/>
      <c r="BX8" s="1050"/>
      <c r="BY8" s="1050"/>
      <c r="BZ8" s="1050"/>
      <c r="CA8" s="1050"/>
      <c r="CB8" s="1050"/>
      <c r="CC8" s="1050"/>
      <c r="CD8" s="1050"/>
      <c r="CE8" s="1050"/>
      <c r="CF8" s="1050"/>
      <c r="CG8" s="1050"/>
      <c r="CH8" s="1050"/>
      <c r="CI8" s="1050"/>
      <c r="CJ8" s="1050"/>
      <c r="CK8" s="1050"/>
      <c r="CL8" s="1050"/>
      <c r="CM8" s="1050"/>
      <c r="CN8" s="1050"/>
      <c r="CO8" s="1050"/>
      <c r="CP8" s="1050"/>
      <c r="CQ8" s="1050"/>
      <c r="CR8" s="1050"/>
      <c r="CS8" s="1050"/>
      <c r="CT8" s="1050"/>
      <c r="CU8" s="1050"/>
      <c r="CV8" s="1050"/>
      <c r="CW8" s="1050"/>
      <c r="CX8" s="1050"/>
      <c r="CY8" s="1050"/>
      <c r="CZ8" s="1050"/>
      <c r="DA8" s="1050"/>
      <c r="DB8" s="1050"/>
      <c r="DC8" s="1050"/>
      <c r="DD8" s="1050"/>
      <c r="DE8" s="1050"/>
      <c r="DF8" s="1050"/>
      <c r="DG8" s="1050"/>
      <c r="DH8" s="1050"/>
      <c r="DI8" s="1050"/>
      <c r="DJ8" s="1050"/>
      <c r="DK8" s="1050"/>
      <c r="DL8" s="1050"/>
      <c r="DM8" s="1050"/>
      <c r="DN8" s="1050"/>
      <c r="DO8" s="1050"/>
      <c r="DP8" s="1050"/>
      <c r="DQ8" s="1050"/>
      <c r="DR8" s="1050"/>
      <c r="DS8" s="1050"/>
      <c r="DT8" s="1050"/>
      <c r="DU8" s="1050"/>
      <c r="DV8" s="1050"/>
      <c r="DW8" s="1050"/>
      <c r="DX8" s="1050"/>
      <c r="DY8" s="1050"/>
      <c r="DZ8" s="1050"/>
      <c r="EA8" s="1050"/>
      <c r="EB8" s="1050"/>
      <c r="EC8" s="1050"/>
      <c r="ED8" s="1050"/>
      <c r="EE8" s="1050"/>
      <c r="EF8" s="1050"/>
      <c r="EG8" s="1050"/>
      <c r="EH8" s="1050"/>
      <c r="EI8" s="1050"/>
      <c r="EJ8" s="1050"/>
      <c r="EK8" s="1050"/>
      <c r="EL8" s="1050"/>
      <c r="EM8" s="1050"/>
      <c r="EN8" s="1050"/>
      <c r="EO8" s="1050"/>
      <c r="EP8" s="1050"/>
      <c r="EQ8" s="1050"/>
      <c r="ER8" s="1050"/>
      <c r="ES8" s="1050"/>
      <c r="ET8" s="1050"/>
      <c r="EU8" s="1050"/>
      <c r="EV8" s="1050"/>
      <c r="EW8" s="1050"/>
      <c r="EX8" s="1050"/>
      <c r="EY8" s="1050"/>
      <c r="EZ8" s="1050"/>
      <c r="FA8" s="1050"/>
      <c r="FB8" s="1050"/>
      <c r="FC8" s="1050"/>
      <c r="FD8" s="1050"/>
      <c r="FE8" s="1050"/>
      <c r="FF8" s="1050"/>
      <c r="FG8" s="1050"/>
      <c r="FH8" s="1050"/>
      <c r="FI8" s="1074"/>
      <c r="FJ8" s="1074"/>
      <c r="FK8" s="1074"/>
      <c r="FL8" s="1074"/>
      <c r="FM8" s="1074"/>
    </row>
    <row r="9" spans="1:169">
      <c r="A9" s="1063" t="s">
        <v>784</v>
      </c>
      <c r="B9" s="703">
        <v>3223.79</v>
      </c>
      <c r="C9" s="1081" t="s">
        <v>51</v>
      </c>
      <c r="D9" s="1081" t="s">
        <v>51</v>
      </c>
      <c r="E9" s="1082" t="s">
        <v>51</v>
      </c>
      <c r="F9" s="704">
        <v>2.1296982178272241</v>
      </c>
      <c r="G9" s="704" t="s">
        <v>51</v>
      </c>
      <c r="H9" s="1082" t="s">
        <v>51</v>
      </c>
      <c r="I9" s="1082" t="s">
        <v>51</v>
      </c>
      <c r="J9" s="1082" t="s">
        <v>51</v>
      </c>
      <c r="K9" s="1082" t="s">
        <v>51</v>
      </c>
      <c r="L9" s="1082" t="s">
        <v>51</v>
      </c>
      <c r="M9" s="1082" t="s">
        <v>51</v>
      </c>
      <c r="N9" s="1082" t="s">
        <v>51</v>
      </c>
      <c r="O9" s="1084" t="s">
        <v>51</v>
      </c>
      <c r="P9" s="1074"/>
      <c r="Q9" s="1050"/>
      <c r="R9" s="1050"/>
      <c r="S9" s="1050"/>
      <c r="T9" s="1050"/>
      <c r="U9" s="1050"/>
      <c r="V9" s="1050"/>
      <c r="W9" s="1050"/>
      <c r="X9" s="1050"/>
      <c r="Y9" s="1050"/>
      <c r="Z9" s="1050"/>
      <c r="AA9" s="1050"/>
      <c r="AB9" s="1050"/>
      <c r="AC9" s="1050"/>
      <c r="AD9" s="1050"/>
      <c r="AE9" s="1050"/>
      <c r="AF9" s="1050"/>
      <c r="AG9" s="1050"/>
      <c r="AH9" s="1050"/>
      <c r="AI9" s="1050"/>
      <c r="AJ9" s="1050"/>
      <c r="AK9" s="1050"/>
      <c r="AL9" s="1050"/>
      <c r="AM9" s="1050"/>
      <c r="AN9" s="1050"/>
      <c r="AO9" s="1050"/>
      <c r="AP9" s="1050"/>
      <c r="AQ9" s="1050"/>
      <c r="AR9" s="1050"/>
      <c r="AS9" s="1050"/>
      <c r="AT9" s="1050"/>
      <c r="AU9" s="1050"/>
      <c r="AV9" s="1050"/>
      <c r="AW9" s="1050"/>
      <c r="AX9" s="1050"/>
      <c r="AY9" s="1050"/>
      <c r="AZ9" s="1050"/>
      <c r="BA9" s="1050"/>
      <c r="BB9" s="1050"/>
      <c r="BC9" s="1050"/>
      <c r="BD9" s="1050"/>
      <c r="BE9" s="1050"/>
      <c r="BF9" s="1050"/>
      <c r="BG9" s="1050"/>
      <c r="BH9" s="1050"/>
      <c r="BI9" s="1050"/>
      <c r="BJ9" s="1050"/>
      <c r="BK9" s="1050"/>
      <c r="BL9" s="1050"/>
      <c r="BM9" s="1050"/>
      <c r="BN9" s="1050"/>
      <c r="BO9" s="1050"/>
      <c r="BP9" s="1050"/>
      <c r="BQ9" s="1050"/>
      <c r="BR9" s="1050"/>
      <c r="BS9" s="1050"/>
      <c r="BT9" s="1050"/>
      <c r="BU9" s="1050"/>
      <c r="BV9" s="1050"/>
      <c r="BW9" s="1050"/>
      <c r="BX9" s="1050"/>
      <c r="BY9" s="1050"/>
      <c r="BZ9" s="1050"/>
      <c r="CA9" s="1050"/>
      <c r="CB9" s="1050"/>
      <c r="CC9" s="1050"/>
      <c r="CD9" s="1050"/>
      <c r="CE9" s="1050"/>
      <c r="CF9" s="1050"/>
      <c r="CG9" s="1050"/>
      <c r="CH9" s="1050"/>
      <c r="CI9" s="1050"/>
      <c r="CJ9" s="1050"/>
      <c r="CK9" s="1050"/>
      <c r="CL9" s="1050"/>
      <c r="CM9" s="1050"/>
      <c r="CN9" s="1050"/>
      <c r="CO9" s="1050"/>
      <c r="CP9" s="1050"/>
      <c r="CQ9" s="1050"/>
      <c r="CR9" s="1050"/>
      <c r="CS9" s="1050"/>
      <c r="CT9" s="1050"/>
      <c r="CU9" s="1050"/>
      <c r="CV9" s="1050"/>
      <c r="CW9" s="1050"/>
      <c r="CX9" s="1050"/>
      <c r="CY9" s="1050"/>
      <c r="CZ9" s="1050"/>
      <c r="DA9" s="1050"/>
      <c r="DB9" s="1050"/>
      <c r="DC9" s="1050"/>
      <c r="DD9" s="1050"/>
      <c r="DE9" s="1050"/>
      <c r="DF9" s="1050"/>
      <c r="DG9" s="1050"/>
      <c r="DH9" s="1050"/>
      <c r="DI9" s="1050"/>
      <c r="DJ9" s="1050"/>
      <c r="DK9" s="1050"/>
      <c r="DL9" s="1050"/>
      <c r="DM9" s="1050"/>
      <c r="DN9" s="1050"/>
      <c r="DO9" s="1050"/>
      <c r="DP9" s="1050"/>
      <c r="DQ9" s="1050"/>
      <c r="DR9" s="1050"/>
      <c r="DS9" s="1050"/>
      <c r="DT9" s="1050"/>
      <c r="DU9" s="1050"/>
      <c r="DV9" s="1050"/>
      <c r="DW9" s="1050"/>
      <c r="DX9" s="1050"/>
      <c r="DY9" s="1050"/>
      <c r="DZ9" s="1050"/>
      <c r="EA9" s="1050"/>
      <c r="EB9" s="1050"/>
      <c r="EC9" s="1050"/>
      <c r="ED9" s="1050"/>
      <c r="EE9" s="1050"/>
      <c r="EF9" s="1050"/>
      <c r="EG9" s="1050"/>
      <c r="EH9" s="1050"/>
      <c r="EI9" s="1050"/>
      <c r="EJ9" s="1050"/>
      <c r="EK9" s="1050"/>
      <c r="EL9" s="1050"/>
      <c r="EM9" s="1050"/>
      <c r="EN9" s="1050"/>
      <c r="EO9" s="1050"/>
      <c r="EP9" s="1050"/>
      <c r="EQ9" s="1050"/>
      <c r="ER9" s="1050"/>
      <c r="ES9" s="1050"/>
      <c r="ET9" s="1050"/>
      <c r="EU9" s="1050"/>
      <c r="EV9" s="1050"/>
      <c r="EW9" s="1050"/>
      <c r="EX9" s="1050"/>
      <c r="EY9" s="1050"/>
      <c r="EZ9" s="1050"/>
      <c r="FA9" s="1050"/>
      <c r="FB9" s="1050"/>
      <c r="FC9" s="1050"/>
      <c r="FD9" s="1050"/>
      <c r="FE9" s="1050"/>
      <c r="FF9" s="1050"/>
      <c r="FG9" s="1050"/>
      <c r="FH9" s="1050"/>
      <c r="FI9" s="1074"/>
      <c r="FJ9" s="1074"/>
      <c r="FK9" s="1074"/>
      <c r="FL9" s="1074"/>
      <c r="FM9" s="1074"/>
    </row>
    <row r="10" spans="1:169">
      <c r="A10" s="1063" t="s">
        <v>785</v>
      </c>
      <c r="B10" s="703">
        <v>3223.79</v>
      </c>
      <c r="C10" s="1081" t="s">
        <v>51</v>
      </c>
      <c r="D10" s="1081" t="s">
        <v>51</v>
      </c>
      <c r="E10" s="1082" t="s">
        <v>51</v>
      </c>
      <c r="F10" s="704">
        <v>2.1296982178272241</v>
      </c>
      <c r="G10" s="704" t="s">
        <v>51</v>
      </c>
      <c r="H10" s="1082" t="s">
        <v>51</v>
      </c>
      <c r="I10" s="1082" t="s">
        <v>51</v>
      </c>
      <c r="J10" s="1082" t="s">
        <v>51</v>
      </c>
      <c r="K10" s="1082" t="s">
        <v>51</v>
      </c>
      <c r="L10" s="1082" t="s">
        <v>51</v>
      </c>
      <c r="M10" s="1082" t="s">
        <v>51</v>
      </c>
      <c r="N10" s="1082" t="s">
        <v>51</v>
      </c>
      <c r="O10" s="1084" t="s">
        <v>51</v>
      </c>
      <c r="P10" s="1074"/>
      <c r="Q10" s="1050"/>
      <c r="R10" s="1050"/>
      <c r="S10" s="1050"/>
      <c r="T10" s="1050"/>
      <c r="U10" s="1050"/>
      <c r="V10" s="1050"/>
      <c r="W10" s="1050"/>
      <c r="X10" s="1050"/>
      <c r="Y10" s="1050"/>
      <c r="Z10" s="1050"/>
      <c r="AA10" s="1050"/>
      <c r="AB10" s="1050"/>
      <c r="AC10" s="1050"/>
      <c r="AD10" s="1050"/>
      <c r="AE10" s="1050"/>
      <c r="AF10" s="1050"/>
      <c r="AG10" s="1050"/>
      <c r="AH10" s="1050"/>
      <c r="AI10" s="1050"/>
      <c r="AJ10" s="1050"/>
      <c r="AK10" s="1050"/>
      <c r="AL10" s="1050"/>
      <c r="AM10" s="1050"/>
      <c r="AN10" s="1050"/>
      <c r="AO10" s="1050"/>
      <c r="AP10" s="1050"/>
      <c r="AQ10" s="1050"/>
      <c r="AR10" s="1050"/>
      <c r="AS10" s="1050"/>
      <c r="AT10" s="1050"/>
      <c r="AU10" s="1050"/>
      <c r="AV10" s="1050"/>
      <c r="AW10" s="1050"/>
      <c r="AX10" s="1050"/>
      <c r="AY10" s="1050"/>
      <c r="AZ10" s="1050"/>
      <c r="BA10" s="1050"/>
      <c r="BB10" s="1050"/>
      <c r="BC10" s="1050"/>
      <c r="BD10" s="1050"/>
      <c r="BE10" s="1050"/>
      <c r="BF10" s="1050"/>
      <c r="BG10" s="1050"/>
      <c r="BH10" s="1050"/>
      <c r="BI10" s="1050"/>
      <c r="BJ10" s="1050"/>
      <c r="BK10" s="1050"/>
      <c r="BL10" s="1050"/>
      <c r="BM10" s="1050"/>
      <c r="BN10" s="1050"/>
      <c r="BO10" s="1050"/>
      <c r="BP10" s="1050"/>
      <c r="BQ10" s="1050"/>
      <c r="BR10" s="1050"/>
      <c r="BS10" s="1050"/>
      <c r="BT10" s="1050"/>
      <c r="BU10" s="1050"/>
      <c r="BV10" s="1050"/>
      <c r="BW10" s="1050"/>
      <c r="BX10" s="1050"/>
      <c r="BY10" s="1050"/>
      <c r="BZ10" s="1050"/>
      <c r="CA10" s="1050"/>
      <c r="CB10" s="1050"/>
      <c r="CC10" s="1050"/>
      <c r="CD10" s="1050"/>
      <c r="CE10" s="1050"/>
      <c r="CF10" s="1050"/>
      <c r="CG10" s="1050"/>
      <c r="CH10" s="1050"/>
      <c r="CI10" s="1050"/>
      <c r="CJ10" s="1050"/>
      <c r="CK10" s="1050"/>
      <c r="CL10" s="1050"/>
      <c r="CM10" s="1050"/>
      <c r="CN10" s="1050"/>
      <c r="CO10" s="1050"/>
      <c r="CP10" s="1050"/>
      <c r="CQ10" s="1050"/>
      <c r="CR10" s="1050"/>
      <c r="CS10" s="1050"/>
      <c r="CT10" s="1050"/>
      <c r="CU10" s="1050"/>
      <c r="CV10" s="1050"/>
      <c r="CW10" s="1050"/>
      <c r="CX10" s="1050"/>
      <c r="CY10" s="1050"/>
      <c r="CZ10" s="1050"/>
      <c r="DA10" s="1050"/>
      <c r="DB10" s="1050"/>
      <c r="DC10" s="1050"/>
      <c r="DD10" s="1050"/>
      <c r="DE10" s="1050"/>
      <c r="DF10" s="1050"/>
      <c r="DG10" s="1050"/>
      <c r="DH10" s="1050"/>
      <c r="DI10" s="1050"/>
      <c r="DJ10" s="1050"/>
      <c r="DK10" s="1050"/>
      <c r="DL10" s="1050"/>
      <c r="DM10" s="1050"/>
      <c r="DN10" s="1050"/>
      <c r="DO10" s="1050"/>
      <c r="DP10" s="1050"/>
      <c r="DQ10" s="1050"/>
      <c r="DR10" s="1050"/>
      <c r="DS10" s="1050"/>
      <c r="DT10" s="1050"/>
      <c r="DU10" s="1050"/>
      <c r="DV10" s="1050"/>
      <c r="DW10" s="1050"/>
      <c r="DX10" s="1050"/>
      <c r="DY10" s="1050"/>
      <c r="DZ10" s="1050"/>
      <c r="EA10" s="1050"/>
      <c r="EB10" s="1050"/>
      <c r="EC10" s="1050"/>
      <c r="ED10" s="1050"/>
      <c r="EE10" s="1050"/>
      <c r="EF10" s="1050"/>
      <c r="EG10" s="1050"/>
      <c r="EH10" s="1050"/>
      <c r="EI10" s="1050"/>
      <c r="EJ10" s="1050"/>
      <c r="EK10" s="1050"/>
      <c r="EL10" s="1050"/>
      <c r="EM10" s="1050"/>
      <c r="EN10" s="1050"/>
      <c r="EO10" s="1050"/>
      <c r="EP10" s="1050"/>
      <c r="EQ10" s="1050"/>
      <c r="ER10" s="1050"/>
      <c r="ES10" s="1050"/>
      <c r="ET10" s="1050"/>
      <c r="EU10" s="1050"/>
      <c r="EV10" s="1050"/>
      <c r="EW10" s="1050"/>
      <c r="EX10" s="1050"/>
      <c r="EY10" s="1050"/>
      <c r="EZ10" s="1050"/>
      <c r="FA10" s="1050"/>
      <c r="FB10" s="1050"/>
      <c r="FC10" s="1050"/>
      <c r="FD10" s="1050"/>
      <c r="FE10" s="1050"/>
      <c r="FF10" s="1050"/>
      <c r="FG10" s="1050"/>
      <c r="FH10" s="1050"/>
      <c r="FI10" s="1074"/>
      <c r="FJ10" s="1074"/>
      <c r="FK10" s="1074"/>
      <c r="FL10" s="1074"/>
      <c r="FM10" s="1074"/>
    </row>
    <row r="11" spans="1:169">
      <c r="A11" s="1063" t="s">
        <v>786</v>
      </c>
      <c r="B11" s="703">
        <v>3064.09</v>
      </c>
      <c r="C11" s="1081" t="s">
        <v>51</v>
      </c>
      <c r="D11" s="1081" t="s">
        <v>51</v>
      </c>
      <c r="E11" s="1082" t="s">
        <v>51</v>
      </c>
      <c r="F11" s="704">
        <v>2.116764016068696</v>
      </c>
      <c r="G11" s="704" t="s">
        <v>51</v>
      </c>
      <c r="H11" s="1082" t="s">
        <v>51</v>
      </c>
      <c r="I11" s="1082" t="s">
        <v>51</v>
      </c>
      <c r="J11" s="1082" t="s">
        <v>51</v>
      </c>
      <c r="K11" s="1082" t="s">
        <v>51</v>
      </c>
      <c r="L11" s="1082" t="s">
        <v>51</v>
      </c>
      <c r="M11" s="1082" t="s">
        <v>51</v>
      </c>
      <c r="N11" s="1082" t="s">
        <v>51</v>
      </c>
      <c r="O11" s="1084" t="s">
        <v>51</v>
      </c>
      <c r="P11" s="1074"/>
      <c r="Q11" s="1050"/>
      <c r="R11" s="1050"/>
      <c r="S11" s="1050"/>
      <c r="T11" s="1050"/>
      <c r="U11" s="1050"/>
      <c r="V11" s="1050"/>
      <c r="W11" s="1050"/>
      <c r="X11" s="1050"/>
      <c r="Y11" s="1050"/>
      <c r="Z11" s="1050"/>
      <c r="AA11" s="1050"/>
      <c r="AB11" s="1050"/>
      <c r="AC11" s="1050"/>
      <c r="AD11" s="1050"/>
      <c r="AE11" s="1050"/>
      <c r="AF11" s="1050"/>
      <c r="AG11" s="1050"/>
      <c r="AH11" s="1050"/>
      <c r="AI11" s="1050"/>
      <c r="AJ11" s="1050"/>
      <c r="AK11" s="1050"/>
      <c r="AL11" s="1050"/>
      <c r="AM11" s="1050"/>
      <c r="AN11" s="1050"/>
      <c r="AO11" s="1050"/>
      <c r="AP11" s="1050"/>
      <c r="AQ11" s="1050"/>
      <c r="AR11" s="1050"/>
      <c r="AS11" s="1050"/>
      <c r="AT11" s="1050"/>
      <c r="AU11" s="1050"/>
      <c r="AV11" s="1050"/>
      <c r="AW11" s="1050"/>
      <c r="AX11" s="1050"/>
      <c r="AY11" s="1050"/>
      <c r="AZ11" s="1050"/>
      <c r="BA11" s="1050"/>
      <c r="BB11" s="1050"/>
      <c r="BC11" s="1050"/>
      <c r="BD11" s="1050"/>
      <c r="BE11" s="1050"/>
      <c r="BF11" s="1050"/>
      <c r="BG11" s="1050"/>
      <c r="BH11" s="1050"/>
      <c r="BI11" s="1050"/>
      <c r="BJ11" s="1050"/>
      <c r="BK11" s="1050"/>
      <c r="BL11" s="1050"/>
      <c r="BM11" s="1050"/>
      <c r="BN11" s="1050"/>
      <c r="BO11" s="1050"/>
      <c r="BP11" s="1050"/>
      <c r="BQ11" s="1050"/>
      <c r="BR11" s="1050"/>
      <c r="BS11" s="1050"/>
      <c r="BT11" s="1050"/>
      <c r="BU11" s="1050"/>
      <c r="BV11" s="1050"/>
      <c r="BW11" s="1050"/>
      <c r="BX11" s="1050"/>
      <c r="BY11" s="1050"/>
      <c r="BZ11" s="1050"/>
      <c r="CA11" s="1050"/>
      <c r="CB11" s="1050"/>
      <c r="CC11" s="1050"/>
      <c r="CD11" s="1050"/>
      <c r="CE11" s="1050"/>
      <c r="CF11" s="1050"/>
      <c r="CG11" s="1050"/>
      <c r="CH11" s="1050"/>
      <c r="CI11" s="1050"/>
      <c r="CJ11" s="1050"/>
      <c r="CK11" s="1050"/>
      <c r="CL11" s="1050"/>
      <c r="CM11" s="1050"/>
      <c r="CN11" s="1050"/>
      <c r="CO11" s="1050"/>
      <c r="CP11" s="1050"/>
      <c r="CQ11" s="1050"/>
      <c r="CR11" s="1050"/>
      <c r="CS11" s="1050"/>
      <c r="CT11" s="1050"/>
      <c r="CU11" s="1050"/>
      <c r="CV11" s="1050"/>
      <c r="CW11" s="1050"/>
      <c r="CX11" s="1050"/>
      <c r="CY11" s="1050"/>
      <c r="CZ11" s="1050"/>
      <c r="DA11" s="1050"/>
      <c r="DB11" s="1050"/>
      <c r="DC11" s="1050"/>
      <c r="DD11" s="1050"/>
      <c r="DE11" s="1050"/>
      <c r="DF11" s="1050"/>
      <c r="DG11" s="1050"/>
      <c r="DH11" s="1050"/>
      <c r="DI11" s="1050"/>
      <c r="DJ11" s="1050"/>
      <c r="DK11" s="1050"/>
      <c r="DL11" s="1050"/>
      <c r="DM11" s="1050"/>
      <c r="DN11" s="1050"/>
      <c r="DO11" s="1050"/>
      <c r="DP11" s="1050"/>
      <c r="DQ11" s="1050"/>
      <c r="DR11" s="1050"/>
      <c r="DS11" s="1050"/>
      <c r="DT11" s="1050"/>
      <c r="DU11" s="1050"/>
      <c r="DV11" s="1050"/>
      <c r="DW11" s="1050"/>
      <c r="DX11" s="1050"/>
      <c r="DY11" s="1050"/>
      <c r="DZ11" s="1050"/>
      <c r="EA11" s="1050"/>
      <c r="EB11" s="1050"/>
      <c r="EC11" s="1050"/>
      <c r="ED11" s="1050"/>
      <c r="EE11" s="1050"/>
      <c r="EF11" s="1050"/>
      <c r="EG11" s="1050"/>
      <c r="EH11" s="1050"/>
      <c r="EI11" s="1050"/>
      <c r="EJ11" s="1050"/>
      <c r="EK11" s="1050"/>
      <c r="EL11" s="1050"/>
      <c r="EM11" s="1050"/>
      <c r="EN11" s="1050"/>
      <c r="EO11" s="1050"/>
      <c r="EP11" s="1050"/>
      <c r="EQ11" s="1050"/>
      <c r="ER11" s="1050"/>
      <c r="ES11" s="1050"/>
      <c r="ET11" s="1050"/>
      <c r="EU11" s="1050"/>
      <c r="EV11" s="1050"/>
      <c r="EW11" s="1050"/>
      <c r="EX11" s="1050"/>
      <c r="EY11" s="1050"/>
      <c r="EZ11" s="1050"/>
      <c r="FA11" s="1050"/>
      <c r="FB11" s="1050"/>
      <c r="FC11" s="1050"/>
      <c r="FD11" s="1050"/>
      <c r="FE11" s="1050"/>
      <c r="FF11" s="1050"/>
      <c r="FG11" s="1050"/>
      <c r="FH11" s="1050"/>
      <c r="FI11" s="1074"/>
      <c r="FJ11" s="1074"/>
      <c r="FK11" s="1074"/>
      <c r="FL11" s="1074"/>
      <c r="FM11" s="1074"/>
    </row>
    <row r="12" spans="1:169" s="1088" customFormat="1">
      <c r="A12" s="702" t="s">
        <v>52</v>
      </c>
      <c r="B12" s="717">
        <v>94.8</v>
      </c>
      <c r="C12" s="717">
        <v>95.1</v>
      </c>
      <c r="D12" s="717">
        <v>96.3</v>
      </c>
      <c r="E12" s="704">
        <v>101.26182965299684</v>
      </c>
      <c r="F12" s="1085">
        <v>2.0605560023474689</v>
      </c>
      <c r="G12" s="1085">
        <v>2.040947720834406</v>
      </c>
      <c r="H12" s="1086">
        <v>2.0384835206706038</v>
      </c>
      <c r="I12" s="703">
        <v>1909.3</v>
      </c>
      <c r="J12" s="703">
        <v>2100.3000000000002</v>
      </c>
      <c r="K12" s="703">
        <v>2218</v>
      </c>
      <c r="L12" s="704">
        <v>105.60396133885635</v>
      </c>
      <c r="M12" s="704">
        <v>2.010208443444002</v>
      </c>
      <c r="N12" s="704">
        <v>2.118681682275422</v>
      </c>
      <c r="O12" s="726">
        <v>2.1501415332118348</v>
      </c>
      <c r="P12" s="1087"/>
      <c r="Q12" s="1050"/>
      <c r="R12" s="1050"/>
      <c r="S12" s="1050"/>
      <c r="T12" s="1050"/>
      <c r="U12" s="1050"/>
      <c r="V12" s="1050"/>
      <c r="W12" s="1050"/>
      <c r="X12" s="1050"/>
      <c r="Y12" s="1050"/>
      <c r="Z12" s="1050"/>
      <c r="AA12" s="1050"/>
      <c r="AB12" s="1050"/>
      <c r="AC12" s="1050"/>
      <c r="AD12" s="1050"/>
      <c r="AE12" s="1050"/>
      <c r="AF12" s="1050"/>
      <c r="AG12" s="1050"/>
      <c r="AH12" s="1050"/>
      <c r="AI12" s="1050"/>
      <c r="AJ12" s="1050"/>
      <c r="AK12" s="1050"/>
      <c r="AL12" s="1050"/>
      <c r="AM12" s="1050"/>
      <c r="AN12" s="1050"/>
      <c r="AO12" s="1050"/>
      <c r="AP12" s="1050"/>
      <c r="AQ12" s="1050"/>
      <c r="AR12" s="1050"/>
      <c r="AS12" s="1050"/>
      <c r="AT12" s="1050"/>
      <c r="AU12" s="1050"/>
      <c r="AV12" s="1050"/>
      <c r="AW12" s="1050"/>
      <c r="AX12" s="1050"/>
      <c r="AY12" s="1050"/>
      <c r="AZ12" s="1050"/>
      <c r="BA12" s="1050"/>
      <c r="BB12" s="1050"/>
      <c r="BC12" s="1050"/>
      <c r="BD12" s="1050"/>
      <c r="BE12" s="1050"/>
      <c r="BF12" s="1050"/>
      <c r="BG12" s="1050"/>
      <c r="BH12" s="1050"/>
      <c r="BI12" s="1050"/>
      <c r="BJ12" s="1050"/>
      <c r="BK12" s="1050"/>
      <c r="BL12" s="1050"/>
      <c r="BM12" s="1050"/>
      <c r="BN12" s="1050"/>
      <c r="BO12" s="1050"/>
      <c r="BP12" s="1050"/>
      <c r="BQ12" s="1050"/>
      <c r="BR12" s="1050"/>
      <c r="BS12" s="1050"/>
      <c r="BT12" s="1050"/>
      <c r="BU12" s="1050"/>
      <c r="BV12" s="1050"/>
      <c r="BW12" s="1050"/>
      <c r="BX12" s="1050"/>
      <c r="BY12" s="1050"/>
      <c r="BZ12" s="1050"/>
      <c r="CA12" s="1050"/>
      <c r="CB12" s="1050"/>
      <c r="CC12" s="1050"/>
      <c r="CD12" s="1050"/>
      <c r="CE12" s="1050"/>
      <c r="CF12" s="1050"/>
      <c r="CG12" s="1050"/>
      <c r="CH12" s="1050"/>
      <c r="CI12" s="1050"/>
      <c r="CJ12" s="1050"/>
      <c r="CK12" s="1050"/>
      <c r="CL12" s="1050"/>
      <c r="CM12" s="1050"/>
      <c r="CN12" s="1050"/>
      <c r="CO12" s="1050"/>
      <c r="CP12" s="1050"/>
      <c r="CQ12" s="1050"/>
      <c r="CR12" s="1050"/>
      <c r="CS12" s="1050"/>
      <c r="CT12" s="1050"/>
      <c r="CU12" s="1050"/>
      <c r="CV12" s="1050"/>
      <c r="CW12" s="1050"/>
      <c r="CX12" s="1050"/>
      <c r="CY12" s="1050"/>
      <c r="CZ12" s="1050"/>
      <c r="DA12" s="1050"/>
      <c r="DB12" s="1050"/>
      <c r="DC12" s="1050"/>
      <c r="DD12" s="1050"/>
      <c r="DE12" s="1050"/>
      <c r="DF12" s="1050"/>
      <c r="DG12" s="1050"/>
      <c r="DH12" s="1050"/>
      <c r="DI12" s="1050"/>
      <c r="DJ12" s="1050"/>
      <c r="DK12" s="1050"/>
      <c r="DL12" s="1050"/>
      <c r="DM12" s="1050"/>
      <c r="DN12" s="1050"/>
      <c r="DO12" s="1050"/>
      <c r="DP12" s="1050"/>
      <c r="DQ12" s="1050"/>
      <c r="DR12" s="1050"/>
      <c r="DS12" s="1050"/>
      <c r="DT12" s="1050"/>
      <c r="DU12" s="1050"/>
      <c r="DV12" s="1050"/>
      <c r="DW12" s="1050"/>
      <c r="DX12" s="1050"/>
      <c r="DY12" s="1050"/>
      <c r="DZ12" s="1050"/>
      <c r="EA12" s="1050"/>
      <c r="EB12" s="1050"/>
      <c r="EC12" s="1050"/>
      <c r="ED12" s="1050"/>
      <c r="EE12" s="1050"/>
      <c r="EF12" s="1050"/>
      <c r="EG12" s="1050"/>
      <c r="EH12" s="1050"/>
      <c r="EI12" s="1050"/>
      <c r="EJ12" s="1050"/>
      <c r="EK12" s="1050"/>
      <c r="EL12" s="1050"/>
      <c r="EM12" s="1050"/>
      <c r="EN12" s="1050"/>
      <c r="EO12" s="1050"/>
      <c r="EP12" s="1050"/>
      <c r="EQ12" s="1050"/>
      <c r="ER12" s="1050"/>
      <c r="ES12" s="1050"/>
      <c r="ET12" s="1050"/>
      <c r="EU12" s="1050"/>
      <c r="EV12" s="1050"/>
      <c r="EW12" s="1050"/>
      <c r="EX12" s="1050"/>
      <c r="EY12" s="1050"/>
      <c r="EZ12" s="1050"/>
      <c r="FA12" s="1050"/>
      <c r="FB12" s="1050"/>
      <c r="FC12" s="1050"/>
      <c r="FD12" s="1050"/>
      <c r="FE12" s="1050"/>
      <c r="FF12" s="1050"/>
      <c r="FG12" s="1050"/>
      <c r="FH12" s="1050"/>
      <c r="FI12" s="1087"/>
      <c r="FJ12" s="1087"/>
      <c r="FK12" s="1087"/>
      <c r="FL12" s="1087"/>
      <c r="FM12" s="1087"/>
    </row>
    <row r="13" spans="1:169">
      <c r="A13" s="702" t="s">
        <v>53</v>
      </c>
      <c r="B13" s="717">
        <v>111.16</v>
      </c>
      <c r="C13" s="717">
        <v>110.05</v>
      </c>
      <c r="D13" s="717">
        <v>111.44</v>
      </c>
      <c r="E13" s="704">
        <v>101.26306224443435</v>
      </c>
      <c r="F13" s="1089">
        <v>3.2255724404490733</v>
      </c>
      <c r="G13" s="1089">
        <v>3.1775592995221391</v>
      </c>
      <c r="H13" s="1090">
        <v>3.1611045711773298</v>
      </c>
      <c r="I13" s="703">
        <v>250.6</v>
      </c>
      <c r="J13" s="703">
        <v>208.7</v>
      </c>
      <c r="K13" s="703">
        <v>256.2</v>
      </c>
      <c r="L13" s="704">
        <v>122.75994250119788</v>
      </c>
      <c r="M13" s="704">
        <v>2.633321073924237</v>
      </c>
      <c r="N13" s="704">
        <v>2.3345563559890823</v>
      </c>
      <c r="O13" s="726">
        <v>2.6771999122229535</v>
      </c>
      <c r="P13" s="1067"/>
      <c r="Q13" s="1067"/>
      <c r="R13" s="1067"/>
      <c r="S13" s="1067"/>
      <c r="T13" s="1067"/>
      <c r="U13" s="1067"/>
      <c r="V13" s="1067"/>
      <c r="W13" s="1067"/>
      <c r="X13" s="1067"/>
      <c r="Y13" s="1067"/>
      <c r="Z13" s="1067"/>
      <c r="AA13" s="1067"/>
      <c r="AB13" s="1067"/>
      <c r="AC13" s="1067"/>
      <c r="AD13" s="1067"/>
      <c r="AE13" s="1067"/>
      <c r="AF13" s="1067"/>
      <c r="AG13" s="1067"/>
      <c r="AH13" s="1067"/>
      <c r="AI13" s="1067"/>
      <c r="AJ13" s="1067"/>
      <c r="AK13" s="1067"/>
      <c r="AL13" s="1067"/>
      <c r="AM13" s="1067"/>
      <c r="AN13" s="1067"/>
      <c r="AO13" s="1067"/>
      <c r="AP13" s="1067"/>
      <c r="AQ13" s="1067"/>
      <c r="AR13" s="1067"/>
      <c r="AS13" s="1067"/>
      <c r="AT13" s="1067"/>
      <c r="AU13" s="1067"/>
      <c r="AV13" s="1067"/>
      <c r="AW13" s="1067"/>
      <c r="AX13" s="1067"/>
      <c r="AY13" s="1067"/>
      <c r="AZ13" s="1067"/>
      <c r="BA13" s="1067"/>
      <c r="BB13" s="1067"/>
      <c r="BC13" s="1067"/>
      <c r="BD13" s="1067"/>
      <c r="BE13" s="1067"/>
      <c r="BF13" s="1067"/>
      <c r="BG13" s="1067"/>
      <c r="BH13" s="1067"/>
      <c r="BI13" s="1067"/>
      <c r="BJ13" s="1067"/>
      <c r="BK13" s="1067"/>
      <c r="BL13" s="1067"/>
      <c r="BM13" s="1067"/>
      <c r="BN13" s="1067"/>
      <c r="BO13" s="1067"/>
      <c r="BP13" s="1067"/>
      <c r="BQ13" s="1067"/>
      <c r="BR13" s="1067"/>
      <c r="BS13" s="1067"/>
      <c r="BT13" s="1067"/>
      <c r="BU13" s="1067"/>
      <c r="BV13" s="1067"/>
      <c r="BW13" s="1067"/>
      <c r="BX13" s="1067"/>
      <c r="BY13" s="1067"/>
      <c r="BZ13" s="1067"/>
      <c r="CA13" s="1067"/>
      <c r="CB13" s="1067"/>
      <c r="CC13" s="1067"/>
      <c r="CD13" s="1067"/>
      <c r="CE13" s="1067"/>
      <c r="CF13" s="1067"/>
      <c r="CG13" s="1067"/>
      <c r="CH13" s="1067"/>
      <c r="CI13" s="1067"/>
      <c r="CJ13" s="1067"/>
      <c r="CK13" s="1067"/>
      <c r="CL13" s="1067"/>
      <c r="CM13" s="1067"/>
      <c r="CN13" s="1067"/>
      <c r="CO13" s="1067"/>
      <c r="CP13" s="1067"/>
      <c r="CQ13" s="1067"/>
      <c r="CR13" s="1067"/>
      <c r="CS13" s="1067"/>
      <c r="CT13" s="1067"/>
      <c r="CU13" s="1067"/>
      <c r="CV13" s="1067"/>
      <c r="CW13" s="1067"/>
      <c r="CX13" s="1067"/>
      <c r="CY13" s="1067"/>
      <c r="CZ13" s="1067"/>
      <c r="DA13" s="1067"/>
      <c r="DB13" s="1067"/>
      <c r="DC13" s="1067"/>
      <c r="DD13" s="1067"/>
      <c r="DE13" s="1067"/>
      <c r="DF13" s="1067"/>
      <c r="DG13" s="1067"/>
      <c r="DH13" s="1067"/>
      <c r="DI13" s="1067"/>
      <c r="DJ13" s="1067"/>
      <c r="DK13" s="1067"/>
      <c r="DL13" s="1067"/>
      <c r="DM13" s="1067"/>
      <c r="DN13" s="1067"/>
      <c r="DO13" s="1067"/>
      <c r="DP13" s="1067"/>
      <c r="DQ13" s="1067"/>
      <c r="DR13" s="1067"/>
      <c r="DS13" s="1067"/>
      <c r="DT13" s="1067"/>
      <c r="DU13" s="1067"/>
      <c r="DV13" s="1067"/>
      <c r="DW13" s="1067"/>
      <c r="DX13" s="1067"/>
      <c r="DY13" s="1067"/>
      <c r="DZ13" s="1067"/>
      <c r="EA13" s="1067"/>
      <c r="EB13" s="1067"/>
      <c r="EC13" s="1067"/>
      <c r="ED13" s="1067"/>
      <c r="EE13" s="1067"/>
      <c r="EF13" s="1067"/>
      <c r="EG13" s="1067"/>
      <c r="EH13" s="1067"/>
      <c r="EI13" s="1067"/>
      <c r="EJ13" s="1067"/>
      <c r="EK13" s="1067"/>
      <c r="EL13" s="1067"/>
      <c r="EM13" s="1067"/>
      <c r="EN13" s="1067"/>
      <c r="EO13" s="1067"/>
      <c r="EP13" s="1067"/>
      <c r="EQ13" s="1067"/>
      <c r="ER13" s="1067"/>
      <c r="ES13" s="1067"/>
      <c r="ET13" s="1067"/>
      <c r="EU13" s="1067"/>
      <c r="EV13" s="1067"/>
      <c r="EW13" s="1067"/>
      <c r="EX13" s="1067"/>
      <c r="EY13" s="1067"/>
      <c r="EZ13" s="1067"/>
      <c r="FA13" s="1067"/>
      <c r="FB13" s="1067"/>
      <c r="FC13" s="1067"/>
      <c r="FD13" s="1067"/>
      <c r="FE13" s="1067"/>
      <c r="FF13" s="1067"/>
      <c r="FG13" s="1067"/>
      <c r="FH13" s="1067"/>
      <c r="FI13" s="1091"/>
      <c r="FJ13" s="1091"/>
      <c r="FK13" s="1091"/>
      <c r="FL13" s="1091"/>
      <c r="FM13" s="1091"/>
    </row>
    <row r="14" spans="1:169">
      <c r="A14" s="702" t="s">
        <v>116</v>
      </c>
      <c r="B14" s="717">
        <v>128.31</v>
      </c>
      <c r="C14" s="717">
        <v>130.22</v>
      </c>
      <c r="D14" s="717">
        <v>130.83000000000001</v>
      </c>
      <c r="E14" s="704">
        <v>100.46843802795271</v>
      </c>
      <c r="F14" s="1089">
        <v>2.4761140197340366</v>
      </c>
      <c r="G14" s="1089">
        <v>2.4736432194213855</v>
      </c>
      <c r="H14" s="1090">
        <v>2.4472090817775234</v>
      </c>
      <c r="I14" s="703">
        <v>788</v>
      </c>
      <c r="J14" s="703">
        <v>753</v>
      </c>
      <c r="K14" s="703">
        <v>848.2</v>
      </c>
      <c r="L14" s="704">
        <v>112.64276228419656</v>
      </c>
      <c r="M14" s="704">
        <v>1.767307502534337</v>
      </c>
      <c r="N14" s="718">
        <v>1.7124884299005483</v>
      </c>
      <c r="O14" s="726">
        <v>1.7919163068186619</v>
      </c>
      <c r="P14" s="1067"/>
      <c r="Q14" s="1067"/>
      <c r="R14" s="1067"/>
      <c r="S14" s="1067"/>
      <c r="T14" s="1067"/>
      <c r="U14" s="1067"/>
      <c r="V14" s="1067"/>
      <c r="W14" s="1067"/>
      <c r="X14" s="1067"/>
      <c r="Y14" s="1067"/>
      <c r="Z14" s="1067"/>
      <c r="AA14" s="1067"/>
      <c r="AB14" s="1067"/>
      <c r="AC14" s="1067"/>
      <c r="AD14" s="1067"/>
      <c r="AE14" s="1067"/>
      <c r="AF14" s="1067"/>
      <c r="AG14" s="1067"/>
      <c r="AH14" s="1067"/>
      <c r="AI14" s="1067"/>
      <c r="AJ14" s="1067"/>
      <c r="AK14" s="1067"/>
      <c r="AL14" s="1067"/>
      <c r="AM14" s="1067"/>
      <c r="AN14" s="1067"/>
      <c r="AO14" s="1067"/>
      <c r="AP14" s="1067"/>
      <c r="AQ14" s="1067"/>
      <c r="AR14" s="1067"/>
      <c r="AS14" s="1067"/>
      <c r="AT14" s="1067"/>
      <c r="AU14" s="1067"/>
      <c r="AV14" s="1067"/>
      <c r="AW14" s="1067"/>
      <c r="AX14" s="1067"/>
      <c r="AY14" s="1067"/>
      <c r="AZ14" s="1067"/>
      <c r="BA14" s="1067"/>
      <c r="BB14" s="1067"/>
      <c r="BC14" s="1067"/>
      <c r="BD14" s="1067"/>
      <c r="BE14" s="1067"/>
      <c r="BF14" s="1067"/>
      <c r="BG14" s="1067"/>
      <c r="BH14" s="1067"/>
      <c r="BI14" s="1067"/>
      <c r="BJ14" s="1067"/>
      <c r="BK14" s="1067"/>
      <c r="BL14" s="1067"/>
      <c r="BM14" s="1067"/>
      <c r="BN14" s="1067"/>
      <c r="BO14" s="1067"/>
      <c r="BP14" s="1067"/>
      <c r="BQ14" s="1067"/>
      <c r="BR14" s="1067"/>
      <c r="BS14" s="1067"/>
      <c r="BT14" s="1067"/>
      <c r="BU14" s="1067"/>
      <c r="BV14" s="1067"/>
      <c r="BW14" s="1067"/>
      <c r="BX14" s="1067"/>
      <c r="BY14" s="1067"/>
      <c r="BZ14" s="1067"/>
      <c r="CA14" s="1067"/>
      <c r="CB14" s="1067"/>
      <c r="CC14" s="1067"/>
      <c r="CD14" s="1067"/>
      <c r="CE14" s="1067"/>
      <c r="CF14" s="1067"/>
      <c r="CG14" s="1067"/>
      <c r="CH14" s="1067"/>
      <c r="CI14" s="1067"/>
      <c r="CJ14" s="1067"/>
      <c r="CK14" s="1067"/>
      <c r="CL14" s="1067"/>
      <c r="CM14" s="1067"/>
      <c r="CN14" s="1067"/>
      <c r="CO14" s="1067"/>
      <c r="CP14" s="1067"/>
      <c r="CQ14" s="1067"/>
      <c r="CR14" s="1067"/>
      <c r="CS14" s="1067"/>
      <c r="CT14" s="1067"/>
      <c r="CU14" s="1067"/>
      <c r="CV14" s="1067"/>
      <c r="CW14" s="1067"/>
      <c r="CX14" s="1067"/>
      <c r="CY14" s="1067"/>
      <c r="CZ14" s="1067"/>
      <c r="DA14" s="1067"/>
      <c r="DB14" s="1067"/>
      <c r="DC14" s="1067"/>
      <c r="DD14" s="1067"/>
      <c r="DE14" s="1067"/>
      <c r="DF14" s="1067"/>
      <c r="DG14" s="1067"/>
      <c r="DH14" s="1067"/>
      <c r="DI14" s="1067"/>
      <c r="DJ14" s="1067"/>
      <c r="DK14" s="1067"/>
      <c r="DL14" s="1067"/>
      <c r="DM14" s="1067"/>
      <c r="DN14" s="1067"/>
      <c r="DO14" s="1067"/>
      <c r="DP14" s="1067"/>
      <c r="DQ14" s="1067"/>
      <c r="DR14" s="1067"/>
      <c r="DS14" s="1067"/>
      <c r="DT14" s="1067"/>
      <c r="DU14" s="1067"/>
      <c r="DV14" s="1067"/>
      <c r="DW14" s="1067"/>
      <c r="DX14" s="1067"/>
      <c r="DY14" s="1067"/>
      <c r="DZ14" s="1067"/>
      <c r="EA14" s="1067"/>
      <c r="EB14" s="1067"/>
      <c r="EC14" s="1067"/>
      <c r="ED14" s="1067"/>
      <c r="EE14" s="1067"/>
      <c r="EF14" s="1067"/>
      <c r="EG14" s="1067"/>
      <c r="EH14" s="1067"/>
      <c r="EI14" s="1067"/>
      <c r="EJ14" s="1067"/>
      <c r="EK14" s="1067"/>
      <c r="EL14" s="1067"/>
      <c r="EM14" s="1067"/>
      <c r="EN14" s="1067"/>
      <c r="EO14" s="1067"/>
      <c r="EP14" s="1067"/>
      <c r="EQ14" s="1067"/>
      <c r="ER14" s="1067"/>
      <c r="ES14" s="1067"/>
      <c r="ET14" s="1067"/>
      <c r="EU14" s="1067"/>
      <c r="EV14" s="1067"/>
      <c r="EW14" s="1067"/>
      <c r="EX14" s="1067"/>
      <c r="EY14" s="1067"/>
      <c r="EZ14" s="1067"/>
      <c r="FA14" s="1067"/>
      <c r="FB14" s="1067"/>
      <c r="FC14" s="1067"/>
      <c r="FD14" s="1067"/>
      <c r="FE14" s="1067"/>
      <c r="FF14" s="1067"/>
      <c r="FG14" s="1067"/>
      <c r="FH14" s="1067"/>
      <c r="FI14" s="1091"/>
      <c r="FJ14" s="1091"/>
      <c r="FK14" s="1091"/>
      <c r="FL14" s="1091"/>
      <c r="FM14" s="1091"/>
    </row>
    <row r="15" spans="1:169">
      <c r="A15" s="702" t="s">
        <v>55</v>
      </c>
      <c r="B15" s="717">
        <v>48</v>
      </c>
      <c r="C15" s="717">
        <v>46</v>
      </c>
      <c r="D15" s="717">
        <v>47</v>
      </c>
      <c r="E15" s="704">
        <v>102.17391304347827</v>
      </c>
      <c r="F15" s="1089">
        <v>1.6967126193001063</v>
      </c>
      <c r="G15" s="1089">
        <v>1.6022291884360849</v>
      </c>
      <c r="H15" s="1090">
        <v>1.6101404590613224</v>
      </c>
      <c r="I15" s="703">
        <v>769.8</v>
      </c>
      <c r="J15" s="703" t="s">
        <v>51</v>
      </c>
      <c r="K15" s="703" t="s">
        <v>51</v>
      </c>
      <c r="L15" s="704" t="s">
        <v>51</v>
      </c>
      <c r="M15" s="704">
        <v>1.4204052712571822</v>
      </c>
      <c r="N15" s="718" t="s">
        <v>51</v>
      </c>
      <c r="O15" s="726" t="s">
        <v>51</v>
      </c>
      <c r="P15" s="1067"/>
      <c r="Q15" s="1067"/>
      <c r="R15" s="1067"/>
      <c r="S15" s="1067"/>
      <c r="T15" s="1067"/>
      <c r="U15" s="1067"/>
      <c r="V15" s="1067"/>
      <c r="W15" s="1067"/>
      <c r="X15" s="1067"/>
      <c r="Y15" s="1067"/>
      <c r="Z15" s="1067"/>
      <c r="AA15" s="1067"/>
      <c r="AB15" s="1067"/>
      <c r="AC15" s="1067"/>
      <c r="AD15" s="1067"/>
      <c r="AE15" s="1067"/>
      <c r="AF15" s="1067"/>
      <c r="AG15" s="1067"/>
      <c r="AH15" s="1067"/>
      <c r="AI15" s="1067"/>
      <c r="AJ15" s="1067"/>
      <c r="AK15" s="1067"/>
      <c r="AL15" s="1067"/>
      <c r="AM15" s="1067"/>
      <c r="AN15" s="1067"/>
      <c r="AO15" s="1067"/>
      <c r="AP15" s="1067"/>
      <c r="AQ15" s="1067"/>
      <c r="AR15" s="1067"/>
      <c r="AS15" s="1067"/>
      <c r="AT15" s="1067"/>
      <c r="AU15" s="1067"/>
      <c r="AV15" s="1067"/>
      <c r="AW15" s="1067"/>
      <c r="AX15" s="1067"/>
      <c r="AY15" s="1067"/>
      <c r="AZ15" s="1067"/>
      <c r="BA15" s="1067"/>
      <c r="BB15" s="1067"/>
      <c r="BC15" s="1067"/>
      <c r="BD15" s="1067"/>
      <c r="BE15" s="1067"/>
      <c r="BF15" s="1067"/>
      <c r="BG15" s="1067"/>
      <c r="BH15" s="1067"/>
      <c r="BI15" s="1067"/>
      <c r="BJ15" s="1067"/>
      <c r="BK15" s="1067"/>
      <c r="BL15" s="1067"/>
      <c r="BM15" s="1067"/>
      <c r="BN15" s="1067"/>
      <c r="BO15" s="1067"/>
      <c r="BP15" s="1067"/>
      <c r="BQ15" s="1067"/>
      <c r="BR15" s="1067"/>
      <c r="BS15" s="1067"/>
      <c r="BT15" s="1067"/>
      <c r="BU15" s="1067"/>
      <c r="BV15" s="1067"/>
      <c r="BW15" s="1067"/>
      <c r="BX15" s="1067"/>
      <c r="BY15" s="1067"/>
      <c r="BZ15" s="1067"/>
      <c r="CA15" s="1067"/>
      <c r="CB15" s="1067"/>
      <c r="CC15" s="1067"/>
      <c r="CD15" s="1067"/>
      <c r="CE15" s="1067"/>
      <c r="CF15" s="1067"/>
      <c r="CG15" s="1067"/>
      <c r="CH15" s="1067"/>
      <c r="CI15" s="1067"/>
      <c r="CJ15" s="1067"/>
      <c r="CK15" s="1067"/>
      <c r="CL15" s="1067"/>
      <c r="CM15" s="1067"/>
      <c r="CN15" s="1067"/>
      <c r="CO15" s="1067"/>
      <c r="CP15" s="1067"/>
      <c r="CQ15" s="1067"/>
      <c r="CR15" s="1067"/>
      <c r="CS15" s="1067"/>
      <c r="CT15" s="1067"/>
      <c r="CU15" s="1067"/>
      <c r="CV15" s="1067"/>
      <c r="CW15" s="1067"/>
      <c r="CX15" s="1067"/>
      <c r="CY15" s="1067"/>
      <c r="CZ15" s="1067"/>
      <c r="DA15" s="1067"/>
      <c r="DB15" s="1067"/>
      <c r="DC15" s="1067"/>
      <c r="DD15" s="1067"/>
      <c r="DE15" s="1067"/>
      <c r="DF15" s="1067"/>
      <c r="DG15" s="1067"/>
      <c r="DH15" s="1067"/>
      <c r="DI15" s="1067"/>
      <c r="DJ15" s="1067"/>
      <c r="DK15" s="1067"/>
      <c r="DL15" s="1067"/>
      <c r="DM15" s="1067"/>
      <c r="DN15" s="1067"/>
      <c r="DO15" s="1067"/>
      <c r="DP15" s="1067"/>
      <c r="DQ15" s="1067"/>
      <c r="DR15" s="1067"/>
      <c r="DS15" s="1067"/>
      <c r="DT15" s="1067"/>
      <c r="DU15" s="1067"/>
      <c r="DV15" s="1067"/>
      <c r="DW15" s="1067"/>
      <c r="DX15" s="1067"/>
      <c r="DY15" s="1067"/>
      <c r="DZ15" s="1067"/>
      <c r="EA15" s="1067"/>
      <c r="EB15" s="1067"/>
      <c r="EC15" s="1067"/>
      <c r="ED15" s="1067"/>
      <c r="EE15" s="1067"/>
      <c r="EF15" s="1067"/>
      <c r="EG15" s="1067"/>
      <c r="EH15" s="1067"/>
      <c r="EI15" s="1067"/>
      <c r="EJ15" s="1067"/>
      <c r="EK15" s="1067"/>
      <c r="EL15" s="1067"/>
      <c r="EM15" s="1067"/>
      <c r="EN15" s="1067"/>
      <c r="EO15" s="1067"/>
      <c r="EP15" s="1067"/>
      <c r="EQ15" s="1067"/>
      <c r="ER15" s="1067"/>
      <c r="ES15" s="1067"/>
      <c r="ET15" s="1067"/>
      <c r="EU15" s="1067"/>
      <c r="EV15" s="1067"/>
      <c r="EW15" s="1067"/>
      <c r="EX15" s="1067"/>
      <c r="EY15" s="1067"/>
      <c r="EZ15" s="1067"/>
      <c r="FA15" s="1067"/>
      <c r="FB15" s="1067"/>
      <c r="FC15" s="1067"/>
      <c r="FD15" s="1067"/>
      <c r="FE15" s="1067"/>
      <c r="FF15" s="1067"/>
      <c r="FG15" s="1067"/>
      <c r="FH15" s="1067"/>
      <c r="FI15" s="1091"/>
      <c r="FJ15" s="1091"/>
      <c r="FK15" s="1091"/>
      <c r="FL15" s="1091"/>
      <c r="FM15" s="1091"/>
    </row>
    <row r="16" spans="1:169">
      <c r="A16" s="702" t="s">
        <v>56</v>
      </c>
      <c r="B16" s="717">
        <v>930</v>
      </c>
      <c r="C16" s="717">
        <v>935</v>
      </c>
      <c r="D16" s="717" t="s">
        <v>51</v>
      </c>
      <c r="E16" s="703" t="s">
        <v>51</v>
      </c>
      <c r="F16" s="1085">
        <v>2.1592254649299996</v>
      </c>
      <c r="G16" s="1085">
        <v>2.1424316025846659</v>
      </c>
      <c r="H16" s="1086" t="s">
        <v>51</v>
      </c>
      <c r="I16" s="703">
        <v>7094</v>
      </c>
      <c r="J16" s="703">
        <v>7264</v>
      </c>
      <c r="K16" s="703" t="s">
        <v>51</v>
      </c>
      <c r="L16" s="704" t="s">
        <v>51</v>
      </c>
      <c r="M16" s="704">
        <v>1.133904281471678</v>
      </c>
      <c r="N16" s="704">
        <v>1.1100074876606409</v>
      </c>
      <c r="O16" s="727" t="s">
        <v>51</v>
      </c>
      <c r="P16" s="1067"/>
      <c r="Q16" s="1067"/>
      <c r="R16" s="1067"/>
      <c r="S16" s="1067"/>
      <c r="T16" s="1067"/>
      <c r="U16" s="1067"/>
      <c r="V16" s="1067"/>
      <c r="W16" s="1067"/>
      <c r="X16" s="1067"/>
      <c r="Y16" s="1067"/>
      <c r="Z16" s="1067"/>
      <c r="AA16" s="1067"/>
      <c r="AB16" s="1067"/>
      <c r="AC16" s="1067"/>
      <c r="AD16" s="1067"/>
      <c r="AE16" s="1067"/>
      <c r="AF16" s="1067"/>
      <c r="AG16" s="1067"/>
      <c r="AH16" s="1067"/>
      <c r="AI16" s="1067"/>
      <c r="AJ16" s="1067"/>
      <c r="AK16" s="1067"/>
      <c r="AL16" s="1067"/>
      <c r="AM16" s="1067"/>
      <c r="AN16" s="1067"/>
      <c r="AO16" s="1067"/>
      <c r="AP16" s="1067"/>
      <c r="AQ16" s="1067"/>
      <c r="AR16" s="1067"/>
      <c r="AS16" s="1067"/>
      <c r="AT16" s="1067"/>
      <c r="AU16" s="1067"/>
      <c r="AV16" s="1067"/>
      <c r="AW16" s="1067"/>
      <c r="AX16" s="1067"/>
      <c r="AY16" s="1067"/>
      <c r="AZ16" s="1067"/>
      <c r="BA16" s="1067"/>
      <c r="BB16" s="1067"/>
      <c r="BC16" s="1067"/>
      <c r="BD16" s="1067"/>
      <c r="BE16" s="1067"/>
      <c r="BF16" s="1067"/>
      <c r="BG16" s="1067"/>
      <c r="BH16" s="1067"/>
      <c r="BI16" s="1067"/>
      <c r="BJ16" s="1067"/>
      <c r="BK16" s="1067"/>
      <c r="BL16" s="1067"/>
      <c r="BM16" s="1067"/>
      <c r="BN16" s="1067"/>
      <c r="BO16" s="1067"/>
      <c r="BP16" s="1067"/>
      <c r="BQ16" s="1067"/>
      <c r="BR16" s="1067"/>
      <c r="BS16" s="1067"/>
      <c r="BT16" s="1067"/>
      <c r="BU16" s="1067"/>
      <c r="BV16" s="1067"/>
      <c r="BW16" s="1067"/>
      <c r="BX16" s="1067"/>
      <c r="BY16" s="1067"/>
      <c r="BZ16" s="1067"/>
      <c r="CA16" s="1067"/>
      <c r="CB16" s="1067"/>
      <c r="CC16" s="1067"/>
      <c r="CD16" s="1067"/>
      <c r="CE16" s="1067"/>
      <c r="CF16" s="1067"/>
      <c r="CG16" s="1067"/>
      <c r="CH16" s="1067"/>
      <c r="CI16" s="1067"/>
      <c r="CJ16" s="1067"/>
      <c r="CK16" s="1067"/>
      <c r="CL16" s="1067"/>
      <c r="CM16" s="1067"/>
      <c r="CN16" s="1067"/>
      <c r="CO16" s="1067"/>
      <c r="CP16" s="1067"/>
      <c r="CQ16" s="1067"/>
      <c r="CR16" s="1067"/>
      <c r="CS16" s="1067"/>
      <c r="CT16" s="1067"/>
      <c r="CU16" s="1067"/>
      <c r="CV16" s="1067"/>
      <c r="CW16" s="1067"/>
      <c r="CX16" s="1067"/>
      <c r="CY16" s="1067"/>
      <c r="CZ16" s="1067"/>
      <c r="DA16" s="1067"/>
      <c r="DB16" s="1067"/>
      <c r="DC16" s="1067"/>
      <c r="DD16" s="1067"/>
      <c r="DE16" s="1067"/>
      <c r="DF16" s="1067"/>
      <c r="DG16" s="1067"/>
      <c r="DH16" s="1067"/>
      <c r="DI16" s="1067"/>
      <c r="DJ16" s="1067"/>
      <c r="DK16" s="1067"/>
      <c r="DL16" s="1067"/>
      <c r="DM16" s="1067"/>
      <c r="DN16" s="1067"/>
      <c r="DO16" s="1067"/>
      <c r="DP16" s="1067"/>
      <c r="DQ16" s="1067"/>
      <c r="DR16" s="1067"/>
      <c r="DS16" s="1067"/>
      <c r="DT16" s="1067"/>
      <c r="DU16" s="1067"/>
      <c r="DV16" s="1067"/>
      <c r="DW16" s="1067"/>
      <c r="DX16" s="1067"/>
      <c r="DY16" s="1067"/>
      <c r="DZ16" s="1067"/>
      <c r="EA16" s="1067"/>
      <c r="EB16" s="1067"/>
      <c r="EC16" s="1067"/>
      <c r="ED16" s="1067"/>
      <c r="EE16" s="1067"/>
      <c r="EF16" s="1067"/>
      <c r="EG16" s="1067"/>
      <c r="EH16" s="1067"/>
      <c r="EI16" s="1067"/>
      <c r="EJ16" s="1067"/>
      <c r="EK16" s="1067"/>
      <c r="EL16" s="1067"/>
      <c r="EM16" s="1067"/>
      <c r="EN16" s="1067"/>
      <c r="EO16" s="1067"/>
      <c r="EP16" s="1067"/>
      <c r="EQ16" s="1067"/>
      <c r="ER16" s="1067"/>
      <c r="ES16" s="1067"/>
      <c r="ET16" s="1067"/>
      <c r="EU16" s="1067"/>
      <c r="EV16" s="1067"/>
      <c r="EW16" s="1067"/>
      <c r="EX16" s="1067"/>
      <c r="EY16" s="1067"/>
      <c r="EZ16" s="1067"/>
      <c r="FA16" s="1067"/>
      <c r="FB16" s="1067"/>
      <c r="FC16" s="1067"/>
      <c r="FD16" s="1067"/>
      <c r="FE16" s="1067"/>
      <c r="FF16" s="1067"/>
      <c r="FG16" s="1067"/>
      <c r="FH16" s="1067"/>
    </row>
    <row r="17" spans="1:164">
      <c r="A17" s="702" t="s">
        <v>57</v>
      </c>
      <c r="B17" s="717">
        <v>15.13</v>
      </c>
      <c r="C17" s="717">
        <v>15.12</v>
      </c>
      <c r="D17" s="717">
        <v>15.35</v>
      </c>
      <c r="E17" s="704">
        <v>101.52116402116403</v>
      </c>
      <c r="F17" s="1089">
        <v>2.4492108458114124</v>
      </c>
      <c r="G17" s="1089">
        <v>2.4014103521115575</v>
      </c>
      <c r="H17" s="1090">
        <v>2.411663969583183</v>
      </c>
      <c r="I17" s="703" t="s">
        <v>51</v>
      </c>
      <c r="J17" s="703" t="s">
        <v>51</v>
      </c>
      <c r="K17" s="703" t="s">
        <v>51</v>
      </c>
      <c r="L17" s="704" t="s">
        <v>51</v>
      </c>
      <c r="M17" s="703" t="s">
        <v>51</v>
      </c>
      <c r="N17" s="703" t="s">
        <v>51</v>
      </c>
      <c r="O17" s="727" t="s">
        <v>51</v>
      </c>
      <c r="P17" s="1067"/>
      <c r="Q17" s="1067"/>
      <c r="R17" s="1067"/>
      <c r="S17" s="1067"/>
      <c r="T17" s="1067"/>
      <c r="U17" s="1067"/>
      <c r="V17" s="1067"/>
      <c r="W17" s="1067"/>
      <c r="X17" s="1067"/>
      <c r="Y17" s="1067"/>
      <c r="Z17" s="1067"/>
      <c r="AA17" s="1067"/>
      <c r="AB17" s="1067"/>
      <c r="AC17" s="1067"/>
      <c r="AD17" s="1067"/>
      <c r="AE17" s="1067"/>
      <c r="AF17" s="1067"/>
      <c r="AG17" s="1067"/>
      <c r="AH17" s="1067"/>
      <c r="AI17" s="1067"/>
      <c r="AJ17" s="1067"/>
      <c r="AK17" s="1067"/>
      <c r="AL17" s="1067"/>
      <c r="AM17" s="1067"/>
      <c r="AN17" s="1067"/>
      <c r="AO17" s="1067"/>
      <c r="AP17" s="1067"/>
      <c r="AQ17" s="1067"/>
      <c r="AR17" s="1067"/>
      <c r="AS17" s="1067"/>
      <c r="AT17" s="1067"/>
      <c r="AU17" s="1067"/>
      <c r="AV17" s="1067"/>
      <c r="AW17" s="1067"/>
      <c r="AX17" s="1067"/>
      <c r="AY17" s="1067"/>
      <c r="AZ17" s="1067"/>
      <c r="BA17" s="1067"/>
      <c r="BB17" s="1067"/>
      <c r="BC17" s="1067"/>
      <c r="BD17" s="1067"/>
      <c r="BE17" s="1067"/>
      <c r="BF17" s="1067"/>
      <c r="BG17" s="1067"/>
      <c r="BH17" s="1067"/>
      <c r="BI17" s="1067"/>
      <c r="BJ17" s="1067"/>
      <c r="BK17" s="1067"/>
      <c r="BL17" s="1067"/>
      <c r="BM17" s="1067"/>
      <c r="BN17" s="1067"/>
      <c r="BO17" s="1067"/>
      <c r="BP17" s="1067"/>
      <c r="BQ17" s="1067"/>
      <c r="BR17" s="1067"/>
      <c r="BS17" s="1067"/>
      <c r="BT17" s="1067"/>
      <c r="BU17" s="1067"/>
      <c r="BV17" s="1067"/>
      <c r="BW17" s="1067"/>
      <c r="BX17" s="1067"/>
      <c r="BY17" s="1067"/>
      <c r="BZ17" s="1067"/>
      <c r="CA17" s="1067"/>
      <c r="CB17" s="1067"/>
      <c r="CC17" s="1067"/>
      <c r="CD17" s="1067"/>
      <c r="CE17" s="1067"/>
      <c r="CF17" s="1067"/>
      <c r="CG17" s="1067"/>
      <c r="CH17" s="1067"/>
      <c r="CI17" s="1067"/>
      <c r="CJ17" s="1067"/>
      <c r="CK17" s="1067"/>
      <c r="CL17" s="1067"/>
      <c r="CM17" s="1067"/>
      <c r="CN17" s="1067"/>
      <c r="CO17" s="1067"/>
      <c r="CP17" s="1067"/>
      <c r="CQ17" s="1067"/>
      <c r="CR17" s="1067"/>
      <c r="CS17" s="1067"/>
      <c r="CT17" s="1067"/>
      <c r="CU17" s="1067"/>
      <c r="CV17" s="1067"/>
      <c r="CW17" s="1067"/>
      <c r="CX17" s="1067"/>
      <c r="CY17" s="1067"/>
      <c r="CZ17" s="1067"/>
      <c r="DA17" s="1067"/>
      <c r="DB17" s="1067"/>
      <c r="DC17" s="1067"/>
      <c r="DD17" s="1067"/>
      <c r="DE17" s="1067"/>
      <c r="DF17" s="1067"/>
      <c r="DG17" s="1067"/>
      <c r="DH17" s="1067"/>
      <c r="DI17" s="1067"/>
      <c r="DJ17" s="1067"/>
      <c r="DK17" s="1067"/>
      <c r="DL17" s="1067"/>
      <c r="DM17" s="1067"/>
      <c r="DN17" s="1067"/>
      <c r="DO17" s="1067"/>
      <c r="DP17" s="1067"/>
      <c r="DQ17" s="1067"/>
      <c r="DR17" s="1067"/>
      <c r="DS17" s="1067"/>
      <c r="DT17" s="1067"/>
      <c r="DU17" s="1067"/>
      <c r="DV17" s="1067"/>
      <c r="DW17" s="1067"/>
      <c r="DX17" s="1067"/>
      <c r="DY17" s="1067"/>
      <c r="DZ17" s="1067"/>
      <c r="EA17" s="1067"/>
      <c r="EB17" s="1067"/>
      <c r="EC17" s="1067"/>
      <c r="ED17" s="1067"/>
      <c r="EE17" s="1067"/>
      <c r="EF17" s="1067"/>
      <c r="EG17" s="1067"/>
      <c r="EH17" s="1067"/>
      <c r="EI17" s="1067"/>
      <c r="EJ17" s="1067"/>
      <c r="EK17" s="1067"/>
      <c r="EL17" s="1067"/>
      <c r="EM17" s="1067"/>
      <c r="EN17" s="1067"/>
      <c r="EO17" s="1067"/>
      <c r="EP17" s="1067"/>
      <c r="EQ17" s="1067"/>
      <c r="ER17" s="1067"/>
      <c r="ES17" s="1067"/>
      <c r="ET17" s="1067"/>
      <c r="EU17" s="1067"/>
      <c r="EV17" s="1067"/>
      <c r="EW17" s="1067"/>
      <c r="EX17" s="1067"/>
      <c r="EY17" s="1067"/>
      <c r="EZ17" s="1067"/>
      <c r="FA17" s="1067"/>
      <c r="FB17" s="1067"/>
      <c r="FC17" s="1067"/>
      <c r="FD17" s="1067"/>
      <c r="FE17" s="1067"/>
      <c r="FF17" s="1067"/>
      <c r="FG17" s="1067"/>
      <c r="FH17" s="1067"/>
    </row>
    <row r="18" spans="1:164">
      <c r="A18" s="702" t="s">
        <v>58</v>
      </c>
      <c r="B18" s="717">
        <v>49.66</v>
      </c>
      <c r="C18" s="717">
        <v>56.43</v>
      </c>
      <c r="D18" s="717">
        <v>56.95</v>
      </c>
      <c r="E18" s="704">
        <v>100.92149565833776</v>
      </c>
      <c r="F18" s="1089">
        <v>2.4745617444514205</v>
      </c>
      <c r="G18" s="1089">
        <v>2.7111429271503455</v>
      </c>
      <c r="H18" s="1090">
        <v>2.6560765621647846</v>
      </c>
      <c r="I18" s="703">
        <v>852.1</v>
      </c>
      <c r="J18" s="703">
        <v>591.70000000000005</v>
      </c>
      <c r="K18" s="703">
        <v>592.70000000000005</v>
      </c>
      <c r="L18" s="704">
        <v>100.16900456312321</v>
      </c>
      <c r="M18" s="704">
        <v>1.3432647592023332</v>
      </c>
      <c r="N18" s="704">
        <v>0.60596874606355866</v>
      </c>
      <c r="O18" s="726">
        <v>0.85836972027313752</v>
      </c>
      <c r="P18" s="1067"/>
      <c r="Q18" s="1067"/>
      <c r="R18" s="1067"/>
      <c r="S18" s="1067"/>
      <c r="T18" s="1067"/>
      <c r="U18" s="1067"/>
      <c r="V18" s="1067"/>
      <c r="W18" s="1067"/>
      <c r="X18" s="1067"/>
      <c r="Y18" s="1067"/>
      <c r="Z18" s="1067"/>
      <c r="AA18" s="1067"/>
      <c r="AB18" s="1067"/>
      <c r="AC18" s="1067"/>
      <c r="AD18" s="1067"/>
      <c r="AE18" s="1067"/>
      <c r="AF18" s="1067"/>
      <c r="AG18" s="1067"/>
      <c r="AH18" s="1067"/>
      <c r="AI18" s="1067"/>
      <c r="AJ18" s="1067"/>
      <c r="AK18" s="1067"/>
      <c r="AL18" s="1067"/>
      <c r="AM18" s="1067"/>
      <c r="AN18" s="1067"/>
      <c r="AO18" s="1067"/>
      <c r="AP18" s="1067"/>
      <c r="AQ18" s="1067"/>
      <c r="AR18" s="1067"/>
      <c r="AS18" s="1067"/>
      <c r="AT18" s="1067"/>
      <c r="AU18" s="1067"/>
      <c r="AV18" s="1067"/>
      <c r="AW18" s="1067"/>
      <c r="AX18" s="1067"/>
      <c r="AY18" s="1067"/>
      <c r="AZ18" s="1067"/>
      <c r="BA18" s="1067"/>
      <c r="BB18" s="1067"/>
      <c r="BC18" s="1067"/>
      <c r="BD18" s="1067"/>
      <c r="BE18" s="1067"/>
      <c r="BF18" s="1067"/>
      <c r="BG18" s="1067"/>
      <c r="BH18" s="1067"/>
      <c r="BI18" s="1067"/>
      <c r="BJ18" s="1067"/>
      <c r="BK18" s="1067"/>
      <c r="BL18" s="1067"/>
      <c r="BM18" s="1067"/>
      <c r="BN18" s="1067"/>
      <c r="BO18" s="1067"/>
      <c r="BP18" s="1067"/>
      <c r="BQ18" s="1067"/>
      <c r="BR18" s="1067"/>
      <c r="BS18" s="1067"/>
      <c r="BT18" s="1067"/>
      <c r="BU18" s="1067"/>
      <c r="BV18" s="1067"/>
      <c r="BW18" s="1067"/>
      <c r="BX18" s="1067"/>
      <c r="BY18" s="1067"/>
      <c r="BZ18" s="1067"/>
      <c r="CA18" s="1067"/>
      <c r="CB18" s="1067"/>
      <c r="CC18" s="1067"/>
      <c r="CD18" s="1067"/>
      <c r="CE18" s="1067"/>
      <c r="CF18" s="1067"/>
      <c r="CG18" s="1067"/>
      <c r="CH18" s="1067"/>
      <c r="CI18" s="1067"/>
      <c r="CJ18" s="1067"/>
      <c r="CK18" s="1067"/>
      <c r="CL18" s="1067"/>
      <c r="CM18" s="1067"/>
      <c r="CN18" s="1067"/>
      <c r="CO18" s="1067"/>
      <c r="CP18" s="1067"/>
      <c r="CQ18" s="1067"/>
      <c r="CR18" s="1067"/>
      <c r="CS18" s="1067"/>
      <c r="CT18" s="1067"/>
      <c r="CU18" s="1067"/>
      <c r="CV18" s="1067"/>
      <c r="CW18" s="1067"/>
      <c r="CX18" s="1067"/>
      <c r="CY18" s="1067"/>
      <c r="CZ18" s="1067"/>
      <c r="DA18" s="1067"/>
      <c r="DB18" s="1067"/>
      <c r="DC18" s="1067"/>
      <c r="DD18" s="1067"/>
      <c r="DE18" s="1067"/>
      <c r="DF18" s="1067"/>
      <c r="DG18" s="1067"/>
      <c r="DH18" s="1067"/>
      <c r="DI18" s="1067"/>
      <c r="DJ18" s="1067"/>
      <c r="DK18" s="1067"/>
      <c r="DL18" s="1067"/>
      <c r="DM18" s="1067"/>
      <c r="DN18" s="1067"/>
      <c r="DO18" s="1067"/>
      <c r="DP18" s="1067"/>
      <c r="DQ18" s="1067"/>
      <c r="DR18" s="1067"/>
      <c r="DS18" s="1067"/>
      <c r="DT18" s="1067"/>
      <c r="DU18" s="1067"/>
      <c r="DV18" s="1067"/>
      <c r="DW18" s="1067"/>
      <c r="DX18" s="1067"/>
      <c r="DY18" s="1067"/>
      <c r="DZ18" s="1067"/>
      <c r="EA18" s="1067"/>
      <c r="EB18" s="1067"/>
      <c r="EC18" s="1067"/>
      <c r="ED18" s="1067"/>
      <c r="EE18" s="1067"/>
      <c r="EF18" s="1067"/>
      <c r="EG18" s="1067"/>
      <c r="EH18" s="1067"/>
      <c r="EI18" s="1067"/>
      <c r="EJ18" s="1067"/>
      <c r="EK18" s="1067"/>
      <c r="EL18" s="1067"/>
      <c r="EM18" s="1067"/>
      <c r="EN18" s="1067"/>
      <c r="EO18" s="1067"/>
      <c r="EP18" s="1067"/>
      <c r="EQ18" s="1067"/>
      <c r="ER18" s="1067"/>
      <c r="ES18" s="1067"/>
      <c r="ET18" s="1067"/>
      <c r="EU18" s="1067"/>
      <c r="EV18" s="1067"/>
      <c r="EW18" s="1067"/>
      <c r="EX18" s="1067"/>
      <c r="EY18" s="1067"/>
      <c r="EZ18" s="1067"/>
      <c r="FA18" s="1067"/>
      <c r="FB18" s="1067"/>
      <c r="FC18" s="1067"/>
      <c r="FD18" s="1067"/>
      <c r="FE18" s="1067"/>
      <c r="FF18" s="1067"/>
      <c r="FG18" s="1067"/>
      <c r="FH18" s="1067"/>
    </row>
    <row r="19" spans="1:164">
      <c r="A19" s="702" t="s">
        <v>59</v>
      </c>
      <c r="B19" s="717">
        <v>103.8</v>
      </c>
      <c r="C19" s="717">
        <v>104.75</v>
      </c>
      <c r="D19" s="717">
        <v>112.48</v>
      </c>
      <c r="E19" s="704">
        <v>107.37947494033413</v>
      </c>
      <c r="F19" s="1089">
        <v>2.5541087194023682</v>
      </c>
      <c r="G19" s="1089">
        <v>2.5654967022040003</v>
      </c>
      <c r="H19" s="1090">
        <v>2.712943645156233</v>
      </c>
      <c r="I19" s="703">
        <v>501.1</v>
      </c>
      <c r="J19" s="703">
        <v>606.20000000000005</v>
      </c>
      <c r="K19" s="703">
        <v>578.79999999999995</v>
      </c>
      <c r="L19" s="704">
        <v>95.48003959089408</v>
      </c>
      <c r="M19" s="704">
        <v>2.4455474053576571</v>
      </c>
      <c r="N19" s="718">
        <v>2.8480953186371236</v>
      </c>
      <c r="O19" s="726">
        <v>2.4902121068708856</v>
      </c>
      <c r="P19" s="1067"/>
      <c r="Q19" s="1067"/>
      <c r="R19" s="1067"/>
      <c r="S19" s="1067"/>
      <c r="T19" s="1067"/>
      <c r="U19" s="1067"/>
      <c r="V19" s="1067"/>
      <c r="W19" s="1067"/>
      <c r="X19" s="1067"/>
      <c r="Y19" s="1067"/>
      <c r="Z19" s="1067"/>
      <c r="AA19" s="1067"/>
      <c r="AB19" s="1067"/>
      <c r="AC19" s="1067"/>
      <c r="AD19" s="1067"/>
      <c r="AE19" s="1067"/>
      <c r="AF19" s="1067"/>
      <c r="AG19" s="1067"/>
      <c r="AH19" s="1067"/>
      <c r="AI19" s="1067"/>
      <c r="AJ19" s="1067"/>
      <c r="AK19" s="1067"/>
      <c r="AL19" s="1067"/>
      <c r="AM19" s="1067"/>
      <c r="AN19" s="1067"/>
      <c r="AO19" s="1067"/>
      <c r="AP19" s="1067"/>
      <c r="AQ19" s="1067"/>
      <c r="AR19" s="1067"/>
      <c r="AS19" s="1067"/>
      <c r="AT19" s="1067"/>
      <c r="AU19" s="1067"/>
      <c r="AV19" s="1067"/>
      <c r="AW19" s="1067"/>
      <c r="AX19" s="1067"/>
      <c r="AY19" s="1067"/>
      <c r="AZ19" s="1067"/>
      <c r="BA19" s="1067"/>
      <c r="BB19" s="1067"/>
      <c r="BC19" s="1067"/>
      <c r="BD19" s="1067"/>
      <c r="BE19" s="1067"/>
      <c r="BF19" s="1067"/>
      <c r="BG19" s="1067"/>
      <c r="BH19" s="1067"/>
      <c r="BI19" s="1067"/>
      <c r="BJ19" s="1067"/>
      <c r="BK19" s="1067"/>
      <c r="BL19" s="1067"/>
      <c r="BM19" s="1067"/>
      <c r="BN19" s="1067"/>
      <c r="BO19" s="1067"/>
      <c r="BP19" s="1067"/>
      <c r="BQ19" s="1067"/>
      <c r="BR19" s="1067"/>
      <c r="BS19" s="1067"/>
      <c r="BT19" s="1067"/>
      <c r="BU19" s="1067"/>
      <c r="BV19" s="1067"/>
      <c r="BW19" s="1067"/>
      <c r="BX19" s="1067"/>
      <c r="BY19" s="1067"/>
      <c r="BZ19" s="1067"/>
      <c r="CA19" s="1067"/>
      <c r="CB19" s="1067"/>
      <c r="CC19" s="1067"/>
      <c r="CD19" s="1067"/>
      <c r="CE19" s="1067"/>
      <c r="CF19" s="1067"/>
      <c r="CG19" s="1067"/>
      <c r="CH19" s="1067"/>
      <c r="CI19" s="1067"/>
      <c r="CJ19" s="1067"/>
      <c r="CK19" s="1067"/>
      <c r="CL19" s="1067"/>
      <c r="CM19" s="1067"/>
      <c r="CN19" s="1067"/>
      <c r="CO19" s="1067"/>
      <c r="CP19" s="1067"/>
      <c r="CQ19" s="1067"/>
      <c r="CR19" s="1067"/>
      <c r="CS19" s="1067"/>
      <c r="CT19" s="1067"/>
      <c r="CU19" s="1067"/>
      <c r="CV19" s="1067"/>
      <c r="CW19" s="1067"/>
      <c r="CX19" s="1067"/>
      <c r="CY19" s="1067"/>
      <c r="CZ19" s="1067"/>
      <c r="DA19" s="1067"/>
      <c r="DB19" s="1067"/>
      <c r="DC19" s="1067"/>
      <c r="DD19" s="1067"/>
      <c r="DE19" s="1067"/>
      <c r="DF19" s="1067"/>
      <c r="DG19" s="1067"/>
      <c r="DH19" s="1067"/>
      <c r="DI19" s="1067"/>
      <c r="DJ19" s="1067"/>
      <c r="DK19" s="1067"/>
      <c r="DL19" s="1067"/>
      <c r="DM19" s="1067"/>
      <c r="DN19" s="1067"/>
      <c r="DO19" s="1067"/>
      <c r="DP19" s="1067"/>
      <c r="DQ19" s="1067"/>
      <c r="DR19" s="1067"/>
      <c r="DS19" s="1067"/>
      <c r="DT19" s="1067"/>
      <c r="DU19" s="1067"/>
      <c r="DV19" s="1067"/>
      <c r="DW19" s="1067"/>
      <c r="DX19" s="1067"/>
      <c r="DY19" s="1067"/>
      <c r="DZ19" s="1067"/>
      <c r="EA19" s="1067"/>
      <c r="EB19" s="1067"/>
      <c r="EC19" s="1067"/>
      <c r="ED19" s="1067"/>
      <c r="EE19" s="1067"/>
      <c r="EF19" s="1067"/>
      <c r="EG19" s="1067"/>
      <c r="EH19" s="1067"/>
      <c r="EI19" s="1067"/>
      <c r="EJ19" s="1067"/>
      <c r="EK19" s="1067"/>
      <c r="EL19" s="1067"/>
      <c r="EM19" s="1067"/>
      <c r="EN19" s="1067"/>
      <c r="EO19" s="1067"/>
      <c r="EP19" s="1067"/>
      <c r="EQ19" s="1067"/>
      <c r="ER19" s="1067"/>
      <c r="ES19" s="1067"/>
      <c r="ET19" s="1067"/>
      <c r="EU19" s="1067"/>
      <c r="EV19" s="1067"/>
      <c r="EW19" s="1067"/>
      <c r="EX19" s="1067"/>
      <c r="EY19" s="1067"/>
      <c r="EZ19" s="1067"/>
      <c r="FA19" s="1067"/>
      <c r="FB19" s="1067"/>
      <c r="FC19" s="1067"/>
      <c r="FD19" s="1067"/>
      <c r="FE19" s="1067"/>
      <c r="FF19" s="1067"/>
      <c r="FG19" s="1067"/>
      <c r="FH19" s="1067"/>
    </row>
    <row r="20" spans="1:164">
      <c r="A20" s="702" t="s">
        <v>60</v>
      </c>
      <c r="B20" s="717">
        <v>430.4</v>
      </c>
      <c r="C20" s="717">
        <v>447.2</v>
      </c>
      <c r="D20" s="717">
        <v>463.8</v>
      </c>
      <c r="E20" s="703">
        <v>103.71198568872988</v>
      </c>
      <c r="F20" s="1089">
        <v>2.3202156334231803</v>
      </c>
      <c r="G20" s="1089">
        <v>2.3505171978807504</v>
      </c>
      <c r="H20" s="1090">
        <v>2.3771449658650594</v>
      </c>
      <c r="I20" s="703" t="s">
        <v>51</v>
      </c>
      <c r="J20" s="703" t="s">
        <v>51</v>
      </c>
      <c r="K20" s="703" t="s">
        <v>51</v>
      </c>
      <c r="L20" s="704" t="s">
        <v>51</v>
      </c>
      <c r="M20" s="703" t="s">
        <v>51</v>
      </c>
      <c r="N20" s="703" t="s">
        <v>51</v>
      </c>
      <c r="O20" s="727" t="s">
        <v>51</v>
      </c>
      <c r="P20" s="1067"/>
      <c r="Q20" s="1067"/>
      <c r="R20" s="1067"/>
      <c r="S20" s="1067"/>
      <c r="T20" s="1067"/>
      <c r="U20" s="1067"/>
      <c r="V20" s="1067"/>
      <c r="W20" s="1067"/>
      <c r="X20" s="1067"/>
      <c r="Y20" s="1067"/>
      <c r="Z20" s="1067"/>
      <c r="AA20" s="1067"/>
      <c r="AB20" s="1067"/>
      <c r="AC20" s="1067"/>
      <c r="AD20" s="1067"/>
      <c r="AE20" s="1067"/>
      <c r="AF20" s="1067"/>
      <c r="AG20" s="1067"/>
      <c r="AH20" s="1067"/>
      <c r="AI20" s="1067"/>
      <c r="AJ20" s="1067"/>
      <c r="AK20" s="1067"/>
      <c r="AL20" s="1067"/>
      <c r="AM20" s="1067"/>
      <c r="AN20" s="1067"/>
      <c r="AO20" s="1067"/>
      <c r="AP20" s="1067"/>
      <c r="AQ20" s="1067"/>
      <c r="AR20" s="1067"/>
      <c r="AS20" s="1067"/>
      <c r="AT20" s="1067"/>
      <c r="AU20" s="1067"/>
      <c r="AV20" s="1067"/>
      <c r="AW20" s="1067"/>
      <c r="AX20" s="1067"/>
      <c r="AY20" s="1067"/>
      <c r="AZ20" s="1067"/>
      <c r="BA20" s="1067"/>
      <c r="BB20" s="1067"/>
      <c r="BC20" s="1067"/>
      <c r="BD20" s="1067"/>
      <c r="BE20" s="1067"/>
      <c r="BF20" s="1067"/>
      <c r="BG20" s="1067"/>
      <c r="BH20" s="1067"/>
      <c r="BI20" s="1067"/>
      <c r="BJ20" s="1067"/>
      <c r="BK20" s="1067"/>
      <c r="BL20" s="1067"/>
      <c r="BM20" s="1067"/>
      <c r="BN20" s="1067"/>
      <c r="BO20" s="1067"/>
      <c r="BP20" s="1067"/>
      <c r="BQ20" s="1067"/>
      <c r="BR20" s="1067"/>
      <c r="BS20" s="1067"/>
      <c r="BT20" s="1067"/>
      <c r="BU20" s="1067"/>
      <c r="BV20" s="1067"/>
      <c r="BW20" s="1067"/>
      <c r="BX20" s="1067"/>
      <c r="BY20" s="1067"/>
      <c r="BZ20" s="1067"/>
      <c r="CA20" s="1067"/>
      <c r="CB20" s="1067"/>
      <c r="CC20" s="1067"/>
      <c r="CD20" s="1067"/>
      <c r="CE20" s="1067"/>
      <c r="CF20" s="1067"/>
      <c r="CG20" s="1067"/>
      <c r="CH20" s="1067"/>
      <c r="CI20" s="1067"/>
      <c r="CJ20" s="1067"/>
      <c r="CK20" s="1067"/>
      <c r="CL20" s="1067"/>
      <c r="CM20" s="1067"/>
      <c r="CN20" s="1067"/>
      <c r="CO20" s="1067"/>
      <c r="CP20" s="1067"/>
      <c r="CQ20" s="1067"/>
      <c r="CR20" s="1067"/>
      <c r="CS20" s="1067"/>
      <c r="CT20" s="1067"/>
      <c r="CU20" s="1067"/>
      <c r="CV20" s="1067"/>
      <c r="CW20" s="1067"/>
      <c r="CX20" s="1067"/>
      <c r="CY20" s="1067"/>
      <c r="CZ20" s="1067"/>
      <c r="DA20" s="1067"/>
      <c r="DB20" s="1067"/>
      <c r="DC20" s="1067"/>
      <c r="DD20" s="1067"/>
      <c r="DE20" s="1067"/>
      <c r="DF20" s="1067"/>
      <c r="DG20" s="1067"/>
      <c r="DH20" s="1067"/>
      <c r="DI20" s="1067"/>
      <c r="DJ20" s="1067"/>
      <c r="DK20" s="1067"/>
      <c r="DL20" s="1067"/>
      <c r="DM20" s="1067"/>
      <c r="DN20" s="1067"/>
      <c r="DO20" s="1067"/>
      <c r="DP20" s="1067"/>
      <c r="DQ20" s="1067"/>
      <c r="DR20" s="1067"/>
      <c r="DS20" s="1067"/>
      <c r="DT20" s="1067"/>
      <c r="DU20" s="1067"/>
      <c r="DV20" s="1067"/>
      <c r="DW20" s="1067"/>
      <c r="DX20" s="1067"/>
      <c r="DY20" s="1067"/>
      <c r="DZ20" s="1067"/>
      <c r="EA20" s="1067"/>
      <c r="EB20" s="1067"/>
      <c r="EC20" s="1067"/>
      <c r="ED20" s="1067"/>
      <c r="EE20" s="1067"/>
      <c r="EF20" s="1067"/>
      <c r="EG20" s="1067"/>
      <c r="EH20" s="1067"/>
      <c r="EI20" s="1067"/>
      <c r="EJ20" s="1067"/>
      <c r="EK20" s="1067"/>
      <c r="EL20" s="1067"/>
      <c r="EM20" s="1067"/>
      <c r="EN20" s="1067"/>
      <c r="EO20" s="1067"/>
      <c r="EP20" s="1067"/>
      <c r="EQ20" s="1067"/>
      <c r="ER20" s="1067"/>
      <c r="ES20" s="1067"/>
      <c r="ET20" s="1067"/>
      <c r="EU20" s="1067"/>
      <c r="EV20" s="1067"/>
      <c r="EW20" s="1067"/>
      <c r="EX20" s="1067"/>
      <c r="EY20" s="1067"/>
      <c r="EZ20" s="1067"/>
      <c r="FA20" s="1067"/>
      <c r="FB20" s="1067"/>
      <c r="FC20" s="1067"/>
      <c r="FD20" s="1067"/>
      <c r="FE20" s="1067"/>
      <c r="FF20" s="1067"/>
      <c r="FG20" s="1067"/>
      <c r="FH20" s="1067"/>
    </row>
    <row r="21" spans="1:164">
      <c r="A21" s="702" t="s">
        <v>61</v>
      </c>
      <c r="B21" s="717">
        <v>619</v>
      </c>
      <c r="C21" s="717">
        <v>624</v>
      </c>
      <c r="D21" s="717" t="s">
        <v>51</v>
      </c>
      <c r="E21" s="703" t="s">
        <v>51</v>
      </c>
      <c r="F21" s="1089">
        <v>2.2598663794677081</v>
      </c>
      <c r="G21" s="1089">
        <v>2.2619349693696305</v>
      </c>
      <c r="H21" s="1090" t="s">
        <v>51</v>
      </c>
      <c r="I21" s="703">
        <v>6109</v>
      </c>
      <c r="J21" s="703">
        <v>6362</v>
      </c>
      <c r="K21" s="703">
        <v>6666</v>
      </c>
      <c r="L21" s="704">
        <v>104.77837158126376</v>
      </c>
      <c r="M21" s="704">
        <v>1.2925079393289285</v>
      </c>
      <c r="N21" s="718">
        <v>1.3036671529974917</v>
      </c>
      <c r="O21" s="726">
        <v>1.2920557758730971</v>
      </c>
      <c r="P21" s="1067"/>
      <c r="Q21" s="1067"/>
      <c r="R21" s="1067"/>
      <c r="S21" s="1067"/>
      <c r="T21" s="1067"/>
      <c r="U21" s="1067"/>
      <c r="V21" s="1067"/>
      <c r="W21" s="1067"/>
      <c r="X21" s="1067"/>
      <c r="Y21" s="1067"/>
      <c r="Z21" s="1067"/>
      <c r="AA21" s="1067"/>
      <c r="AB21" s="1067"/>
      <c r="AC21" s="1067"/>
      <c r="AD21" s="1067"/>
      <c r="AE21" s="1067"/>
      <c r="AF21" s="1067"/>
      <c r="AG21" s="1067"/>
      <c r="AH21" s="1067"/>
      <c r="AI21" s="1067"/>
      <c r="AJ21" s="1067"/>
      <c r="AK21" s="1067"/>
      <c r="AL21" s="1067"/>
      <c r="AM21" s="1067"/>
      <c r="AN21" s="1067"/>
      <c r="AO21" s="1067"/>
      <c r="AP21" s="1067"/>
      <c r="AQ21" s="1067"/>
      <c r="AR21" s="1067"/>
      <c r="AS21" s="1067"/>
      <c r="AT21" s="1067"/>
      <c r="AU21" s="1067"/>
      <c r="AV21" s="1067"/>
      <c r="AW21" s="1067"/>
      <c r="AX21" s="1067"/>
      <c r="AY21" s="1067"/>
      <c r="AZ21" s="1067"/>
      <c r="BA21" s="1067"/>
      <c r="BB21" s="1067"/>
      <c r="BC21" s="1067"/>
      <c r="BD21" s="1067"/>
      <c r="BE21" s="1067"/>
      <c r="BF21" s="1067"/>
      <c r="BG21" s="1067"/>
      <c r="BH21" s="1067"/>
      <c r="BI21" s="1067"/>
      <c r="BJ21" s="1067"/>
      <c r="BK21" s="1067"/>
      <c r="BL21" s="1067"/>
      <c r="BM21" s="1067"/>
      <c r="BN21" s="1067"/>
      <c r="BO21" s="1067"/>
      <c r="BP21" s="1067"/>
      <c r="BQ21" s="1067"/>
      <c r="BR21" s="1067"/>
      <c r="BS21" s="1067"/>
      <c r="BT21" s="1067"/>
      <c r="BU21" s="1067"/>
      <c r="BV21" s="1067"/>
      <c r="BW21" s="1067"/>
      <c r="BX21" s="1067"/>
      <c r="BY21" s="1067"/>
      <c r="BZ21" s="1067"/>
      <c r="CA21" s="1067"/>
      <c r="CB21" s="1067"/>
      <c r="CC21" s="1067"/>
      <c r="CD21" s="1067"/>
      <c r="CE21" s="1067"/>
      <c r="CF21" s="1067"/>
      <c r="CG21" s="1067"/>
      <c r="CH21" s="1067"/>
      <c r="CI21" s="1067"/>
      <c r="CJ21" s="1067"/>
      <c r="CK21" s="1067"/>
      <c r="CL21" s="1067"/>
      <c r="CM21" s="1067"/>
      <c r="CN21" s="1067"/>
      <c r="CO21" s="1067"/>
      <c r="CP21" s="1067"/>
      <c r="CQ21" s="1067"/>
      <c r="CR21" s="1067"/>
      <c r="CS21" s="1067"/>
      <c r="CT21" s="1067"/>
      <c r="CU21" s="1067"/>
      <c r="CV21" s="1067"/>
      <c r="CW21" s="1067"/>
      <c r="CX21" s="1067"/>
      <c r="CY21" s="1067"/>
      <c r="CZ21" s="1067"/>
      <c r="DA21" s="1067"/>
      <c r="DB21" s="1067"/>
      <c r="DC21" s="1067"/>
      <c r="DD21" s="1067"/>
      <c r="DE21" s="1067"/>
      <c r="DF21" s="1067"/>
      <c r="DG21" s="1067"/>
      <c r="DH21" s="1067"/>
      <c r="DI21" s="1067"/>
      <c r="DJ21" s="1067"/>
      <c r="DK21" s="1067"/>
      <c r="DL21" s="1067"/>
      <c r="DM21" s="1067"/>
      <c r="DN21" s="1067"/>
      <c r="DO21" s="1067"/>
      <c r="DP21" s="1067"/>
      <c r="DQ21" s="1067"/>
      <c r="DR21" s="1067"/>
      <c r="DS21" s="1067"/>
      <c r="DT21" s="1067"/>
      <c r="DU21" s="1067"/>
      <c r="DV21" s="1067"/>
      <c r="DW21" s="1067"/>
      <c r="DX21" s="1067"/>
      <c r="DY21" s="1067"/>
      <c r="DZ21" s="1067"/>
      <c r="EA21" s="1067"/>
      <c r="EB21" s="1067"/>
      <c r="EC21" s="1067"/>
      <c r="ED21" s="1067"/>
      <c r="EE21" s="1067"/>
      <c r="EF21" s="1067"/>
      <c r="EG21" s="1067"/>
      <c r="EH21" s="1067"/>
      <c r="EI21" s="1067"/>
      <c r="EJ21" s="1067"/>
      <c r="EK21" s="1067"/>
      <c r="EL21" s="1067"/>
      <c r="EM21" s="1067"/>
      <c r="EN21" s="1067"/>
      <c r="EO21" s="1067"/>
      <c r="EP21" s="1067"/>
      <c r="EQ21" s="1067"/>
      <c r="ER21" s="1067"/>
      <c r="ES21" s="1067"/>
      <c r="ET21" s="1067"/>
      <c r="EU21" s="1067"/>
      <c r="EV21" s="1067"/>
      <c r="EW21" s="1067"/>
      <c r="EX21" s="1067"/>
      <c r="EY21" s="1067"/>
      <c r="EZ21" s="1067"/>
      <c r="FA21" s="1067"/>
      <c r="FB21" s="1067"/>
      <c r="FC21" s="1067"/>
      <c r="FD21" s="1067"/>
      <c r="FE21" s="1067"/>
      <c r="FF21" s="1067"/>
      <c r="FG21" s="1067"/>
      <c r="FH21" s="1067"/>
    </row>
    <row r="22" spans="1:164">
      <c r="A22" s="702" t="s">
        <v>696</v>
      </c>
      <c r="B22" s="729">
        <v>62.97</v>
      </c>
      <c r="C22" s="729">
        <v>64.7</v>
      </c>
      <c r="D22" s="729">
        <v>66.040000000000006</v>
      </c>
      <c r="E22" s="704">
        <v>102.07109737248841</v>
      </c>
      <c r="F22" s="1085">
        <v>3.9489527154145243</v>
      </c>
      <c r="G22" s="1085">
        <v>4.0457981853313241</v>
      </c>
      <c r="H22" s="1086">
        <v>4.0406265296133146</v>
      </c>
      <c r="I22" s="703" t="s">
        <v>51</v>
      </c>
      <c r="J22" s="703" t="s">
        <v>51</v>
      </c>
      <c r="K22" s="703" t="s">
        <v>51</v>
      </c>
      <c r="L22" s="704" t="s">
        <v>51</v>
      </c>
      <c r="M22" s="704"/>
      <c r="N22" s="704"/>
      <c r="O22" s="730"/>
      <c r="P22" s="1067"/>
      <c r="Q22" s="1067"/>
      <c r="R22" s="1067"/>
      <c r="S22" s="1067"/>
      <c r="T22" s="1067"/>
      <c r="U22" s="1067"/>
      <c r="V22" s="1067"/>
      <c r="W22" s="1067"/>
      <c r="X22" s="1067"/>
      <c r="Y22" s="1067"/>
      <c r="Z22" s="1067"/>
      <c r="AA22" s="1067"/>
      <c r="AB22" s="1067"/>
      <c r="AC22" s="1067"/>
      <c r="AD22" s="1067"/>
      <c r="AE22" s="1067"/>
      <c r="AF22" s="1067"/>
      <c r="AG22" s="1067"/>
      <c r="AH22" s="1067"/>
      <c r="AI22" s="1067"/>
      <c r="AJ22" s="1067"/>
      <c r="AK22" s="1067"/>
      <c r="AL22" s="1067"/>
      <c r="AM22" s="1067"/>
      <c r="AN22" s="1067"/>
      <c r="AO22" s="1067"/>
      <c r="AP22" s="1067"/>
      <c r="AQ22" s="1067"/>
      <c r="AR22" s="1067"/>
      <c r="AS22" s="1067"/>
      <c r="AT22" s="1067"/>
      <c r="AU22" s="1067"/>
      <c r="AV22" s="1067"/>
      <c r="AW22" s="1067"/>
      <c r="AX22" s="1067"/>
      <c r="AY22" s="1067"/>
      <c r="AZ22" s="1067"/>
      <c r="BA22" s="1067"/>
      <c r="BB22" s="1067"/>
      <c r="BC22" s="1067"/>
      <c r="BD22" s="1067"/>
      <c r="BE22" s="1067"/>
      <c r="BF22" s="1067"/>
      <c r="BG22" s="1067"/>
      <c r="BH22" s="1067"/>
      <c r="BI22" s="1067"/>
      <c r="BJ22" s="1067"/>
      <c r="BK22" s="1067"/>
      <c r="BL22" s="1067"/>
      <c r="BM22" s="1067"/>
      <c r="BN22" s="1067"/>
      <c r="BO22" s="1067"/>
      <c r="BP22" s="1067"/>
      <c r="BQ22" s="1067"/>
      <c r="BR22" s="1067"/>
      <c r="BS22" s="1067"/>
      <c r="BT22" s="1067"/>
      <c r="BU22" s="1067"/>
      <c r="BV22" s="1067"/>
      <c r="BW22" s="1067"/>
      <c r="BX22" s="1067"/>
      <c r="BY22" s="1067"/>
      <c r="BZ22" s="1067"/>
      <c r="CA22" s="1067"/>
      <c r="CB22" s="1067"/>
      <c r="CC22" s="1067"/>
      <c r="CD22" s="1067"/>
      <c r="CE22" s="1067"/>
      <c r="CF22" s="1067"/>
      <c r="CG22" s="1067"/>
      <c r="CH22" s="1067"/>
      <c r="CI22" s="1067"/>
      <c r="CJ22" s="1067"/>
      <c r="CK22" s="1067"/>
      <c r="CL22" s="1067"/>
      <c r="CM22" s="1067"/>
      <c r="CN22" s="1067"/>
      <c r="CO22" s="1067"/>
      <c r="CP22" s="1067"/>
      <c r="CQ22" s="1067"/>
      <c r="CR22" s="1067"/>
      <c r="CS22" s="1067"/>
      <c r="CT22" s="1067"/>
      <c r="CU22" s="1067"/>
      <c r="CV22" s="1067"/>
      <c r="CW22" s="1067"/>
      <c r="CX22" s="1067"/>
      <c r="CY22" s="1067"/>
      <c r="CZ22" s="1067"/>
      <c r="DA22" s="1067"/>
      <c r="DB22" s="1067"/>
      <c r="DC22" s="1067"/>
      <c r="DD22" s="1067"/>
      <c r="DE22" s="1067"/>
      <c r="DF22" s="1067"/>
      <c r="DG22" s="1067"/>
      <c r="DH22" s="1067"/>
      <c r="DI22" s="1067"/>
      <c r="DJ22" s="1067"/>
      <c r="DK22" s="1067"/>
      <c r="DL22" s="1067"/>
      <c r="DM22" s="1067"/>
      <c r="DN22" s="1067"/>
      <c r="DO22" s="1067"/>
      <c r="DP22" s="1067"/>
      <c r="DQ22" s="1067"/>
      <c r="DR22" s="1067"/>
      <c r="DS22" s="1067"/>
      <c r="DT22" s="1067"/>
      <c r="DU22" s="1067"/>
      <c r="DV22" s="1067"/>
      <c r="DW22" s="1067"/>
      <c r="DX22" s="1067"/>
      <c r="DY22" s="1067"/>
      <c r="DZ22" s="1067"/>
      <c r="EA22" s="1067"/>
      <c r="EB22" s="1067"/>
      <c r="EC22" s="1067"/>
      <c r="ED22" s="1067"/>
      <c r="EE22" s="1067"/>
      <c r="EF22" s="1067"/>
      <c r="EG22" s="1067"/>
      <c r="EH22" s="1067"/>
      <c r="EI22" s="1067"/>
      <c r="EJ22" s="1067"/>
      <c r="EK22" s="1067"/>
      <c r="EL22" s="1067"/>
      <c r="EM22" s="1067"/>
      <c r="EN22" s="1067"/>
      <c r="EO22" s="1067"/>
      <c r="EP22" s="1067"/>
      <c r="EQ22" s="1067"/>
      <c r="ER22" s="1067"/>
      <c r="ES22" s="1067"/>
      <c r="ET22" s="1067"/>
      <c r="EU22" s="1067"/>
      <c r="EV22" s="1067"/>
      <c r="EW22" s="1067"/>
      <c r="EX22" s="1067"/>
      <c r="EY22" s="1067"/>
      <c r="EZ22" s="1067"/>
      <c r="FA22" s="1067"/>
      <c r="FB22" s="1067"/>
      <c r="FC22" s="1067"/>
      <c r="FD22" s="1067"/>
      <c r="FE22" s="1067"/>
      <c r="FF22" s="1067"/>
      <c r="FG22" s="1067"/>
      <c r="FH22" s="1067"/>
    </row>
    <row r="23" spans="1:164">
      <c r="A23" s="702" t="s">
        <v>62</v>
      </c>
      <c r="B23" s="717">
        <v>451.2</v>
      </c>
      <c r="C23" s="717">
        <v>462.7</v>
      </c>
      <c r="D23" s="717">
        <v>467.3</v>
      </c>
      <c r="E23" s="704">
        <v>100.99416468554139</v>
      </c>
      <c r="F23" s="1089">
        <v>1.8417905208201517</v>
      </c>
      <c r="G23" s="1089">
        <v>1.863809389538982</v>
      </c>
      <c r="H23" s="1090">
        <v>1.8608114619296214</v>
      </c>
      <c r="I23" s="703">
        <v>6058.1</v>
      </c>
      <c r="J23" s="703">
        <v>6593.8</v>
      </c>
      <c r="K23" s="703" t="s">
        <v>51</v>
      </c>
      <c r="L23" s="704" t="s">
        <v>51</v>
      </c>
      <c r="M23" s="704">
        <v>2.166108224246067</v>
      </c>
      <c r="N23" s="704">
        <v>2.2728095280278593</v>
      </c>
      <c r="O23" s="726" t="s">
        <v>51</v>
      </c>
      <c r="P23" s="1067"/>
      <c r="Q23" s="1067"/>
      <c r="R23" s="1067"/>
      <c r="S23" s="1067"/>
      <c r="T23" s="1067"/>
      <c r="U23" s="1067"/>
      <c r="V23" s="1067"/>
      <c r="W23" s="1067"/>
      <c r="X23" s="1067"/>
      <c r="Y23" s="1067"/>
      <c r="Z23" s="1067"/>
      <c r="AA23" s="1067"/>
      <c r="AB23" s="1067"/>
      <c r="AC23" s="1067"/>
      <c r="AD23" s="1067"/>
      <c r="AE23" s="1067"/>
      <c r="AF23" s="1067"/>
      <c r="AG23" s="1067"/>
      <c r="AH23" s="1067"/>
      <c r="AI23" s="1067"/>
      <c r="AJ23" s="1067"/>
      <c r="AK23" s="1067"/>
      <c r="AL23" s="1067"/>
      <c r="AM23" s="1067"/>
      <c r="AN23" s="1067"/>
      <c r="AO23" s="1067"/>
      <c r="AP23" s="1067"/>
      <c r="AQ23" s="1067"/>
      <c r="AR23" s="1067"/>
      <c r="AS23" s="1067"/>
      <c r="AT23" s="1067"/>
      <c r="AU23" s="1067"/>
      <c r="AV23" s="1067"/>
      <c r="AW23" s="1067"/>
      <c r="AX23" s="1067"/>
      <c r="AY23" s="1067"/>
      <c r="AZ23" s="1067"/>
      <c r="BA23" s="1067"/>
      <c r="BB23" s="1067"/>
      <c r="BC23" s="1067"/>
      <c r="BD23" s="1067"/>
      <c r="BE23" s="1067"/>
      <c r="BF23" s="1067"/>
      <c r="BG23" s="1067"/>
      <c r="BH23" s="1067"/>
      <c r="BI23" s="1067"/>
      <c r="BJ23" s="1067"/>
      <c r="BK23" s="1067"/>
      <c r="BL23" s="1067"/>
      <c r="BM23" s="1067"/>
      <c r="BN23" s="1067"/>
      <c r="BO23" s="1067"/>
      <c r="BP23" s="1067"/>
      <c r="BQ23" s="1067"/>
      <c r="BR23" s="1067"/>
      <c r="BS23" s="1067"/>
      <c r="BT23" s="1067"/>
      <c r="BU23" s="1067"/>
      <c r="BV23" s="1067"/>
      <c r="BW23" s="1067"/>
      <c r="BX23" s="1067"/>
      <c r="BY23" s="1067"/>
      <c r="BZ23" s="1067"/>
      <c r="CA23" s="1067"/>
      <c r="CB23" s="1067"/>
      <c r="CC23" s="1067"/>
      <c r="CD23" s="1067"/>
      <c r="CE23" s="1067"/>
      <c r="CF23" s="1067"/>
      <c r="CG23" s="1067"/>
      <c r="CH23" s="1067"/>
      <c r="CI23" s="1067"/>
      <c r="CJ23" s="1067"/>
      <c r="CK23" s="1067"/>
      <c r="CL23" s="1067"/>
      <c r="CM23" s="1067"/>
      <c r="CN23" s="1067"/>
      <c r="CO23" s="1067"/>
      <c r="CP23" s="1067"/>
      <c r="CQ23" s="1067"/>
      <c r="CR23" s="1067"/>
      <c r="CS23" s="1067"/>
      <c r="CT23" s="1067"/>
      <c r="CU23" s="1067"/>
      <c r="CV23" s="1067"/>
      <c r="CW23" s="1067"/>
      <c r="CX23" s="1067"/>
      <c r="CY23" s="1067"/>
      <c r="CZ23" s="1067"/>
      <c r="DA23" s="1067"/>
      <c r="DB23" s="1067"/>
      <c r="DC23" s="1067"/>
      <c r="DD23" s="1067"/>
      <c r="DE23" s="1067"/>
      <c r="DF23" s="1067"/>
      <c r="DG23" s="1067"/>
      <c r="DH23" s="1067"/>
      <c r="DI23" s="1067"/>
      <c r="DJ23" s="1067"/>
      <c r="DK23" s="1067"/>
      <c r="DL23" s="1067"/>
      <c r="DM23" s="1067"/>
      <c r="DN23" s="1067"/>
      <c r="DO23" s="1067"/>
      <c r="DP23" s="1067"/>
      <c r="DQ23" s="1067"/>
      <c r="DR23" s="1067"/>
      <c r="DS23" s="1067"/>
      <c r="DT23" s="1067"/>
      <c r="DU23" s="1067"/>
      <c r="DV23" s="1067"/>
      <c r="DW23" s="1067"/>
      <c r="DX23" s="1067"/>
      <c r="DY23" s="1067"/>
      <c r="DZ23" s="1067"/>
      <c r="EA23" s="1067"/>
      <c r="EB23" s="1067"/>
      <c r="EC23" s="1067"/>
      <c r="ED23" s="1067"/>
      <c r="EE23" s="1067"/>
      <c r="EF23" s="1067"/>
      <c r="EG23" s="1067"/>
      <c r="EH23" s="1067"/>
      <c r="EI23" s="1067"/>
      <c r="EJ23" s="1067"/>
      <c r="EK23" s="1067"/>
      <c r="EL23" s="1067"/>
      <c r="EM23" s="1067"/>
      <c r="EN23" s="1067"/>
      <c r="EO23" s="1067"/>
      <c r="EP23" s="1067"/>
      <c r="EQ23" s="1067"/>
      <c r="ER23" s="1067"/>
      <c r="ES23" s="1067"/>
      <c r="ET23" s="1067"/>
      <c r="EU23" s="1067"/>
      <c r="EV23" s="1067"/>
      <c r="EW23" s="1067"/>
      <c r="EX23" s="1067"/>
      <c r="EY23" s="1067"/>
      <c r="EZ23" s="1067"/>
      <c r="FA23" s="1067"/>
      <c r="FB23" s="1067"/>
      <c r="FC23" s="1067"/>
      <c r="FD23" s="1067"/>
      <c r="FE23" s="1067"/>
      <c r="FF23" s="1067"/>
      <c r="FG23" s="1067"/>
      <c r="FH23" s="1067"/>
    </row>
    <row r="24" spans="1:164">
      <c r="A24" s="702" t="s">
        <v>63</v>
      </c>
      <c r="B24" s="717">
        <v>11.73</v>
      </c>
      <c r="C24" s="717">
        <v>12.26</v>
      </c>
      <c r="D24" s="717">
        <v>12.75</v>
      </c>
      <c r="E24" s="704">
        <v>103.99673735725938</v>
      </c>
      <c r="F24" s="1089">
        <v>3.1862012766535388</v>
      </c>
      <c r="G24" s="1089">
        <v>3.1847464671654198</v>
      </c>
      <c r="H24" s="1090">
        <v>3.1892540897493626</v>
      </c>
      <c r="I24" s="703" t="s">
        <v>51</v>
      </c>
      <c r="J24" s="703" t="s">
        <v>51</v>
      </c>
      <c r="K24" s="703" t="s">
        <v>51</v>
      </c>
      <c r="L24" s="704" t="s">
        <v>51</v>
      </c>
      <c r="M24" s="703" t="s">
        <v>51</v>
      </c>
      <c r="N24" s="703" t="s">
        <v>51</v>
      </c>
      <c r="O24" s="727" t="s">
        <v>51</v>
      </c>
      <c r="P24" s="1067"/>
      <c r="Q24" s="1067"/>
      <c r="R24" s="1067"/>
      <c r="S24" s="1067"/>
      <c r="T24" s="1067"/>
      <c r="U24" s="1067"/>
      <c r="V24" s="1067"/>
      <c r="W24" s="1067"/>
      <c r="X24" s="1067"/>
      <c r="Y24" s="1067"/>
      <c r="Z24" s="1067"/>
      <c r="AA24" s="1067"/>
      <c r="AB24" s="1067"/>
      <c r="AC24" s="1067"/>
      <c r="AD24" s="1067"/>
      <c r="AE24" s="1067"/>
      <c r="AF24" s="1067"/>
      <c r="AG24" s="1067"/>
      <c r="AH24" s="1067"/>
      <c r="AI24" s="1067"/>
      <c r="AJ24" s="1067"/>
      <c r="AK24" s="1067"/>
      <c r="AL24" s="1067"/>
      <c r="AM24" s="1067"/>
      <c r="AN24" s="1067"/>
      <c r="AO24" s="1067"/>
      <c r="AP24" s="1067"/>
      <c r="AQ24" s="1067"/>
      <c r="AR24" s="1067"/>
      <c r="AS24" s="1067"/>
      <c r="AT24" s="1067"/>
      <c r="AU24" s="1067"/>
      <c r="AV24" s="1067"/>
      <c r="AW24" s="1067"/>
      <c r="AX24" s="1067"/>
      <c r="AY24" s="1067"/>
      <c r="AZ24" s="1067"/>
      <c r="BA24" s="1067"/>
      <c r="BB24" s="1067"/>
      <c r="BC24" s="1067"/>
      <c r="BD24" s="1067"/>
      <c r="BE24" s="1067"/>
      <c r="BF24" s="1067"/>
      <c r="BG24" s="1067"/>
      <c r="BH24" s="1067"/>
      <c r="BI24" s="1067"/>
      <c r="BJ24" s="1067"/>
      <c r="BK24" s="1067"/>
      <c r="BL24" s="1067"/>
      <c r="BM24" s="1067"/>
      <c r="BN24" s="1067"/>
      <c r="BO24" s="1067"/>
      <c r="BP24" s="1067"/>
      <c r="BQ24" s="1067"/>
      <c r="BR24" s="1067"/>
      <c r="BS24" s="1067"/>
      <c r="BT24" s="1067"/>
      <c r="BU24" s="1067"/>
      <c r="BV24" s="1067"/>
      <c r="BW24" s="1067"/>
      <c r="BX24" s="1067"/>
      <c r="BY24" s="1067"/>
      <c r="BZ24" s="1067"/>
      <c r="CA24" s="1067"/>
      <c r="CB24" s="1067"/>
      <c r="CC24" s="1067"/>
      <c r="CD24" s="1067"/>
      <c r="CE24" s="1067"/>
      <c r="CF24" s="1067"/>
      <c r="CG24" s="1067"/>
      <c r="CH24" s="1067"/>
      <c r="CI24" s="1067"/>
      <c r="CJ24" s="1067"/>
      <c r="CK24" s="1067"/>
      <c r="CL24" s="1067"/>
      <c r="CM24" s="1067"/>
      <c r="CN24" s="1067"/>
      <c r="CO24" s="1067"/>
      <c r="CP24" s="1067"/>
      <c r="CQ24" s="1067"/>
      <c r="CR24" s="1067"/>
      <c r="CS24" s="1067"/>
      <c r="CT24" s="1067"/>
      <c r="CU24" s="1067"/>
      <c r="CV24" s="1067"/>
      <c r="CW24" s="1067"/>
      <c r="CX24" s="1067"/>
      <c r="CY24" s="1067"/>
      <c r="CZ24" s="1067"/>
      <c r="DA24" s="1067"/>
      <c r="DB24" s="1067"/>
      <c r="DC24" s="1067"/>
      <c r="DD24" s="1067"/>
      <c r="DE24" s="1067"/>
      <c r="DF24" s="1067"/>
      <c r="DG24" s="1067"/>
      <c r="DH24" s="1067"/>
      <c r="DI24" s="1067"/>
      <c r="DJ24" s="1067"/>
      <c r="DK24" s="1067"/>
      <c r="DL24" s="1067"/>
      <c r="DM24" s="1067"/>
      <c r="DN24" s="1067"/>
      <c r="DO24" s="1067"/>
      <c r="DP24" s="1067"/>
      <c r="DQ24" s="1067"/>
      <c r="DR24" s="1067"/>
      <c r="DS24" s="1067"/>
      <c r="DT24" s="1067"/>
      <c r="DU24" s="1067"/>
      <c r="DV24" s="1067"/>
      <c r="DW24" s="1067"/>
      <c r="DX24" s="1067"/>
      <c r="DY24" s="1067"/>
      <c r="DZ24" s="1067"/>
      <c r="EA24" s="1067"/>
      <c r="EB24" s="1067"/>
      <c r="EC24" s="1067"/>
      <c r="ED24" s="1067"/>
      <c r="EE24" s="1067"/>
      <c r="EF24" s="1067"/>
      <c r="EG24" s="1067"/>
      <c r="EH24" s="1067"/>
      <c r="EI24" s="1067"/>
      <c r="EJ24" s="1067"/>
      <c r="EK24" s="1067"/>
      <c r="EL24" s="1067"/>
      <c r="EM24" s="1067"/>
      <c r="EN24" s="1067"/>
      <c r="EO24" s="1067"/>
      <c r="EP24" s="1067"/>
      <c r="EQ24" s="1067"/>
      <c r="ER24" s="1067"/>
      <c r="ES24" s="1067"/>
      <c r="ET24" s="1067"/>
      <c r="EU24" s="1067"/>
      <c r="EV24" s="1067"/>
      <c r="EW24" s="1067"/>
      <c r="EX24" s="1067"/>
      <c r="EY24" s="1067"/>
      <c r="EZ24" s="1067"/>
      <c r="FA24" s="1067"/>
      <c r="FB24" s="1067"/>
      <c r="FC24" s="1067"/>
      <c r="FD24" s="1067"/>
      <c r="FE24" s="1067"/>
      <c r="FF24" s="1067"/>
      <c r="FG24" s="1067"/>
      <c r="FH24" s="1067"/>
    </row>
    <row r="25" spans="1:164">
      <c r="A25" s="702" t="s">
        <v>64</v>
      </c>
      <c r="B25" s="717">
        <v>25.29</v>
      </c>
      <c r="C25" s="717">
        <v>25.86</v>
      </c>
      <c r="D25" s="717" t="s">
        <v>51</v>
      </c>
      <c r="E25" s="703" t="s">
        <v>51</v>
      </c>
      <c r="F25" s="1089">
        <v>2.8447694038245217</v>
      </c>
      <c r="G25" s="1089">
        <v>2.9177479408778066</v>
      </c>
      <c r="H25" s="1090" t="s">
        <v>51</v>
      </c>
      <c r="I25" s="703" t="s">
        <v>51</v>
      </c>
      <c r="J25" s="703" t="s">
        <v>51</v>
      </c>
      <c r="K25" s="703" t="s">
        <v>51</v>
      </c>
      <c r="L25" s="704" t="s">
        <v>51</v>
      </c>
      <c r="M25" s="703" t="s">
        <v>51</v>
      </c>
      <c r="N25" s="703" t="s">
        <v>51</v>
      </c>
      <c r="O25" s="727" t="s">
        <v>51</v>
      </c>
      <c r="P25" s="1067"/>
      <c r="Q25" s="1067"/>
      <c r="R25" s="1067"/>
      <c r="S25" s="1067"/>
      <c r="T25" s="1067"/>
      <c r="U25" s="1067"/>
      <c r="V25" s="1067"/>
      <c r="W25" s="1067"/>
      <c r="X25" s="1067"/>
      <c r="Y25" s="1067"/>
      <c r="Z25" s="1067"/>
      <c r="AA25" s="1067"/>
      <c r="AB25" s="1067"/>
      <c r="AC25" s="1067"/>
      <c r="AD25" s="1067"/>
      <c r="AE25" s="1067"/>
      <c r="AF25" s="1067"/>
      <c r="AG25" s="1067"/>
      <c r="AH25" s="1067"/>
      <c r="AI25" s="1067"/>
      <c r="AJ25" s="1067"/>
      <c r="AK25" s="1067"/>
      <c r="AL25" s="1067"/>
      <c r="AM25" s="1067"/>
      <c r="AN25" s="1067"/>
      <c r="AO25" s="1067"/>
      <c r="AP25" s="1067"/>
      <c r="AQ25" s="1067"/>
      <c r="AR25" s="1067"/>
      <c r="AS25" s="1067"/>
      <c r="AT25" s="1067"/>
      <c r="AU25" s="1067"/>
      <c r="AV25" s="1067"/>
      <c r="AW25" s="1067"/>
      <c r="AX25" s="1067"/>
      <c r="AY25" s="1067"/>
      <c r="AZ25" s="1067"/>
      <c r="BA25" s="1067"/>
      <c r="BB25" s="1067"/>
      <c r="BC25" s="1067"/>
      <c r="BD25" s="1067"/>
      <c r="BE25" s="1067"/>
      <c r="BF25" s="1067"/>
      <c r="BG25" s="1067"/>
      <c r="BH25" s="1067"/>
      <c r="BI25" s="1067"/>
      <c r="BJ25" s="1067"/>
      <c r="BK25" s="1067"/>
      <c r="BL25" s="1067"/>
      <c r="BM25" s="1067"/>
      <c r="BN25" s="1067"/>
      <c r="BO25" s="1067"/>
      <c r="BP25" s="1067"/>
      <c r="BQ25" s="1067"/>
      <c r="BR25" s="1067"/>
      <c r="BS25" s="1067"/>
      <c r="BT25" s="1067"/>
      <c r="BU25" s="1067"/>
      <c r="BV25" s="1067"/>
      <c r="BW25" s="1067"/>
      <c r="BX25" s="1067"/>
      <c r="BY25" s="1067"/>
      <c r="BZ25" s="1067"/>
      <c r="CA25" s="1067"/>
      <c r="CB25" s="1067"/>
      <c r="CC25" s="1067"/>
      <c r="CD25" s="1067"/>
      <c r="CE25" s="1067"/>
      <c r="CF25" s="1067"/>
      <c r="CG25" s="1067"/>
      <c r="CH25" s="1067"/>
      <c r="CI25" s="1067"/>
      <c r="CJ25" s="1067"/>
      <c r="CK25" s="1067"/>
      <c r="CL25" s="1067"/>
      <c r="CM25" s="1067"/>
      <c r="CN25" s="1067"/>
      <c r="CO25" s="1067"/>
      <c r="CP25" s="1067"/>
      <c r="CQ25" s="1067"/>
      <c r="CR25" s="1067"/>
      <c r="CS25" s="1067"/>
      <c r="CT25" s="1067"/>
      <c r="CU25" s="1067"/>
      <c r="CV25" s="1067"/>
      <c r="CW25" s="1067"/>
      <c r="CX25" s="1067"/>
      <c r="CY25" s="1067"/>
      <c r="CZ25" s="1067"/>
      <c r="DA25" s="1067"/>
      <c r="DB25" s="1067"/>
      <c r="DC25" s="1067"/>
      <c r="DD25" s="1067"/>
      <c r="DE25" s="1067"/>
      <c r="DF25" s="1067"/>
      <c r="DG25" s="1067"/>
      <c r="DH25" s="1067"/>
      <c r="DI25" s="1067"/>
      <c r="DJ25" s="1067"/>
      <c r="DK25" s="1067"/>
      <c r="DL25" s="1067"/>
      <c r="DM25" s="1067"/>
      <c r="DN25" s="1067"/>
      <c r="DO25" s="1067"/>
      <c r="DP25" s="1067"/>
      <c r="DQ25" s="1067"/>
      <c r="DR25" s="1067"/>
      <c r="DS25" s="1067"/>
      <c r="DT25" s="1067"/>
      <c r="DU25" s="1067"/>
      <c r="DV25" s="1067"/>
      <c r="DW25" s="1067"/>
      <c r="DX25" s="1067"/>
      <c r="DY25" s="1067"/>
      <c r="DZ25" s="1067"/>
      <c r="EA25" s="1067"/>
      <c r="EB25" s="1067"/>
      <c r="EC25" s="1067"/>
      <c r="ED25" s="1067"/>
      <c r="EE25" s="1067"/>
      <c r="EF25" s="1067"/>
      <c r="EG25" s="1067"/>
      <c r="EH25" s="1067"/>
      <c r="EI25" s="1067"/>
      <c r="EJ25" s="1067"/>
      <c r="EK25" s="1067"/>
      <c r="EL25" s="1067"/>
      <c r="EM25" s="1067"/>
      <c r="EN25" s="1067"/>
      <c r="EO25" s="1067"/>
      <c r="EP25" s="1067"/>
      <c r="EQ25" s="1067"/>
      <c r="ER25" s="1067"/>
      <c r="ES25" s="1067"/>
      <c r="ET25" s="1067"/>
      <c r="EU25" s="1067"/>
      <c r="EV25" s="1067"/>
      <c r="EW25" s="1067"/>
      <c r="EX25" s="1067"/>
      <c r="EY25" s="1067"/>
      <c r="EZ25" s="1067"/>
      <c r="FA25" s="1067"/>
      <c r="FB25" s="1067"/>
      <c r="FC25" s="1067"/>
      <c r="FD25" s="1067"/>
      <c r="FE25" s="1067"/>
      <c r="FF25" s="1067"/>
      <c r="FG25" s="1067"/>
      <c r="FH25" s="1067"/>
    </row>
    <row r="26" spans="1:164">
      <c r="A26" s="702" t="s">
        <v>65</v>
      </c>
      <c r="B26" s="717">
        <v>42.98</v>
      </c>
      <c r="C26" s="717">
        <v>42.85</v>
      </c>
      <c r="D26" s="717" t="s">
        <v>51</v>
      </c>
      <c r="E26" s="703" t="s">
        <v>51</v>
      </c>
      <c r="F26" s="1089">
        <v>3.2201269170543854</v>
      </c>
      <c r="G26" s="1089">
        <v>3.1479345582239331</v>
      </c>
      <c r="H26" s="1090" t="s">
        <v>51</v>
      </c>
      <c r="I26" s="703" t="s">
        <v>51</v>
      </c>
      <c r="J26" s="703" t="s">
        <v>51</v>
      </c>
      <c r="K26" s="703" t="s">
        <v>51</v>
      </c>
      <c r="L26" s="704" t="s">
        <v>51</v>
      </c>
      <c r="M26" s="703" t="s">
        <v>51</v>
      </c>
      <c r="N26" s="703" t="s">
        <v>51</v>
      </c>
      <c r="O26" s="727" t="s">
        <v>51</v>
      </c>
      <c r="P26" s="1067"/>
      <c r="Q26" s="1067"/>
      <c r="R26" s="1067"/>
      <c r="S26" s="1067"/>
      <c r="T26" s="1067"/>
      <c r="U26" s="1067"/>
      <c r="V26" s="1067"/>
      <c r="W26" s="1067"/>
      <c r="X26" s="1067"/>
      <c r="Y26" s="10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J26" s="1067"/>
      <c r="AK26" s="1067"/>
      <c r="AL26" s="1067"/>
      <c r="AM26" s="1067"/>
      <c r="AN26" s="1067"/>
      <c r="AO26" s="1067"/>
      <c r="AP26" s="1067"/>
      <c r="AQ26" s="1067"/>
      <c r="AR26" s="1067"/>
      <c r="AS26" s="1067"/>
      <c r="AT26" s="1067"/>
      <c r="AU26" s="1067"/>
      <c r="AV26" s="1067"/>
      <c r="AW26" s="1067"/>
      <c r="AX26" s="1067"/>
      <c r="AY26" s="1067"/>
      <c r="AZ26" s="1067"/>
      <c r="BA26" s="1067"/>
      <c r="BB26" s="1067"/>
      <c r="BC26" s="1067"/>
      <c r="BD26" s="1067"/>
      <c r="BE26" s="1067"/>
      <c r="BF26" s="1067"/>
      <c r="BG26" s="1067"/>
      <c r="BH26" s="1067"/>
      <c r="BI26" s="1067"/>
      <c r="BJ26" s="1067"/>
      <c r="BK26" s="1067"/>
      <c r="BL26" s="1067"/>
      <c r="BM26" s="1067"/>
      <c r="BN26" s="1067"/>
      <c r="BO26" s="1067"/>
      <c r="BP26" s="1067"/>
      <c r="BQ26" s="1067"/>
      <c r="BR26" s="1067"/>
      <c r="BS26" s="1067"/>
      <c r="BT26" s="1067"/>
      <c r="BU26" s="1067"/>
      <c r="BV26" s="1067"/>
      <c r="BW26" s="1067"/>
      <c r="BX26" s="1067"/>
      <c r="BY26" s="1067"/>
      <c r="BZ26" s="1067"/>
      <c r="CA26" s="1067"/>
      <c r="CB26" s="1067"/>
      <c r="CC26" s="1067"/>
      <c r="CD26" s="1067"/>
      <c r="CE26" s="1067"/>
      <c r="CF26" s="1067"/>
      <c r="CG26" s="1067"/>
      <c r="CH26" s="1067"/>
      <c r="CI26" s="1067"/>
      <c r="CJ26" s="1067"/>
      <c r="CK26" s="1067"/>
      <c r="CL26" s="1067"/>
      <c r="CM26" s="1067"/>
      <c r="CN26" s="1067"/>
      <c r="CO26" s="1067"/>
      <c r="CP26" s="1067"/>
      <c r="CQ26" s="1067"/>
      <c r="CR26" s="1067"/>
      <c r="CS26" s="1067"/>
      <c r="CT26" s="1067"/>
      <c r="CU26" s="1067"/>
      <c r="CV26" s="1067"/>
      <c r="CW26" s="1067"/>
      <c r="CX26" s="1067"/>
      <c r="CY26" s="1067"/>
      <c r="CZ26" s="1067"/>
      <c r="DA26" s="1067"/>
      <c r="DB26" s="1067"/>
      <c r="DC26" s="1067"/>
      <c r="DD26" s="1067"/>
      <c r="DE26" s="1067"/>
      <c r="DF26" s="1067"/>
      <c r="DG26" s="1067"/>
      <c r="DH26" s="1067"/>
      <c r="DI26" s="1067"/>
      <c r="DJ26" s="1067"/>
      <c r="DK26" s="1067"/>
      <c r="DL26" s="1067"/>
      <c r="DM26" s="1067"/>
      <c r="DN26" s="1067"/>
      <c r="DO26" s="1067"/>
      <c r="DP26" s="1067"/>
      <c r="DQ26" s="1067"/>
      <c r="DR26" s="1067"/>
      <c r="DS26" s="1067"/>
      <c r="DT26" s="1067"/>
      <c r="DU26" s="1067"/>
      <c r="DV26" s="1067"/>
      <c r="DW26" s="1067"/>
      <c r="DX26" s="1067"/>
      <c r="DY26" s="1067"/>
      <c r="DZ26" s="1067"/>
      <c r="EA26" s="1067"/>
      <c r="EB26" s="1067"/>
      <c r="EC26" s="1067"/>
      <c r="ED26" s="1067"/>
      <c r="EE26" s="1067"/>
      <c r="EF26" s="1067"/>
      <c r="EG26" s="1067"/>
      <c r="EH26" s="1067"/>
      <c r="EI26" s="1067"/>
      <c r="EJ26" s="1067"/>
      <c r="EK26" s="1067"/>
      <c r="EL26" s="1067"/>
      <c r="EM26" s="1067"/>
      <c r="EN26" s="1067"/>
      <c r="EO26" s="1067"/>
      <c r="EP26" s="1067"/>
      <c r="EQ26" s="1067"/>
      <c r="ER26" s="1067"/>
      <c r="ES26" s="1067"/>
      <c r="ET26" s="1067"/>
      <c r="EU26" s="1067"/>
      <c r="EV26" s="1067"/>
      <c r="EW26" s="1067"/>
      <c r="EX26" s="1067"/>
      <c r="EY26" s="1067"/>
      <c r="EZ26" s="1067"/>
      <c r="FA26" s="1067"/>
      <c r="FB26" s="1067"/>
      <c r="FC26" s="1067"/>
      <c r="FD26" s="1067"/>
      <c r="FE26" s="1067"/>
      <c r="FF26" s="1067"/>
      <c r="FG26" s="1067"/>
      <c r="FH26" s="1067"/>
    </row>
    <row r="27" spans="1:164">
      <c r="A27" s="702" t="s">
        <v>66</v>
      </c>
      <c r="B27" s="717">
        <v>5.63</v>
      </c>
      <c r="C27" s="717">
        <v>5.71</v>
      </c>
      <c r="D27" s="717">
        <v>5.56</v>
      </c>
      <c r="E27" s="704">
        <v>97.373029772329247</v>
      </c>
      <c r="F27" s="1089">
        <v>1.3862897665714569</v>
      </c>
      <c r="G27" s="1089">
        <v>1.3648532364470789</v>
      </c>
      <c r="H27" s="1090">
        <v>1.2848361602810001</v>
      </c>
      <c r="I27" s="703">
        <v>30.1</v>
      </c>
      <c r="J27" s="703">
        <v>44.9</v>
      </c>
      <c r="K27" s="703">
        <v>51.5</v>
      </c>
      <c r="L27" s="704">
        <v>114.69933184855235</v>
      </c>
      <c r="M27" s="704">
        <v>0.3230202934011569</v>
      </c>
      <c r="N27" s="718">
        <v>0.45238838903386364</v>
      </c>
      <c r="O27" s="726">
        <v>0.49237064514895401</v>
      </c>
      <c r="P27" s="1067"/>
      <c r="Q27" s="1067"/>
      <c r="R27" s="1067"/>
      <c r="S27" s="1067"/>
      <c r="T27" s="1067"/>
      <c r="U27" s="1067"/>
      <c r="V27" s="1067"/>
      <c r="W27" s="1067"/>
      <c r="X27" s="1067"/>
      <c r="Y27" s="1067"/>
      <c r="Z27" s="1067"/>
      <c r="AA27" s="1067"/>
      <c r="AB27" s="1067"/>
      <c r="AC27" s="1067"/>
      <c r="AD27" s="1067"/>
      <c r="AE27" s="1067"/>
      <c r="AF27" s="1067"/>
      <c r="AG27" s="1067"/>
      <c r="AH27" s="1067"/>
      <c r="AI27" s="1067"/>
      <c r="AJ27" s="1067"/>
      <c r="AK27" s="1067"/>
      <c r="AL27" s="1067"/>
      <c r="AM27" s="1067"/>
      <c r="AN27" s="1067"/>
      <c r="AO27" s="1067"/>
      <c r="AP27" s="1067"/>
      <c r="AQ27" s="1067"/>
      <c r="AR27" s="1067"/>
      <c r="AS27" s="1067"/>
      <c r="AT27" s="1067"/>
      <c r="AU27" s="1067"/>
      <c r="AV27" s="1067"/>
      <c r="AW27" s="1067"/>
      <c r="AX27" s="1067"/>
      <c r="AY27" s="1067"/>
      <c r="AZ27" s="1067"/>
      <c r="BA27" s="1067"/>
      <c r="BB27" s="1067"/>
      <c r="BC27" s="1067"/>
      <c r="BD27" s="1067"/>
      <c r="BE27" s="1067"/>
      <c r="BF27" s="1067"/>
      <c r="BG27" s="1067"/>
      <c r="BH27" s="1067"/>
      <c r="BI27" s="1067"/>
      <c r="BJ27" s="1067"/>
      <c r="BK27" s="1067"/>
      <c r="BL27" s="1067"/>
      <c r="BM27" s="1067"/>
      <c r="BN27" s="1067"/>
      <c r="BO27" s="1067"/>
      <c r="BP27" s="1067"/>
      <c r="BQ27" s="1067"/>
      <c r="BR27" s="1067"/>
      <c r="BS27" s="1067"/>
      <c r="BT27" s="1067"/>
      <c r="BU27" s="1067"/>
      <c r="BV27" s="1067"/>
      <c r="BW27" s="1067"/>
      <c r="BX27" s="1067"/>
      <c r="BY27" s="1067"/>
      <c r="BZ27" s="1067"/>
      <c r="CA27" s="1067"/>
      <c r="CB27" s="1067"/>
      <c r="CC27" s="1067"/>
      <c r="CD27" s="1067"/>
      <c r="CE27" s="1067"/>
      <c r="CF27" s="1067"/>
      <c r="CG27" s="1067"/>
      <c r="CH27" s="1067"/>
      <c r="CI27" s="1067"/>
      <c r="CJ27" s="1067"/>
      <c r="CK27" s="1067"/>
      <c r="CL27" s="1067"/>
      <c r="CM27" s="1067"/>
      <c r="CN27" s="1067"/>
      <c r="CO27" s="1067"/>
      <c r="CP27" s="1067"/>
      <c r="CQ27" s="1067"/>
      <c r="CR27" s="1067"/>
      <c r="CS27" s="1067"/>
      <c r="CT27" s="1067"/>
      <c r="CU27" s="1067"/>
      <c r="CV27" s="1067"/>
      <c r="CW27" s="1067"/>
      <c r="CX27" s="1067"/>
      <c r="CY27" s="1067"/>
      <c r="CZ27" s="1067"/>
      <c r="DA27" s="1067"/>
      <c r="DB27" s="1067"/>
      <c r="DC27" s="1067"/>
      <c r="DD27" s="1067"/>
      <c r="DE27" s="1067"/>
      <c r="DF27" s="1067"/>
      <c r="DG27" s="1067"/>
      <c r="DH27" s="1067"/>
      <c r="DI27" s="1067"/>
      <c r="DJ27" s="1067"/>
      <c r="DK27" s="1067"/>
      <c r="DL27" s="1067"/>
      <c r="DM27" s="1067"/>
      <c r="DN27" s="1067"/>
      <c r="DO27" s="1067"/>
      <c r="DP27" s="1067"/>
      <c r="DQ27" s="1067"/>
      <c r="DR27" s="1067"/>
      <c r="DS27" s="1067"/>
      <c r="DT27" s="1067"/>
      <c r="DU27" s="1067"/>
      <c r="DV27" s="1067"/>
      <c r="DW27" s="1067"/>
      <c r="DX27" s="1067"/>
      <c r="DY27" s="1067"/>
      <c r="DZ27" s="1067"/>
      <c r="EA27" s="1067"/>
      <c r="EB27" s="1067"/>
      <c r="EC27" s="1067"/>
      <c r="ED27" s="1067"/>
      <c r="EE27" s="1067"/>
      <c r="EF27" s="1067"/>
      <c r="EG27" s="1067"/>
      <c r="EH27" s="1067"/>
      <c r="EI27" s="1067"/>
      <c r="EJ27" s="1067"/>
      <c r="EK27" s="1067"/>
      <c r="EL27" s="1067"/>
      <c r="EM27" s="1067"/>
      <c r="EN27" s="1067"/>
      <c r="EO27" s="1067"/>
      <c r="EP27" s="1067"/>
      <c r="EQ27" s="1067"/>
      <c r="ER27" s="1067"/>
      <c r="ES27" s="1067"/>
      <c r="ET27" s="1067"/>
      <c r="EU27" s="1067"/>
      <c r="EV27" s="1067"/>
      <c r="EW27" s="1067"/>
      <c r="EX27" s="1067"/>
      <c r="EY27" s="1067"/>
      <c r="EZ27" s="1067"/>
      <c r="FA27" s="1067"/>
      <c r="FB27" s="1067"/>
      <c r="FC27" s="1067"/>
      <c r="FD27" s="1067"/>
      <c r="FE27" s="1067"/>
      <c r="FF27" s="1067"/>
      <c r="FG27" s="1067"/>
      <c r="FH27" s="1067"/>
    </row>
    <row r="28" spans="1:164">
      <c r="A28" s="702" t="s">
        <v>67</v>
      </c>
      <c r="B28" s="717">
        <v>121.53</v>
      </c>
      <c r="C28" s="717">
        <v>119.43</v>
      </c>
      <c r="D28" s="717">
        <v>120.25</v>
      </c>
      <c r="E28" s="704">
        <v>100.68659465795864</v>
      </c>
      <c r="F28" s="1089">
        <v>2.8160952833358435</v>
      </c>
      <c r="G28" s="1089">
        <v>2.6854677139008873</v>
      </c>
      <c r="H28" s="1090">
        <v>2.6505407984905691</v>
      </c>
      <c r="I28" s="703">
        <v>449.1</v>
      </c>
      <c r="J28" s="703">
        <v>648.70000000000005</v>
      </c>
      <c r="K28" s="703">
        <v>634.6</v>
      </c>
      <c r="L28" s="704">
        <v>97.826422074919066</v>
      </c>
      <c r="M28" s="704">
        <v>1.7978958493466566</v>
      </c>
      <c r="N28" s="718">
        <v>2.9024348775402458</v>
      </c>
      <c r="O28" s="726">
        <v>2.3007591852716605</v>
      </c>
      <c r="P28" s="1067"/>
      <c r="Q28" s="1067"/>
      <c r="R28" s="1067"/>
      <c r="S28" s="1067"/>
      <c r="T28" s="1067"/>
      <c r="U28" s="1067"/>
      <c r="V28" s="1067"/>
      <c r="W28" s="1067"/>
      <c r="X28" s="1067"/>
      <c r="Y28" s="1067"/>
      <c r="Z28" s="1067"/>
      <c r="AA28" s="1067"/>
      <c r="AB28" s="1067"/>
      <c r="AC28" s="1067"/>
      <c r="AD28" s="1067"/>
      <c r="AE28" s="1067"/>
      <c r="AF28" s="1067"/>
      <c r="AG28" s="1067"/>
      <c r="AH28" s="1067"/>
      <c r="AI28" s="1067"/>
      <c r="AJ28" s="1067"/>
      <c r="AK28" s="1067"/>
      <c r="AL28" s="1067"/>
      <c r="AM28" s="1067"/>
      <c r="AN28" s="1067"/>
      <c r="AO28" s="1067"/>
      <c r="AP28" s="1067"/>
      <c r="AQ28" s="1067"/>
      <c r="AR28" s="1067"/>
      <c r="AS28" s="1067"/>
      <c r="AT28" s="1067"/>
      <c r="AU28" s="1067"/>
      <c r="AV28" s="1067"/>
      <c r="AW28" s="1067"/>
      <c r="AX28" s="1067"/>
      <c r="AY28" s="1067"/>
      <c r="AZ28" s="1067"/>
      <c r="BA28" s="1067"/>
      <c r="BB28" s="1067"/>
      <c r="BC28" s="1067"/>
      <c r="BD28" s="1067"/>
      <c r="BE28" s="1067"/>
      <c r="BF28" s="1067"/>
      <c r="BG28" s="1067"/>
      <c r="BH28" s="1067"/>
      <c r="BI28" s="1067"/>
      <c r="BJ28" s="1067"/>
      <c r="BK28" s="1067"/>
      <c r="BL28" s="1067"/>
      <c r="BM28" s="1067"/>
      <c r="BN28" s="1067"/>
      <c r="BO28" s="1067"/>
      <c r="BP28" s="1067"/>
      <c r="BQ28" s="1067"/>
      <c r="BR28" s="1067"/>
      <c r="BS28" s="1067"/>
      <c r="BT28" s="1067"/>
      <c r="BU28" s="1067"/>
      <c r="BV28" s="1067"/>
      <c r="BW28" s="1067"/>
      <c r="BX28" s="1067"/>
      <c r="BY28" s="1067"/>
      <c r="BZ28" s="1067"/>
      <c r="CA28" s="1067"/>
      <c r="CB28" s="1067"/>
      <c r="CC28" s="1067"/>
      <c r="CD28" s="1067"/>
      <c r="CE28" s="1067"/>
      <c r="CF28" s="1067"/>
      <c r="CG28" s="1067"/>
      <c r="CH28" s="1067"/>
      <c r="CI28" s="1067"/>
      <c r="CJ28" s="1067"/>
      <c r="CK28" s="1067"/>
      <c r="CL28" s="1067"/>
      <c r="CM28" s="1067"/>
      <c r="CN28" s="1067"/>
      <c r="CO28" s="1067"/>
      <c r="CP28" s="1067"/>
      <c r="CQ28" s="1067"/>
      <c r="CR28" s="1067"/>
      <c r="CS28" s="1067"/>
      <c r="CT28" s="1067"/>
      <c r="CU28" s="1067"/>
      <c r="CV28" s="1067"/>
      <c r="CW28" s="1067"/>
      <c r="CX28" s="1067"/>
      <c r="CY28" s="1067"/>
      <c r="CZ28" s="1067"/>
      <c r="DA28" s="1067"/>
      <c r="DB28" s="1067"/>
      <c r="DC28" s="1067"/>
      <c r="DD28" s="1067"/>
      <c r="DE28" s="1067"/>
      <c r="DF28" s="1067"/>
      <c r="DG28" s="1067"/>
      <c r="DH28" s="1067"/>
      <c r="DI28" s="1067"/>
      <c r="DJ28" s="1067"/>
      <c r="DK28" s="1067"/>
      <c r="DL28" s="1067"/>
      <c r="DM28" s="1067"/>
      <c r="DN28" s="1067"/>
      <c r="DO28" s="1067"/>
      <c r="DP28" s="1067"/>
      <c r="DQ28" s="1067"/>
      <c r="DR28" s="1067"/>
      <c r="DS28" s="1067"/>
      <c r="DT28" s="1067"/>
      <c r="DU28" s="1067"/>
      <c r="DV28" s="1067"/>
      <c r="DW28" s="1067"/>
      <c r="DX28" s="1067"/>
      <c r="DY28" s="1067"/>
      <c r="DZ28" s="1067"/>
      <c r="EA28" s="1067"/>
      <c r="EB28" s="1067"/>
      <c r="EC28" s="1067"/>
      <c r="ED28" s="1067"/>
      <c r="EE28" s="1067"/>
      <c r="EF28" s="1067"/>
      <c r="EG28" s="1067"/>
      <c r="EH28" s="1067"/>
      <c r="EI28" s="1067"/>
      <c r="EJ28" s="1067"/>
      <c r="EK28" s="1067"/>
      <c r="EL28" s="1067"/>
      <c r="EM28" s="1067"/>
      <c r="EN28" s="1067"/>
      <c r="EO28" s="1067"/>
      <c r="EP28" s="1067"/>
      <c r="EQ28" s="1067"/>
      <c r="ER28" s="1067"/>
      <c r="ES28" s="1067"/>
      <c r="ET28" s="1067"/>
      <c r="EU28" s="1067"/>
      <c r="EV28" s="1067"/>
      <c r="EW28" s="1067"/>
      <c r="EX28" s="1067"/>
      <c r="EY28" s="1067"/>
      <c r="EZ28" s="1067"/>
      <c r="FA28" s="1067"/>
      <c r="FB28" s="1067"/>
      <c r="FC28" s="1067"/>
      <c r="FD28" s="1067"/>
      <c r="FE28" s="1067"/>
      <c r="FF28" s="1067"/>
      <c r="FG28" s="1067"/>
      <c r="FH28" s="1067"/>
    </row>
    <row r="29" spans="1:164">
      <c r="A29" s="702" t="s">
        <v>68</v>
      </c>
      <c r="B29" s="717">
        <v>3.88</v>
      </c>
      <c r="C29" s="717">
        <v>3.75</v>
      </c>
      <c r="D29" s="717">
        <v>3.82</v>
      </c>
      <c r="E29" s="704">
        <v>101.86666666666666</v>
      </c>
      <c r="F29" s="1089">
        <v>1.9668474679373444</v>
      </c>
      <c r="G29" s="1089">
        <v>1.822866031499125</v>
      </c>
      <c r="H29" s="1090">
        <v>1.7218841559612352</v>
      </c>
      <c r="I29" s="703" t="s">
        <v>51</v>
      </c>
      <c r="J29" s="703" t="s">
        <v>51</v>
      </c>
      <c r="K29" s="703" t="s">
        <v>51</v>
      </c>
      <c r="L29" s="704" t="s">
        <v>51</v>
      </c>
      <c r="M29" s="703" t="s">
        <v>51</v>
      </c>
      <c r="N29" s="703" t="s">
        <v>51</v>
      </c>
      <c r="O29" s="727" t="s">
        <v>51</v>
      </c>
      <c r="P29" s="1067"/>
      <c r="Q29" s="1067"/>
      <c r="R29" s="1067"/>
      <c r="S29" s="1067"/>
      <c r="T29" s="1067"/>
      <c r="U29" s="1067"/>
      <c r="V29" s="1067"/>
      <c r="W29" s="1067"/>
      <c r="X29" s="1067"/>
      <c r="Y29" s="1067"/>
      <c r="Z29" s="1067"/>
      <c r="AA29" s="1067"/>
      <c r="AB29" s="1067"/>
      <c r="AC29" s="1067"/>
      <c r="AD29" s="1067"/>
      <c r="AE29" s="1067"/>
      <c r="AF29" s="1067"/>
      <c r="AG29" s="1067"/>
      <c r="AH29" s="1067"/>
      <c r="AI29" s="1067"/>
      <c r="AJ29" s="1067"/>
      <c r="AK29" s="1067"/>
      <c r="AL29" s="1067"/>
      <c r="AM29" s="1067"/>
      <c r="AN29" s="1067"/>
      <c r="AO29" s="1067"/>
      <c r="AP29" s="1067"/>
      <c r="AQ29" s="1067"/>
      <c r="AR29" s="1067"/>
      <c r="AS29" s="1067"/>
      <c r="AT29" s="1067"/>
      <c r="AU29" s="1067"/>
      <c r="AV29" s="1067"/>
      <c r="AW29" s="1067"/>
      <c r="AX29" s="1067"/>
      <c r="AY29" s="1067"/>
      <c r="AZ29" s="1067"/>
      <c r="BA29" s="1067"/>
      <c r="BB29" s="1067"/>
      <c r="BC29" s="1067"/>
      <c r="BD29" s="1067"/>
      <c r="BE29" s="1067"/>
      <c r="BF29" s="1067"/>
      <c r="BG29" s="1067"/>
      <c r="BH29" s="1067"/>
      <c r="BI29" s="1067"/>
      <c r="BJ29" s="1067"/>
      <c r="BK29" s="1067"/>
      <c r="BL29" s="1067"/>
      <c r="BM29" s="1067"/>
      <c r="BN29" s="1067"/>
      <c r="BO29" s="1067"/>
      <c r="BP29" s="1067"/>
      <c r="BQ29" s="1067"/>
      <c r="BR29" s="1067"/>
      <c r="BS29" s="1067"/>
      <c r="BT29" s="1067"/>
      <c r="BU29" s="1067"/>
      <c r="BV29" s="1067"/>
      <c r="BW29" s="1067"/>
      <c r="BX29" s="1067"/>
      <c r="BY29" s="1067"/>
      <c r="BZ29" s="1067"/>
      <c r="CA29" s="1067"/>
      <c r="CB29" s="1067"/>
      <c r="CC29" s="1067"/>
      <c r="CD29" s="1067"/>
      <c r="CE29" s="1067"/>
      <c r="CF29" s="1067"/>
      <c r="CG29" s="1067"/>
      <c r="CH29" s="1067"/>
      <c r="CI29" s="1067"/>
      <c r="CJ29" s="1067"/>
      <c r="CK29" s="1067"/>
      <c r="CL29" s="1067"/>
      <c r="CM29" s="1067"/>
      <c r="CN29" s="1067"/>
      <c r="CO29" s="1067"/>
      <c r="CP29" s="1067"/>
      <c r="CQ29" s="1067"/>
      <c r="CR29" s="1067"/>
      <c r="CS29" s="1067"/>
      <c r="CT29" s="1067"/>
      <c r="CU29" s="1067"/>
      <c r="CV29" s="1067"/>
      <c r="CW29" s="1067"/>
      <c r="CX29" s="1067"/>
      <c r="CY29" s="1067"/>
      <c r="CZ29" s="1067"/>
      <c r="DA29" s="1067"/>
      <c r="DB29" s="1067"/>
      <c r="DC29" s="1067"/>
      <c r="DD29" s="1067"/>
      <c r="DE29" s="1067"/>
      <c r="DF29" s="1067"/>
      <c r="DG29" s="1067"/>
      <c r="DH29" s="1067"/>
      <c r="DI29" s="1067"/>
      <c r="DJ29" s="1067"/>
      <c r="DK29" s="1067"/>
      <c r="DL29" s="1067"/>
      <c r="DM29" s="1067"/>
      <c r="DN29" s="1067"/>
      <c r="DO29" s="1067"/>
      <c r="DP29" s="1067"/>
      <c r="DQ29" s="1067"/>
      <c r="DR29" s="1067"/>
      <c r="DS29" s="1067"/>
      <c r="DT29" s="1067"/>
      <c r="DU29" s="1067"/>
      <c r="DV29" s="1067"/>
      <c r="DW29" s="1067"/>
      <c r="DX29" s="1067"/>
      <c r="DY29" s="1067"/>
      <c r="DZ29" s="1067"/>
      <c r="EA29" s="1067"/>
      <c r="EB29" s="1067"/>
      <c r="EC29" s="1067"/>
      <c r="ED29" s="1067"/>
      <c r="EE29" s="1067"/>
      <c r="EF29" s="1067"/>
      <c r="EG29" s="1067"/>
      <c r="EH29" s="1067"/>
      <c r="EI29" s="1067"/>
      <c r="EJ29" s="1067"/>
      <c r="EK29" s="1067"/>
      <c r="EL29" s="1067"/>
      <c r="EM29" s="1067"/>
      <c r="EN29" s="1067"/>
      <c r="EO29" s="1067"/>
      <c r="EP29" s="1067"/>
      <c r="EQ29" s="1067"/>
      <c r="ER29" s="1067"/>
      <c r="ES29" s="1067"/>
      <c r="ET29" s="1067"/>
      <c r="EU29" s="1067"/>
      <c r="EV29" s="1067"/>
      <c r="EW29" s="1067"/>
      <c r="EX29" s="1067"/>
      <c r="EY29" s="1067"/>
      <c r="EZ29" s="1067"/>
      <c r="FA29" s="1067"/>
      <c r="FB29" s="1067"/>
      <c r="FC29" s="1067"/>
      <c r="FD29" s="1067"/>
      <c r="FE29" s="1067"/>
      <c r="FF29" s="1067"/>
      <c r="FG29" s="1067"/>
      <c r="FH29" s="1067"/>
    </row>
    <row r="30" spans="1:164">
      <c r="A30" s="702" t="s">
        <v>69</v>
      </c>
      <c r="B30" s="717">
        <v>128</v>
      </c>
      <c r="C30" s="717">
        <v>130</v>
      </c>
      <c r="D30" s="717">
        <v>132</v>
      </c>
      <c r="E30" s="704">
        <v>101.53846153846153</v>
      </c>
      <c r="F30" s="1089">
        <v>1.4532243415077202</v>
      </c>
      <c r="G30" s="1089">
        <v>1.4598540145985401</v>
      </c>
      <c r="H30" s="1090">
        <v>1.4508683227082875</v>
      </c>
      <c r="I30" s="703">
        <v>2417</v>
      </c>
      <c r="J30" s="703">
        <v>2454</v>
      </c>
      <c r="K30" s="703" t="s">
        <v>51</v>
      </c>
      <c r="L30" s="704" t="s">
        <v>51</v>
      </c>
      <c r="M30" s="704">
        <v>1.5845751411170041</v>
      </c>
      <c r="N30" s="703">
        <v>1.7321334039174165</v>
      </c>
      <c r="O30" s="727" t="s">
        <v>51</v>
      </c>
      <c r="P30" s="1067"/>
      <c r="Q30" s="1067"/>
      <c r="R30" s="1067"/>
      <c r="S30" s="1067"/>
      <c r="T30" s="1067"/>
      <c r="U30" s="1067"/>
      <c r="V30" s="1067"/>
      <c r="W30" s="1067"/>
      <c r="X30" s="1067"/>
      <c r="Y30" s="1067"/>
      <c r="Z30" s="1067"/>
      <c r="AA30" s="1067"/>
      <c r="AB30" s="1067"/>
      <c r="AC30" s="1067"/>
      <c r="AD30" s="1067"/>
      <c r="AE30" s="1067"/>
      <c r="AF30" s="1067"/>
      <c r="AG30" s="1067"/>
      <c r="AH30" s="1067"/>
      <c r="AI30" s="1067"/>
      <c r="AJ30" s="1067"/>
      <c r="AK30" s="1067"/>
      <c r="AL30" s="1067"/>
      <c r="AM30" s="1067"/>
      <c r="AN30" s="1067"/>
      <c r="AO30" s="1067"/>
      <c r="AP30" s="1067"/>
      <c r="AQ30" s="1067"/>
      <c r="AR30" s="1067"/>
      <c r="AS30" s="1067"/>
      <c r="AT30" s="1067"/>
      <c r="AU30" s="1067"/>
      <c r="AV30" s="1067"/>
      <c r="AW30" s="1067"/>
      <c r="AX30" s="1067"/>
      <c r="AY30" s="1067"/>
      <c r="AZ30" s="1067"/>
      <c r="BA30" s="1067"/>
      <c r="BB30" s="1067"/>
      <c r="BC30" s="1067"/>
      <c r="BD30" s="1067"/>
      <c r="BE30" s="1067"/>
      <c r="BF30" s="1067"/>
      <c r="BG30" s="1067"/>
      <c r="BH30" s="1067"/>
      <c r="BI30" s="1067"/>
      <c r="BJ30" s="1067"/>
      <c r="BK30" s="1067"/>
      <c r="BL30" s="1067"/>
      <c r="BM30" s="1067"/>
      <c r="BN30" s="1067"/>
      <c r="BO30" s="1067"/>
      <c r="BP30" s="1067"/>
      <c r="BQ30" s="1067"/>
      <c r="BR30" s="1067"/>
      <c r="BS30" s="1067"/>
      <c r="BT30" s="1067"/>
      <c r="BU30" s="1067"/>
      <c r="BV30" s="1067"/>
      <c r="BW30" s="1067"/>
      <c r="BX30" s="1067"/>
      <c r="BY30" s="1067"/>
      <c r="BZ30" s="1067"/>
      <c r="CA30" s="1067"/>
      <c r="CB30" s="1067"/>
      <c r="CC30" s="1067"/>
      <c r="CD30" s="1067"/>
      <c r="CE30" s="1067"/>
      <c r="CF30" s="1067"/>
      <c r="CG30" s="1067"/>
      <c r="CH30" s="1067"/>
      <c r="CI30" s="1067"/>
      <c r="CJ30" s="1067"/>
      <c r="CK30" s="1067"/>
      <c r="CL30" s="1067"/>
      <c r="CM30" s="1067"/>
      <c r="CN30" s="1067"/>
      <c r="CO30" s="1067"/>
      <c r="CP30" s="1067"/>
      <c r="CQ30" s="1067"/>
      <c r="CR30" s="1067"/>
      <c r="CS30" s="1067"/>
      <c r="CT30" s="1067"/>
      <c r="CU30" s="1067"/>
      <c r="CV30" s="1067"/>
      <c r="CW30" s="1067"/>
      <c r="CX30" s="1067"/>
      <c r="CY30" s="1067"/>
      <c r="CZ30" s="1067"/>
      <c r="DA30" s="1067"/>
      <c r="DB30" s="1067"/>
      <c r="DC30" s="1067"/>
      <c r="DD30" s="1067"/>
      <c r="DE30" s="1067"/>
      <c r="DF30" s="1067"/>
      <c r="DG30" s="1067"/>
      <c r="DH30" s="1067"/>
      <c r="DI30" s="1067"/>
      <c r="DJ30" s="1067"/>
      <c r="DK30" s="1067"/>
      <c r="DL30" s="1067"/>
      <c r="DM30" s="1067"/>
      <c r="DN30" s="1067"/>
      <c r="DO30" s="1067"/>
      <c r="DP30" s="1067"/>
      <c r="DQ30" s="1067"/>
      <c r="DR30" s="1067"/>
      <c r="DS30" s="1067"/>
      <c r="DT30" s="1067"/>
      <c r="DU30" s="1067"/>
      <c r="DV30" s="1067"/>
      <c r="DW30" s="1067"/>
      <c r="DX30" s="1067"/>
      <c r="DY30" s="1067"/>
      <c r="DZ30" s="1067"/>
      <c r="EA30" s="1067"/>
      <c r="EB30" s="1067"/>
      <c r="EC30" s="1067"/>
      <c r="ED30" s="1067"/>
      <c r="EE30" s="1067"/>
      <c r="EF30" s="1067"/>
      <c r="EG30" s="1067"/>
      <c r="EH30" s="1067"/>
      <c r="EI30" s="1067"/>
      <c r="EJ30" s="1067"/>
      <c r="EK30" s="1067"/>
      <c r="EL30" s="1067"/>
      <c r="EM30" s="1067"/>
      <c r="EN30" s="1067"/>
      <c r="EO30" s="1067"/>
      <c r="EP30" s="1067"/>
      <c r="EQ30" s="1067"/>
      <c r="ER30" s="1067"/>
      <c r="ES30" s="1067"/>
      <c r="ET30" s="1067"/>
      <c r="EU30" s="1067"/>
      <c r="EV30" s="1067"/>
      <c r="EW30" s="1067"/>
      <c r="EX30" s="1067"/>
      <c r="EY30" s="1067"/>
      <c r="EZ30" s="1067"/>
      <c r="FA30" s="1067"/>
      <c r="FB30" s="1067"/>
      <c r="FC30" s="1067"/>
      <c r="FD30" s="1067"/>
      <c r="FE30" s="1067"/>
      <c r="FF30" s="1067"/>
      <c r="FG30" s="1067"/>
      <c r="FH30" s="1067"/>
    </row>
    <row r="31" spans="1:164">
      <c r="A31" s="702" t="s">
        <v>70</v>
      </c>
      <c r="B31" s="717">
        <v>83.15</v>
      </c>
      <c r="C31" s="717">
        <v>83.53</v>
      </c>
      <c r="D31" s="717">
        <v>84.83</v>
      </c>
      <c r="E31" s="704">
        <v>101.55632706811923</v>
      </c>
      <c r="F31" s="1089">
        <v>1.9402455699865131</v>
      </c>
      <c r="G31" s="1089">
        <v>1.9242110112877218</v>
      </c>
      <c r="H31" s="1090">
        <v>1.9216045159858104</v>
      </c>
      <c r="I31" s="703">
        <v>1066.3</v>
      </c>
      <c r="J31" s="703">
        <v>1130.7</v>
      </c>
      <c r="K31" s="703">
        <v>1132.3</v>
      </c>
      <c r="L31" s="704">
        <v>100.14150526222694</v>
      </c>
      <c r="M31" s="704">
        <v>1.3647190122521382</v>
      </c>
      <c r="N31" s="718">
        <v>1.3668045519052097</v>
      </c>
      <c r="O31" s="726">
        <v>1.2961621101239842</v>
      </c>
      <c r="P31" s="1067"/>
      <c r="Q31" s="1067"/>
      <c r="R31" s="1067"/>
      <c r="S31" s="1067"/>
      <c r="T31" s="1067"/>
      <c r="U31" s="1067"/>
      <c r="V31" s="1067"/>
      <c r="W31" s="1067"/>
      <c r="X31" s="1067"/>
      <c r="Y31" s="1067"/>
      <c r="Z31" s="1067"/>
      <c r="AA31" s="1067"/>
      <c r="AB31" s="1067"/>
      <c r="AC31" s="1067"/>
      <c r="AD31" s="1067"/>
      <c r="AE31" s="1067"/>
      <c r="AF31" s="1067"/>
      <c r="AG31" s="1067"/>
      <c r="AH31" s="1067"/>
      <c r="AI31" s="1067"/>
      <c r="AJ31" s="1067"/>
      <c r="AK31" s="1067"/>
      <c r="AL31" s="1067"/>
      <c r="AM31" s="1067"/>
      <c r="AN31" s="1067"/>
      <c r="AO31" s="1067"/>
      <c r="AP31" s="1067"/>
      <c r="AQ31" s="1067"/>
      <c r="AR31" s="1067"/>
      <c r="AS31" s="1067"/>
      <c r="AT31" s="1067"/>
      <c r="AU31" s="1067"/>
      <c r="AV31" s="1067"/>
      <c r="AW31" s="1067"/>
      <c r="AX31" s="1067"/>
      <c r="AY31" s="1067"/>
      <c r="AZ31" s="1067"/>
      <c r="BA31" s="1067"/>
      <c r="BB31" s="1067"/>
      <c r="BC31" s="1067"/>
      <c r="BD31" s="1067"/>
      <c r="BE31" s="1067"/>
      <c r="BF31" s="1067"/>
      <c r="BG31" s="1067"/>
      <c r="BH31" s="1067"/>
      <c r="BI31" s="1067"/>
      <c r="BJ31" s="1067"/>
      <c r="BK31" s="1067"/>
      <c r="BL31" s="1067"/>
      <c r="BM31" s="1067"/>
      <c r="BN31" s="1067"/>
      <c r="BO31" s="1067"/>
      <c r="BP31" s="1067"/>
      <c r="BQ31" s="1067"/>
      <c r="BR31" s="1067"/>
      <c r="BS31" s="1067"/>
      <c r="BT31" s="1067"/>
      <c r="BU31" s="1067"/>
      <c r="BV31" s="1067"/>
      <c r="BW31" s="1067"/>
      <c r="BX31" s="1067"/>
      <c r="BY31" s="1067"/>
      <c r="BZ31" s="1067"/>
      <c r="CA31" s="1067"/>
      <c r="CB31" s="1067"/>
      <c r="CC31" s="1067"/>
      <c r="CD31" s="1067"/>
      <c r="CE31" s="1067"/>
      <c r="CF31" s="1067"/>
      <c r="CG31" s="1067"/>
      <c r="CH31" s="1067"/>
      <c r="CI31" s="1067"/>
      <c r="CJ31" s="1067"/>
      <c r="CK31" s="1067"/>
      <c r="CL31" s="1067"/>
      <c r="CM31" s="1067"/>
      <c r="CN31" s="1067"/>
      <c r="CO31" s="1067"/>
      <c r="CP31" s="1067"/>
      <c r="CQ31" s="1067"/>
      <c r="CR31" s="1067"/>
      <c r="CS31" s="1067"/>
      <c r="CT31" s="1067"/>
      <c r="CU31" s="1067"/>
      <c r="CV31" s="1067"/>
      <c r="CW31" s="1067"/>
      <c r="CX31" s="1067"/>
      <c r="CY31" s="1067"/>
      <c r="CZ31" s="1067"/>
      <c r="DA31" s="1067"/>
      <c r="DB31" s="1067"/>
      <c r="DC31" s="1067"/>
      <c r="DD31" s="1067"/>
      <c r="DE31" s="1067"/>
      <c r="DF31" s="1067"/>
      <c r="DG31" s="1067"/>
      <c r="DH31" s="1067"/>
      <c r="DI31" s="1067"/>
      <c r="DJ31" s="1067"/>
      <c r="DK31" s="1067"/>
      <c r="DL31" s="1067"/>
      <c r="DM31" s="1067"/>
      <c r="DN31" s="1067"/>
      <c r="DO31" s="1067"/>
      <c r="DP31" s="1067"/>
      <c r="DQ31" s="1067"/>
      <c r="DR31" s="1067"/>
      <c r="DS31" s="1067"/>
      <c r="DT31" s="1067"/>
      <c r="DU31" s="1067"/>
      <c r="DV31" s="1067"/>
      <c r="DW31" s="1067"/>
      <c r="DX31" s="1067"/>
      <c r="DY31" s="1067"/>
      <c r="DZ31" s="1067"/>
      <c r="EA31" s="1067"/>
      <c r="EB31" s="1067"/>
      <c r="EC31" s="1067"/>
      <c r="ED31" s="1067"/>
      <c r="EE31" s="1067"/>
      <c r="EF31" s="1067"/>
      <c r="EG31" s="1067"/>
      <c r="EH31" s="1067"/>
      <c r="EI31" s="1067"/>
      <c r="EJ31" s="1067"/>
      <c r="EK31" s="1067"/>
      <c r="EL31" s="1067"/>
      <c r="EM31" s="1067"/>
      <c r="EN31" s="1067"/>
      <c r="EO31" s="1067"/>
      <c r="EP31" s="1067"/>
      <c r="EQ31" s="1067"/>
      <c r="ER31" s="1067"/>
      <c r="ES31" s="1067"/>
      <c r="ET31" s="1067"/>
      <c r="EU31" s="1067"/>
      <c r="EV31" s="1067"/>
      <c r="EW31" s="1067"/>
      <c r="EX31" s="1067"/>
      <c r="EY31" s="1067"/>
      <c r="EZ31" s="1067"/>
      <c r="FA31" s="1067"/>
      <c r="FB31" s="1067"/>
      <c r="FC31" s="1067"/>
      <c r="FD31" s="1067"/>
      <c r="FE31" s="1067"/>
      <c r="FF31" s="1067"/>
      <c r="FG31" s="1067"/>
      <c r="FH31" s="1067"/>
    </row>
    <row r="32" spans="1:164">
      <c r="A32" s="702" t="s">
        <v>71</v>
      </c>
      <c r="B32" s="717">
        <v>535.29999999999995</v>
      </c>
      <c r="C32" s="717">
        <v>536.1</v>
      </c>
      <c r="D32" s="717">
        <v>530.29999999999995</v>
      </c>
      <c r="E32" s="704">
        <v>98.918112292482732</v>
      </c>
      <c r="F32" s="1089">
        <v>3.3519098309329989</v>
      </c>
      <c r="G32" s="1089">
        <v>3.3298757119697884</v>
      </c>
      <c r="H32" s="1090">
        <v>3.2503830830524056</v>
      </c>
      <c r="I32" s="703" t="s">
        <v>51</v>
      </c>
      <c r="J32" s="703" t="s">
        <v>51</v>
      </c>
      <c r="K32" s="703" t="s">
        <v>51</v>
      </c>
      <c r="L32" s="704" t="s">
        <v>51</v>
      </c>
      <c r="M32" s="703" t="s">
        <v>51</v>
      </c>
      <c r="N32" s="703" t="s">
        <v>51</v>
      </c>
      <c r="O32" s="727" t="s">
        <v>51</v>
      </c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067"/>
      <c r="AC32" s="1067"/>
      <c r="AD32" s="1067"/>
      <c r="AE32" s="1067"/>
      <c r="AF32" s="1067"/>
      <c r="AG32" s="1067"/>
      <c r="AH32" s="1067"/>
      <c r="AI32" s="1067"/>
      <c r="AJ32" s="1067"/>
      <c r="AK32" s="1067"/>
      <c r="AL32" s="1067"/>
      <c r="AM32" s="1067"/>
      <c r="AN32" s="1067"/>
      <c r="AO32" s="1067"/>
      <c r="AP32" s="1067"/>
      <c r="AQ32" s="1067"/>
      <c r="AR32" s="1067"/>
      <c r="AS32" s="1067"/>
      <c r="AT32" s="1067"/>
      <c r="AU32" s="1067"/>
      <c r="AV32" s="1067"/>
      <c r="AW32" s="1067"/>
      <c r="AX32" s="1067"/>
      <c r="AY32" s="1067"/>
      <c r="AZ32" s="1067"/>
      <c r="BA32" s="1067"/>
      <c r="BB32" s="1067"/>
      <c r="BC32" s="1067"/>
      <c r="BD32" s="1067"/>
      <c r="BE32" s="1067"/>
      <c r="BF32" s="1067"/>
      <c r="BG32" s="1067"/>
      <c r="BH32" s="1067"/>
      <c r="BI32" s="1067"/>
      <c r="BJ32" s="1067"/>
      <c r="BK32" s="1067"/>
      <c r="BL32" s="1067"/>
      <c r="BM32" s="1067"/>
      <c r="BN32" s="1067"/>
      <c r="BO32" s="1067"/>
      <c r="BP32" s="1067"/>
      <c r="BQ32" s="1067"/>
      <c r="BR32" s="1067"/>
      <c r="BS32" s="1067"/>
      <c r="BT32" s="1067"/>
      <c r="BU32" s="1067"/>
      <c r="BV32" s="1067"/>
      <c r="BW32" s="1067"/>
      <c r="BX32" s="1067"/>
      <c r="BY32" s="1067"/>
      <c r="BZ32" s="1067"/>
      <c r="CA32" s="1067"/>
      <c r="CB32" s="1067"/>
      <c r="CC32" s="1067"/>
      <c r="CD32" s="1067"/>
      <c r="CE32" s="1067"/>
      <c r="CF32" s="1067"/>
      <c r="CG32" s="1067"/>
      <c r="CH32" s="1067"/>
      <c r="CI32" s="1067"/>
      <c r="CJ32" s="1067"/>
      <c r="CK32" s="1067"/>
      <c r="CL32" s="1067"/>
      <c r="CM32" s="1067"/>
      <c r="CN32" s="1067"/>
      <c r="CO32" s="1067"/>
      <c r="CP32" s="1067"/>
      <c r="CQ32" s="1067"/>
      <c r="CR32" s="1067"/>
      <c r="CS32" s="1067"/>
      <c r="CT32" s="1067"/>
      <c r="CU32" s="1067"/>
      <c r="CV32" s="1067"/>
      <c r="CW32" s="1067"/>
      <c r="CX32" s="1067"/>
      <c r="CY32" s="1067"/>
      <c r="CZ32" s="1067"/>
      <c r="DA32" s="1067"/>
      <c r="DB32" s="1067"/>
      <c r="DC32" s="1067"/>
      <c r="DD32" s="1067"/>
      <c r="DE32" s="1067"/>
      <c r="DF32" s="1067"/>
      <c r="DG32" s="1067"/>
      <c r="DH32" s="1067"/>
      <c r="DI32" s="1067"/>
      <c r="DJ32" s="1067"/>
      <c r="DK32" s="1067"/>
      <c r="DL32" s="1067"/>
      <c r="DM32" s="1067"/>
      <c r="DN32" s="1067"/>
      <c r="DO32" s="1067"/>
      <c r="DP32" s="1067"/>
      <c r="DQ32" s="1067"/>
      <c r="DR32" s="1067"/>
      <c r="DS32" s="1067"/>
      <c r="DT32" s="1067"/>
      <c r="DU32" s="1067"/>
      <c r="DV32" s="1067"/>
      <c r="DW32" s="1067"/>
      <c r="DX32" s="1067"/>
      <c r="DY32" s="1067"/>
      <c r="DZ32" s="1067"/>
      <c r="EA32" s="1067"/>
      <c r="EB32" s="1067"/>
      <c r="EC32" s="1067"/>
      <c r="ED32" s="1067"/>
      <c r="EE32" s="1067"/>
      <c r="EF32" s="1067"/>
      <c r="EG32" s="1067"/>
      <c r="EH32" s="1067"/>
      <c r="EI32" s="1067"/>
      <c r="EJ32" s="1067"/>
      <c r="EK32" s="1067"/>
      <c r="EL32" s="1067"/>
      <c r="EM32" s="1067"/>
      <c r="EN32" s="1067"/>
      <c r="EO32" s="1067"/>
      <c r="EP32" s="1067"/>
      <c r="EQ32" s="1067"/>
      <c r="ER32" s="1067"/>
      <c r="ES32" s="1067"/>
      <c r="ET32" s="1067"/>
      <c r="EU32" s="1067"/>
      <c r="EV32" s="1067"/>
      <c r="EW32" s="1067"/>
      <c r="EX32" s="1067"/>
      <c r="EY32" s="1067"/>
      <c r="EZ32" s="1067"/>
      <c r="FA32" s="1067"/>
      <c r="FB32" s="1067"/>
      <c r="FC32" s="1067"/>
      <c r="FD32" s="1067"/>
      <c r="FE32" s="1067"/>
      <c r="FF32" s="1067"/>
      <c r="FG32" s="1067"/>
      <c r="FH32" s="1067"/>
    </row>
    <row r="33" spans="1:164">
      <c r="A33" s="702" t="s">
        <v>72</v>
      </c>
      <c r="B33" s="717">
        <v>107.59</v>
      </c>
      <c r="C33" s="717">
        <v>110.26</v>
      </c>
      <c r="D33" s="717" t="s">
        <v>51</v>
      </c>
      <c r="E33" s="703" t="s">
        <v>51</v>
      </c>
      <c r="F33" s="1089">
        <v>2.3512725587982048</v>
      </c>
      <c r="G33" s="1089">
        <v>2.3712745869732594</v>
      </c>
      <c r="H33" s="1090" t="s">
        <v>51</v>
      </c>
      <c r="I33" s="703">
        <v>737.6</v>
      </c>
      <c r="J33" s="703">
        <v>666</v>
      </c>
      <c r="K33" s="703" t="s">
        <v>51</v>
      </c>
      <c r="L33" s="704" t="s">
        <v>51</v>
      </c>
      <c r="M33" s="704">
        <v>2.6490541914027848</v>
      </c>
      <c r="N33" s="704">
        <v>2.3101257041374144</v>
      </c>
      <c r="O33" s="727" t="s">
        <v>51</v>
      </c>
      <c r="P33" s="1067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1"/>
      <c r="AF33" s="1091"/>
      <c r="AG33" s="1091"/>
      <c r="AH33" s="1091"/>
      <c r="AI33" s="1091"/>
      <c r="AJ33" s="1091"/>
      <c r="AK33" s="1091"/>
      <c r="AL33" s="1091"/>
      <c r="AM33" s="1091"/>
      <c r="AN33" s="1091"/>
      <c r="AO33" s="1091"/>
      <c r="AP33" s="1091"/>
      <c r="AQ33" s="1091"/>
      <c r="AR33" s="1091"/>
      <c r="AS33" s="1091"/>
      <c r="AT33" s="1091"/>
      <c r="AU33" s="1091"/>
      <c r="AV33" s="1091"/>
      <c r="AW33" s="1091"/>
      <c r="AX33" s="1091"/>
      <c r="AY33" s="1091"/>
      <c r="AZ33" s="1091"/>
      <c r="BA33" s="1091"/>
      <c r="BB33" s="1091"/>
      <c r="BC33" s="1091"/>
      <c r="BD33" s="1091"/>
      <c r="BE33" s="1091"/>
      <c r="BF33" s="1091"/>
      <c r="BG33" s="1091"/>
      <c r="BH33" s="1091"/>
      <c r="BI33" s="1091"/>
      <c r="BJ33" s="1091"/>
      <c r="BK33" s="1091"/>
      <c r="BL33" s="1091"/>
      <c r="BM33" s="1091"/>
      <c r="BN33" s="1091"/>
      <c r="BO33" s="1091"/>
      <c r="BP33" s="1091"/>
      <c r="BQ33" s="1091"/>
      <c r="BR33" s="1091"/>
      <c r="BS33" s="1091"/>
      <c r="BT33" s="1091"/>
      <c r="BU33" s="1091"/>
      <c r="BV33" s="1091"/>
      <c r="BW33" s="1091"/>
      <c r="BX33" s="1091"/>
      <c r="BY33" s="1091"/>
      <c r="BZ33" s="1091"/>
      <c r="CA33" s="1091"/>
      <c r="CB33" s="1091"/>
      <c r="CC33" s="1091"/>
      <c r="CD33" s="1091"/>
      <c r="CE33" s="1091"/>
      <c r="CF33" s="1091"/>
      <c r="CG33" s="1091"/>
      <c r="CH33" s="1091"/>
      <c r="CI33" s="1091"/>
      <c r="CJ33" s="1091"/>
      <c r="CK33" s="1091"/>
      <c r="CL33" s="1091"/>
      <c r="CM33" s="1091"/>
      <c r="CN33" s="1091"/>
      <c r="CO33" s="1091"/>
      <c r="CP33" s="1091"/>
      <c r="CQ33" s="1091"/>
      <c r="CR33" s="1091"/>
      <c r="CS33" s="1091"/>
      <c r="CT33" s="1091"/>
      <c r="CU33" s="1091"/>
      <c r="CV33" s="1091"/>
      <c r="CW33" s="1091"/>
      <c r="CX33" s="1091"/>
      <c r="CY33" s="1091"/>
      <c r="CZ33" s="1091"/>
      <c r="DA33" s="1091"/>
      <c r="DB33" s="1091"/>
      <c r="DC33" s="1091"/>
      <c r="DD33" s="1091"/>
      <c r="DE33" s="1091"/>
      <c r="DF33" s="1091"/>
      <c r="DG33" s="1091"/>
      <c r="DH33" s="1091"/>
      <c r="DI33" s="1091"/>
      <c r="DJ33" s="1091"/>
      <c r="DK33" s="1091"/>
      <c r="DL33" s="1091"/>
      <c r="DM33" s="1091"/>
      <c r="DN33" s="1091"/>
      <c r="DO33" s="1091"/>
      <c r="DP33" s="1091"/>
      <c r="DQ33" s="1091"/>
      <c r="DR33" s="1091"/>
      <c r="DS33" s="1091"/>
      <c r="DT33" s="1091"/>
      <c r="DU33" s="1091"/>
      <c r="DV33" s="1091"/>
      <c r="DW33" s="1091"/>
      <c r="DX33" s="1091"/>
      <c r="DY33" s="1091"/>
      <c r="DZ33" s="1091"/>
      <c r="EA33" s="1091"/>
      <c r="EB33" s="1091"/>
      <c r="EC33" s="1091"/>
      <c r="ED33" s="1091"/>
      <c r="EE33" s="1091"/>
      <c r="EF33" s="1091"/>
      <c r="EG33" s="1091"/>
      <c r="EH33" s="1091"/>
      <c r="EI33" s="1091"/>
      <c r="EJ33" s="1091"/>
      <c r="EK33" s="1091"/>
      <c r="EL33" s="1091"/>
      <c r="EM33" s="1091"/>
      <c r="EN33" s="1091"/>
      <c r="EO33" s="1091"/>
      <c r="EP33" s="1091"/>
      <c r="EQ33" s="1091"/>
      <c r="ER33" s="1091"/>
      <c r="ES33" s="1091"/>
      <c r="ET33" s="1091"/>
      <c r="EU33" s="1091"/>
      <c r="EV33" s="1091"/>
      <c r="EW33" s="1091"/>
      <c r="EX33" s="1091"/>
      <c r="EY33" s="1091"/>
      <c r="EZ33" s="1091"/>
      <c r="FA33" s="1091"/>
      <c r="FB33" s="1091"/>
      <c r="FC33" s="1091"/>
      <c r="FD33" s="1091"/>
      <c r="FE33" s="1091"/>
      <c r="FF33" s="1091"/>
      <c r="FG33" s="1091"/>
      <c r="FH33" s="1091"/>
    </row>
    <row r="34" spans="1:164">
      <c r="A34" s="702" t="s">
        <v>73</v>
      </c>
      <c r="B34" s="717">
        <v>195.5</v>
      </c>
      <c r="C34" s="717">
        <v>214</v>
      </c>
      <c r="D34" s="717" t="s">
        <v>51</v>
      </c>
      <c r="E34" s="703" t="s">
        <v>51</v>
      </c>
      <c r="F34" s="1089">
        <v>2.2930668449511473</v>
      </c>
      <c r="G34" s="1089">
        <v>2.5386732466546453</v>
      </c>
      <c r="H34" s="1090" t="s">
        <v>51</v>
      </c>
      <c r="I34" s="703">
        <v>528.29999999999995</v>
      </c>
      <c r="J34" s="703">
        <v>565.70000000000005</v>
      </c>
      <c r="K34" s="703" t="s">
        <v>51</v>
      </c>
      <c r="L34" s="704" t="s">
        <v>51</v>
      </c>
      <c r="M34" s="704">
        <v>1.3317838290234594</v>
      </c>
      <c r="N34" s="704">
        <v>1.4511081469320748</v>
      </c>
      <c r="O34" s="727" t="s">
        <v>51</v>
      </c>
      <c r="P34" s="1067"/>
      <c r="Q34" s="1091"/>
      <c r="R34" s="1091"/>
      <c r="S34" s="1091"/>
      <c r="T34" s="1091"/>
      <c r="U34" s="1091"/>
      <c r="V34" s="1091"/>
      <c r="W34" s="1091"/>
      <c r="X34" s="1091"/>
      <c r="Y34" s="1091"/>
      <c r="Z34" s="1091"/>
      <c r="AA34" s="1091"/>
      <c r="AB34" s="1091"/>
      <c r="AC34" s="1091"/>
      <c r="AD34" s="1091"/>
      <c r="AE34" s="1091"/>
      <c r="AF34" s="1091"/>
      <c r="AG34" s="1091"/>
      <c r="AH34" s="1091"/>
      <c r="AI34" s="1091"/>
      <c r="AJ34" s="1091"/>
      <c r="AK34" s="1091"/>
      <c r="AL34" s="1091"/>
      <c r="AM34" s="1091"/>
      <c r="AN34" s="1091"/>
      <c r="AO34" s="1091"/>
      <c r="AP34" s="1091"/>
      <c r="AQ34" s="1091"/>
      <c r="AR34" s="1091"/>
      <c r="AS34" s="1091"/>
      <c r="AT34" s="1091"/>
      <c r="AU34" s="1091"/>
      <c r="AV34" s="1091"/>
      <c r="AW34" s="1091"/>
      <c r="AX34" s="1091"/>
      <c r="AY34" s="1091"/>
      <c r="AZ34" s="1091"/>
      <c r="BA34" s="1091"/>
      <c r="BB34" s="1091"/>
      <c r="BC34" s="1091"/>
      <c r="BD34" s="1091"/>
      <c r="BE34" s="1091"/>
      <c r="BF34" s="1091"/>
      <c r="BG34" s="1091"/>
      <c r="BH34" s="1091"/>
      <c r="BI34" s="1091"/>
      <c r="BJ34" s="1091"/>
      <c r="BK34" s="1091"/>
      <c r="BL34" s="1091"/>
      <c r="BM34" s="1091"/>
      <c r="BN34" s="1091"/>
      <c r="BO34" s="1091"/>
      <c r="BP34" s="1091"/>
      <c r="BQ34" s="1091"/>
      <c r="BR34" s="1091"/>
      <c r="BS34" s="1091"/>
      <c r="BT34" s="1091"/>
      <c r="BU34" s="1091"/>
      <c r="BV34" s="1091"/>
      <c r="BW34" s="1091"/>
      <c r="BX34" s="1091"/>
      <c r="BY34" s="1091"/>
      <c r="BZ34" s="1091"/>
      <c r="CA34" s="1091"/>
      <c r="CB34" s="1091"/>
      <c r="CC34" s="1091"/>
      <c r="CD34" s="1091"/>
      <c r="CE34" s="1091"/>
      <c r="CF34" s="1091"/>
      <c r="CG34" s="1091"/>
      <c r="CH34" s="1091"/>
      <c r="CI34" s="1091"/>
      <c r="CJ34" s="1091"/>
      <c r="CK34" s="1091"/>
      <c r="CL34" s="1091"/>
      <c r="CM34" s="1091"/>
      <c r="CN34" s="1091"/>
      <c r="CO34" s="1091"/>
      <c r="CP34" s="1091"/>
      <c r="CQ34" s="1091"/>
      <c r="CR34" s="1091"/>
      <c r="CS34" s="1091"/>
      <c r="CT34" s="1091"/>
      <c r="CU34" s="1091"/>
      <c r="CV34" s="1091"/>
      <c r="CW34" s="1091"/>
      <c r="CX34" s="1091"/>
      <c r="CY34" s="1091"/>
      <c r="CZ34" s="1091"/>
      <c r="DA34" s="1091"/>
      <c r="DB34" s="1091"/>
      <c r="DC34" s="1091"/>
      <c r="DD34" s="1091"/>
      <c r="DE34" s="1091"/>
      <c r="DF34" s="1091"/>
      <c r="DG34" s="1091"/>
      <c r="DH34" s="1091"/>
      <c r="DI34" s="1091"/>
      <c r="DJ34" s="1091"/>
      <c r="DK34" s="1091"/>
      <c r="DL34" s="1091"/>
      <c r="DM34" s="1091"/>
      <c r="DN34" s="1091"/>
      <c r="DO34" s="1091"/>
      <c r="DP34" s="1091"/>
      <c r="DQ34" s="1091"/>
      <c r="DR34" s="1091"/>
      <c r="DS34" s="1091"/>
      <c r="DT34" s="1091"/>
      <c r="DU34" s="1091"/>
      <c r="DV34" s="1091"/>
      <c r="DW34" s="1091"/>
      <c r="DX34" s="1091"/>
      <c r="DY34" s="1091"/>
      <c r="DZ34" s="1091"/>
      <c r="EA34" s="1091"/>
      <c r="EB34" s="1091"/>
      <c r="EC34" s="1091"/>
      <c r="ED34" s="1091"/>
      <c r="EE34" s="1091"/>
      <c r="EF34" s="1091"/>
      <c r="EG34" s="1091"/>
      <c r="EH34" s="1091"/>
      <c r="EI34" s="1091"/>
      <c r="EJ34" s="1091"/>
      <c r="EK34" s="1091"/>
      <c r="EL34" s="1091"/>
      <c r="EM34" s="1091"/>
      <c r="EN34" s="1091"/>
      <c r="EO34" s="1091"/>
      <c r="EP34" s="1091"/>
      <c r="EQ34" s="1091"/>
      <c r="ER34" s="1091"/>
      <c r="ES34" s="1091"/>
      <c r="ET34" s="1091"/>
      <c r="EU34" s="1091"/>
      <c r="EV34" s="1091"/>
      <c r="EW34" s="1091"/>
      <c r="EX34" s="1091"/>
      <c r="EY34" s="1091"/>
      <c r="EZ34" s="1091"/>
      <c r="FA34" s="1091"/>
      <c r="FB34" s="1091"/>
      <c r="FC34" s="1091"/>
      <c r="FD34" s="1091"/>
      <c r="FE34" s="1091"/>
      <c r="FF34" s="1091"/>
      <c r="FG34" s="1091"/>
      <c r="FH34" s="1091"/>
    </row>
    <row r="35" spans="1:164">
      <c r="A35" s="702" t="s">
        <v>74</v>
      </c>
      <c r="B35" s="717">
        <v>16.36</v>
      </c>
      <c r="C35" s="717">
        <v>16.829999999999998</v>
      </c>
      <c r="D35" s="717">
        <v>17.37</v>
      </c>
      <c r="E35" s="704">
        <v>103.20855614973263</v>
      </c>
      <c r="F35" s="1089">
        <v>1.7356985231709385</v>
      </c>
      <c r="G35" s="1089">
        <v>1.754038561750912</v>
      </c>
      <c r="H35" s="1090">
        <v>1.7584709300559838</v>
      </c>
      <c r="I35" s="703" t="s">
        <v>51</v>
      </c>
      <c r="J35" s="703" t="s">
        <v>51</v>
      </c>
      <c r="K35" s="703" t="s">
        <v>51</v>
      </c>
      <c r="L35" s="704" t="s">
        <v>51</v>
      </c>
      <c r="M35" s="703" t="s">
        <v>51</v>
      </c>
      <c r="N35" s="703" t="s">
        <v>51</v>
      </c>
      <c r="O35" s="727" t="s">
        <v>51</v>
      </c>
      <c r="P35" s="1067"/>
      <c r="Q35" s="1091"/>
      <c r="R35" s="1091"/>
      <c r="S35" s="1091"/>
      <c r="T35" s="1091"/>
      <c r="U35" s="1091"/>
      <c r="V35" s="1091"/>
      <c r="W35" s="1091"/>
      <c r="X35" s="1091"/>
      <c r="Y35" s="1091"/>
      <c r="Z35" s="1091"/>
      <c r="AA35" s="1091"/>
      <c r="AB35" s="1091"/>
      <c r="AC35" s="1091"/>
      <c r="AD35" s="1091"/>
      <c r="AE35" s="1091"/>
      <c r="AF35" s="1091"/>
      <c r="AG35" s="1091"/>
      <c r="AH35" s="1091"/>
      <c r="AI35" s="1091"/>
      <c r="AJ35" s="1091"/>
      <c r="AK35" s="1091"/>
      <c r="AL35" s="1091"/>
      <c r="AM35" s="1091"/>
      <c r="AN35" s="1091"/>
      <c r="AO35" s="1091"/>
      <c r="AP35" s="1091"/>
      <c r="AQ35" s="1091"/>
      <c r="AR35" s="1091"/>
      <c r="AS35" s="1091"/>
      <c r="AT35" s="1091"/>
      <c r="AU35" s="1091"/>
      <c r="AV35" s="1091"/>
      <c r="AW35" s="1091"/>
      <c r="AX35" s="1091"/>
      <c r="AY35" s="1091"/>
      <c r="AZ35" s="1091"/>
      <c r="BA35" s="1091"/>
      <c r="BB35" s="1091"/>
      <c r="BC35" s="1091"/>
      <c r="BD35" s="1091"/>
      <c r="BE35" s="1091"/>
      <c r="BF35" s="1091"/>
      <c r="BG35" s="1091"/>
      <c r="BH35" s="1091"/>
      <c r="BI35" s="1091"/>
      <c r="BJ35" s="1091"/>
      <c r="BK35" s="1091"/>
      <c r="BL35" s="1091"/>
      <c r="BM35" s="1091"/>
      <c r="BN35" s="1091"/>
      <c r="BO35" s="1091"/>
      <c r="BP35" s="1091"/>
      <c r="BQ35" s="1091"/>
      <c r="BR35" s="1091"/>
      <c r="BS35" s="1091"/>
      <c r="BT35" s="1091"/>
      <c r="BU35" s="1091"/>
      <c r="BV35" s="1091"/>
      <c r="BW35" s="1091"/>
      <c r="BX35" s="1091"/>
      <c r="BY35" s="1091"/>
      <c r="BZ35" s="1091"/>
      <c r="CA35" s="1091"/>
      <c r="CB35" s="1091"/>
      <c r="CC35" s="1091"/>
      <c r="CD35" s="1091"/>
      <c r="CE35" s="1091"/>
      <c r="CF35" s="1091"/>
      <c r="CG35" s="1091"/>
      <c r="CH35" s="1091"/>
      <c r="CI35" s="1091"/>
      <c r="CJ35" s="1091"/>
      <c r="CK35" s="1091"/>
      <c r="CL35" s="1091"/>
      <c r="CM35" s="1091"/>
      <c r="CN35" s="1091"/>
      <c r="CO35" s="1091"/>
      <c r="CP35" s="1091"/>
      <c r="CQ35" s="1091"/>
      <c r="CR35" s="1091"/>
      <c r="CS35" s="1091"/>
      <c r="CT35" s="1091"/>
      <c r="CU35" s="1091"/>
      <c r="CV35" s="1091"/>
      <c r="CW35" s="1091"/>
      <c r="CX35" s="1091"/>
      <c r="CY35" s="1091"/>
      <c r="CZ35" s="1091"/>
      <c r="DA35" s="1091"/>
      <c r="DB35" s="1091"/>
      <c r="DC35" s="1091"/>
      <c r="DD35" s="1091"/>
      <c r="DE35" s="1091"/>
      <c r="DF35" s="1091"/>
      <c r="DG35" s="1091"/>
      <c r="DH35" s="1091"/>
      <c r="DI35" s="1091"/>
      <c r="DJ35" s="1091"/>
      <c r="DK35" s="1091"/>
      <c r="DL35" s="1091"/>
      <c r="DM35" s="1091"/>
      <c r="DN35" s="1091"/>
      <c r="DO35" s="1091"/>
      <c r="DP35" s="1091"/>
      <c r="DQ35" s="1091"/>
      <c r="DR35" s="1091"/>
      <c r="DS35" s="1091"/>
      <c r="DT35" s="1091"/>
      <c r="DU35" s="1091"/>
      <c r="DV35" s="1091"/>
      <c r="DW35" s="1091"/>
      <c r="DX35" s="1091"/>
      <c r="DY35" s="1091"/>
      <c r="DZ35" s="1091"/>
      <c r="EA35" s="1091"/>
      <c r="EB35" s="1091"/>
      <c r="EC35" s="1091"/>
      <c r="ED35" s="1091"/>
      <c r="EE35" s="1091"/>
      <c r="EF35" s="1091"/>
      <c r="EG35" s="1091"/>
      <c r="EH35" s="1091"/>
      <c r="EI35" s="1091"/>
      <c r="EJ35" s="1091"/>
      <c r="EK35" s="1091"/>
      <c r="EL35" s="1091"/>
      <c r="EM35" s="1091"/>
      <c r="EN35" s="1091"/>
      <c r="EO35" s="1091"/>
      <c r="EP35" s="1091"/>
      <c r="EQ35" s="1091"/>
      <c r="ER35" s="1091"/>
      <c r="ES35" s="1091"/>
      <c r="ET35" s="1091"/>
      <c r="EU35" s="1091"/>
      <c r="EV35" s="1091"/>
      <c r="EW35" s="1091"/>
      <c r="EX35" s="1091"/>
      <c r="EY35" s="1091"/>
      <c r="EZ35" s="1091"/>
      <c r="FA35" s="1091"/>
      <c r="FB35" s="1091"/>
      <c r="FC35" s="1091"/>
      <c r="FD35" s="1091"/>
      <c r="FE35" s="1091"/>
      <c r="FF35" s="1091"/>
      <c r="FG35" s="1091"/>
      <c r="FH35" s="1091"/>
    </row>
    <row r="36" spans="1:164">
      <c r="A36" s="705" t="s">
        <v>75</v>
      </c>
      <c r="B36" s="719">
        <v>43.39</v>
      </c>
      <c r="C36" s="719">
        <v>44.81</v>
      </c>
      <c r="D36" s="719">
        <v>46.44</v>
      </c>
      <c r="E36" s="706">
        <v>103.63758089712117</v>
      </c>
      <c r="F36" s="1092">
        <v>1.9138988134621324</v>
      </c>
      <c r="G36" s="1092">
        <v>1.9305917580405421</v>
      </c>
      <c r="H36" s="1093">
        <v>1.9576269043022263</v>
      </c>
      <c r="I36" s="686">
        <v>241.7</v>
      </c>
      <c r="J36" s="686">
        <v>238.8</v>
      </c>
      <c r="K36" s="686">
        <v>251.5</v>
      </c>
      <c r="L36" s="706">
        <v>105.31825795644892</v>
      </c>
      <c r="M36" s="706">
        <v>1.2579827515314912</v>
      </c>
      <c r="N36" s="720">
        <v>1.3819524418544087</v>
      </c>
      <c r="O36" s="728">
        <v>1.3852627868292628</v>
      </c>
      <c r="P36" s="1094"/>
      <c r="Q36" s="1095"/>
      <c r="R36" s="1095"/>
      <c r="S36" s="1095"/>
      <c r="T36" s="1095"/>
      <c r="U36" s="1095"/>
      <c r="V36" s="1095"/>
      <c r="W36" s="1095"/>
      <c r="X36" s="1095"/>
      <c r="Y36" s="1095"/>
      <c r="Z36" s="1095"/>
      <c r="AA36" s="1095"/>
      <c r="AB36" s="1095"/>
      <c r="AC36" s="1095"/>
      <c r="AD36" s="1095"/>
      <c r="AE36" s="1095"/>
      <c r="AF36" s="1095"/>
      <c r="AG36" s="1095"/>
      <c r="AH36" s="1095"/>
      <c r="AI36" s="1095"/>
      <c r="AJ36" s="1095"/>
      <c r="AK36" s="1095"/>
      <c r="AL36" s="1095"/>
      <c r="AM36" s="1095"/>
      <c r="AN36" s="1095"/>
      <c r="AO36" s="1095"/>
      <c r="AP36" s="1095"/>
      <c r="AQ36" s="1095"/>
      <c r="AR36" s="1095"/>
      <c r="AS36" s="1095"/>
      <c r="AT36" s="1095"/>
      <c r="AU36" s="1095"/>
      <c r="AV36" s="1095"/>
      <c r="AW36" s="1095"/>
      <c r="AX36" s="1095"/>
      <c r="AY36" s="1095"/>
      <c r="AZ36" s="1095"/>
      <c r="BA36" s="1095"/>
      <c r="BB36" s="1095"/>
      <c r="BC36" s="1095"/>
      <c r="BD36" s="1095"/>
      <c r="BE36" s="1095"/>
      <c r="BF36" s="1095"/>
      <c r="BG36" s="1095"/>
      <c r="BH36" s="1095"/>
      <c r="BI36" s="1095"/>
      <c r="BJ36" s="1095"/>
      <c r="BK36" s="1095"/>
      <c r="BL36" s="1095"/>
      <c r="BM36" s="1095"/>
      <c r="BN36" s="1095"/>
      <c r="BO36" s="1095"/>
      <c r="BP36" s="1095"/>
      <c r="BQ36" s="1095"/>
      <c r="BR36" s="1095"/>
      <c r="BS36" s="1095"/>
      <c r="BT36" s="1095"/>
      <c r="BU36" s="1095"/>
      <c r="BV36" s="1095"/>
      <c r="BW36" s="1095"/>
      <c r="BX36" s="1095"/>
      <c r="BY36" s="1095"/>
      <c r="BZ36" s="1095"/>
      <c r="CA36" s="1095"/>
      <c r="CB36" s="1095"/>
      <c r="CC36" s="1095"/>
      <c r="CD36" s="1095"/>
      <c r="CE36" s="1095"/>
      <c r="CF36" s="1095"/>
      <c r="CG36" s="1095"/>
      <c r="CH36" s="1095"/>
      <c r="CI36" s="1095"/>
      <c r="CJ36" s="1095"/>
      <c r="CK36" s="1095"/>
      <c r="CL36" s="1095"/>
      <c r="CM36" s="1095"/>
      <c r="CN36" s="1095"/>
      <c r="CO36" s="1095"/>
      <c r="CP36" s="1095"/>
      <c r="CQ36" s="1095"/>
      <c r="CR36" s="1095"/>
      <c r="CS36" s="1095"/>
      <c r="CT36" s="1095"/>
      <c r="CU36" s="1095"/>
      <c r="CV36" s="1095"/>
      <c r="CW36" s="1095"/>
      <c r="CX36" s="1095"/>
      <c r="CY36" s="1095"/>
      <c r="CZ36" s="1095"/>
      <c r="DA36" s="1095"/>
      <c r="DB36" s="1095"/>
      <c r="DC36" s="1095"/>
      <c r="DD36" s="1095"/>
      <c r="DE36" s="1095"/>
      <c r="DF36" s="1095"/>
      <c r="DG36" s="1095"/>
      <c r="DH36" s="1095"/>
      <c r="DI36" s="1095"/>
      <c r="DJ36" s="1095"/>
      <c r="DK36" s="1095"/>
      <c r="DL36" s="1095"/>
      <c r="DM36" s="1095"/>
      <c r="DN36" s="1095"/>
      <c r="DO36" s="1095"/>
      <c r="DP36" s="1095"/>
      <c r="DQ36" s="1095"/>
      <c r="DR36" s="1095"/>
      <c r="DS36" s="1095"/>
      <c r="DT36" s="1095"/>
      <c r="DU36" s="1095"/>
      <c r="DV36" s="1095"/>
      <c r="DW36" s="1095"/>
      <c r="DX36" s="1095"/>
      <c r="DY36" s="1095"/>
      <c r="DZ36" s="1095"/>
      <c r="EA36" s="1095"/>
      <c r="EB36" s="1095"/>
      <c r="EC36" s="1095"/>
      <c r="ED36" s="1095"/>
      <c r="EE36" s="1095"/>
      <c r="EF36" s="1095"/>
      <c r="EG36" s="1095"/>
      <c r="EH36" s="1095"/>
      <c r="EI36" s="1095"/>
      <c r="EJ36" s="1095"/>
      <c r="EK36" s="1095"/>
      <c r="EL36" s="1095"/>
      <c r="EM36" s="1095"/>
      <c r="EN36" s="1095"/>
      <c r="EO36" s="1095"/>
      <c r="EP36" s="1095"/>
      <c r="EQ36" s="1095"/>
      <c r="ER36" s="1095"/>
      <c r="ES36" s="1095"/>
      <c r="ET36" s="1095"/>
      <c r="EU36" s="1095"/>
      <c r="EV36" s="1095"/>
      <c r="EW36" s="1095"/>
      <c r="EX36" s="1095"/>
      <c r="EY36" s="1095"/>
      <c r="EZ36" s="1095"/>
      <c r="FA36" s="1095"/>
      <c r="FB36" s="1095"/>
      <c r="FC36" s="1095"/>
      <c r="FD36" s="1095"/>
      <c r="FE36" s="1095"/>
      <c r="FF36" s="1095"/>
      <c r="FG36" s="1095"/>
      <c r="FH36" s="1095"/>
    </row>
    <row r="37" spans="1:164">
      <c r="A37" s="702" t="s">
        <v>76</v>
      </c>
      <c r="B37" s="717">
        <v>37.6</v>
      </c>
      <c r="C37" s="717">
        <v>37.299999999999997</v>
      </c>
      <c r="D37" s="717">
        <v>37.799999999999997</v>
      </c>
      <c r="E37" s="704">
        <v>101.34048257372655</v>
      </c>
      <c r="F37" s="1089">
        <v>1.5015374785352025</v>
      </c>
      <c r="G37" s="1089">
        <v>1.4828065990856687</v>
      </c>
      <c r="H37" s="1090">
        <v>1.4851485148514851</v>
      </c>
      <c r="I37" s="703">
        <v>480</v>
      </c>
      <c r="J37" s="703">
        <v>572</v>
      </c>
      <c r="K37" s="703">
        <v>616</v>
      </c>
      <c r="L37" s="704">
        <v>107.69230769230769</v>
      </c>
      <c r="M37" s="704">
        <v>1.1237796455411702</v>
      </c>
      <c r="N37" s="704">
        <v>1.2210742037400735</v>
      </c>
      <c r="O37" s="726">
        <v>1.2421608759653968</v>
      </c>
      <c r="P37" s="1067"/>
      <c r="Q37" s="1091"/>
      <c r="R37" s="1091"/>
      <c r="S37" s="1091"/>
      <c r="T37" s="1091"/>
      <c r="U37" s="1091"/>
      <c r="V37" s="1091"/>
      <c r="W37" s="1091"/>
      <c r="X37" s="1091"/>
      <c r="Y37" s="1091"/>
      <c r="Z37" s="1091"/>
      <c r="AA37" s="1091"/>
      <c r="AB37" s="1091"/>
      <c r="AC37" s="1091"/>
      <c r="AD37" s="1091"/>
      <c r="AE37" s="1091"/>
      <c r="AF37" s="1091"/>
      <c r="AG37" s="1091"/>
      <c r="AH37" s="1091"/>
      <c r="AI37" s="1091"/>
      <c r="AJ37" s="1091"/>
      <c r="AK37" s="1091"/>
      <c r="AL37" s="1091"/>
      <c r="AM37" s="1091"/>
      <c r="AN37" s="1091"/>
      <c r="AO37" s="1091"/>
      <c r="AP37" s="1091"/>
      <c r="AQ37" s="1091"/>
      <c r="AR37" s="1091"/>
      <c r="AS37" s="1091"/>
      <c r="AT37" s="1091"/>
      <c r="AU37" s="1091"/>
      <c r="AV37" s="1091"/>
      <c r="AW37" s="1091"/>
      <c r="AX37" s="1091"/>
      <c r="AY37" s="1091"/>
      <c r="AZ37" s="1091"/>
      <c r="BA37" s="1091"/>
      <c r="BB37" s="1091"/>
      <c r="BC37" s="1091"/>
      <c r="BD37" s="1091"/>
      <c r="BE37" s="1091"/>
      <c r="BF37" s="1091"/>
      <c r="BG37" s="1091"/>
      <c r="BH37" s="1091"/>
      <c r="BI37" s="1091"/>
      <c r="BJ37" s="1091"/>
      <c r="BK37" s="1091"/>
      <c r="BL37" s="1091"/>
      <c r="BM37" s="1091"/>
      <c r="BN37" s="1091"/>
      <c r="BO37" s="1091"/>
      <c r="BP37" s="1091"/>
      <c r="BQ37" s="1091"/>
      <c r="BR37" s="1091"/>
      <c r="BS37" s="1091"/>
      <c r="BT37" s="1091"/>
      <c r="BU37" s="1091"/>
      <c r="BV37" s="1091"/>
      <c r="BW37" s="1091"/>
      <c r="BX37" s="1091"/>
      <c r="BY37" s="1091"/>
      <c r="BZ37" s="1091"/>
      <c r="CA37" s="1091"/>
      <c r="CB37" s="1091"/>
      <c r="CC37" s="1091"/>
      <c r="CD37" s="1091"/>
      <c r="CE37" s="1091"/>
      <c r="CF37" s="1091"/>
      <c r="CG37" s="1091"/>
      <c r="CH37" s="1091"/>
      <c r="CI37" s="1091"/>
      <c r="CJ37" s="1091"/>
      <c r="CK37" s="1091"/>
      <c r="CL37" s="1091"/>
      <c r="CM37" s="1091"/>
      <c r="CN37" s="1091"/>
      <c r="CO37" s="1091"/>
      <c r="CP37" s="1091"/>
      <c r="CQ37" s="1091"/>
      <c r="CR37" s="1091"/>
      <c r="CS37" s="1091"/>
      <c r="CT37" s="1091"/>
      <c r="CU37" s="1091"/>
      <c r="CV37" s="1091"/>
      <c r="CW37" s="1091"/>
      <c r="CX37" s="1091"/>
      <c r="CY37" s="1091"/>
      <c r="CZ37" s="1091"/>
      <c r="DA37" s="1091"/>
      <c r="DB37" s="1091"/>
      <c r="DC37" s="1091"/>
      <c r="DD37" s="1091"/>
      <c r="DE37" s="1091"/>
      <c r="DF37" s="1091"/>
      <c r="DG37" s="1091"/>
      <c r="DH37" s="1091"/>
      <c r="DI37" s="1091"/>
      <c r="DJ37" s="1091"/>
      <c r="DK37" s="1091"/>
      <c r="DL37" s="1091"/>
      <c r="DM37" s="1091"/>
      <c r="DN37" s="1091"/>
      <c r="DO37" s="1091"/>
      <c r="DP37" s="1091"/>
      <c r="DQ37" s="1091"/>
      <c r="DR37" s="1091"/>
      <c r="DS37" s="1091"/>
      <c r="DT37" s="1091"/>
      <c r="DU37" s="1091"/>
      <c r="DV37" s="1091"/>
      <c r="DW37" s="1091"/>
      <c r="DX37" s="1091"/>
      <c r="DY37" s="1091"/>
      <c r="DZ37" s="1091"/>
      <c r="EA37" s="1091"/>
      <c r="EB37" s="1091"/>
      <c r="EC37" s="1091"/>
      <c r="ED37" s="1091"/>
      <c r="EE37" s="1091"/>
      <c r="EF37" s="1091"/>
      <c r="EG37" s="1091"/>
      <c r="EH37" s="1091"/>
      <c r="EI37" s="1091"/>
      <c r="EJ37" s="1091"/>
      <c r="EK37" s="1091"/>
      <c r="EL37" s="1091"/>
      <c r="EM37" s="1091"/>
      <c r="EN37" s="1091"/>
      <c r="EO37" s="1091"/>
      <c r="EP37" s="1091"/>
      <c r="EQ37" s="1091"/>
      <c r="ER37" s="1091"/>
      <c r="ES37" s="1091"/>
      <c r="ET37" s="1091"/>
      <c r="EU37" s="1091"/>
      <c r="EV37" s="1091"/>
      <c r="EW37" s="1091"/>
      <c r="EX37" s="1091"/>
      <c r="EY37" s="1091"/>
      <c r="EZ37" s="1091"/>
      <c r="FA37" s="1091"/>
      <c r="FB37" s="1091"/>
      <c r="FC37" s="1091"/>
      <c r="FD37" s="1091"/>
      <c r="FE37" s="1091"/>
      <c r="FF37" s="1091"/>
      <c r="FG37" s="1091"/>
      <c r="FH37" s="1091"/>
    </row>
    <row r="38" spans="1:164">
      <c r="A38" s="702" t="s">
        <v>77</v>
      </c>
      <c r="B38" s="717">
        <v>55</v>
      </c>
      <c r="C38" s="717">
        <v>55</v>
      </c>
      <c r="D38" s="717" t="s">
        <v>51</v>
      </c>
      <c r="E38" s="703" t="s">
        <v>51</v>
      </c>
      <c r="F38" s="1089">
        <v>1.1441647597254003</v>
      </c>
      <c r="G38" s="1089">
        <v>1.1231366142536245</v>
      </c>
      <c r="H38" s="1090" t="s">
        <v>51</v>
      </c>
      <c r="I38" s="703" t="s">
        <v>51</v>
      </c>
      <c r="J38" s="703">
        <v>808.6</v>
      </c>
      <c r="K38" s="703">
        <v>819.3</v>
      </c>
      <c r="L38" s="704">
        <v>101.3232747959436</v>
      </c>
      <c r="M38" s="704" t="s">
        <v>51</v>
      </c>
      <c r="N38" s="704">
        <v>0.72933381318194646</v>
      </c>
      <c r="O38" s="726">
        <v>0.69090964288244161</v>
      </c>
      <c r="P38" s="1067"/>
      <c r="Q38" s="1091"/>
      <c r="R38" s="1091"/>
      <c r="S38" s="1091"/>
      <c r="T38" s="1091"/>
      <c r="U38" s="1091"/>
      <c r="V38" s="1091"/>
      <c r="W38" s="1091"/>
      <c r="X38" s="1091"/>
      <c r="Y38" s="1091"/>
      <c r="Z38" s="1091"/>
      <c r="AA38" s="1091"/>
      <c r="AB38" s="1091"/>
      <c r="AC38" s="1091"/>
      <c r="AD38" s="1091"/>
      <c r="AE38" s="1091"/>
      <c r="AF38" s="1091"/>
      <c r="AG38" s="1091"/>
      <c r="AH38" s="1091"/>
      <c r="AI38" s="1091"/>
      <c r="AJ38" s="1091"/>
      <c r="AK38" s="1091"/>
      <c r="AL38" s="1091"/>
      <c r="AM38" s="1091"/>
      <c r="AN38" s="1091"/>
      <c r="AO38" s="1091"/>
      <c r="AP38" s="1091"/>
      <c r="AQ38" s="1091"/>
      <c r="AR38" s="1091"/>
      <c r="AS38" s="1091"/>
      <c r="AT38" s="1091"/>
      <c r="AU38" s="1091"/>
      <c r="AV38" s="1091"/>
      <c r="AW38" s="1091"/>
      <c r="AX38" s="1091"/>
      <c r="AY38" s="1091"/>
      <c r="AZ38" s="1091"/>
      <c r="BA38" s="1091"/>
      <c r="BB38" s="1091"/>
      <c r="BC38" s="1091"/>
      <c r="BD38" s="1091"/>
      <c r="BE38" s="1091"/>
      <c r="BF38" s="1091"/>
      <c r="BG38" s="1091"/>
      <c r="BH38" s="1091"/>
      <c r="BI38" s="1091"/>
      <c r="BJ38" s="1091"/>
      <c r="BK38" s="1091"/>
      <c r="BL38" s="1091"/>
      <c r="BM38" s="1091"/>
      <c r="BN38" s="1091"/>
      <c r="BO38" s="1091"/>
      <c r="BP38" s="1091"/>
      <c r="BQ38" s="1091"/>
      <c r="BR38" s="1091"/>
      <c r="BS38" s="1091"/>
      <c r="BT38" s="1091"/>
      <c r="BU38" s="1091"/>
      <c r="BV38" s="1091"/>
      <c r="BW38" s="1091"/>
      <c r="BX38" s="1091"/>
      <c r="BY38" s="1091"/>
      <c r="BZ38" s="1091"/>
      <c r="CA38" s="1091"/>
      <c r="CB38" s="1091"/>
      <c r="CC38" s="1091"/>
      <c r="CD38" s="1091"/>
      <c r="CE38" s="1091"/>
      <c r="CF38" s="1091"/>
      <c r="CG38" s="1091"/>
      <c r="CH38" s="1091"/>
      <c r="CI38" s="1091"/>
      <c r="CJ38" s="1091"/>
      <c r="CK38" s="1091"/>
      <c r="CL38" s="1091"/>
      <c r="CM38" s="1091"/>
      <c r="CN38" s="1091"/>
      <c r="CO38" s="1091"/>
      <c r="CP38" s="1091"/>
      <c r="CQ38" s="1091"/>
      <c r="CR38" s="1091"/>
      <c r="CS38" s="1091"/>
      <c r="CT38" s="1091"/>
      <c r="CU38" s="1091"/>
      <c r="CV38" s="1091"/>
      <c r="CW38" s="1091"/>
      <c r="CX38" s="1091"/>
      <c r="CY38" s="1091"/>
      <c r="CZ38" s="1091"/>
      <c r="DA38" s="1091"/>
      <c r="DB38" s="1091"/>
      <c r="DC38" s="1091"/>
      <c r="DD38" s="1091"/>
      <c r="DE38" s="1091"/>
      <c r="DF38" s="1091"/>
      <c r="DG38" s="1091"/>
      <c r="DH38" s="1091"/>
      <c r="DI38" s="1091"/>
      <c r="DJ38" s="1091"/>
      <c r="DK38" s="1091"/>
      <c r="DL38" s="1091"/>
      <c r="DM38" s="1091"/>
      <c r="DN38" s="1091"/>
      <c r="DO38" s="1091"/>
      <c r="DP38" s="1091"/>
      <c r="DQ38" s="1091"/>
      <c r="DR38" s="1091"/>
      <c r="DS38" s="1091"/>
      <c r="DT38" s="1091"/>
      <c r="DU38" s="1091"/>
      <c r="DV38" s="1091"/>
      <c r="DW38" s="1091"/>
      <c r="DX38" s="1091"/>
      <c r="DY38" s="1091"/>
      <c r="DZ38" s="1091"/>
      <c r="EA38" s="1091"/>
      <c r="EB38" s="1091"/>
      <c r="EC38" s="1091"/>
      <c r="ED38" s="1091"/>
      <c r="EE38" s="1091"/>
      <c r="EF38" s="1091"/>
      <c r="EG38" s="1091"/>
      <c r="EH38" s="1091"/>
      <c r="EI38" s="1091"/>
      <c r="EJ38" s="1091"/>
      <c r="EK38" s="1091"/>
      <c r="EL38" s="1091"/>
      <c r="EM38" s="1091"/>
      <c r="EN38" s="1091"/>
      <c r="EO38" s="1091"/>
      <c r="EP38" s="1091"/>
      <c r="EQ38" s="1091"/>
      <c r="ER38" s="1091"/>
      <c r="ES38" s="1091"/>
      <c r="ET38" s="1091"/>
      <c r="EU38" s="1091"/>
      <c r="EV38" s="1091"/>
      <c r="EW38" s="1091"/>
      <c r="EX38" s="1091"/>
      <c r="EY38" s="1091"/>
      <c r="EZ38" s="1091"/>
      <c r="FA38" s="1091"/>
      <c r="FB38" s="1091"/>
      <c r="FC38" s="1091"/>
      <c r="FD38" s="1091"/>
      <c r="FE38" s="1091"/>
      <c r="FF38" s="1091"/>
      <c r="FG38" s="1091"/>
      <c r="FH38" s="1091"/>
    </row>
    <row r="39" spans="1:164" ht="15.75" thickBot="1">
      <c r="A39" s="1070" t="s">
        <v>947</v>
      </c>
      <c r="B39" s="721">
        <v>413.19</v>
      </c>
      <c r="C39" s="721">
        <v>421.93</v>
      </c>
      <c r="D39" s="721">
        <v>432.28</v>
      </c>
      <c r="E39" s="707">
        <v>102.45301353305049</v>
      </c>
      <c r="F39" s="724">
        <v>1.3207270951227807</v>
      </c>
      <c r="G39" s="724">
        <v>1.3291088799517914</v>
      </c>
      <c r="H39" s="725">
        <v>1.348339700007829</v>
      </c>
      <c r="I39" s="689">
        <v>4751.7</v>
      </c>
      <c r="J39" s="689">
        <v>4134.3</v>
      </c>
      <c r="K39" s="689">
        <v>4103</v>
      </c>
      <c r="L39" s="707">
        <v>99.242918994751221</v>
      </c>
      <c r="M39" s="707">
        <v>1.0797207818471843</v>
      </c>
      <c r="N39" s="722">
        <v>1.0221928822560786</v>
      </c>
      <c r="O39" s="1096">
        <v>1.0256915355824718</v>
      </c>
      <c r="P39" s="1074"/>
      <c r="Q39" s="1074"/>
      <c r="R39" s="1074"/>
      <c r="S39" s="1074"/>
      <c r="T39" s="1074"/>
      <c r="U39" s="1074"/>
      <c r="V39" s="1074"/>
      <c r="W39" s="1074"/>
      <c r="X39" s="1074"/>
      <c r="Y39" s="1074"/>
      <c r="Z39" s="1074"/>
      <c r="AA39" s="1074"/>
      <c r="AB39" s="1074"/>
      <c r="AC39" s="1074"/>
      <c r="AD39" s="1074"/>
      <c r="AE39" s="1074"/>
      <c r="AF39" s="1074"/>
      <c r="AG39" s="1074"/>
      <c r="AH39" s="1074"/>
      <c r="AI39" s="1074"/>
      <c r="AJ39" s="1074"/>
      <c r="AK39" s="1074"/>
      <c r="AL39" s="1074"/>
      <c r="AM39" s="1074"/>
      <c r="AN39" s="1074"/>
      <c r="AO39" s="1074"/>
      <c r="AP39" s="1074"/>
      <c r="AQ39" s="1074"/>
      <c r="AR39" s="1074"/>
      <c r="AS39" s="1074"/>
      <c r="AT39" s="1074"/>
      <c r="AU39" s="1074"/>
      <c r="AV39" s="1074"/>
      <c r="AW39" s="1074"/>
      <c r="AX39" s="1074"/>
      <c r="AY39" s="1074"/>
      <c r="AZ39" s="1074"/>
      <c r="BA39" s="1074"/>
      <c r="BB39" s="1074"/>
      <c r="BC39" s="1074"/>
      <c r="BD39" s="1074"/>
      <c r="BE39" s="1074"/>
      <c r="BF39" s="1074"/>
      <c r="BG39" s="1074"/>
      <c r="BH39" s="1074"/>
      <c r="BI39" s="1074"/>
      <c r="BJ39" s="1074"/>
      <c r="BK39" s="1074"/>
      <c r="BL39" s="1074"/>
      <c r="BM39" s="1074"/>
      <c r="BN39" s="1074"/>
      <c r="BO39" s="1074"/>
      <c r="BP39" s="1074"/>
      <c r="BQ39" s="1074"/>
      <c r="BR39" s="1074"/>
      <c r="BS39" s="1074"/>
      <c r="BT39" s="1074"/>
      <c r="BU39" s="1074"/>
      <c r="BV39" s="1074"/>
      <c r="BW39" s="1074"/>
      <c r="BX39" s="1074"/>
      <c r="BY39" s="1074"/>
      <c r="BZ39" s="1074"/>
      <c r="CA39" s="1074"/>
      <c r="CB39" s="1074"/>
      <c r="CC39" s="1074"/>
      <c r="CD39" s="1074"/>
      <c r="CE39" s="1074"/>
      <c r="CF39" s="1074"/>
      <c r="CG39" s="1074"/>
      <c r="CH39" s="1074"/>
      <c r="CI39" s="1074"/>
      <c r="CJ39" s="1074"/>
      <c r="CK39" s="1074"/>
      <c r="CL39" s="1074"/>
      <c r="CM39" s="1074"/>
      <c r="CN39" s="1074"/>
      <c r="CO39" s="1074"/>
      <c r="CP39" s="1074"/>
      <c r="CQ39" s="1074"/>
      <c r="CR39" s="1074"/>
      <c r="CS39" s="1074"/>
      <c r="CT39" s="1074"/>
      <c r="CU39" s="1074"/>
      <c r="CV39" s="1074"/>
      <c r="CW39" s="1074"/>
      <c r="CX39" s="1074"/>
      <c r="CY39" s="1074"/>
      <c r="CZ39" s="1074"/>
      <c r="DA39" s="1074"/>
      <c r="DB39" s="1074"/>
      <c r="DC39" s="1074"/>
      <c r="DD39" s="1074"/>
      <c r="DE39" s="1074"/>
      <c r="DF39" s="1074"/>
      <c r="DG39" s="1074"/>
      <c r="DH39" s="1074"/>
      <c r="DI39" s="1074"/>
      <c r="DJ39" s="1074"/>
      <c r="DK39" s="1074"/>
      <c r="DL39" s="1074"/>
      <c r="DM39" s="1074"/>
      <c r="DN39" s="1074"/>
      <c r="DO39" s="1074"/>
      <c r="DP39" s="1074"/>
      <c r="DQ39" s="1074"/>
      <c r="DR39" s="1074"/>
      <c r="DS39" s="1074"/>
      <c r="DT39" s="1074"/>
      <c r="DU39" s="1074"/>
      <c r="DV39" s="1074"/>
      <c r="DW39" s="1074"/>
      <c r="DX39" s="1074"/>
      <c r="DY39" s="1074"/>
      <c r="DZ39" s="1074"/>
      <c r="EA39" s="1074"/>
      <c r="EB39" s="1074"/>
      <c r="EC39" s="1074"/>
      <c r="ED39" s="1074"/>
      <c r="EE39" s="1074"/>
      <c r="EF39" s="1074"/>
      <c r="EG39" s="1074"/>
      <c r="EH39" s="1074"/>
      <c r="EI39" s="1074"/>
      <c r="EJ39" s="1074"/>
      <c r="EK39" s="1074"/>
      <c r="EL39" s="1074"/>
      <c r="EM39" s="1074"/>
      <c r="EN39" s="1074"/>
      <c r="EO39" s="1074"/>
      <c r="EP39" s="1074"/>
      <c r="EQ39" s="1074"/>
      <c r="ER39" s="1074"/>
      <c r="ES39" s="1074"/>
      <c r="ET39" s="1074"/>
      <c r="EU39" s="1074"/>
      <c r="EV39" s="1074"/>
      <c r="EW39" s="1074"/>
      <c r="EX39" s="1074"/>
      <c r="EY39" s="1074"/>
      <c r="EZ39" s="1074"/>
      <c r="FA39" s="1074"/>
      <c r="FB39" s="1074"/>
      <c r="FC39" s="1074"/>
      <c r="FD39" s="1074"/>
      <c r="FE39" s="1074"/>
      <c r="FF39" s="1074"/>
      <c r="FG39" s="1074"/>
      <c r="FH39" s="1074"/>
    </row>
    <row r="40" spans="1:164">
      <c r="A40" s="723" t="s">
        <v>903</v>
      </c>
      <c r="B40" s="1097"/>
      <c r="C40" s="1074"/>
      <c r="D40" s="1074"/>
      <c r="E40" s="723" t="s">
        <v>847</v>
      </c>
      <c r="F40" s="1097"/>
      <c r="G40" s="1097"/>
      <c r="H40" s="1097"/>
      <c r="I40" s="1097"/>
      <c r="J40" s="1097"/>
      <c r="K40" s="1097"/>
      <c r="L40" s="1097"/>
      <c r="M40" s="1097"/>
      <c r="N40" s="1097"/>
      <c r="O40" s="1097"/>
      <c r="P40" s="1074"/>
      <c r="Q40" s="1074"/>
      <c r="R40" s="1074"/>
      <c r="S40" s="1074"/>
      <c r="T40" s="1074"/>
      <c r="U40" s="1074"/>
      <c r="V40" s="1074"/>
      <c r="W40" s="1074"/>
      <c r="X40" s="1074"/>
      <c r="Y40" s="1074"/>
      <c r="Z40" s="1074"/>
      <c r="AA40" s="1074"/>
      <c r="AB40" s="1074"/>
      <c r="AC40" s="1074"/>
      <c r="AD40" s="1074"/>
      <c r="AE40" s="1074"/>
      <c r="AF40" s="1074"/>
      <c r="AG40" s="1074"/>
      <c r="AH40" s="1074"/>
      <c r="AI40" s="1074"/>
      <c r="AJ40" s="1074"/>
      <c r="AK40" s="1074"/>
      <c r="AL40" s="1074"/>
      <c r="AM40" s="1074"/>
      <c r="AN40" s="1074"/>
      <c r="AO40" s="1074"/>
      <c r="AP40" s="1074"/>
      <c r="AQ40" s="1074"/>
      <c r="AR40" s="1074"/>
      <c r="AS40" s="1074"/>
      <c r="AT40" s="1074"/>
      <c r="AU40" s="1074"/>
      <c r="AV40" s="1074"/>
      <c r="AW40" s="1074"/>
      <c r="AX40" s="1074"/>
      <c r="AY40" s="1074"/>
      <c r="AZ40" s="1074"/>
      <c r="BA40" s="1074"/>
      <c r="BB40" s="1074"/>
      <c r="BC40" s="1074"/>
      <c r="BD40" s="1074"/>
      <c r="BE40" s="1074"/>
      <c r="BF40" s="1074"/>
      <c r="BG40" s="1074"/>
      <c r="BH40" s="1074"/>
      <c r="BI40" s="1074"/>
      <c r="BJ40" s="1074"/>
      <c r="BK40" s="1074"/>
      <c r="BL40" s="1074"/>
      <c r="BM40" s="1074"/>
      <c r="BN40" s="1074"/>
      <c r="BO40" s="1074"/>
      <c r="BP40" s="1074"/>
      <c r="BQ40" s="1074"/>
      <c r="BR40" s="1074"/>
      <c r="BS40" s="1074"/>
      <c r="BT40" s="1074"/>
      <c r="BU40" s="1074"/>
      <c r="BV40" s="1074"/>
      <c r="BW40" s="1074"/>
      <c r="BX40" s="1074"/>
      <c r="BY40" s="1074"/>
      <c r="BZ40" s="1074"/>
      <c r="CA40" s="1074"/>
      <c r="CB40" s="1074"/>
      <c r="CC40" s="1074"/>
      <c r="CD40" s="1074"/>
      <c r="CE40" s="1074"/>
      <c r="CF40" s="1074"/>
      <c r="CG40" s="1074"/>
      <c r="CH40" s="1074"/>
      <c r="CI40" s="1074"/>
      <c r="CJ40" s="1074"/>
      <c r="CK40" s="1074"/>
      <c r="CL40" s="1074"/>
      <c r="CM40" s="1074"/>
      <c r="CN40" s="1074"/>
      <c r="CO40" s="1074"/>
      <c r="CP40" s="1074"/>
      <c r="CQ40" s="1074"/>
      <c r="CR40" s="1074"/>
      <c r="CS40" s="1074"/>
      <c r="CT40" s="1074"/>
      <c r="CU40" s="1074"/>
      <c r="CV40" s="1074"/>
      <c r="CW40" s="1074"/>
      <c r="CX40" s="1074"/>
      <c r="CY40" s="1074"/>
      <c r="CZ40" s="1074"/>
      <c r="DA40" s="1074"/>
      <c r="DB40" s="1074"/>
      <c r="DC40" s="1074"/>
      <c r="DD40" s="1074"/>
      <c r="DE40" s="1074"/>
      <c r="DF40" s="1074"/>
      <c r="DG40" s="1074"/>
      <c r="DH40" s="1074"/>
      <c r="DI40" s="1074"/>
      <c r="DJ40" s="1074"/>
      <c r="DK40" s="1074"/>
      <c r="DL40" s="1074"/>
      <c r="DM40" s="1074"/>
      <c r="DN40" s="1074"/>
      <c r="DO40" s="1074"/>
      <c r="DP40" s="1074"/>
      <c r="DQ40" s="1074"/>
      <c r="DR40" s="1074"/>
      <c r="DS40" s="1074"/>
      <c r="DT40" s="1074"/>
      <c r="DU40" s="1074"/>
      <c r="DV40" s="1074"/>
      <c r="DW40" s="1074"/>
      <c r="DX40" s="1074"/>
      <c r="DY40" s="1074"/>
      <c r="DZ40" s="1074"/>
      <c r="EA40" s="1074"/>
      <c r="EB40" s="1074"/>
      <c r="EC40" s="1074"/>
      <c r="ED40" s="1074"/>
      <c r="EE40" s="1074"/>
      <c r="EF40" s="1074"/>
      <c r="EG40" s="1074"/>
      <c r="EH40" s="1074"/>
      <c r="EI40" s="1074"/>
      <c r="EJ40" s="1074"/>
      <c r="EK40" s="1074"/>
      <c r="EL40" s="1074"/>
      <c r="EM40" s="1074"/>
      <c r="EN40" s="1074"/>
      <c r="EO40" s="1074"/>
      <c r="EP40" s="1074"/>
      <c r="EQ40" s="1074"/>
      <c r="ER40" s="1074"/>
      <c r="ES40" s="1074"/>
      <c r="ET40" s="1074"/>
      <c r="EU40" s="1074"/>
      <c r="EV40" s="1074"/>
      <c r="EW40" s="1074"/>
      <c r="EX40" s="1074"/>
      <c r="EY40" s="1074"/>
      <c r="EZ40" s="1074"/>
      <c r="FA40" s="1074"/>
      <c r="FB40" s="1074"/>
      <c r="FC40" s="1074"/>
      <c r="FD40" s="1074"/>
      <c r="FE40" s="1074"/>
      <c r="FF40" s="1074"/>
      <c r="FG40" s="1074"/>
      <c r="FH40" s="1074"/>
    </row>
    <row r="41" spans="1:164">
      <c r="A41" s="723" t="s">
        <v>712</v>
      </c>
      <c r="B41" s="1074"/>
      <c r="C41" s="1074"/>
      <c r="D41" s="1074"/>
      <c r="E41" s="723" t="s">
        <v>118</v>
      </c>
      <c r="F41" s="1074"/>
      <c r="G41" s="1074"/>
      <c r="H41" s="1074"/>
      <c r="I41" s="1074"/>
      <c r="J41" s="1074"/>
      <c r="K41" s="1074"/>
      <c r="L41" s="1074"/>
      <c r="M41" s="1074"/>
      <c r="N41" s="1074"/>
      <c r="O41" s="1074"/>
      <c r="P41" s="1074"/>
      <c r="Q41" s="1074"/>
      <c r="R41" s="1074"/>
      <c r="S41" s="1074"/>
      <c r="T41" s="1074"/>
      <c r="U41" s="1074"/>
      <c r="V41" s="1074"/>
      <c r="W41" s="1074"/>
      <c r="X41" s="1074"/>
      <c r="Y41" s="1074"/>
      <c r="Z41" s="1074"/>
      <c r="AA41" s="1074"/>
      <c r="AB41" s="1074"/>
      <c r="AC41" s="1074"/>
      <c r="AD41" s="1074"/>
      <c r="AE41" s="1074"/>
      <c r="AF41" s="1074"/>
      <c r="AG41" s="1074"/>
      <c r="AH41" s="1074"/>
      <c r="AI41" s="1074"/>
      <c r="AJ41" s="1074"/>
      <c r="AK41" s="1074"/>
      <c r="AL41" s="1074"/>
      <c r="AM41" s="1074"/>
      <c r="AN41" s="1074"/>
      <c r="AO41" s="1074"/>
      <c r="AP41" s="1074"/>
      <c r="AQ41" s="1074"/>
      <c r="AR41" s="1074"/>
      <c r="AS41" s="1074"/>
      <c r="AT41" s="1074"/>
      <c r="AU41" s="1074"/>
      <c r="AV41" s="1074"/>
      <c r="AW41" s="1074"/>
      <c r="AX41" s="1074"/>
      <c r="AY41" s="1074"/>
      <c r="AZ41" s="1074"/>
      <c r="BA41" s="1074"/>
      <c r="BB41" s="1074"/>
      <c r="BC41" s="1074"/>
      <c r="BD41" s="1074"/>
      <c r="BE41" s="1074"/>
      <c r="BF41" s="1074"/>
      <c r="BG41" s="1074"/>
      <c r="BH41" s="1074"/>
      <c r="BI41" s="1074"/>
      <c r="BJ41" s="1074"/>
      <c r="BK41" s="1074"/>
      <c r="BL41" s="1074"/>
      <c r="BM41" s="1074"/>
      <c r="BN41" s="1074"/>
      <c r="BO41" s="1074"/>
      <c r="BP41" s="1074"/>
      <c r="BQ41" s="1074"/>
      <c r="BR41" s="1074"/>
      <c r="BS41" s="1074"/>
      <c r="BT41" s="1074"/>
      <c r="BU41" s="1074"/>
      <c r="BV41" s="1074"/>
      <c r="BW41" s="1074"/>
      <c r="BX41" s="1074"/>
      <c r="BY41" s="1074"/>
      <c r="BZ41" s="1074"/>
      <c r="CA41" s="1074"/>
      <c r="CB41" s="1074"/>
      <c r="CC41" s="1074"/>
      <c r="CD41" s="1074"/>
      <c r="CE41" s="1074"/>
      <c r="CF41" s="1074"/>
      <c r="CG41" s="1074"/>
      <c r="CH41" s="1074"/>
      <c r="CI41" s="1074"/>
      <c r="CJ41" s="1074"/>
      <c r="CK41" s="1074"/>
      <c r="CL41" s="1074"/>
      <c r="CM41" s="1074"/>
      <c r="CN41" s="1074"/>
      <c r="CO41" s="1074"/>
      <c r="CP41" s="1074"/>
      <c r="CQ41" s="1074"/>
      <c r="CR41" s="1074"/>
      <c r="CS41" s="1074"/>
      <c r="CT41" s="1074"/>
      <c r="CU41" s="1074"/>
      <c r="CV41" s="1074"/>
      <c r="CW41" s="1074"/>
      <c r="CX41" s="1074"/>
      <c r="CY41" s="1074"/>
      <c r="CZ41" s="1074"/>
      <c r="DA41" s="1074"/>
      <c r="DB41" s="1074"/>
      <c r="DC41" s="1074"/>
      <c r="DD41" s="1074"/>
      <c r="DE41" s="1074"/>
      <c r="DF41" s="1074"/>
      <c r="DG41" s="1074"/>
      <c r="DH41" s="1074"/>
      <c r="DI41" s="1074"/>
      <c r="DJ41" s="1074"/>
      <c r="DK41" s="1074"/>
      <c r="DL41" s="1074"/>
      <c r="DM41" s="1074"/>
      <c r="DN41" s="1074"/>
      <c r="DO41" s="1074"/>
      <c r="DP41" s="1074"/>
      <c r="DQ41" s="1074"/>
      <c r="DR41" s="1074"/>
      <c r="DS41" s="1074"/>
      <c r="DT41" s="1074"/>
      <c r="DU41" s="1074"/>
      <c r="DV41" s="1074"/>
      <c r="DW41" s="1074"/>
      <c r="DX41" s="1074"/>
      <c r="DY41" s="1074"/>
      <c r="DZ41" s="1074"/>
      <c r="EA41" s="1074"/>
      <c r="EB41" s="1074"/>
      <c r="EC41" s="1074"/>
      <c r="ED41" s="1074"/>
      <c r="EE41" s="1074"/>
      <c r="EF41" s="1074"/>
      <c r="EG41" s="1074"/>
      <c r="EH41" s="1074"/>
      <c r="EI41" s="1074"/>
      <c r="EJ41" s="1074"/>
      <c r="EK41" s="1074"/>
      <c r="EL41" s="1074"/>
      <c r="EM41" s="1074"/>
      <c r="EN41" s="1074"/>
      <c r="EO41" s="1074"/>
      <c r="EP41" s="1074"/>
      <c r="EQ41" s="1074"/>
      <c r="ER41" s="1074"/>
      <c r="ES41" s="1074"/>
      <c r="ET41" s="1074"/>
      <c r="EU41" s="1074"/>
      <c r="EV41" s="1074"/>
      <c r="EW41" s="1074"/>
      <c r="EX41" s="1074"/>
      <c r="EY41" s="1074"/>
      <c r="EZ41" s="1074"/>
      <c r="FA41" s="1074"/>
      <c r="FB41" s="1074"/>
      <c r="FC41" s="1074"/>
      <c r="FD41" s="1074"/>
      <c r="FE41" s="1074"/>
      <c r="FF41" s="1074"/>
      <c r="FG41" s="1074"/>
      <c r="FH41" s="1074"/>
    </row>
    <row r="42" spans="1:164">
      <c r="A42" s="993"/>
      <c r="B42" s="1074"/>
      <c r="C42" s="1074"/>
      <c r="D42" s="1074"/>
      <c r="E42" s="1074"/>
      <c r="F42" s="1074"/>
      <c r="G42" s="1074"/>
      <c r="H42" s="1074"/>
      <c r="I42" s="1074"/>
      <c r="J42" s="1074"/>
      <c r="K42" s="1074"/>
      <c r="L42" s="1074"/>
      <c r="M42" s="1074"/>
      <c r="N42" s="1074"/>
      <c r="O42" s="1074"/>
      <c r="P42" s="1074"/>
      <c r="Q42" s="1074"/>
      <c r="R42" s="1074"/>
      <c r="S42" s="1074"/>
      <c r="T42" s="1074"/>
      <c r="U42" s="1074"/>
      <c r="V42" s="1074"/>
      <c r="W42" s="1074"/>
      <c r="X42" s="1074"/>
      <c r="Y42" s="1074"/>
      <c r="Z42" s="1074"/>
      <c r="AA42" s="1074"/>
      <c r="AB42" s="1074"/>
      <c r="AC42" s="1074"/>
      <c r="AD42" s="1074"/>
      <c r="AE42" s="1074"/>
      <c r="AF42" s="1074"/>
      <c r="AG42" s="1074"/>
      <c r="AH42" s="1074"/>
      <c r="AI42" s="1074"/>
      <c r="AJ42" s="1074"/>
      <c r="AK42" s="1074"/>
      <c r="AL42" s="1074"/>
      <c r="AM42" s="1074"/>
      <c r="AN42" s="1074"/>
      <c r="AO42" s="1074"/>
      <c r="AP42" s="1074"/>
      <c r="AQ42" s="1074"/>
      <c r="AR42" s="1074"/>
      <c r="AS42" s="1074"/>
      <c r="AT42" s="1074"/>
      <c r="AU42" s="1074"/>
      <c r="AV42" s="1074"/>
      <c r="AW42" s="1074"/>
      <c r="AX42" s="1074"/>
      <c r="AY42" s="1074"/>
      <c r="AZ42" s="1074"/>
      <c r="BA42" s="1074"/>
      <c r="BB42" s="1074"/>
      <c r="BC42" s="1074"/>
      <c r="BD42" s="1074"/>
      <c r="BE42" s="1074"/>
      <c r="BF42" s="1074"/>
      <c r="BG42" s="1074"/>
      <c r="BH42" s="1074"/>
      <c r="BI42" s="1074"/>
      <c r="BJ42" s="1074"/>
      <c r="BK42" s="1074"/>
      <c r="BL42" s="1074"/>
      <c r="BM42" s="1074"/>
      <c r="BN42" s="1074"/>
      <c r="BO42" s="1074"/>
      <c r="BP42" s="1074"/>
      <c r="BQ42" s="1074"/>
      <c r="BR42" s="1074"/>
      <c r="BS42" s="1074"/>
      <c r="BT42" s="1074"/>
      <c r="BU42" s="1074"/>
      <c r="BV42" s="1074"/>
      <c r="BW42" s="1074"/>
      <c r="BX42" s="1074"/>
      <c r="BY42" s="1074"/>
      <c r="BZ42" s="1074"/>
      <c r="CA42" s="1074"/>
      <c r="CB42" s="1074"/>
      <c r="CC42" s="1074"/>
      <c r="CD42" s="1074"/>
      <c r="CE42" s="1074"/>
      <c r="CF42" s="1074"/>
      <c r="CG42" s="1074"/>
      <c r="CH42" s="1074"/>
      <c r="CI42" s="1074"/>
      <c r="CJ42" s="1074"/>
      <c r="CK42" s="1074"/>
      <c r="CL42" s="1074"/>
      <c r="CM42" s="1074"/>
      <c r="CN42" s="1074"/>
      <c r="CO42" s="1074"/>
      <c r="CP42" s="1074"/>
      <c r="CQ42" s="1074"/>
      <c r="CR42" s="1074"/>
      <c r="CS42" s="1074"/>
      <c r="CT42" s="1074"/>
      <c r="CU42" s="1074"/>
      <c r="CV42" s="1074"/>
      <c r="CW42" s="1074"/>
      <c r="CX42" s="1074"/>
      <c r="CY42" s="1074"/>
      <c r="CZ42" s="1074"/>
      <c r="DA42" s="1074"/>
      <c r="DB42" s="1074"/>
      <c r="DC42" s="1074"/>
      <c r="DD42" s="1074"/>
      <c r="DE42" s="1074"/>
      <c r="DF42" s="1074"/>
      <c r="DG42" s="1074"/>
      <c r="DH42" s="1074"/>
      <c r="DI42" s="1074"/>
      <c r="DJ42" s="1074"/>
      <c r="DK42" s="1074"/>
      <c r="DL42" s="1074"/>
      <c r="DM42" s="1074"/>
      <c r="DN42" s="1074"/>
      <c r="DO42" s="1074"/>
      <c r="DP42" s="1074"/>
      <c r="DQ42" s="1074"/>
      <c r="DR42" s="1074"/>
      <c r="DS42" s="1074"/>
      <c r="DT42" s="1074"/>
      <c r="DU42" s="1074"/>
      <c r="DV42" s="1074"/>
      <c r="DW42" s="1074"/>
      <c r="DX42" s="1074"/>
      <c r="DY42" s="1074"/>
      <c r="DZ42" s="1074"/>
      <c r="EA42" s="1074"/>
      <c r="EB42" s="1074"/>
      <c r="EC42" s="1074"/>
      <c r="ED42" s="1074"/>
      <c r="EE42" s="1074"/>
      <c r="EF42" s="1074"/>
      <c r="EG42" s="1074"/>
      <c r="EH42" s="1074"/>
      <c r="EI42" s="1074"/>
      <c r="EJ42" s="1074"/>
      <c r="EK42" s="1074"/>
      <c r="EL42" s="1074"/>
      <c r="EM42" s="1074"/>
      <c r="EN42" s="1074"/>
      <c r="EO42" s="1074"/>
      <c r="EP42" s="1074"/>
      <c r="EQ42" s="1074"/>
      <c r="ER42" s="1074"/>
      <c r="ES42" s="1074"/>
      <c r="ET42" s="1074"/>
      <c r="EU42" s="1074"/>
      <c r="EV42" s="1074"/>
      <c r="EW42" s="1074"/>
      <c r="EX42" s="1074"/>
      <c r="EY42" s="1074"/>
      <c r="EZ42" s="1074"/>
      <c r="FA42" s="1074"/>
      <c r="FB42" s="1074"/>
      <c r="FC42" s="1074"/>
      <c r="FD42" s="1074"/>
      <c r="FE42" s="1074"/>
      <c r="FF42" s="1074"/>
      <c r="FG42" s="1074"/>
      <c r="FH42" s="1074"/>
    </row>
  </sheetData>
  <mergeCells count="6">
    <mergeCell ref="B3:H3"/>
    <mergeCell ref="I3:O3"/>
    <mergeCell ref="E4:E5"/>
    <mergeCell ref="F4:H4"/>
    <mergeCell ref="L4:L5"/>
    <mergeCell ref="M4:O4"/>
  </mergeCells>
  <pageMargins left="0.31496062992125984" right="0.31496062992125984" top="0.74803149606299213" bottom="0.74803149606299213" header="0.31496062992125984" footer="0.31496062992125984"/>
  <pageSetup paperSize="9" scale="81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4"/>
  <sheetViews>
    <sheetView topLeftCell="A7" workbookViewId="0">
      <selection activeCell="L26" sqref="L26"/>
    </sheetView>
  </sheetViews>
  <sheetFormatPr defaultColWidth="9.140625" defaultRowHeight="15"/>
  <cols>
    <col min="1" max="1" width="40.42578125" style="1233" customWidth="1"/>
    <col min="2" max="2" width="12.7109375" style="1233" customWidth="1"/>
    <col min="3" max="3" width="12.42578125" style="1233" customWidth="1"/>
    <col min="4" max="4" width="10.5703125" style="1233" customWidth="1"/>
    <col min="5" max="5" width="10" style="1233" bestFit="1" customWidth="1"/>
    <col min="6" max="6" width="9.85546875" style="1233" customWidth="1"/>
    <col min="7" max="7" width="11.7109375" style="1233" customWidth="1"/>
    <col min="8" max="8" width="10" style="1233" bestFit="1" customWidth="1"/>
    <col min="9" max="9" width="14.85546875" style="1233" customWidth="1"/>
    <col min="10" max="10" width="11.140625" style="1233" customWidth="1"/>
    <col min="11" max="16384" width="9.140625" style="1233"/>
  </cols>
  <sheetData>
    <row r="1" spans="1:10">
      <c r="A1" s="2019" t="s">
        <v>440</v>
      </c>
      <c r="B1" s="2020"/>
      <c r="C1" s="2020"/>
      <c r="D1" s="2020"/>
      <c r="E1" s="2020"/>
      <c r="F1" s="2020"/>
      <c r="G1" s="2020"/>
      <c r="H1" s="2020"/>
      <c r="I1" s="2020"/>
      <c r="J1" s="2020"/>
    </row>
    <row r="2" spans="1:10" ht="18.75" thickBot="1">
      <c r="A2" s="2021" t="s">
        <v>719</v>
      </c>
      <c r="B2" s="2022"/>
      <c r="C2" s="2022"/>
      <c r="D2" s="2022"/>
      <c r="E2" s="2022"/>
      <c r="F2" s="2023" t="s">
        <v>1100</v>
      </c>
      <c r="G2" s="2024"/>
      <c r="H2" s="2024"/>
      <c r="I2" s="2024"/>
      <c r="J2" s="2024"/>
    </row>
    <row r="3" spans="1:10">
      <c r="A3" s="2025" t="s">
        <v>150</v>
      </c>
      <c r="B3" s="2027" t="s">
        <v>441</v>
      </c>
      <c r="C3" s="2028"/>
      <c r="D3" s="2029"/>
      <c r="E3" s="2030" t="s">
        <v>1060</v>
      </c>
      <c r="F3" s="2028"/>
      <c r="G3" s="2029"/>
      <c r="H3" s="2027" t="s">
        <v>549</v>
      </c>
      <c r="I3" s="2028"/>
      <c r="J3" s="2031"/>
    </row>
    <row r="4" spans="1:10" ht="30.75" thickBot="1">
      <c r="A4" s="2026"/>
      <c r="B4" s="1353">
        <v>2017</v>
      </c>
      <c r="C4" s="1356">
        <v>2018</v>
      </c>
      <c r="D4" s="1357" t="s">
        <v>955</v>
      </c>
      <c r="E4" s="1359">
        <v>2017</v>
      </c>
      <c r="F4" s="1356">
        <v>2018</v>
      </c>
      <c r="G4" s="1357" t="s">
        <v>955</v>
      </c>
      <c r="H4" s="1359">
        <v>2017</v>
      </c>
      <c r="I4" s="1356">
        <v>2018</v>
      </c>
      <c r="J4" s="1347" t="s">
        <v>955</v>
      </c>
    </row>
    <row r="5" spans="1:10" ht="15.75" thickTop="1">
      <c r="A5" s="1350" t="s">
        <v>904</v>
      </c>
      <c r="B5" s="1354">
        <v>2003.6282839999999</v>
      </c>
      <c r="C5" s="1235">
        <v>2079.0852730000001</v>
      </c>
      <c r="D5" s="1234">
        <v>103.76601735973499</v>
      </c>
      <c r="E5" s="1234">
        <v>1552.359944</v>
      </c>
      <c r="F5" s="1234">
        <v>1605.1705199999999</v>
      </c>
      <c r="G5" s="1234">
        <v>103.40195430860717</v>
      </c>
      <c r="H5" s="1348">
        <v>2398.0495430000001</v>
      </c>
      <c r="I5" s="1234">
        <v>2500.3274740000002</v>
      </c>
      <c r="J5" s="1342">
        <v>104.26504662084875</v>
      </c>
    </row>
    <row r="6" spans="1:10">
      <c r="A6" s="1919" t="s">
        <v>1061</v>
      </c>
      <c r="B6" s="1920">
        <v>222.132271</v>
      </c>
      <c r="C6" s="1921">
        <v>206.916742</v>
      </c>
      <c r="D6" s="1922">
        <v>93.150239300439154</v>
      </c>
      <c r="E6" s="1922">
        <v>37.105102000000002</v>
      </c>
      <c r="F6" s="1922">
        <v>37.038801999999997</v>
      </c>
      <c r="G6" s="1922">
        <v>99.821318372874956</v>
      </c>
      <c r="H6" s="1923">
        <v>388.54629</v>
      </c>
      <c r="I6" s="1922">
        <v>362.07372700000002</v>
      </c>
      <c r="J6" s="1924">
        <v>93.186767270381097</v>
      </c>
    </row>
    <row r="7" spans="1:10">
      <c r="A7" s="1925" t="s">
        <v>442</v>
      </c>
      <c r="B7" s="1926">
        <v>1226.3315829999999</v>
      </c>
      <c r="C7" s="1927">
        <v>1305.534208</v>
      </c>
      <c r="D7" s="1928">
        <v>106.45849997651085</v>
      </c>
      <c r="E7" s="1928">
        <v>1006.259159</v>
      </c>
      <c r="F7" s="1928">
        <v>1039.1921890000001</v>
      </c>
      <c r="G7" s="1928">
        <v>103.27281791230882</v>
      </c>
      <c r="H7" s="1929">
        <v>1416.446175</v>
      </c>
      <c r="I7" s="1928">
        <v>1541.1983319999999</v>
      </c>
      <c r="J7" s="1930">
        <v>108.80740540670386</v>
      </c>
    </row>
    <row r="8" spans="1:10" s="1236" customFormat="1">
      <c r="A8" s="1931" t="s">
        <v>443</v>
      </c>
      <c r="B8" s="1932">
        <v>305.27171499999997</v>
      </c>
      <c r="C8" s="1933">
        <v>333.94915400000002</v>
      </c>
      <c r="D8" s="1928">
        <v>109.39407013191511</v>
      </c>
      <c r="E8" s="1934">
        <v>252.55386200000001</v>
      </c>
      <c r="F8" s="1934">
        <v>281.96047399999998</v>
      </c>
      <c r="G8" s="1928">
        <v>111.64369919633221</v>
      </c>
      <c r="H8" s="1935">
        <v>348.52203100000003</v>
      </c>
      <c r="I8" s="1934">
        <v>376.47080199999999</v>
      </c>
      <c r="J8" s="1930">
        <v>108.01922648040576</v>
      </c>
    </row>
    <row r="9" spans="1:10" s="1236" customFormat="1">
      <c r="A9" s="1931" t="s">
        <v>1062</v>
      </c>
      <c r="B9" s="1932">
        <v>1511.7509</v>
      </c>
      <c r="C9" s="1933">
        <v>1799.969243</v>
      </c>
      <c r="D9" s="1934">
        <v>119.06520068881719</v>
      </c>
      <c r="E9" s="1934">
        <v>1077.7671</v>
      </c>
      <c r="F9" s="1934">
        <v>1074.483976</v>
      </c>
      <c r="G9" s="1934">
        <v>99.695377229458941</v>
      </c>
      <c r="H9" s="1935">
        <v>1893.9019000000001</v>
      </c>
      <c r="I9" s="1934">
        <v>2454.0619489999999</v>
      </c>
      <c r="J9" s="1936">
        <v>129.5770361178686</v>
      </c>
    </row>
    <row r="10" spans="1:10">
      <c r="A10" s="1925" t="s">
        <v>444</v>
      </c>
      <c r="B10" s="1926">
        <v>110.25192</v>
      </c>
      <c r="C10" s="1937">
        <v>91.757653000000005</v>
      </c>
      <c r="D10" s="1928">
        <v>83.225446776799899</v>
      </c>
      <c r="E10" s="1928">
        <v>78.166703999999996</v>
      </c>
      <c r="F10" s="1928">
        <v>68.564496000000005</v>
      </c>
      <c r="G10" s="1928">
        <v>87.715731240247777</v>
      </c>
      <c r="H10" s="1929">
        <v>139.13494</v>
      </c>
      <c r="I10" s="1928">
        <v>113.018225</v>
      </c>
      <c r="J10" s="1930">
        <v>81.229218915105008</v>
      </c>
    </row>
    <row r="11" spans="1:10">
      <c r="A11" s="1925" t="s">
        <v>445</v>
      </c>
      <c r="B11" s="1926">
        <v>400.52402000000001</v>
      </c>
      <c r="C11" s="1937">
        <v>405.08585699999998</v>
      </c>
      <c r="D11" s="1928">
        <v>101.13896714609025</v>
      </c>
      <c r="E11" s="1928">
        <v>385.24913099999998</v>
      </c>
      <c r="F11" s="1928">
        <v>379.14088099999998</v>
      </c>
      <c r="G11" s="1928">
        <v>98.414467546196747</v>
      </c>
      <c r="H11" s="1929">
        <v>411.34067199999998</v>
      </c>
      <c r="I11" s="1928">
        <v>425.58636899999999</v>
      </c>
      <c r="J11" s="1930">
        <v>103.46323569967815</v>
      </c>
    </row>
    <row r="12" spans="1:10">
      <c r="A12" s="1925" t="s">
        <v>446</v>
      </c>
      <c r="B12" s="1926">
        <v>291.42895900000002</v>
      </c>
      <c r="C12" s="1937">
        <v>320.47927700000002</v>
      </c>
      <c r="D12" s="1928">
        <v>109.96823311577626</v>
      </c>
      <c r="E12" s="1928">
        <v>304.81786599999998</v>
      </c>
      <c r="F12" s="1928">
        <v>325.13661300000001</v>
      </c>
      <c r="G12" s="1928">
        <v>106.66586485452268</v>
      </c>
      <c r="H12" s="1929">
        <v>277.01461999999998</v>
      </c>
      <c r="I12" s="1928">
        <v>313.74465600000002</v>
      </c>
      <c r="J12" s="1930">
        <v>113.25924097435724</v>
      </c>
    </row>
    <row r="13" spans="1:10">
      <c r="A13" s="1925" t="s">
        <v>447</v>
      </c>
      <c r="B13" s="1926">
        <v>9.8931769999999997</v>
      </c>
      <c r="C13" s="1937">
        <v>7.2419500000000001</v>
      </c>
      <c r="D13" s="1928">
        <v>73.201459955684612</v>
      </c>
      <c r="E13" s="1928">
        <v>5.3932919999999998</v>
      </c>
      <c r="F13" s="1928">
        <v>1.326457</v>
      </c>
      <c r="G13" s="1928">
        <v>24.594570440465677</v>
      </c>
      <c r="H13" s="1929">
        <v>13.966373000000001</v>
      </c>
      <c r="I13" s="1928">
        <v>12.648508</v>
      </c>
      <c r="J13" s="1930">
        <v>90.564014007072544</v>
      </c>
    </row>
    <row r="14" spans="1:10">
      <c r="A14" s="1925" t="s">
        <v>448</v>
      </c>
      <c r="B14" s="1926">
        <v>3.0884369999999999</v>
      </c>
      <c r="C14" s="1937">
        <v>2.063577</v>
      </c>
      <c r="D14" s="1928">
        <v>66.816224517450095</v>
      </c>
      <c r="E14" s="1928">
        <v>2.4980039999999999</v>
      </c>
      <c r="F14" s="1928">
        <v>0.97272999999999998</v>
      </c>
      <c r="G14" s="1928">
        <v>38.940289927478098</v>
      </c>
      <c r="H14" s="1929">
        <v>3.6324320000000001</v>
      </c>
      <c r="I14" s="1928">
        <v>3.064155</v>
      </c>
      <c r="J14" s="1930">
        <v>84.35546763160329</v>
      </c>
    </row>
    <row r="15" spans="1:10">
      <c r="A15" s="1925" t="s">
        <v>449</v>
      </c>
      <c r="B15" s="1926">
        <v>2.527571</v>
      </c>
      <c r="C15" s="1937">
        <v>2.162833</v>
      </c>
      <c r="D15" s="1928">
        <v>85.569623959129132</v>
      </c>
      <c r="E15" s="1928">
        <v>1.9115</v>
      </c>
      <c r="F15" s="1928">
        <v>0.86170000000000002</v>
      </c>
      <c r="G15" s="1928">
        <v>45.079780277269158</v>
      </c>
      <c r="H15" s="1929">
        <v>3.0914799999999998</v>
      </c>
      <c r="I15" s="1928">
        <v>3.3548269999999998</v>
      </c>
      <c r="J15" s="1930">
        <v>108.51847658726565</v>
      </c>
    </row>
    <row r="16" spans="1:10">
      <c r="A16" s="1938" t="s">
        <v>450</v>
      </c>
      <c r="B16" s="1354">
        <v>0.28901500000000002</v>
      </c>
      <c r="C16" s="1235">
        <v>0.12817200000000001</v>
      </c>
      <c r="D16" s="1234">
        <v>44.347871217756861</v>
      </c>
      <c r="E16" s="1234">
        <v>1.0023000000000001E-2</v>
      </c>
      <c r="F16" s="1234">
        <v>1.3982E-2</v>
      </c>
      <c r="G16" s="1234">
        <v>139.49915195051381</v>
      </c>
      <c r="H16" s="1348">
        <v>0.53982200000000002</v>
      </c>
      <c r="I16" s="1234">
        <v>0.23247899999999999</v>
      </c>
      <c r="J16" s="1342">
        <v>43.065862450956054</v>
      </c>
    </row>
    <row r="17" spans="1:10">
      <c r="A17" s="1351" t="s">
        <v>451</v>
      </c>
      <c r="B17" s="1354">
        <v>1917.764844</v>
      </c>
      <c r="C17" s="1235">
        <v>2010.0199359999999</v>
      </c>
      <c r="D17" s="1358">
        <v>104.81055288340659</v>
      </c>
      <c r="E17" s="1358">
        <v>1535.9493010000001</v>
      </c>
      <c r="F17" s="1358">
        <v>1583.056241</v>
      </c>
      <c r="G17" s="1358">
        <v>103.06695930453762</v>
      </c>
      <c r="H17" s="1349">
        <v>2250.2303609999999</v>
      </c>
      <c r="I17" s="1358">
        <v>2388.809718</v>
      </c>
      <c r="J17" s="1343">
        <v>106.15845201459355</v>
      </c>
    </row>
    <row r="18" spans="1:10">
      <c r="A18" s="1919" t="s">
        <v>1063</v>
      </c>
      <c r="B18" s="1920">
        <v>194.07935000000001</v>
      </c>
      <c r="C18" s="1921">
        <v>180.931588</v>
      </c>
      <c r="D18" s="1922">
        <v>93.225573972707551</v>
      </c>
      <c r="E18" s="1922">
        <v>32.759141999999997</v>
      </c>
      <c r="F18" s="1922">
        <v>32.686031999999997</v>
      </c>
      <c r="G18" s="1922">
        <v>99.776825656789185</v>
      </c>
      <c r="H18" s="1923">
        <v>339.168228</v>
      </c>
      <c r="I18" s="1922">
        <v>316.32623000000001</v>
      </c>
      <c r="J18" s="1924">
        <v>93.265289577772606</v>
      </c>
    </row>
    <row r="19" spans="1:10">
      <c r="A19" s="1925" t="s">
        <v>1064</v>
      </c>
      <c r="B19" s="1926">
        <v>658.11235299999998</v>
      </c>
      <c r="C19" s="1937">
        <v>707.91136400000005</v>
      </c>
      <c r="D19" s="1928">
        <v>107.56694670339975</v>
      </c>
      <c r="E19" s="1928">
        <v>572.36059799999998</v>
      </c>
      <c r="F19" s="1928">
        <v>599.06117900000004</v>
      </c>
      <c r="G19" s="1928">
        <v>104.66499285473176</v>
      </c>
      <c r="H19" s="1929">
        <v>733.77420300000006</v>
      </c>
      <c r="I19" s="1928">
        <v>806.26048600000001</v>
      </c>
      <c r="J19" s="1930">
        <v>109.87855428872307</v>
      </c>
    </row>
    <row r="20" spans="1:10">
      <c r="A20" s="1925" t="s">
        <v>452</v>
      </c>
      <c r="B20" s="1926">
        <v>345.91873800000002</v>
      </c>
      <c r="C20" s="1937">
        <v>373.40296699999999</v>
      </c>
      <c r="D20" s="1928">
        <v>107.94528482582517</v>
      </c>
      <c r="E20" s="1928">
        <v>378.61528099999998</v>
      </c>
      <c r="F20" s="1928">
        <v>399.153187</v>
      </c>
      <c r="G20" s="1928">
        <v>105.42447889207092</v>
      </c>
      <c r="H20" s="1929">
        <v>311.390581</v>
      </c>
      <c r="I20" s="1928">
        <v>343.61234300000001</v>
      </c>
      <c r="J20" s="1930">
        <v>110.3476996306449</v>
      </c>
    </row>
    <row r="21" spans="1:10">
      <c r="A21" s="1925" t="s">
        <v>453</v>
      </c>
      <c r="B21" s="1926">
        <v>247.72930299999999</v>
      </c>
      <c r="C21" s="1937">
        <v>267.06110999999999</v>
      </c>
      <c r="D21" s="1928">
        <v>107.80360125584336</v>
      </c>
      <c r="E21" s="1928">
        <v>271.30906199999998</v>
      </c>
      <c r="F21" s="1928">
        <v>285.78604999999999</v>
      </c>
      <c r="G21" s="1928">
        <v>105.33597657714802</v>
      </c>
      <c r="H21" s="1929">
        <v>223.02004500000001</v>
      </c>
      <c r="I21" s="1928">
        <v>245.627636</v>
      </c>
      <c r="J21" s="1930">
        <v>110.13702198831498</v>
      </c>
    </row>
    <row r="22" spans="1:10">
      <c r="A22" s="1925" t="s">
        <v>454</v>
      </c>
      <c r="B22" s="1926">
        <v>26.811631999999999</v>
      </c>
      <c r="C22" s="1937">
        <v>27.408168</v>
      </c>
      <c r="D22" s="1928">
        <v>102.22491491752534</v>
      </c>
      <c r="E22" s="1928">
        <v>25.508526</v>
      </c>
      <c r="F22" s="1928">
        <v>25.910412999999998</v>
      </c>
      <c r="G22" s="1928">
        <v>101.57550067769496</v>
      </c>
      <c r="H22" s="1929">
        <v>27.858934000000001</v>
      </c>
      <c r="I22" s="1928">
        <v>28.654640000000001</v>
      </c>
      <c r="J22" s="1930">
        <v>102.85619686668556</v>
      </c>
    </row>
    <row r="23" spans="1:10">
      <c r="A23" s="1925" t="s">
        <v>455</v>
      </c>
      <c r="B23" s="1926">
        <v>209.57778400000001</v>
      </c>
      <c r="C23" s="1937">
        <v>221.37269800000001</v>
      </c>
      <c r="D23" s="1928">
        <v>105.62794098443182</v>
      </c>
      <c r="E23" s="1928">
        <v>197.17262099999999</v>
      </c>
      <c r="F23" s="1928">
        <v>193.85022699999999</v>
      </c>
      <c r="G23" s="1928">
        <v>98.314982078571646</v>
      </c>
      <c r="H23" s="1929">
        <v>219.93946199999999</v>
      </c>
      <c r="I23" s="1928">
        <v>245.89805899999999</v>
      </c>
      <c r="J23" s="1930">
        <v>111.80261002911791</v>
      </c>
    </row>
    <row r="24" spans="1:10">
      <c r="A24" s="1925" t="s">
        <v>456</v>
      </c>
      <c r="B24" s="1926">
        <v>9.1200130000000001</v>
      </c>
      <c r="C24" s="1937">
        <v>5.7160919999999997</v>
      </c>
      <c r="D24" s="1928">
        <v>62.676358027121225</v>
      </c>
      <c r="E24" s="1928">
        <v>5.0133130000000001</v>
      </c>
      <c r="F24" s="1928">
        <v>1.3486880000000001</v>
      </c>
      <c r="G24" s="1928">
        <v>26.902130387629896</v>
      </c>
      <c r="H24" s="1929">
        <v>12.837794000000001</v>
      </c>
      <c r="I24" s="1928">
        <v>9.7095660000000006</v>
      </c>
      <c r="J24" s="1930">
        <v>75.632667107760099</v>
      </c>
    </row>
    <row r="25" spans="1:10">
      <c r="A25" s="1939" t="s">
        <v>457</v>
      </c>
      <c r="B25" s="1926">
        <v>24.282143000000001</v>
      </c>
      <c r="C25" s="1937">
        <v>25.264258999999999</v>
      </c>
      <c r="D25" s="1928">
        <v>104.04460182941841</v>
      </c>
      <c r="E25" s="1928">
        <v>13.998481999999999</v>
      </c>
      <c r="F25" s="1928">
        <v>12.723776000000001</v>
      </c>
      <c r="G25" s="1928">
        <v>90.893969789009986</v>
      </c>
      <c r="H25" s="1929">
        <v>33.565351999999997</v>
      </c>
      <c r="I25" s="1928">
        <v>36.762748999999999</v>
      </c>
      <c r="J25" s="1930">
        <v>109.52588550240736</v>
      </c>
    </row>
    <row r="26" spans="1:10">
      <c r="A26" s="1938" t="s">
        <v>458</v>
      </c>
      <c r="B26" s="1354">
        <v>0.30333399999999999</v>
      </c>
      <c r="C26" s="1235">
        <v>0.32832499999999998</v>
      </c>
      <c r="D26" s="1234">
        <v>108.23877310159757</v>
      </c>
      <c r="E26" s="1234">
        <v>5.3279E-2</v>
      </c>
      <c r="F26" s="1234">
        <v>4.8182000000000003E-2</v>
      </c>
      <c r="G26" s="1234">
        <v>90.433379004861209</v>
      </c>
      <c r="H26" s="1348">
        <v>0.52835299999999996</v>
      </c>
      <c r="I26" s="1234">
        <v>0.58425400000000005</v>
      </c>
      <c r="J26" s="1342">
        <v>110.58023707634858</v>
      </c>
    </row>
    <row r="27" spans="1:10">
      <c r="A27" s="1351" t="s">
        <v>460</v>
      </c>
      <c r="B27" s="1354">
        <v>314.72951599999999</v>
      </c>
      <c r="C27" s="1235">
        <v>324.732597</v>
      </c>
      <c r="D27" s="1358">
        <v>103.17831041941423</v>
      </c>
      <c r="E27" s="1358">
        <v>320.52161599999999</v>
      </c>
      <c r="F27" s="1358">
        <v>332.50201399999997</v>
      </c>
      <c r="G27" s="1358">
        <v>103.73778160409624</v>
      </c>
      <c r="H27" s="1349">
        <v>307.20163300000002</v>
      </c>
      <c r="I27" s="1358">
        <v>315.208911</v>
      </c>
      <c r="J27" s="1343">
        <v>102.60652195165902</v>
      </c>
    </row>
    <row r="28" spans="1:10">
      <c r="A28" s="1919" t="s">
        <v>461</v>
      </c>
      <c r="B28" s="1920">
        <v>303.84902</v>
      </c>
      <c r="C28" s="1921">
        <v>315.91359799999998</v>
      </c>
      <c r="D28" s="1922">
        <v>103.97058315343585</v>
      </c>
      <c r="E28" s="1922">
        <v>314.01315</v>
      </c>
      <c r="F28" s="1922">
        <v>326.13048900000001</v>
      </c>
      <c r="G28" s="1922">
        <v>103.85886355396264</v>
      </c>
      <c r="H28" s="1923">
        <v>292.35690799999998</v>
      </c>
      <c r="I28" s="1921">
        <v>304.12437199999999</v>
      </c>
      <c r="J28" s="1924">
        <v>104.02503367561953</v>
      </c>
    </row>
    <row r="29" spans="1:10">
      <c r="A29" s="1925" t="s">
        <v>462</v>
      </c>
      <c r="B29" s="1926">
        <v>10.880495</v>
      </c>
      <c r="C29" s="1937">
        <v>8.8189989999999998</v>
      </c>
      <c r="D29" s="1928">
        <v>81.053288476305539</v>
      </c>
      <c r="E29" s="1928">
        <v>6.5084660000000003</v>
      </c>
      <c r="F29" s="1928">
        <v>6.371524</v>
      </c>
      <c r="G29" s="1928">
        <v>97.895940456629873</v>
      </c>
      <c r="H29" s="1929">
        <v>14.844723999999999</v>
      </c>
      <c r="I29" s="1937">
        <v>11.084538999999999</v>
      </c>
      <c r="J29" s="1930">
        <v>74.669889450285496</v>
      </c>
    </row>
    <row r="30" spans="1:10">
      <c r="A30" s="1925" t="s">
        <v>856</v>
      </c>
      <c r="B30" s="1926">
        <v>1264</v>
      </c>
      <c r="C30" s="1937">
        <v>1264</v>
      </c>
      <c r="D30" s="1928">
        <v>100</v>
      </c>
      <c r="E30" s="1928">
        <v>444</v>
      </c>
      <c r="F30" s="1928">
        <v>444</v>
      </c>
      <c r="G30" s="1928">
        <v>100</v>
      </c>
      <c r="H30" s="1929">
        <v>815</v>
      </c>
      <c r="I30" s="1937">
        <v>816</v>
      </c>
      <c r="J30" s="1930">
        <v>100.12269938650307</v>
      </c>
    </row>
    <row r="31" spans="1:10">
      <c r="A31" s="1938" t="s">
        <v>463</v>
      </c>
      <c r="B31" s="1354">
        <v>72</v>
      </c>
      <c r="C31" s="1235">
        <v>76.740506329113927</v>
      </c>
      <c r="D31" s="1234">
        <v>106.58403656821378</v>
      </c>
      <c r="E31" s="1234">
        <v>64</v>
      </c>
      <c r="F31" s="1940">
        <v>66.7</v>
      </c>
      <c r="G31" s="1234">
        <v>104.16666666666667</v>
      </c>
      <c r="H31" s="1348">
        <v>76</v>
      </c>
      <c r="I31" s="1940">
        <v>75.7</v>
      </c>
      <c r="J31" s="1342">
        <v>99.57325746799431</v>
      </c>
    </row>
    <row r="32" spans="1:10" ht="15.75" thickBot="1">
      <c r="A32" s="1352" t="s">
        <v>905</v>
      </c>
      <c r="B32" s="1355">
        <v>1260476.47</v>
      </c>
      <c r="C32" s="1344">
        <v>1222182.92</v>
      </c>
      <c r="D32" s="1345">
        <v>96.961978195435876</v>
      </c>
      <c r="E32" s="1345">
        <v>593103.77</v>
      </c>
      <c r="F32" s="1345">
        <v>580112.48</v>
      </c>
      <c r="G32" s="1345">
        <v>97.809609269554969</v>
      </c>
      <c r="H32" s="1360">
        <v>663832.65</v>
      </c>
      <c r="I32" s="1345">
        <v>638928.57999999996</v>
      </c>
      <c r="J32" s="1346">
        <v>96.248441531159983</v>
      </c>
    </row>
    <row r="33" spans="1:10">
      <c r="A33" s="2017" t="s">
        <v>1065</v>
      </c>
      <c r="B33" s="2018"/>
      <c r="C33" s="2018"/>
      <c r="D33" s="2018"/>
      <c r="E33" s="2018"/>
      <c r="F33" s="2018"/>
      <c r="G33" s="2018"/>
      <c r="H33" s="2018"/>
      <c r="I33" s="2018"/>
      <c r="J33" s="2018"/>
    </row>
    <row r="34" spans="1:10">
      <c r="A34" s="2017" t="s">
        <v>707</v>
      </c>
      <c r="B34" s="2018"/>
      <c r="C34" s="2018"/>
      <c r="D34" s="2018"/>
      <c r="E34" s="2018"/>
      <c r="F34" s="2018"/>
      <c r="G34" s="2018"/>
      <c r="H34" s="2018"/>
      <c r="I34" s="2018"/>
      <c r="J34" s="2018"/>
    </row>
  </sheetData>
  <mergeCells count="9">
    <mergeCell ref="A33:J33"/>
    <mergeCell ref="A34:J34"/>
    <mergeCell ref="A1:J1"/>
    <mergeCell ref="A2:E2"/>
    <mergeCell ref="F2:J2"/>
    <mergeCell ref="A3:A4"/>
    <mergeCell ref="B3:D3"/>
    <mergeCell ref="E3:G3"/>
    <mergeCell ref="H3:J3"/>
  </mergeCells>
  <pageMargins left="0.7" right="0.7" top="0.75" bottom="0.7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5"/>
  <sheetViews>
    <sheetView topLeftCell="A40" zoomScale="115" zoomScaleNormal="115" workbookViewId="0">
      <selection activeCell="L26" sqref="L26"/>
    </sheetView>
  </sheetViews>
  <sheetFormatPr defaultRowHeight="15"/>
  <cols>
    <col min="1" max="1" width="19" customWidth="1"/>
    <col min="2" max="3" width="7.7109375" customWidth="1"/>
    <col min="4" max="4" width="8.7109375" customWidth="1"/>
    <col min="5" max="5" width="8.7109375" style="139" customWidth="1"/>
    <col min="6" max="6" width="8.7109375" customWidth="1"/>
    <col min="7" max="7" width="8.7109375" style="139" customWidth="1"/>
    <col min="8" max="8" width="8.7109375" customWidth="1"/>
    <col min="9" max="9" width="8.7109375" style="139" customWidth="1"/>
    <col min="10" max="10" width="8.7109375" customWidth="1"/>
    <col min="11" max="11" width="8.7109375" style="139" customWidth="1"/>
    <col min="12" max="12" width="4.7109375" customWidth="1"/>
    <col min="13" max="13" width="3.28515625" customWidth="1"/>
  </cols>
  <sheetData>
    <row r="1" spans="1:11" ht="15.75">
      <c r="A1" s="134" t="s">
        <v>858</v>
      </c>
      <c r="B1" s="135"/>
      <c r="C1" s="135"/>
      <c r="D1" s="135"/>
      <c r="E1" s="377"/>
      <c r="F1" s="135"/>
      <c r="G1" s="378"/>
      <c r="H1" s="118"/>
      <c r="I1" s="378"/>
      <c r="J1" s="118"/>
      <c r="K1" s="378"/>
    </row>
    <row r="2" spans="1:11" ht="15.75" thickBot="1">
      <c r="A2" s="136" t="s">
        <v>720</v>
      </c>
      <c r="B2" s="118"/>
      <c r="C2" s="118"/>
      <c r="D2" s="118"/>
      <c r="E2" s="378"/>
      <c r="F2" s="118"/>
      <c r="G2" s="378"/>
      <c r="H2" s="118"/>
      <c r="I2" s="2032" t="s">
        <v>1101</v>
      </c>
      <c r="J2" s="2032"/>
      <c r="K2" s="2032"/>
    </row>
    <row r="3" spans="1:11" ht="44.45" customHeight="1">
      <c r="A3" s="450" t="s">
        <v>721</v>
      </c>
      <c r="B3" s="2033" t="s">
        <v>872</v>
      </c>
      <c r="C3" s="2034"/>
      <c r="D3" s="2035" t="s">
        <v>864</v>
      </c>
      <c r="E3" s="2034"/>
      <c r="F3" s="2035" t="s">
        <v>863</v>
      </c>
      <c r="G3" s="2034"/>
      <c r="H3" s="2035" t="s">
        <v>871</v>
      </c>
      <c r="I3" s="2034"/>
      <c r="J3" s="2035" t="s">
        <v>464</v>
      </c>
      <c r="K3" s="2036"/>
    </row>
    <row r="4" spans="1:11" ht="16.5" customHeight="1" thickBot="1">
      <c r="A4" s="451"/>
      <c r="B4" s="447">
        <v>2017</v>
      </c>
      <c r="C4" s="445">
        <v>2018</v>
      </c>
      <c r="D4" s="445">
        <v>2017</v>
      </c>
      <c r="E4" s="446">
        <v>2018</v>
      </c>
      <c r="F4" s="445">
        <v>2017</v>
      </c>
      <c r="G4" s="446">
        <v>2018</v>
      </c>
      <c r="H4" s="445">
        <v>2017</v>
      </c>
      <c r="I4" s="446">
        <v>2018</v>
      </c>
      <c r="J4" s="445">
        <v>2017</v>
      </c>
      <c r="K4" s="452">
        <v>2018</v>
      </c>
    </row>
    <row r="5" spans="1:11" ht="15.75" thickTop="1">
      <c r="A5" s="453" t="s">
        <v>465</v>
      </c>
      <c r="B5" s="448">
        <v>65114.410805</v>
      </c>
      <c r="C5" s="240">
        <v>33.393189</v>
      </c>
      <c r="D5" s="240">
        <v>57291.404699999999</v>
      </c>
      <c r="E5" s="180">
        <v>16666.353304</v>
      </c>
      <c r="F5" s="240">
        <v>164.19809100000001</v>
      </c>
      <c r="G5" s="180">
        <v>258.767112</v>
      </c>
      <c r="H5" s="454">
        <v>178721.78330000001</v>
      </c>
      <c r="I5" s="180">
        <v>97278.173228</v>
      </c>
      <c r="J5" s="454">
        <v>165.64166700000001</v>
      </c>
      <c r="K5" s="455">
        <v>964.48818900000003</v>
      </c>
    </row>
    <row r="6" spans="1:11">
      <c r="A6" s="453" t="s">
        <v>466</v>
      </c>
      <c r="B6" s="448">
        <v>116.120651</v>
      </c>
      <c r="C6" s="240">
        <v>166.918396</v>
      </c>
      <c r="D6" s="240">
        <v>2113.8809999999999</v>
      </c>
      <c r="E6" s="180">
        <v>2759.5644080000002</v>
      </c>
      <c r="F6" s="240">
        <v>258.36788899999999</v>
      </c>
      <c r="G6" s="180">
        <v>300.32714099999998</v>
      </c>
      <c r="H6" s="454">
        <v>112367.8198</v>
      </c>
      <c r="I6" s="180">
        <v>112490.106132</v>
      </c>
      <c r="J6" s="454">
        <v>6438.279012</v>
      </c>
      <c r="K6" s="455">
        <v>8149.7240570000004</v>
      </c>
    </row>
    <row r="7" spans="1:11">
      <c r="A7" s="453" t="s">
        <v>467</v>
      </c>
      <c r="B7" s="448">
        <v>124.78811</v>
      </c>
      <c r="C7" s="240">
        <v>-2114.0826750000001</v>
      </c>
      <c r="D7" s="240">
        <v>10484.217699999999</v>
      </c>
      <c r="E7" s="180">
        <v>25375.828676000001</v>
      </c>
      <c r="F7" s="240">
        <v>238.794938</v>
      </c>
      <c r="G7" s="180">
        <v>260.36808600000001</v>
      </c>
      <c r="H7" s="454">
        <v>127181.13890000001</v>
      </c>
      <c r="I7" s="180">
        <v>74540.780488000004</v>
      </c>
      <c r="J7" s="454">
        <v>1651.333333</v>
      </c>
      <c r="K7" s="455">
        <v>659.04877999999997</v>
      </c>
    </row>
    <row r="8" spans="1:11">
      <c r="A8" s="453" t="s">
        <v>468</v>
      </c>
      <c r="B8" s="448">
        <v>-162.096645</v>
      </c>
      <c r="C8" s="240">
        <v>-267.37236899999999</v>
      </c>
      <c r="D8" s="240">
        <v>657.6123</v>
      </c>
      <c r="E8" s="180">
        <v>756.43481199999997</v>
      </c>
      <c r="F8" s="240">
        <v>250.09731600000001</v>
      </c>
      <c r="G8" s="180">
        <v>263.75194099999999</v>
      </c>
      <c r="H8" s="454">
        <v>104809.375</v>
      </c>
      <c r="I8" s="180">
        <v>185654.83333299999</v>
      </c>
      <c r="J8" s="454">
        <v>20037.5625</v>
      </c>
      <c r="K8" s="455">
        <v>32467.277778</v>
      </c>
    </row>
    <row r="9" spans="1:11">
      <c r="A9" s="453" t="s">
        <v>943</v>
      </c>
      <c r="B9" s="1257" t="s">
        <v>1082</v>
      </c>
      <c r="C9" s="1258" t="s">
        <v>1082</v>
      </c>
      <c r="D9" s="1258" t="s">
        <v>1082</v>
      </c>
      <c r="E9" s="1259" t="s">
        <v>1082</v>
      </c>
      <c r="F9" s="1258" t="s">
        <v>1082</v>
      </c>
      <c r="G9" s="1259" t="s">
        <v>1082</v>
      </c>
      <c r="H9" s="1260" t="s">
        <v>1082</v>
      </c>
      <c r="I9" s="1259" t="s">
        <v>1082</v>
      </c>
      <c r="J9" s="1260" t="s">
        <v>1082</v>
      </c>
      <c r="K9" s="1261" t="s">
        <v>1082</v>
      </c>
    </row>
    <row r="10" spans="1:11">
      <c r="A10" s="453" t="s">
        <v>469</v>
      </c>
      <c r="B10" s="448">
        <v>65.366542999999993</v>
      </c>
      <c r="C10" s="240">
        <v>88.110639000000006</v>
      </c>
      <c r="D10" s="240">
        <v>1365.5177000000001</v>
      </c>
      <c r="E10" s="180">
        <v>1356.6343899999999</v>
      </c>
      <c r="F10" s="240">
        <v>320.76778300000001</v>
      </c>
      <c r="G10" s="180">
        <v>342.39416</v>
      </c>
      <c r="H10" s="454">
        <v>129399.38740000001</v>
      </c>
      <c r="I10" s="180">
        <v>126288.205607</v>
      </c>
      <c r="J10" s="454">
        <v>17858.905568999999</v>
      </c>
      <c r="K10" s="455">
        <v>17799.07243</v>
      </c>
    </row>
    <row r="11" spans="1:11">
      <c r="A11" s="453" t="s">
        <v>470</v>
      </c>
      <c r="B11" s="448">
        <v>-55.403722000000002</v>
      </c>
      <c r="C11" s="240">
        <v>44.526254000000002</v>
      </c>
      <c r="D11" s="240">
        <v>1291.9032</v>
      </c>
      <c r="E11" s="180">
        <v>1216.9877590000001</v>
      </c>
      <c r="F11" s="240">
        <v>287.34660300000002</v>
      </c>
      <c r="G11" s="180">
        <v>266.47134399999999</v>
      </c>
      <c r="H11" s="454">
        <v>61154.446600000003</v>
      </c>
      <c r="I11" s="180">
        <v>71171.904110000003</v>
      </c>
      <c r="J11" s="454">
        <v>9137.2686080000003</v>
      </c>
      <c r="K11" s="455">
        <v>8915.1729790000009</v>
      </c>
    </row>
    <row r="12" spans="1:11">
      <c r="A12" s="453" t="s">
        <v>471</v>
      </c>
      <c r="B12" s="448">
        <v>665.96409900000003</v>
      </c>
      <c r="C12" s="240">
        <v>837.07235500000002</v>
      </c>
      <c r="D12" s="240">
        <v>2039.8177000000001</v>
      </c>
      <c r="E12" s="180">
        <v>2604.6981839999999</v>
      </c>
      <c r="F12" s="240">
        <v>262.58427399999999</v>
      </c>
      <c r="G12" s="180">
        <v>282.49982199999999</v>
      </c>
      <c r="H12" s="454">
        <v>121496.06110000001</v>
      </c>
      <c r="I12" s="180">
        <v>151742.53579200001</v>
      </c>
      <c r="J12" s="454">
        <v>9982.7030570000006</v>
      </c>
      <c r="K12" s="455">
        <v>10609.804772</v>
      </c>
    </row>
    <row r="13" spans="1:11" s="380" customFormat="1">
      <c r="A13" s="457" t="s">
        <v>472</v>
      </c>
      <c r="B13" s="1361">
        <v>458.25777399999998</v>
      </c>
      <c r="C13" s="613">
        <v>274.01099499999998</v>
      </c>
      <c r="D13" s="613">
        <v>1861.413</v>
      </c>
      <c r="E13" s="614">
        <v>2050.0195600000002</v>
      </c>
      <c r="F13" s="613">
        <v>280.67657400000002</v>
      </c>
      <c r="G13" s="614">
        <v>296.13461000000001</v>
      </c>
      <c r="H13" s="1362">
        <v>120151.68060000001</v>
      </c>
      <c r="I13" s="614">
        <v>117687.04793</v>
      </c>
      <c r="J13" s="1362">
        <v>9410.1597070000007</v>
      </c>
      <c r="K13" s="1363">
        <v>10554.718143</v>
      </c>
    </row>
    <row r="14" spans="1:11">
      <c r="A14" s="453" t="s">
        <v>473</v>
      </c>
      <c r="B14" s="448">
        <v>265.39241199999998</v>
      </c>
      <c r="C14" s="240">
        <v>210.54309499999999</v>
      </c>
      <c r="D14" s="240">
        <v>1785.6742999999999</v>
      </c>
      <c r="E14" s="180">
        <v>1966.4287400000001</v>
      </c>
      <c r="F14" s="240">
        <v>275.071189</v>
      </c>
      <c r="G14" s="180">
        <v>285.25270999999998</v>
      </c>
      <c r="H14" s="454">
        <v>135742.3854</v>
      </c>
      <c r="I14" s="180">
        <v>143431.040435</v>
      </c>
      <c r="J14" s="454">
        <v>11255.204521</v>
      </c>
      <c r="K14" s="455">
        <v>11750.120303</v>
      </c>
    </row>
    <row r="15" spans="1:11">
      <c r="A15" s="453" t="s">
        <v>474</v>
      </c>
      <c r="B15" s="448">
        <v>9.5874839999999999</v>
      </c>
      <c r="C15" s="240">
        <v>102.879796</v>
      </c>
      <c r="D15" s="240">
        <v>1129.9719</v>
      </c>
      <c r="E15" s="180">
        <v>1151.5669740000001</v>
      </c>
      <c r="F15" s="240">
        <v>258.77535699999999</v>
      </c>
      <c r="G15" s="180">
        <v>255.297652</v>
      </c>
      <c r="H15" s="454">
        <v>81608.231400000004</v>
      </c>
      <c r="I15" s="180">
        <v>85622.936390999996</v>
      </c>
      <c r="J15" s="454">
        <v>12409.50935</v>
      </c>
      <c r="K15" s="455">
        <v>11556.274821999999</v>
      </c>
    </row>
    <row r="16" spans="1:11">
      <c r="A16" s="453" t="s">
        <v>475</v>
      </c>
      <c r="B16" s="448">
        <v>-58.897776</v>
      </c>
      <c r="C16" s="240">
        <v>169.69537700000001</v>
      </c>
      <c r="D16" s="240">
        <v>1444.7583999999999</v>
      </c>
      <c r="E16" s="180">
        <v>2525.5248280000001</v>
      </c>
      <c r="F16" s="240">
        <v>315.65097600000001</v>
      </c>
      <c r="G16" s="180">
        <v>367.68440099999998</v>
      </c>
      <c r="H16" s="454">
        <v>62310.236400000002</v>
      </c>
      <c r="I16" s="180">
        <v>126150.855305</v>
      </c>
      <c r="J16" s="454">
        <v>8684.7842400000009</v>
      </c>
      <c r="K16" s="455">
        <v>11536.482314999999</v>
      </c>
    </row>
    <row r="17" spans="1:11">
      <c r="A17" s="453" t="s">
        <v>476</v>
      </c>
      <c r="B17" s="448">
        <v>137.84010000000001</v>
      </c>
      <c r="C17" s="240">
        <v>37.928314999999998</v>
      </c>
      <c r="D17" s="240">
        <v>1895.7129</v>
      </c>
      <c r="E17" s="180">
        <v>1782.0659290000001</v>
      </c>
      <c r="F17" s="240">
        <v>330.48642899999999</v>
      </c>
      <c r="G17" s="180">
        <v>336.68835300000001</v>
      </c>
      <c r="H17" s="454">
        <v>80774.3171</v>
      </c>
      <c r="I17" s="180">
        <v>82592.811189</v>
      </c>
      <c r="J17" s="454">
        <v>8548.9766540000001</v>
      </c>
      <c r="K17" s="455">
        <v>9612.7762239999993</v>
      </c>
    </row>
    <row r="18" spans="1:11">
      <c r="A18" s="453" t="s">
        <v>477</v>
      </c>
      <c r="B18" s="448">
        <v>213.66891200000001</v>
      </c>
      <c r="C18" s="240">
        <v>137.36953800000001</v>
      </c>
      <c r="D18" s="240">
        <v>1363.9960000000001</v>
      </c>
      <c r="E18" s="180">
        <v>1341.214905</v>
      </c>
      <c r="F18" s="240">
        <v>334.36909300000002</v>
      </c>
      <c r="G18" s="180">
        <v>339.01233000000002</v>
      </c>
      <c r="H18" s="454">
        <v>78584.980100000001</v>
      </c>
      <c r="I18" s="180">
        <v>79366.418403000003</v>
      </c>
      <c r="J18" s="454">
        <v>13671.841611</v>
      </c>
      <c r="K18" s="455">
        <v>14090.188211999999</v>
      </c>
    </row>
    <row r="19" spans="1:11">
      <c r="A19" s="453" t="s">
        <v>478</v>
      </c>
      <c r="B19" s="448">
        <v>-34.139909000000003</v>
      </c>
      <c r="C19" s="240">
        <v>-60.260370000000002</v>
      </c>
      <c r="D19" s="240">
        <v>1157.1443999999999</v>
      </c>
      <c r="E19" s="180">
        <v>1254.3002980000001</v>
      </c>
      <c r="F19" s="240">
        <v>290.51709599999998</v>
      </c>
      <c r="G19" s="180">
        <v>271.10715599999997</v>
      </c>
      <c r="H19" s="454">
        <v>83283.854099999997</v>
      </c>
      <c r="I19" s="180">
        <v>80889.213772999996</v>
      </c>
      <c r="J19" s="454">
        <v>10575.505405</v>
      </c>
      <c r="K19" s="455">
        <v>10244.482066</v>
      </c>
    </row>
    <row r="20" spans="1:11">
      <c r="A20" s="453" t="s">
        <v>479</v>
      </c>
      <c r="B20" s="448">
        <v>2.142001</v>
      </c>
      <c r="C20" s="240">
        <v>2.4706739999999998</v>
      </c>
      <c r="D20" s="240">
        <v>1675.7597000000001</v>
      </c>
      <c r="E20" s="180">
        <v>1620.6063509999999</v>
      </c>
      <c r="F20" s="240">
        <v>293.53665000000001</v>
      </c>
      <c r="G20" s="180">
        <v>310.25541199999998</v>
      </c>
      <c r="H20" s="454">
        <v>103018.1511</v>
      </c>
      <c r="I20" s="180">
        <v>104793.930131</v>
      </c>
      <c r="J20" s="454">
        <v>12314.126667</v>
      </c>
      <c r="K20" s="455">
        <v>13784.207619999999</v>
      </c>
    </row>
    <row r="21" spans="1:11" s="380" customFormat="1">
      <c r="A21" s="457" t="s">
        <v>480</v>
      </c>
      <c r="B21" s="1361">
        <v>106.73200900000001</v>
      </c>
      <c r="C21" s="613">
        <v>102.26887600000001</v>
      </c>
      <c r="D21" s="613">
        <v>1537.4994999999999</v>
      </c>
      <c r="E21" s="614">
        <v>1641.5230309999999</v>
      </c>
      <c r="F21" s="613">
        <v>292.06104900000003</v>
      </c>
      <c r="G21" s="614">
        <v>300.434012</v>
      </c>
      <c r="H21" s="1362">
        <v>97520.869500000001</v>
      </c>
      <c r="I21" s="614">
        <v>106435.943869</v>
      </c>
      <c r="J21" s="1362">
        <v>11268.53593</v>
      </c>
      <c r="K21" s="1363">
        <v>12020.389517</v>
      </c>
    </row>
    <row r="22" spans="1:11">
      <c r="A22" s="453" t="s">
        <v>481</v>
      </c>
      <c r="B22" s="448">
        <v>112.408874</v>
      </c>
      <c r="C22" s="240">
        <v>71.866874999999993</v>
      </c>
      <c r="D22" s="240">
        <v>1463.1234999999999</v>
      </c>
      <c r="E22" s="180">
        <v>1375.6264100000001</v>
      </c>
      <c r="F22" s="240">
        <v>358.88953600000002</v>
      </c>
      <c r="G22" s="180">
        <v>337.02379500000001</v>
      </c>
      <c r="H22" s="454">
        <v>71405.599100000007</v>
      </c>
      <c r="I22" s="180">
        <v>74361.743119000006</v>
      </c>
      <c r="J22" s="454">
        <v>11110.847926</v>
      </c>
      <c r="K22" s="455">
        <v>10780.850114999999</v>
      </c>
    </row>
    <row r="23" spans="1:11">
      <c r="A23" s="453" t="s">
        <v>482</v>
      </c>
      <c r="B23" s="448">
        <v>-21.718413999999999</v>
      </c>
      <c r="C23" s="240">
        <v>-54.276313000000002</v>
      </c>
      <c r="D23" s="240">
        <v>751.92560000000003</v>
      </c>
      <c r="E23" s="180">
        <v>798.06091800000002</v>
      </c>
      <c r="F23" s="240">
        <v>264.92106699999999</v>
      </c>
      <c r="G23" s="180">
        <v>360.08337599999999</v>
      </c>
      <c r="H23" s="454">
        <v>62727.1875</v>
      </c>
      <c r="I23" s="180">
        <v>68173.820359000005</v>
      </c>
      <c r="J23" s="454">
        <v>11306.5</v>
      </c>
      <c r="K23" s="455">
        <v>15464.071677</v>
      </c>
    </row>
    <row r="24" spans="1:11">
      <c r="A24" s="453" t="s">
        <v>483</v>
      </c>
      <c r="B24" s="448">
        <v>-51.376961999999999</v>
      </c>
      <c r="C24" s="240">
        <v>30.870771999999999</v>
      </c>
      <c r="D24" s="240">
        <v>546.77689999999996</v>
      </c>
      <c r="E24" s="180">
        <v>646.49050499999998</v>
      </c>
      <c r="F24" s="240">
        <v>336.64426800000001</v>
      </c>
      <c r="G24" s="180">
        <v>324.98422900000003</v>
      </c>
      <c r="H24" s="454">
        <v>72949.536399999997</v>
      </c>
      <c r="I24" s="180">
        <v>69632.489933000004</v>
      </c>
      <c r="J24" s="454">
        <v>16709.059603000002</v>
      </c>
      <c r="K24" s="455">
        <v>15800.973153999999</v>
      </c>
    </row>
    <row r="25" spans="1:11">
      <c r="A25" s="453" t="s">
        <v>484</v>
      </c>
      <c r="B25" s="448">
        <v>-40.665422</v>
      </c>
      <c r="C25" s="240">
        <v>46.021568000000002</v>
      </c>
      <c r="D25" s="240">
        <v>1092.2766999999999</v>
      </c>
      <c r="E25" s="180">
        <v>1068.623803</v>
      </c>
      <c r="F25" s="240">
        <v>326.018395</v>
      </c>
      <c r="G25" s="180">
        <v>327.13987800000001</v>
      </c>
      <c r="H25" s="454">
        <v>63904.916599999997</v>
      </c>
      <c r="I25" s="180">
        <v>68472.156126999995</v>
      </c>
      <c r="J25" s="454">
        <v>12247.479469</v>
      </c>
      <c r="K25" s="455">
        <v>12807.509441</v>
      </c>
    </row>
    <row r="26" spans="1:11">
      <c r="A26" s="453" t="s">
        <v>485</v>
      </c>
      <c r="B26" s="448">
        <v>116.498546</v>
      </c>
      <c r="C26" s="240">
        <v>134.75619499999999</v>
      </c>
      <c r="D26" s="240">
        <v>1359.2927999999999</v>
      </c>
      <c r="E26" s="180">
        <v>1479.138872</v>
      </c>
      <c r="F26" s="240">
        <v>341.60745300000002</v>
      </c>
      <c r="G26" s="180">
        <v>339.95495799999998</v>
      </c>
      <c r="H26" s="454">
        <v>62573.258199999997</v>
      </c>
      <c r="I26" s="180">
        <v>67516.496855000005</v>
      </c>
      <c r="J26" s="454">
        <v>8901.9692959999993</v>
      </c>
      <c r="K26" s="455">
        <v>9982.6918239999995</v>
      </c>
    </row>
    <row r="27" spans="1:11">
      <c r="A27" s="453" t="s">
        <v>486</v>
      </c>
      <c r="B27" s="448">
        <v>90.496335999999999</v>
      </c>
      <c r="C27" s="240">
        <v>55.883912000000002</v>
      </c>
      <c r="D27" s="240">
        <v>1354.6768999999999</v>
      </c>
      <c r="E27" s="180">
        <v>1226.0278579999999</v>
      </c>
      <c r="F27" s="240">
        <v>288.58068400000002</v>
      </c>
      <c r="G27" s="180">
        <v>325.68661200000003</v>
      </c>
      <c r="H27" s="454">
        <v>145953.5</v>
      </c>
      <c r="I27" s="180">
        <v>124468.65</v>
      </c>
      <c r="J27" s="454">
        <v>14007.258621000001</v>
      </c>
      <c r="K27" s="455">
        <v>15159.083333</v>
      </c>
    </row>
    <row r="28" spans="1:11">
      <c r="A28" s="453" t="s">
        <v>487</v>
      </c>
      <c r="B28" s="448">
        <v>26.974993000000001</v>
      </c>
      <c r="C28" s="240">
        <v>17.487905000000001</v>
      </c>
      <c r="D28" s="240">
        <v>625.38890000000004</v>
      </c>
      <c r="E28" s="180">
        <v>1244.4620629999999</v>
      </c>
      <c r="F28" s="240">
        <v>333.81769100000002</v>
      </c>
      <c r="G28" s="180">
        <v>322.01084400000002</v>
      </c>
      <c r="H28" s="454">
        <v>47573.098700000002</v>
      </c>
      <c r="I28" s="180">
        <v>72733.804994000006</v>
      </c>
      <c r="J28" s="454">
        <v>14128.038627</v>
      </c>
      <c r="K28" s="455">
        <v>13514.359888999999</v>
      </c>
    </row>
    <row r="29" spans="1:11">
      <c r="A29" s="453" t="s">
        <v>488</v>
      </c>
      <c r="B29" s="448">
        <v>157.33554100000001</v>
      </c>
      <c r="C29" s="240">
        <v>5.0585959999999996</v>
      </c>
      <c r="D29" s="240">
        <v>3780.1776</v>
      </c>
      <c r="E29" s="180">
        <v>4058.179697</v>
      </c>
      <c r="F29" s="240">
        <v>360.31811499999998</v>
      </c>
      <c r="G29" s="180">
        <v>355.48156999999998</v>
      </c>
      <c r="H29" s="454">
        <v>69829.749500000005</v>
      </c>
      <c r="I29" s="180">
        <v>73231.071855999995</v>
      </c>
      <c r="J29" s="454">
        <v>4948.8703299999997</v>
      </c>
      <c r="K29" s="455">
        <v>4732.261477</v>
      </c>
    </row>
    <row r="30" spans="1:11">
      <c r="A30" s="453" t="s">
        <v>489</v>
      </c>
      <c r="B30" s="448">
        <v>-30.831633</v>
      </c>
      <c r="C30" s="240">
        <v>23.671576000000002</v>
      </c>
      <c r="D30" s="240">
        <v>982.72019999999998</v>
      </c>
      <c r="E30" s="180">
        <v>1022.410063</v>
      </c>
      <c r="F30" s="240">
        <v>339.22924499999999</v>
      </c>
      <c r="G30" s="180">
        <v>352.80452000000002</v>
      </c>
      <c r="H30" s="454">
        <v>56080.866900000001</v>
      </c>
      <c r="I30" s="180">
        <v>61957.485655999997</v>
      </c>
      <c r="J30" s="454">
        <v>11401.747984</v>
      </c>
      <c r="K30" s="455">
        <v>12577.018443000001</v>
      </c>
    </row>
    <row r="31" spans="1:11" s="380" customFormat="1">
      <c r="A31" s="457" t="s">
        <v>490</v>
      </c>
      <c r="B31" s="1361">
        <v>27.572184</v>
      </c>
      <c r="C31" s="613">
        <v>39.826774</v>
      </c>
      <c r="D31" s="613">
        <v>1226.6476</v>
      </c>
      <c r="E31" s="614">
        <v>1332.3961549999999</v>
      </c>
      <c r="F31" s="613">
        <v>332.96587099999999</v>
      </c>
      <c r="G31" s="614">
        <v>338.47709200000003</v>
      </c>
      <c r="H31" s="1362">
        <v>65157.165300000001</v>
      </c>
      <c r="I31" s="614">
        <v>70602.328771</v>
      </c>
      <c r="J31" s="1362">
        <v>10649.810183</v>
      </c>
      <c r="K31" s="1363">
        <v>11135.421281999999</v>
      </c>
    </row>
    <row r="32" spans="1:11">
      <c r="A32" s="453" t="s">
        <v>491</v>
      </c>
      <c r="B32" s="448">
        <v>173.174319</v>
      </c>
      <c r="C32" s="240">
        <v>103.30766300000001</v>
      </c>
      <c r="D32" s="240">
        <v>1559.2759000000001</v>
      </c>
      <c r="E32" s="180">
        <v>1423.114196</v>
      </c>
      <c r="F32" s="240">
        <v>235.27049299999999</v>
      </c>
      <c r="G32" s="180">
        <v>273.84988600000003</v>
      </c>
      <c r="H32" s="454">
        <v>121696.1498</v>
      </c>
      <c r="I32" s="180">
        <v>124614.972152</v>
      </c>
      <c r="J32" s="454">
        <v>7569.8522569999996</v>
      </c>
      <c r="K32" s="455">
        <v>8847.2070380000005</v>
      </c>
    </row>
    <row r="33" spans="1:11">
      <c r="A33" s="453" t="s">
        <v>492</v>
      </c>
      <c r="B33" s="448">
        <v>146.86160599999999</v>
      </c>
      <c r="C33" s="240">
        <v>126.26316199999999</v>
      </c>
      <c r="D33" s="240">
        <v>1263.2501999999999</v>
      </c>
      <c r="E33" s="180">
        <v>1273.1062219999999</v>
      </c>
      <c r="F33" s="240">
        <v>266.361085</v>
      </c>
      <c r="G33" s="180">
        <v>257.33295900000002</v>
      </c>
      <c r="H33" s="454">
        <v>119681.9817</v>
      </c>
      <c r="I33" s="180">
        <v>125941.472165</v>
      </c>
      <c r="J33" s="454">
        <v>16379.272585000001</v>
      </c>
      <c r="K33" s="455">
        <v>15946.29651</v>
      </c>
    </row>
    <row r="34" spans="1:11">
      <c r="A34" s="453" t="s">
        <v>493</v>
      </c>
      <c r="B34" s="448">
        <v>53.501983000000003</v>
      </c>
      <c r="C34" s="240">
        <v>49.815432999999999</v>
      </c>
      <c r="D34" s="240">
        <v>1903.373</v>
      </c>
      <c r="E34" s="180">
        <v>1861.685579</v>
      </c>
      <c r="F34" s="240">
        <v>249.17610500000001</v>
      </c>
      <c r="G34" s="180">
        <v>267.23184500000002</v>
      </c>
      <c r="H34" s="454">
        <v>89827.561300000001</v>
      </c>
      <c r="I34" s="180">
        <v>102090.83257899999</v>
      </c>
      <c r="J34" s="454">
        <v>8472.3995790000008</v>
      </c>
      <c r="K34" s="455">
        <v>9812.0076700000009</v>
      </c>
    </row>
    <row r="35" spans="1:11">
      <c r="A35" s="453" t="s">
        <v>494</v>
      </c>
      <c r="B35" s="448">
        <v>92.582476999999997</v>
      </c>
      <c r="C35" s="240">
        <v>96.598943000000006</v>
      </c>
      <c r="D35" s="240">
        <v>1335.7548999999999</v>
      </c>
      <c r="E35" s="180">
        <v>1419.904761</v>
      </c>
      <c r="F35" s="240">
        <v>246.20256599999999</v>
      </c>
      <c r="G35" s="180">
        <v>268.148008</v>
      </c>
      <c r="H35" s="454">
        <v>100164.9411</v>
      </c>
      <c r="I35" s="180">
        <v>101270.62145399999</v>
      </c>
      <c r="J35" s="454">
        <v>11380.037435</v>
      </c>
      <c r="K35" s="455">
        <v>12001.165521999999</v>
      </c>
    </row>
    <row r="36" spans="1:11">
      <c r="A36" s="453" t="s">
        <v>495</v>
      </c>
      <c r="B36" s="448">
        <v>165.802245</v>
      </c>
      <c r="C36" s="240">
        <v>209.832437</v>
      </c>
      <c r="D36" s="240">
        <v>1066.0103999999999</v>
      </c>
      <c r="E36" s="180">
        <v>1108.0919940000001</v>
      </c>
      <c r="F36" s="240">
        <v>223.31336899999999</v>
      </c>
      <c r="G36" s="180">
        <v>215.33750000000001</v>
      </c>
      <c r="H36" s="454">
        <v>123064.3493</v>
      </c>
      <c r="I36" s="180">
        <v>146204.677551</v>
      </c>
      <c r="J36" s="454">
        <v>14079.767352999999</v>
      </c>
      <c r="K36" s="455">
        <v>14943.534776</v>
      </c>
    </row>
    <row r="37" spans="1:11">
      <c r="A37" s="453" t="s">
        <v>496</v>
      </c>
      <c r="B37" s="448">
        <v>49.836934999999997</v>
      </c>
      <c r="C37" s="240">
        <v>78.210729999999998</v>
      </c>
      <c r="D37" s="240">
        <v>1294.7466999999999</v>
      </c>
      <c r="E37" s="180">
        <v>1328.9025710000001</v>
      </c>
      <c r="F37" s="240">
        <v>281.84994999999998</v>
      </c>
      <c r="G37" s="180">
        <v>299.32183500000002</v>
      </c>
      <c r="H37" s="454">
        <v>79719.473400000003</v>
      </c>
      <c r="I37" s="180">
        <v>86248.474870000005</v>
      </c>
      <c r="J37" s="454">
        <v>11763.255814</v>
      </c>
      <c r="K37" s="455">
        <v>12887.895581000001</v>
      </c>
    </row>
    <row r="38" spans="1:11">
      <c r="A38" s="453" t="s">
        <v>497</v>
      </c>
      <c r="B38" s="448">
        <v>125.866953</v>
      </c>
      <c r="C38" s="240">
        <v>115.798455</v>
      </c>
      <c r="D38" s="240">
        <v>1111.4936</v>
      </c>
      <c r="E38" s="180">
        <v>1096.08887</v>
      </c>
      <c r="F38" s="240">
        <v>322.21128599999997</v>
      </c>
      <c r="G38" s="180">
        <v>317.57832500000001</v>
      </c>
      <c r="H38" s="454">
        <v>97143.902000000002</v>
      </c>
      <c r="I38" s="180">
        <v>92779.126403999995</v>
      </c>
      <c r="J38" s="454">
        <v>18501.827088999999</v>
      </c>
      <c r="K38" s="455">
        <v>17727.525393</v>
      </c>
    </row>
    <row r="39" spans="1:11" s="380" customFormat="1">
      <c r="A39" s="457" t="s">
        <v>498</v>
      </c>
      <c r="B39" s="1361">
        <v>113.965284</v>
      </c>
      <c r="C39" s="613">
        <v>102.71532500000001</v>
      </c>
      <c r="D39" s="613">
        <v>1412.0730000000001</v>
      </c>
      <c r="E39" s="614">
        <v>1413.8544879999999</v>
      </c>
      <c r="F39" s="613">
        <v>256.195763</v>
      </c>
      <c r="G39" s="614">
        <v>269.37940200000003</v>
      </c>
      <c r="H39" s="1362">
        <v>104707.0186</v>
      </c>
      <c r="I39" s="614">
        <v>109830.56423600001</v>
      </c>
      <c r="J39" s="1362">
        <v>11237.593655999999</v>
      </c>
      <c r="K39" s="1363">
        <v>12109.799707</v>
      </c>
    </row>
    <row r="40" spans="1:11" s="139" customFormat="1">
      <c r="A40" s="456" t="s">
        <v>857</v>
      </c>
      <c r="B40" s="449">
        <v>23.846240000000002</v>
      </c>
      <c r="C40" s="449">
        <v>-100.025229</v>
      </c>
      <c r="D40" s="449">
        <v>1492.6047000000001</v>
      </c>
      <c r="E40" s="449">
        <v>1196.9760679999999</v>
      </c>
      <c r="F40" s="449">
        <v>403.44664399999999</v>
      </c>
      <c r="G40" s="449">
        <v>377.06160799999998</v>
      </c>
      <c r="H40" s="449">
        <v>66086.875</v>
      </c>
      <c r="I40" s="449">
        <v>64350.633802999997</v>
      </c>
      <c r="J40" s="449">
        <v>9476.5694440000007</v>
      </c>
      <c r="K40" s="615">
        <v>8840.8732390000005</v>
      </c>
    </row>
    <row r="41" spans="1:11">
      <c r="A41" s="453" t="s">
        <v>499</v>
      </c>
      <c r="B41" s="448">
        <v>9.7920160000000003</v>
      </c>
      <c r="C41" s="240">
        <v>-7.3648379999999998</v>
      </c>
      <c r="D41" s="240">
        <v>495.21390000000002</v>
      </c>
      <c r="E41" s="180">
        <v>359.28648399999997</v>
      </c>
      <c r="F41" s="240">
        <v>560.09855700000003</v>
      </c>
      <c r="G41" s="180">
        <v>478.796109</v>
      </c>
      <c r="H41" s="454">
        <v>35026.397299999997</v>
      </c>
      <c r="I41" s="180">
        <v>35667.126049999999</v>
      </c>
      <c r="J41" s="454">
        <v>15530.842466</v>
      </c>
      <c r="K41" s="455">
        <v>16606.781513000002</v>
      </c>
    </row>
    <row r="42" spans="1:11">
      <c r="A42" s="453" t="s">
        <v>500</v>
      </c>
      <c r="B42" s="448">
        <v>-16.708829000000001</v>
      </c>
      <c r="C42" s="240">
        <v>-23.02131</v>
      </c>
      <c r="D42" s="240">
        <v>465.10469999999998</v>
      </c>
      <c r="E42" s="180">
        <v>596.04059900000004</v>
      </c>
      <c r="F42" s="240">
        <v>395.40846599999998</v>
      </c>
      <c r="G42" s="180">
        <v>476.73849799999999</v>
      </c>
      <c r="H42" s="454">
        <v>36102.722199999997</v>
      </c>
      <c r="I42" s="180">
        <v>44795.206451999999</v>
      </c>
      <c r="J42" s="454">
        <v>13819.023810000001</v>
      </c>
      <c r="K42" s="455">
        <v>16736.535484</v>
      </c>
    </row>
    <row r="43" spans="1:11">
      <c r="A43" s="453" t="s">
        <v>501</v>
      </c>
      <c r="B43" s="448">
        <v>57.631914000000002</v>
      </c>
      <c r="C43" s="240">
        <v>-7.8064289999999996</v>
      </c>
      <c r="D43" s="240">
        <v>477.5598</v>
      </c>
      <c r="E43" s="180">
        <v>705.806737</v>
      </c>
      <c r="F43" s="240">
        <v>539.70052899999996</v>
      </c>
      <c r="G43" s="180">
        <v>478.64708200000001</v>
      </c>
      <c r="H43" s="454">
        <v>50454.9545</v>
      </c>
      <c r="I43" s="180">
        <v>45956.979166999998</v>
      </c>
      <c r="J43" s="454">
        <v>19971.453030000001</v>
      </c>
      <c r="K43" s="455">
        <v>15553.4375</v>
      </c>
    </row>
    <row r="44" spans="1:11">
      <c r="A44" s="453" t="s">
        <v>502</v>
      </c>
      <c r="B44" s="448">
        <v>24.807600999999998</v>
      </c>
      <c r="C44" s="240">
        <v>-22.401143000000001</v>
      </c>
      <c r="D44" s="240">
        <v>592.94150000000002</v>
      </c>
      <c r="E44" s="180">
        <v>633.84429599999999</v>
      </c>
      <c r="F44" s="240">
        <v>355.37300699999997</v>
      </c>
      <c r="G44" s="180">
        <v>365.729443</v>
      </c>
      <c r="H44" s="454">
        <v>54789.086300000003</v>
      </c>
      <c r="I44" s="180">
        <v>56543.674074000002</v>
      </c>
      <c r="J44" s="454">
        <v>16367.046813000001</v>
      </c>
      <c r="K44" s="455">
        <v>15946.562281</v>
      </c>
    </row>
    <row r="45" spans="1:11">
      <c r="A45" s="453" t="s">
        <v>503</v>
      </c>
      <c r="B45" s="448">
        <v>24.118694000000001</v>
      </c>
      <c r="C45" s="240">
        <v>40.510657000000002</v>
      </c>
      <c r="D45" s="240">
        <v>832.8913</v>
      </c>
      <c r="E45" s="180">
        <v>1124.99</v>
      </c>
      <c r="F45" s="240">
        <v>380.08330999999998</v>
      </c>
      <c r="G45" s="180">
        <v>366.46537599999999</v>
      </c>
      <c r="H45" s="454">
        <v>78322.934699999998</v>
      </c>
      <c r="I45" s="180">
        <v>90524.041375999994</v>
      </c>
      <c r="J45" s="454">
        <v>14747.048421</v>
      </c>
      <c r="K45" s="455">
        <v>14131.038509</v>
      </c>
    </row>
    <row r="46" spans="1:11">
      <c r="A46" s="453" t="s">
        <v>504</v>
      </c>
      <c r="B46" s="448">
        <v>-9.6407989999999995</v>
      </c>
      <c r="C46" s="240">
        <v>5.8128739999999999</v>
      </c>
      <c r="D46" s="240">
        <v>654.12249999999995</v>
      </c>
      <c r="E46" s="180">
        <v>625.90414699999997</v>
      </c>
      <c r="F46" s="240">
        <v>359.14915100000002</v>
      </c>
      <c r="G46" s="180">
        <v>350.99464499999999</v>
      </c>
      <c r="H46" s="454">
        <v>52676.889199999998</v>
      </c>
      <c r="I46" s="180">
        <v>63922.605536000003</v>
      </c>
      <c r="J46" s="454">
        <v>11260.697044</v>
      </c>
      <c r="K46" s="455">
        <v>12122.00692</v>
      </c>
    </row>
    <row r="47" spans="1:11">
      <c r="A47" s="453" t="s">
        <v>505</v>
      </c>
      <c r="B47" s="448">
        <v>-83.578980000000001</v>
      </c>
      <c r="C47" s="240">
        <v>-31.983366</v>
      </c>
      <c r="D47" s="240">
        <v>753.54610000000002</v>
      </c>
      <c r="E47" s="180">
        <v>784.98944500000005</v>
      </c>
      <c r="F47" s="240">
        <v>381.311781</v>
      </c>
      <c r="G47" s="180">
        <v>476.87049000000002</v>
      </c>
      <c r="H47" s="454">
        <v>44028.2088</v>
      </c>
      <c r="I47" s="180">
        <v>49460.381394999997</v>
      </c>
      <c r="J47" s="454">
        <v>11124.610441999999</v>
      </c>
      <c r="K47" s="455">
        <v>14363.139535</v>
      </c>
    </row>
    <row r="48" spans="1:11">
      <c r="A48" s="453" t="s">
        <v>506</v>
      </c>
      <c r="B48" s="448">
        <v>55.770727999999998</v>
      </c>
      <c r="C48" s="240">
        <v>143.58144100000001</v>
      </c>
      <c r="D48" s="240">
        <v>1505.8380999999999</v>
      </c>
      <c r="E48" s="180">
        <v>1464.9574990000001</v>
      </c>
      <c r="F48" s="240">
        <v>328.43615199999999</v>
      </c>
      <c r="G48" s="180">
        <v>349.72790400000002</v>
      </c>
      <c r="H48" s="454">
        <v>78525.004000000001</v>
      </c>
      <c r="I48" s="180">
        <v>77408.534578999999</v>
      </c>
      <c r="J48" s="454">
        <v>11723.291999999999</v>
      </c>
      <c r="K48" s="455">
        <v>11430.859812999999</v>
      </c>
    </row>
    <row r="49" spans="1:11">
      <c r="A49" s="453" t="s">
        <v>507</v>
      </c>
      <c r="B49" s="448">
        <v>-116.712299</v>
      </c>
      <c r="C49" s="240">
        <v>-82.952488000000002</v>
      </c>
      <c r="D49" s="240">
        <v>704.59879999999998</v>
      </c>
      <c r="E49" s="180">
        <v>805.57764299999997</v>
      </c>
      <c r="F49" s="240">
        <v>351.86255799999998</v>
      </c>
      <c r="G49" s="180">
        <v>445.17918100000003</v>
      </c>
      <c r="H49" s="454">
        <v>39490.045299999998</v>
      </c>
      <c r="I49" s="180">
        <v>43390.819444000001</v>
      </c>
      <c r="J49" s="454">
        <v>10048.181070000001</v>
      </c>
      <c r="K49" s="455">
        <v>11995.888889</v>
      </c>
    </row>
    <row r="50" spans="1:11">
      <c r="A50" s="453" t="s">
        <v>508</v>
      </c>
      <c r="B50" s="448">
        <v>-16.742567999999999</v>
      </c>
      <c r="C50" s="240">
        <v>-34.242300999999998</v>
      </c>
      <c r="D50" s="240">
        <v>467.9316</v>
      </c>
      <c r="E50" s="180">
        <v>679.41698299999996</v>
      </c>
      <c r="F50" s="240">
        <v>344.29330099999999</v>
      </c>
      <c r="G50" s="180">
        <v>396.84678100000002</v>
      </c>
      <c r="H50" s="454">
        <v>54048.491399999999</v>
      </c>
      <c r="I50" s="180">
        <v>68333.342308000007</v>
      </c>
      <c r="J50" s="454">
        <v>17517.662856999999</v>
      </c>
      <c r="K50" s="455">
        <v>14729.334615</v>
      </c>
    </row>
    <row r="51" spans="1:11" s="380" customFormat="1" ht="15.75" thickBot="1">
      <c r="A51" s="459" t="s">
        <v>509</v>
      </c>
      <c r="B51" s="460">
        <v>1.69607</v>
      </c>
      <c r="C51" s="461">
        <v>0.60928800000000005</v>
      </c>
      <c r="D51" s="461">
        <v>727.70209999999997</v>
      </c>
      <c r="E51" s="462">
        <v>816.32640400000003</v>
      </c>
      <c r="F51" s="461">
        <v>372.75872099999998</v>
      </c>
      <c r="G51" s="462">
        <v>390.061151</v>
      </c>
      <c r="H51" s="463">
        <v>56523.467199999999</v>
      </c>
      <c r="I51" s="462">
        <v>63229.580910999997</v>
      </c>
      <c r="J51" s="463">
        <v>13827.465421000001</v>
      </c>
      <c r="K51" s="464">
        <v>14151.716853</v>
      </c>
    </row>
    <row r="52" spans="1:11">
      <c r="A52" s="1263" t="s">
        <v>1083</v>
      </c>
      <c r="B52" s="118"/>
      <c r="C52" s="118"/>
      <c r="D52" s="118"/>
      <c r="E52" s="378"/>
      <c r="F52" s="118"/>
      <c r="G52" s="378"/>
      <c r="H52" s="118"/>
      <c r="I52" s="378"/>
      <c r="J52" s="138"/>
      <c r="K52" s="379"/>
    </row>
    <row r="53" spans="1:11">
      <c r="A53" s="1263" t="s">
        <v>1084</v>
      </c>
      <c r="B53" s="118"/>
      <c r="C53" s="118"/>
      <c r="D53" s="118"/>
      <c r="E53" s="378"/>
      <c r="F53" s="118"/>
      <c r="G53" s="378"/>
      <c r="H53" s="118"/>
      <c r="I53" s="378"/>
      <c r="J53" s="138"/>
      <c r="K53" s="379"/>
    </row>
    <row r="54" spans="1:11">
      <c r="A54" s="692" t="s">
        <v>1085</v>
      </c>
      <c r="B54" s="118"/>
      <c r="C54" s="118"/>
      <c r="D54" s="118"/>
      <c r="E54" s="378"/>
      <c r="F54" s="118"/>
      <c r="G54" s="378"/>
      <c r="H54" s="118"/>
      <c r="I54" s="378"/>
      <c r="J54" s="138"/>
      <c r="K54" s="379"/>
    </row>
    <row r="55" spans="1:11">
      <c r="A55" s="290" t="s">
        <v>791</v>
      </c>
    </row>
  </sheetData>
  <mergeCells count="6">
    <mergeCell ref="I2:K2"/>
    <mergeCell ref="B3:C3"/>
    <mergeCell ref="D3:E3"/>
    <mergeCell ref="F3:G3"/>
    <mergeCell ref="H3:I3"/>
    <mergeCell ref="J3:K3"/>
  </mergeCells>
  <pageMargins left="0.70866141732283472" right="0.51181102362204722" top="0.74803149606299213" bottom="0.55118110236220474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9"/>
  <sheetViews>
    <sheetView zoomScale="130" zoomScaleNormal="130" workbookViewId="0">
      <selection activeCell="L26" sqref="L26"/>
    </sheetView>
  </sheetViews>
  <sheetFormatPr defaultRowHeight="15"/>
  <cols>
    <col min="1" max="1" width="18.42578125" customWidth="1"/>
    <col min="2" max="4" width="8.5703125" customWidth="1"/>
    <col min="5" max="5" width="8.5703125" style="139" customWidth="1"/>
    <col min="6" max="6" width="8.5703125" customWidth="1"/>
    <col min="7" max="7" width="8.5703125" style="139" customWidth="1"/>
    <col min="8" max="8" width="8.5703125" customWidth="1"/>
    <col min="9" max="9" width="8.5703125" style="139" customWidth="1"/>
    <col min="10" max="10" width="8.5703125" customWidth="1"/>
    <col min="11" max="11" width="8.5703125" style="139" customWidth="1"/>
  </cols>
  <sheetData>
    <row r="1" spans="1:11" ht="15.75">
      <c r="A1" s="134" t="s">
        <v>858</v>
      </c>
      <c r="B1" s="135"/>
      <c r="C1" s="135"/>
      <c r="D1" s="135"/>
      <c r="E1" s="377"/>
      <c r="F1" s="135"/>
      <c r="G1" s="378"/>
      <c r="H1" s="118"/>
      <c r="I1" s="378"/>
      <c r="J1" s="118"/>
      <c r="K1" s="378"/>
    </row>
    <row r="2" spans="1:11" ht="15.75" thickBot="1">
      <c r="A2" s="136" t="s">
        <v>720</v>
      </c>
      <c r="B2" s="118"/>
      <c r="C2" s="118"/>
      <c r="D2" s="118"/>
      <c r="E2" s="378"/>
      <c r="F2" s="118"/>
      <c r="G2" s="378"/>
      <c r="H2" s="118"/>
      <c r="I2" s="2032" t="s">
        <v>1102</v>
      </c>
      <c r="J2" s="2032"/>
      <c r="K2" s="2032"/>
    </row>
    <row r="3" spans="1:11" s="380" customFormat="1" ht="46.15" customHeight="1">
      <c r="A3" s="450" t="s">
        <v>721</v>
      </c>
      <c r="B3" s="2033" t="s">
        <v>865</v>
      </c>
      <c r="C3" s="2034"/>
      <c r="D3" s="2035" t="s">
        <v>864</v>
      </c>
      <c r="E3" s="2034"/>
      <c r="F3" s="2035" t="s">
        <v>863</v>
      </c>
      <c r="G3" s="2034"/>
      <c r="H3" s="2035" t="s">
        <v>859</v>
      </c>
      <c r="I3" s="2034"/>
      <c r="J3" s="2035" t="s">
        <v>860</v>
      </c>
      <c r="K3" s="2036"/>
    </row>
    <row r="4" spans="1:11" s="380" customFormat="1" ht="16.5" customHeight="1" thickBot="1">
      <c r="A4" s="451"/>
      <c r="B4" s="447">
        <v>2017</v>
      </c>
      <c r="C4" s="445">
        <v>2018</v>
      </c>
      <c r="D4" s="445">
        <v>2017</v>
      </c>
      <c r="E4" s="446">
        <v>2018</v>
      </c>
      <c r="F4" s="445">
        <v>2017</v>
      </c>
      <c r="G4" s="446">
        <v>2018</v>
      </c>
      <c r="H4" s="445">
        <v>2017</v>
      </c>
      <c r="I4" s="446">
        <v>2018</v>
      </c>
      <c r="J4" s="445">
        <v>2017</v>
      </c>
      <c r="K4" s="452">
        <v>2018</v>
      </c>
    </row>
    <row r="5" spans="1:11" ht="15.75" thickTop="1">
      <c r="A5" s="453" t="s">
        <v>510</v>
      </c>
      <c r="B5" s="1257">
        <v>29.165168999999999</v>
      </c>
      <c r="C5" s="1258">
        <v>-23.664563000000001</v>
      </c>
      <c r="D5" s="1258">
        <v>294.15980000000002</v>
      </c>
      <c r="E5" s="1259">
        <v>476.73488200000003</v>
      </c>
      <c r="F5" s="1258">
        <v>406.616826</v>
      </c>
      <c r="G5" s="1259">
        <v>388.23651899999999</v>
      </c>
      <c r="H5" s="1260">
        <v>41286.352200000001</v>
      </c>
      <c r="I5" s="1259">
        <v>42594.235914999997</v>
      </c>
      <c r="J5" s="1260">
        <v>16484.616000000002</v>
      </c>
      <c r="K5" s="1261">
        <v>12994.56338</v>
      </c>
    </row>
    <row r="6" spans="1:11">
      <c r="A6" s="453" t="s">
        <v>511</v>
      </c>
      <c r="B6" s="1257">
        <v>12.752238</v>
      </c>
      <c r="C6" s="1258">
        <v>-2.7950469999999998</v>
      </c>
      <c r="D6" s="1258">
        <v>672.64059999999995</v>
      </c>
      <c r="E6" s="1259">
        <v>656.42466000000002</v>
      </c>
      <c r="F6" s="1258">
        <v>419.322114</v>
      </c>
      <c r="G6" s="1259">
        <v>416.34330999999997</v>
      </c>
      <c r="H6" s="1260">
        <v>52584.1944</v>
      </c>
      <c r="I6" s="1259">
        <v>58729.711110999997</v>
      </c>
      <c r="J6" s="1260">
        <v>17974.708332999999</v>
      </c>
      <c r="K6" s="1261">
        <v>19220.488889</v>
      </c>
    </row>
    <row r="7" spans="1:11">
      <c r="A7" s="453" t="s">
        <v>512</v>
      </c>
      <c r="B7" s="1257">
        <v>122.23883600000001</v>
      </c>
      <c r="C7" s="1258">
        <v>135.44388599999999</v>
      </c>
      <c r="D7" s="1258">
        <v>501.70100000000002</v>
      </c>
      <c r="E7" s="1259">
        <v>511.52569099999999</v>
      </c>
      <c r="F7" s="1258">
        <v>455.89368000000002</v>
      </c>
      <c r="G7" s="1259">
        <v>444.945133</v>
      </c>
      <c r="H7" s="1260">
        <v>65038.080600000001</v>
      </c>
      <c r="I7" s="1259">
        <v>69846.210525999995</v>
      </c>
      <c r="J7" s="1260">
        <v>21866.768817</v>
      </c>
      <c r="K7" s="1261">
        <v>21802.223684000001</v>
      </c>
    </row>
    <row r="8" spans="1:11">
      <c r="A8" s="453" t="s">
        <v>513</v>
      </c>
      <c r="B8" s="1257">
        <v>43.008834</v>
      </c>
      <c r="C8" s="1258">
        <v>15.870367</v>
      </c>
      <c r="D8" s="1258">
        <v>671.8048</v>
      </c>
      <c r="E8" s="1259">
        <v>690.78186700000003</v>
      </c>
      <c r="F8" s="1258">
        <v>378.09776900000003</v>
      </c>
      <c r="G8" s="1259">
        <v>389.62204500000001</v>
      </c>
      <c r="H8" s="1260">
        <v>65892.227899999998</v>
      </c>
      <c r="I8" s="1259">
        <v>67425.821509000001</v>
      </c>
      <c r="J8" s="1260">
        <v>15633.341912</v>
      </c>
      <c r="K8" s="1261">
        <v>15839.518297000001</v>
      </c>
    </row>
    <row r="9" spans="1:11">
      <c r="A9" s="453" t="s">
        <v>514</v>
      </c>
      <c r="B9" s="1257">
        <v>9.7455180000000006</v>
      </c>
      <c r="C9" s="1258">
        <v>48.240949999999998</v>
      </c>
      <c r="D9" s="1258">
        <v>513.75530000000003</v>
      </c>
      <c r="E9" s="1259">
        <v>519.96261600000003</v>
      </c>
      <c r="F9" s="1258">
        <v>293.986222</v>
      </c>
      <c r="G9" s="1259">
        <v>326.49662699999999</v>
      </c>
      <c r="H9" s="1260">
        <v>78196.031600000002</v>
      </c>
      <c r="I9" s="1259">
        <v>88953.281480999998</v>
      </c>
      <c r="J9" s="1260">
        <v>13999.437956</v>
      </c>
      <c r="K9" s="1261">
        <v>15086.62716</v>
      </c>
    </row>
    <row r="10" spans="1:11">
      <c r="A10" s="453" t="s">
        <v>515</v>
      </c>
      <c r="B10" s="1257">
        <v>86.670736000000005</v>
      </c>
      <c r="C10" s="1258">
        <v>120.965243</v>
      </c>
      <c r="D10" s="1258">
        <v>896.50189999999998</v>
      </c>
      <c r="E10" s="1259">
        <v>1590.856239</v>
      </c>
      <c r="F10" s="1258">
        <v>290.88478600000002</v>
      </c>
      <c r="G10" s="1259">
        <v>409.23186900000002</v>
      </c>
      <c r="H10" s="1260">
        <v>135833.2065</v>
      </c>
      <c r="I10" s="1259">
        <v>115494.90322599999</v>
      </c>
      <c r="J10" s="1260">
        <v>17260.407609000002</v>
      </c>
      <c r="K10" s="1261">
        <v>16453.711855000001</v>
      </c>
    </row>
    <row r="11" spans="1:11">
      <c r="A11" s="453" t="s">
        <v>516</v>
      </c>
      <c r="B11" s="1257">
        <v>18.035036999999999</v>
      </c>
      <c r="C11" s="1258" t="s">
        <v>1082</v>
      </c>
      <c r="D11" s="1258">
        <v>384.18310000000002</v>
      </c>
      <c r="E11" s="1259" t="s">
        <v>1082</v>
      </c>
      <c r="F11" s="1258">
        <v>346.77249399999999</v>
      </c>
      <c r="G11" s="1259" t="s">
        <v>1082</v>
      </c>
      <c r="H11" s="1260">
        <v>56650.306799999998</v>
      </c>
      <c r="I11" s="1259" t="s">
        <v>1082</v>
      </c>
      <c r="J11" s="1260">
        <v>16532.772727</v>
      </c>
      <c r="K11" s="1261" t="s">
        <v>1082</v>
      </c>
    </row>
    <row r="12" spans="1:11">
      <c r="A12" s="453" t="s">
        <v>517</v>
      </c>
      <c r="B12" s="1257">
        <v>-75.276180999999994</v>
      </c>
      <c r="C12" s="1258">
        <v>-95.971677</v>
      </c>
      <c r="D12" s="1258">
        <v>366.89729999999997</v>
      </c>
      <c r="E12" s="1259">
        <v>419.26282400000002</v>
      </c>
      <c r="F12" s="1258">
        <v>279.77234399999998</v>
      </c>
      <c r="G12" s="1259">
        <v>244.93938499999999</v>
      </c>
      <c r="H12" s="1260">
        <v>45996.569000000003</v>
      </c>
      <c r="I12" s="1259">
        <v>44904.034049000002</v>
      </c>
      <c r="J12" s="1260">
        <v>15670.959483000001</v>
      </c>
      <c r="K12" s="1261">
        <v>13487.439489</v>
      </c>
    </row>
    <row r="13" spans="1:11">
      <c r="A13" s="453" t="s">
        <v>518</v>
      </c>
      <c r="B13" s="1257">
        <v>71.423432000000005</v>
      </c>
      <c r="C13" s="1258">
        <v>75.320571999999999</v>
      </c>
      <c r="D13" s="1258">
        <v>789.5172</v>
      </c>
      <c r="E13" s="1259">
        <v>853.70620299999996</v>
      </c>
      <c r="F13" s="1258">
        <v>300.88693499999999</v>
      </c>
      <c r="G13" s="1259">
        <v>317.27372700000001</v>
      </c>
      <c r="H13" s="1260">
        <v>91267.088900000002</v>
      </c>
      <c r="I13" s="1259">
        <v>93235.340498999998</v>
      </c>
      <c r="J13" s="1260">
        <v>14573.935113</v>
      </c>
      <c r="K13" s="1261">
        <v>14503.667348000001</v>
      </c>
    </row>
    <row r="14" spans="1:11">
      <c r="A14" s="453" t="s">
        <v>519</v>
      </c>
      <c r="B14" s="1257">
        <v>59.271166999999998</v>
      </c>
      <c r="C14" s="1258">
        <v>10.969075</v>
      </c>
      <c r="D14" s="1258">
        <v>833.87329999999997</v>
      </c>
      <c r="E14" s="1259">
        <v>813.20197700000006</v>
      </c>
      <c r="F14" s="1258">
        <v>276.46607599999999</v>
      </c>
      <c r="G14" s="1259">
        <v>292.38555600000001</v>
      </c>
      <c r="H14" s="1260">
        <v>98270.802599999995</v>
      </c>
      <c r="I14" s="1259">
        <v>98702.279746999993</v>
      </c>
      <c r="J14" s="1260">
        <v>17227.842075</v>
      </c>
      <c r="K14" s="1261">
        <v>18312.784381000001</v>
      </c>
    </row>
    <row r="15" spans="1:11">
      <c r="A15" s="453" t="s">
        <v>520</v>
      </c>
      <c r="B15" s="1257">
        <v>18.029201</v>
      </c>
      <c r="C15" s="1258">
        <v>12.604900000000001</v>
      </c>
      <c r="D15" s="1258">
        <v>882.85749999999996</v>
      </c>
      <c r="E15" s="1259">
        <v>837.27987900000005</v>
      </c>
      <c r="F15" s="1258">
        <v>350.29454099999998</v>
      </c>
      <c r="G15" s="1259">
        <v>348.18976400000003</v>
      </c>
      <c r="H15" s="1260">
        <v>64019.501799999998</v>
      </c>
      <c r="I15" s="1259">
        <v>67181.074674999996</v>
      </c>
      <c r="J15" s="1260">
        <v>14811.866667</v>
      </c>
      <c r="K15" s="1261">
        <v>15580.564935</v>
      </c>
    </row>
    <row r="16" spans="1:11">
      <c r="A16" s="453" t="s">
        <v>521</v>
      </c>
      <c r="B16" s="1257">
        <v>7.5780890000000003</v>
      </c>
      <c r="C16" s="1258">
        <v>112.886368</v>
      </c>
      <c r="D16" s="1258">
        <v>287.13389999999998</v>
      </c>
      <c r="E16" s="1259">
        <v>499.290887</v>
      </c>
      <c r="F16" s="1258">
        <v>361.51734099999999</v>
      </c>
      <c r="G16" s="1259">
        <v>343.72709900000001</v>
      </c>
      <c r="H16" s="1260">
        <v>46799.254000000001</v>
      </c>
      <c r="I16" s="1259">
        <v>55406.967509000002</v>
      </c>
      <c r="J16" s="1260">
        <v>24641.079365000001</v>
      </c>
      <c r="K16" s="1261">
        <v>12323.826354000001</v>
      </c>
    </row>
    <row r="17" spans="1:11">
      <c r="A17" s="453" t="s">
        <v>522</v>
      </c>
      <c r="B17" s="1257">
        <v>-42.442515</v>
      </c>
      <c r="C17" s="1258">
        <v>211.39249699999999</v>
      </c>
      <c r="D17" s="1258">
        <v>313.0421</v>
      </c>
      <c r="E17" s="1259">
        <v>402.10191400000002</v>
      </c>
      <c r="F17" s="1258">
        <v>357.203982</v>
      </c>
      <c r="G17" s="1259">
        <v>327.18077299999999</v>
      </c>
      <c r="H17" s="1260">
        <v>68732.886799999993</v>
      </c>
      <c r="I17" s="1259">
        <v>101905.766917</v>
      </c>
      <c r="J17" s="1260">
        <v>21537.647798999998</v>
      </c>
      <c r="K17" s="1261">
        <v>23585.182707</v>
      </c>
    </row>
    <row r="18" spans="1:11" s="380" customFormat="1">
      <c r="A18" s="457" t="s">
        <v>523</v>
      </c>
      <c r="B18" s="780">
        <v>45.883909000000003</v>
      </c>
      <c r="C18" s="613">
        <v>54.748724000000003</v>
      </c>
      <c r="D18" s="613">
        <v>675.15039999999999</v>
      </c>
      <c r="E18" s="614">
        <v>745.19566999999995</v>
      </c>
      <c r="F18" s="613">
        <v>325.17928000000001</v>
      </c>
      <c r="G18" s="614">
        <v>340.97447299999999</v>
      </c>
      <c r="H18" s="781">
        <v>81784.237699999998</v>
      </c>
      <c r="I18" s="614">
        <v>81257.320519999994</v>
      </c>
      <c r="J18" s="781">
        <v>16427.363635999998</v>
      </c>
      <c r="K18" s="458">
        <v>15845.278678000001</v>
      </c>
    </row>
    <row r="19" spans="1:11">
      <c r="A19" s="453" t="s">
        <v>524</v>
      </c>
      <c r="B19" s="448">
        <v>10.716081000000001</v>
      </c>
      <c r="C19" s="240">
        <v>23.676033</v>
      </c>
      <c r="D19" s="240">
        <v>430.87240000000003</v>
      </c>
      <c r="E19" s="180">
        <v>460.94885299999999</v>
      </c>
      <c r="F19" s="240">
        <v>345.70370400000002</v>
      </c>
      <c r="G19" s="180">
        <v>352.81318499999998</v>
      </c>
      <c r="H19" s="454">
        <v>53376.24</v>
      </c>
      <c r="I19" s="180">
        <v>56281.715025999998</v>
      </c>
      <c r="J19" s="454">
        <v>17236.362906999999</v>
      </c>
      <c r="K19" s="455">
        <v>17412.098446</v>
      </c>
    </row>
    <row r="20" spans="1:11">
      <c r="A20" s="453" t="s">
        <v>525</v>
      </c>
      <c r="B20" s="448">
        <v>-34.736082000000003</v>
      </c>
      <c r="C20" s="240">
        <v>-51.890321</v>
      </c>
      <c r="D20" s="240">
        <v>520.63879999999995</v>
      </c>
      <c r="E20" s="180">
        <v>432.20012400000002</v>
      </c>
      <c r="F20" s="240">
        <v>298.92515700000001</v>
      </c>
      <c r="G20" s="180">
        <v>309.72173299999997</v>
      </c>
      <c r="H20" s="454">
        <v>77541.961599999995</v>
      </c>
      <c r="I20" s="180">
        <v>76932.446253999995</v>
      </c>
      <c r="J20" s="454">
        <v>18176.373834999999</v>
      </c>
      <c r="K20" s="455">
        <v>22363.397647000002</v>
      </c>
    </row>
    <row r="21" spans="1:11">
      <c r="A21" s="453" t="s">
        <v>526</v>
      </c>
      <c r="B21" s="448">
        <v>11.113807</v>
      </c>
      <c r="C21" s="240">
        <v>17.015725</v>
      </c>
      <c r="D21" s="240">
        <v>632.05859999999996</v>
      </c>
      <c r="E21" s="180">
        <v>657.65826200000004</v>
      </c>
      <c r="F21" s="240">
        <v>352.50926900000002</v>
      </c>
      <c r="G21" s="180">
        <v>376.09267399999999</v>
      </c>
      <c r="H21" s="454">
        <v>45181.321400000001</v>
      </c>
      <c r="I21" s="180">
        <v>51959.983194</v>
      </c>
      <c r="J21" s="454">
        <v>12298.662608000001</v>
      </c>
      <c r="K21" s="455">
        <v>13607.848083999999</v>
      </c>
    </row>
    <row r="22" spans="1:11">
      <c r="A22" s="453" t="s">
        <v>527</v>
      </c>
      <c r="B22" s="448">
        <v>26.668780000000002</v>
      </c>
      <c r="C22" s="240">
        <v>34.385995999999999</v>
      </c>
      <c r="D22" s="240">
        <v>590.85680000000002</v>
      </c>
      <c r="E22" s="180">
        <v>537.959293</v>
      </c>
      <c r="F22" s="240">
        <v>410.80762499999997</v>
      </c>
      <c r="G22" s="180">
        <v>407.49031500000001</v>
      </c>
      <c r="H22" s="454">
        <v>55619.413099999998</v>
      </c>
      <c r="I22" s="180">
        <v>53407.685185000002</v>
      </c>
      <c r="J22" s="454">
        <v>20190.751174000001</v>
      </c>
      <c r="K22" s="455">
        <v>19659.879629999999</v>
      </c>
    </row>
    <row r="23" spans="1:11">
      <c r="A23" s="453" t="s">
        <v>528</v>
      </c>
      <c r="B23" s="448">
        <v>23.955244</v>
      </c>
      <c r="C23" s="240">
        <v>23.570696999999999</v>
      </c>
      <c r="D23" s="240">
        <v>105.0808</v>
      </c>
      <c r="E23" s="180">
        <v>79.418401000000003</v>
      </c>
      <c r="F23" s="240">
        <v>307.01117199999999</v>
      </c>
      <c r="G23" s="180">
        <v>285.14891699999998</v>
      </c>
      <c r="H23" s="454">
        <v>34810.507700000002</v>
      </c>
      <c r="I23" s="180">
        <v>32876.04</v>
      </c>
      <c r="J23" s="454">
        <v>23411.545385000001</v>
      </c>
      <c r="K23" s="455">
        <v>20861.266667</v>
      </c>
    </row>
    <row r="24" spans="1:11">
      <c r="A24" s="453" t="s">
        <v>529</v>
      </c>
      <c r="B24" s="448">
        <v>7.0024579999999998</v>
      </c>
      <c r="C24" s="240">
        <v>30.327445999999998</v>
      </c>
      <c r="D24" s="240">
        <v>512.95180000000005</v>
      </c>
      <c r="E24" s="180">
        <v>576.746532</v>
      </c>
      <c r="F24" s="240">
        <v>390.98124200000001</v>
      </c>
      <c r="G24" s="180">
        <v>407.14580599999999</v>
      </c>
      <c r="H24" s="454">
        <v>51919.037900000003</v>
      </c>
      <c r="I24" s="180">
        <v>59225.807142999998</v>
      </c>
      <c r="J24" s="454">
        <v>18669.613743999998</v>
      </c>
      <c r="K24" s="455">
        <v>19420.980952000002</v>
      </c>
    </row>
    <row r="25" spans="1:11">
      <c r="A25" s="453" t="s">
        <v>530</v>
      </c>
      <c r="B25" s="448">
        <v>67.322156000000007</v>
      </c>
      <c r="C25" s="240">
        <v>36.073261000000002</v>
      </c>
      <c r="D25" s="240">
        <v>574.42280000000005</v>
      </c>
      <c r="E25" s="180">
        <v>668.85827800000004</v>
      </c>
      <c r="F25" s="240">
        <v>324.76166599999999</v>
      </c>
      <c r="G25" s="180">
        <v>335.64772099999999</v>
      </c>
      <c r="H25" s="454">
        <v>60411.132700000002</v>
      </c>
      <c r="I25" s="180">
        <v>59371.848557999998</v>
      </c>
      <c r="J25" s="454">
        <v>17627.488189</v>
      </c>
      <c r="K25" s="455">
        <v>16424.985906999998</v>
      </c>
    </row>
    <row r="26" spans="1:11">
      <c r="A26" s="453" t="s">
        <v>531</v>
      </c>
      <c r="B26" s="448">
        <v>24.878482000000002</v>
      </c>
      <c r="C26" s="240">
        <v>10.619199999999999</v>
      </c>
      <c r="D26" s="240">
        <v>517.28949999999998</v>
      </c>
      <c r="E26" s="180">
        <v>692.74867400000005</v>
      </c>
      <c r="F26" s="240">
        <v>355.76161999999999</v>
      </c>
      <c r="G26" s="180">
        <v>366.72978899999998</v>
      </c>
      <c r="H26" s="454">
        <v>49300.274799999999</v>
      </c>
      <c r="I26" s="180">
        <v>52540.508065000002</v>
      </c>
      <c r="J26" s="454">
        <v>16470.836030999999</v>
      </c>
      <c r="K26" s="455">
        <v>16273.870967999999</v>
      </c>
    </row>
    <row r="27" spans="1:11">
      <c r="A27" s="453" t="s">
        <v>532</v>
      </c>
      <c r="B27" s="448">
        <v>16.225408999999999</v>
      </c>
      <c r="C27" s="240">
        <v>4.2043299999999997</v>
      </c>
      <c r="D27" s="240">
        <v>1019.7359</v>
      </c>
      <c r="E27" s="180">
        <v>944.671201</v>
      </c>
      <c r="F27" s="240">
        <v>329.13932199999999</v>
      </c>
      <c r="G27" s="180">
        <v>327.914739</v>
      </c>
      <c r="H27" s="454">
        <v>43031.144</v>
      </c>
      <c r="I27" s="180">
        <v>45727.212765999997</v>
      </c>
      <c r="J27" s="454">
        <v>8793.4879999999994</v>
      </c>
      <c r="K27" s="455">
        <v>9730.0239359999996</v>
      </c>
    </row>
    <row r="28" spans="1:11">
      <c r="A28" s="453" t="s">
        <v>533</v>
      </c>
      <c r="B28" s="448">
        <v>17.537258999999999</v>
      </c>
      <c r="C28" s="240">
        <v>7.3721509999999997</v>
      </c>
      <c r="D28" s="240">
        <v>429.80439999999999</v>
      </c>
      <c r="E28" s="180">
        <v>379.847396</v>
      </c>
      <c r="F28" s="240">
        <v>404.09759000000003</v>
      </c>
      <c r="G28" s="180">
        <v>396.36295799999999</v>
      </c>
      <c r="H28" s="454">
        <v>43232.336199999998</v>
      </c>
      <c r="I28" s="180">
        <v>48630.974576000001</v>
      </c>
      <c r="J28" s="454">
        <v>13370.705728000001</v>
      </c>
      <c r="K28" s="455">
        <v>14878.524915</v>
      </c>
    </row>
    <row r="29" spans="1:11">
      <c r="A29" s="453" t="s">
        <v>534</v>
      </c>
      <c r="B29" s="448">
        <v>29.724129999999999</v>
      </c>
      <c r="C29" s="240">
        <v>9.7055279999999993</v>
      </c>
      <c r="D29" s="240">
        <v>303.57429999999999</v>
      </c>
      <c r="E29" s="180">
        <v>303.32631700000002</v>
      </c>
      <c r="F29" s="240">
        <v>339.76428499999997</v>
      </c>
      <c r="G29" s="180">
        <v>346.14982199999997</v>
      </c>
      <c r="H29" s="454">
        <v>71989.5</v>
      </c>
      <c r="I29" s="180">
        <v>79329.384047</v>
      </c>
      <c r="J29" s="454">
        <v>18228.862205000001</v>
      </c>
      <c r="K29" s="455">
        <v>17943.544785999999</v>
      </c>
    </row>
    <row r="30" spans="1:11">
      <c r="A30" s="453" t="s">
        <v>535</v>
      </c>
      <c r="B30" s="448">
        <v>8.6610589999999998</v>
      </c>
      <c r="C30" s="240">
        <v>50.708300999999999</v>
      </c>
      <c r="D30" s="240">
        <v>250.22649999999999</v>
      </c>
      <c r="E30" s="180">
        <v>265.60506800000002</v>
      </c>
      <c r="F30" s="240">
        <v>348.91820899999999</v>
      </c>
      <c r="G30" s="180">
        <v>395.81796600000001</v>
      </c>
      <c r="H30" s="454">
        <v>42991.701300000001</v>
      </c>
      <c r="I30" s="180">
        <v>58867.975610000001</v>
      </c>
      <c r="J30" s="454">
        <v>19512.480519000001</v>
      </c>
      <c r="K30" s="455">
        <v>28016.349592999999</v>
      </c>
    </row>
    <row r="31" spans="1:11">
      <c r="A31" s="453" t="s">
        <v>536</v>
      </c>
      <c r="B31" s="448">
        <v>45.596463999999997</v>
      </c>
      <c r="C31" s="240">
        <v>-23.223987999999999</v>
      </c>
      <c r="D31" s="240">
        <v>649.63800000000003</v>
      </c>
      <c r="E31" s="180">
        <v>624.96424400000001</v>
      </c>
      <c r="F31" s="240">
        <v>290.099604</v>
      </c>
      <c r="G31" s="180">
        <v>297.35334699999999</v>
      </c>
      <c r="H31" s="454">
        <v>48538.361599999997</v>
      </c>
      <c r="I31" s="180">
        <v>46713.974922000001</v>
      </c>
      <c r="J31" s="454">
        <v>12764.564576000001</v>
      </c>
      <c r="K31" s="455">
        <v>13347.492633</v>
      </c>
    </row>
    <row r="32" spans="1:11" s="380" customFormat="1">
      <c r="A32" s="457" t="s">
        <v>537</v>
      </c>
      <c r="B32" s="780">
        <v>20.701642</v>
      </c>
      <c r="C32" s="613">
        <v>12.471368999999999</v>
      </c>
      <c r="D32" s="613">
        <v>515.68489999999997</v>
      </c>
      <c r="E32" s="614">
        <v>522.78454299999999</v>
      </c>
      <c r="F32" s="613">
        <v>348.15410700000001</v>
      </c>
      <c r="G32" s="614">
        <v>356.86770100000001</v>
      </c>
      <c r="H32" s="781">
        <v>52697.796399999999</v>
      </c>
      <c r="I32" s="614">
        <v>55702.457645000002</v>
      </c>
      <c r="J32" s="781">
        <v>15788.017889000001</v>
      </c>
      <c r="K32" s="458">
        <v>16560.127382999999</v>
      </c>
    </row>
    <row r="33" spans="1:11">
      <c r="A33" s="453" t="s">
        <v>538</v>
      </c>
      <c r="B33" s="448">
        <v>43.298886000000003</v>
      </c>
      <c r="C33" s="240">
        <v>8.3992889999999996</v>
      </c>
      <c r="D33" s="240">
        <v>164.9085</v>
      </c>
      <c r="E33" s="180">
        <v>696.50924699999996</v>
      </c>
      <c r="F33" s="240">
        <v>438.964449</v>
      </c>
      <c r="G33" s="180">
        <v>467.09809000000001</v>
      </c>
      <c r="H33" s="454">
        <v>35978.758900000001</v>
      </c>
      <c r="I33" s="180">
        <v>44441.137363000002</v>
      </c>
      <c r="J33" s="454">
        <v>19096.917234</v>
      </c>
      <c r="K33" s="455">
        <v>15555.059341</v>
      </c>
    </row>
    <row r="34" spans="1:11" s="139" customFormat="1">
      <c r="A34" s="782" t="s">
        <v>944</v>
      </c>
      <c r="B34" s="733" t="s">
        <v>906</v>
      </c>
      <c r="C34" s="731" t="s">
        <v>1082</v>
      </c>
      <c r="D34" s="731" t="s">
        <v>906</v>
      </c>
      <c r="E34" s="731" t="s">
        <v>1082</v>
      </c>
      <c r="F34" s="731" t="s">
        <v>906</v>
      </c>
      <c r="G34" s="731" t="s">
        <v>1082</v>
      </c>
      <c r="H34" s="731" t="s">
        <v>906</v>
      </c>
      <c r="I34" s="731" t="s">
        <v>1082</v>
      </c>
      <c r="J34" s="731" t="s">
        <v>906</v>
      </c>
      <c r="K34" s="732" t="s">
        <v>1082</v>
      </c>
    </row>
    <row r="35" spans="1:11" s="139" customFormat="1">
      <c r="A35" s="782" t="s">
        <v>945</v>
      </c>
      <c r="B35" s="733" t="s">
        <v>906</v>
      </c>
      <c r="C35" s="731" t="s">
        <v>906</v>
      </c>
      <c r="D35" s="731" t="s">
        <v>906</v>
      </c>
      <c r="E35" s="731" t="s">
        <v>906</v>
      </c>
      <c r="F35" s="731" t="s">
        <v>906</v>
      </c>
      <c r="G35" s="731" t="s">
        <v>906</v>
      </c>
      <c r="H35" s="731" t="s">
        <v>906</v>
      </c>
      <c r="I35" s="731" t="s">
        <v>906</v>
      </c>
      <c r="J35" s="731" t="s">
        <v>906</v>
      </c>
      <c r="K35" s="732" t="s">
        <v>906</v>
      </c>
    </row>
    <row r="36" spans="1:11">
      <c r="A36" s="782" t="s">
        <v>907</v>
      </c>
      <c r="B36" s="733" t="s">
        <v>906</v>
      </c>
      <c r="C36" s="734" t="s">
        <v>906</v>
      </c>
      <c r="D36" s="734" t="s">
        <v>906</v>
      </c>
      <c r="E36" s="735" t="s">
        <v>906</v>
      </c>
      <c r="F36" s="734" t="s">
        <v>906</v>
      </c>
      <c r="G36" s="735" t="s">
        <v>906</v>
      </c>
      <c r="H36" s="734" t="s">
        <v>906</v>
      </c>
      <c r="I36" s="735" t="s">
        <v>906</v>
      </c>
      <c r="J36" s="734" t="s">
        <v>906</v>
      </c>
      <c r="K36" s="732" t="s">
        <v>906</v>
      </c>
    </row>
    <row r="37" spans="1:11">
      <c r="A37" s="782" t="s">
        <v>946</v>
      </c>
      <c r="B37" s="733" t="s">
        <v>1082</v>
      </c>
      <c r="C37" s="1258" t="s">
        <v>1082</v>
      </c>
      <c r="D37" s="1258" t="s">
        <v>1082</v>
      </c>
      <c r="E37" s="1259" t="s">
        <v>1082</v>
      </c>
      <c r="F37" s="1258" t="s">
        <v>1082</v>
      </c>
      <c r="G37" s="1259" t="s">
        <v>1082</v>
      </c>
      <c r="H37" s="1260" t="s">
        <v>1082</v>
      </c>
      <c r="I37" s="1259" t="s">
        <v>1082</v>
      </c>
      <c r="J37" s="1260" t="s">
        <v>1082</v>
      </c>
      <c r="K37" s="1261" t="s">
        <v>1082</v>
      </c>
    </row>
    <row r="38" spans="1:11">
      <c r="A38" s="453" t="s">
        <v>539</v>
      </c>
      <c r="B38" s="448">
        <v>55</v>
      </c>
      <c r="C38" s="240">
        <v>43</v>
      </c>
      <c r="D38" s="240">
        <v>741</v>
      </c>
      <c r="E38" s="180">
        <v>710</v>
      </c>
      <c r="F38" s="240">
        <v>258</v>
      </c>
      <c r="G38" s="180">
        <v>283</v>
      </c>
      <c r="H38" s="454">
        <v>95013</v>
      </c>
      <c r="I38" s="180">
        <v>93425</v>
      </c>
      <c r="J38" s="454">
        <v>17574.512073999998</v>
      </c>
      <c r="K38" s="455">
        <v>19892</v>
      </c>
    </row>
    <row r="39" spans="1:11">
      <c r="A39" s="453" t="s">
        <v>540</v>
      </c>
      <c r="B39" s="448">
        <v>166.505413</v>
      </c>
      <c r="C39" s="240">
        <v>62.908648999999997</v>
      </c>
      <c r="D39" s="240">
        <v>925.44090000000006</v>
      </c>
      <c r="E39" s="180">
        <v>797.30537200000003</v>
      </c>
      <c r="F39" s="240">
        <v>269.35766599999999</v>
      </c>
      <c r="G39" s="180">
        <v>268.20479999999998</v>
      </c>
      <c r="H39" s="454">
        <v>81054.838300000003</v>
      </c>
      <c r="I39" s="180">
        <v>75532.596959000002</v>
      </c>
      <c r="J39" s="454">
        <v>14602.285839</v>
      </c>
      <c r="K39" s="455">
        <v>14980.153474999999</v>
      </c>
    </row>
    <row r="40" spans="1:11">
      <c r="A40" s="453" t="s">
        <v>541</v>
      </c>
      <c r="B40" s="448">
        <v>-14.652699999999999</v>
      </c>
      <c r="C40" s="240">
        <v>-58.328221999999997</v>
      </c>
      <c r="D40" s="240">
        <v>468.15969999999999</v>
      </c>
      <c r="E40" s="180">
        <v>648.00563999999997</v>
      </c>
      <c r="F40" s="240">
        <v>325.70862399999999</v>
      </c>
      <c r="G40" s="180">
        <v>352.310877</v>
      </c>
      <c r="H40" s="454">
        <v>131421.10219999999</v>
      </c>
      <c r="I40" s="180">
        <v>117990.47147400001</v>
      </c>
      <c r="J40" s="454">
        <v>13609.144747</v>
      </c>
      <c r="K40" s="455">
        <v>13426.996632</v>
      </c>
    </row>
    <row r="41" spans="1:11">
      <c r="A41" s="453" t="s">
        <v>542</v>
      </c>
      <c r="B41" s="448">
        <v>49.547480999999998</v>
      </c>
      <c r="C41" s="240">
        <v>12.10257</v>
      </c>
      <c r="D41" s="240">
        <v>734.98130000000003</v>
      </c>
      <c r="E41" s="180">
        <v>840.83091899999999</v>
      </c>
      <c r="F41" s="240">
        <v>278.88616999999999</v>
      </c>
      <c r="G41" s="180">
        <v>268.51164699999998</v>
      </c>
      <c r="H41" s="454">
        <v>64016.556600000004</v>
      </c>
      <c r="I41" s="180">
        <v>65520.969438</v>
      </c>
      <c r="J41" s="454">
        <v>13036.234496999999</v>
      </c>
      <c r="K41" s="455">
        <v>12160.559809</v>
      </c>
    </row>
    <row r="42" spans="1:11">
      <c r="A42" s="453" t="s">
        <v>543</v>
      </c>
      <c r="B42" s="448">
        <v>53.547232000000001</v>
      </c>
      <c r="C42" s="240">
        <v>-28.284137000000001</v>
      </c>
      <c r="D42" s="240">
        <v>530.76890000000003</v>
      </c>
      <c r="E42" s="180">
        <v>639.65115400000002</v>
      </c>
      <c r="F42" s="240">
        <v>413.84338400000001</v>
      </c>
      <c r="G42" s="180">
        <v>390.99538000000001</v>
      </c>
      <c r="H42" s="454">
        <v>46060.6702</v>
      </c>
      <c r="I42" s="180">
        <v>44473.102189999998</v>
      </c>
      <c r="J42" s="454">
        <v>14664.819149000001</v>
      </c>
      <c r="K42" s="455">
        <v>13536.616787999999</v>
      </c>
    </row>
    <row r="43" spans="1:11" s="380" customFormat="1">
      <c r="A43" s="453" t="s">
        <v>544</v>
      </c>
      <c r="B43" s="448">
        <v>49.128726999999998</v>
      </c>
      <c r="C43" s="240">
        <v>34.484234000000001</v>
      </c>
      <c r="D43" s="240">
        <v>763.22799999999995</v>
      </c>
      <c r="E43" s="180">
        <v>802.69730300000003</v>
      </c>
      <c r="F43" s="240">
        <v>233.304541</v>
      </c>
      <c r="G43" s="180">
        <v>257.97755799999999</v>
      </c>
      <c r="H43" s="454">
        <v>96918.975300000006</v>
      </c>
      <c r="I43" s="180">
        <v>94037.817022000003</v>
      </c>
      <c r="J43" s="454">
        <v>14571.584627</v>
      </c>
      <c r="K43" s="455">
        <v>15376.322081</v>
      </c>
    </row>
    <row r="44" spans="1:11" s="380" customFormat="1">
      <c r="A44" s="457" t="s">
        <v>545</v>
      </c>
      <c r="B44" s="780">
        <v>66.130966000000001</v>
      </c>
      <c r="C44" s="613">
        <v>24.908351</v>
      </c>
      <c r="D44" s="613">
        <v>735.0693</v>
      </c>
      <c r="E44" s="614">
        <v>776.37832600000002</v>
      </c>
      <c r="F44" s="613">
        <v>281.833215</v>
      </c>
      <c r="G44" s="614">
        <v>297.12030600000003</v>
      </c>
      <c r="H44" s="781">
        <v>89963.453299999994</v>
      </c>
      <c r="I44" s="614">
        <v>86186.840880999996</v>
      </c>
      <c r="J44" s="781">
        <v>14781.311565</v>
      </c>
      <c r="K44" s="458">
        <v>14958.248183</v>
      </c>
    </row>
    <row r="45" spans="1:11" ht="15.75" thickBot="1">
      <c r="A45" s="465" t="s">
        <v>546</v>
      </c>
      <c r="B45" s="460">
        <v>85.863439999999997</v>
      </c>
      <c r="C45" s="461">
        <v>69.065337</v>
      </c>
      <c r="D45" s="461">
        <v>1064.7217000000001</v>
      </c>
      <c r="E45" s="462">
        <v>1129.878682</v>
      </c>
      <c r="F45" s="461">
        <v>303.84902</v>
      </c>
      <c r="G45" s="462">
        <v>315.91359799999998</v>
      </c>
      <c r="H45" s="466">
        <v>85018.010200000004</v>
      </c>
      <c r="I45" s="467">
        <v>88395.198185000001</v>
      </c>
      <c r="J45" s="466">
        <v>12892.929959999999</v>
      </c>
      <c r="K45" s="468">
        <v>13431.505424000001</v>
      </c>
    </row>
    <row r="46" spans="1:11">
      <c r="A46" s="1262" t="s">
        <v>1083</v>
      </c>
      <c r="B46" s="118"/>
      <c r="C46" s="118"/>
      <c r="D46" s="118"/>
      <c r="E46" s="378"/>
      <c r="F46" s="118"/>
      <c r="G46" s="378"/>
      <c r="H46" s="118"/>
      <c r="I46" s="378"/>
      <c r="J46" s="138"/>
      <c r="K46" s="379"/>
    </row>
    <row r="47" spans="1:11">
      <c r="A47" s="1263" t="s">
        <v>1084</v>
      </c>
      <c r="B47" s="118"/>
      <c r="C47" s="118"/>
      <c r="D47" s="118"/>
      <c r="E47" s="378"/>
      <c r="F47" s="118"/>
      <c r="G47" s="378"/>
      <c r="H47" s="118"/>
      <c r="I47" s="378"/>
      <c r="J47" s="138"/>
      <c r="K47" s="379"/>
    </row>
    <row r="48" spans="1:11">
      <c r="A48" s="692" t="s">
        <v>1085</v>
      </c>
      <c r="B48" s="118"/>
      <c r="C48" s="118"/>
      <c r="D48" s="118"/>
      <c r="E48" s="378"/>
      <c r="F48" s="118"/>
      <c r="G48" s="378"/>
      <c r="H48" s="118"/>
      <c r="I48" s="378"/>
      <c r="J48" s="138"/>
      <c r="K48" s="379"/>
    </row>
    <row r="49" spans="1:1">
      <c r="A49" s="290" t="s">
        <v>791</v>
      </c>
    </row>
  </sheetData>
  <mergeCells count="6">
    <mergeCell ref="I2:K2"/>
    <mergeCell ref="B3:C3"/>
    <mergeCell ref="D3:E3"/>
    <mergeCell ref="F3:G3"/>
    <mergeCell ref="H3:I3"/>
    <mergeCell ref="J3:K3"/>
  </mergeCells>
  <pageMargins left="0.70866141732283472" right="0.5118110236220472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44</vt:i4>
      </vt:variant>
      <vt:variant>
        <vt:lpstr>Pomenované rozsahy</vt:lpstr>
      </vt:variant>
      <vt:variant>
        <vt:i4>6</vt:i4>
      </vt:variant>
    </vt:vector>
  </HeadingPairs>
  <TitlesOfParts>
    <vt:vector size="50" baseType="lpstr">
      <vt:lpstr>1</vt:lpstr>
      <vt:lpstr>2</vt:lpstr>
      <vt:lpstr>3</vt:lpstr>
      <vt:lpstr>4</vt:lpstr>
      <vt:lpstr>5</vt:lpstr>
      <vt:lpstr>6</vt:lpstr>
      <vt:lpstr>7</vt:lpstr>
      <vt:lpstr>8</vt:lpstr>
      <vt:lpstr>8_pokr</vt:lpstr>
      <vt:lpstr>9</vt:lpstr>
      <vt:lpstr>10</vt:lpstr>
      <vt:lpstr>11</vt:lpstr>
      <vt:lpstr>12</vt:lpstr>
      <vt:lpstr>13</vt:lpstr>
      <vt:lpstr>14</vt:lpstr>
      <vt:lpstr>15</vt:lpstr>
      <vt:lpstr> 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'7'!tab850_2016</vt:lpstr>
      <vt:lpstr>'7'!tab850_2017</vt:lpstr>
      <vt:lpstr>'7'!tab855_2016</vt:lpstr>
      <vt:lpstr>'7'!tab855_2017</vt:lpstr>
      <vt:lpstr>'7'!tab8all_2016</vt:lpstr>
      <vt:lpstr>'7'!tab8all_2017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krizova</dc:creator>
  <cp:lastModifiedBy>Krizova Slavka</cp:lastModifiedBy>
  <cp:lastPrinted>2019-07-24T08:10:28Z</cp:lastPrinted>
  <dcterms:created xsi:type="dcterms:W3CDTF">2012-04-19T07:27:08Z</dcterms:created>
  <dcterms:modified xsi:type="dcterms:W3CDTF">2019-07-24T09:09:23Z</dcterms:modified>
</cp:coreProperties>
</file>