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ealthgovsk-my.sharepoint.com/personal/peter_polak_health_gov_sk/Documents/Dokumenty/PROJECTS/2021-12 PPK 363/"/>
    </mc:Choice>
  </mc:AlternateContent>
  <bookViews>
    <workbookView xWindow="0" yWindow="495" windowWidth="28800" windowHeight="12300" activeTab="2"/>
  </bookViews>
  <sheets>
    <sheet name="Porovnanie EU vs SK" sheetId="1" r:id="rId1"/>
    <sheet name="Prehlad cien CZ, HU, LT" sheetId="3" r:id="rId2"/>
    <sheet name="Zdroje" sheetId="2" r:id="rId3"/>
  </sheets>
  <externalReferences>
    <externalReference r:id="rId4"/>
  </externalReferences>
  <definedNames>
    <definedName name="_xlnm._FilterDatabase" localSheetId="0" hidden="1">'Porovnanie EU vs SK'!$K$3:$X$213</definedName>
    <definedName name="_xlnm._FilterDatabase" localSheetId="1" hidden="1">'Prehlad cien CZ, HU, LT'!$A$1:$O$157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2" i="1" l="1"/>
  <c r="S211" i="1"/>
  <c r="E211" i="1"/>
  <c r="H211" i="1" s="1"/>
  <c r="F211" i="1" s="1"/>
  <c r="S206" i="1"/>
  <c r="D206" i="1"/>
  <c r="E206" i="1" s="1"/>
  <c r="H206" i="1" s="1"/>
  <c r="F206" i="1" s="1"/>
  <c r="S205" i="1"/>
  <c r="S197" i="1"/>
  <c r="S194" i="1"/>
  <c r="E194" i="1"/>
  <c r="H194" i="1" s="1"/>
  <c r="F194" i="1" s="1"/>
  <c r="S181" i="1"/>
  <c r="S161" i="1"/>
  <c r="I161" i="1"/>
  <c r="G161" i="1"/>
  <c r="S157" i="1"/>
  <c r="S156" i="1"/>
  <c r="S147" i="1"/>
  <c r="E147" i="1"/>
  <c r="H147" i="1" s="1"/>
  <c r="F147" i="1" s="1"/>
  <c r="S128" i="1"/>
  <c r="S126" i="1"/>
  <c r="E126" i="1"/>
  <c r="H126" i="1" s="1"/>
  <c r="F126" i="1" s="1"/>
  <c r="S119" i="1"/>
  <c r="S118" i="1"/>
  <c r="S113" i="1"/>
  <c r="E113" i="1"/>
  <c r="H113" i="1" s="1"/>
  <c r="F113" i="1" s="1"/>
  <c r="S90" i="1"/>
  <c r="E90" i="1"/>
  <c r="H90" i="1" s="1"/>
  <c r="F90" i="1" s="1"/>
  <c r="S85" i="1"/>
  <c r="H85" i="1"/>
  <c r="F85" i="1" s="1"/>
  <c r="E85" i="1"/>
  <c r="S71" i="1"/>
  <c r="S70" i="1"/>
  <c r="S62" i="1"/>
  <c r="S61" i="1"/>
  <c r="G61" i="1" s="1"/>
  <c r="I61" i="1" s="1"/>
  <c r="S60" i="1"/>
  <c r="S54" i="1"/>
  <c r="S169" i="1" s="1"/>
  <c r="S29" i="1"/>
  <c r="S28" i="1"/>
  <c r="S25" i="1"/>
  <c r="G25" i="1" s="1"/>
  <c r="H25" i="1"/>
  <c r="S22" i="1"/>
  <c r="S20" i="1"/>
  <c r="S6" i="1"/>
  <c r="G211" i="1" l="1"/>
  <c r="I211" i="1"/>
  <c r="H215" i="1"/>
  <c r="E224" i="1" s="1"/>
  <c r="I90" i="1"/>
  <c r="G90" i="1"/>
  <c r="F215" i="1"/>
  <c r="D224" i="1" s="1"/>
  <c r="G85" i="1"/>
  <c r="I85" i="1"/>
  <c r="G126" i="1"/>
  <c r="I126" i="1"/>
  <c r="I206" i="1"/>
  <c r="G206" i="1"/>
  <c r="I147" i="1"/>
  <c r="G147" i="1"/>
  <c r="G113" i="1"/>
  <c r="I113" i="1"/>
  <c r="G194" i="1"/>
  <c r="I194" i="1"/>
  <c r="I25" i="1"/>
  <c r="G215" i="1" l="1"/>
  <c r="D225" i="1" s="1"/>
  <c r="I215" i="1"/>
  <c r="E225" i="1" s="1"/>
  <c r="I216" i="1"/>
  <c r="E226" i="1" s="1"/>
  <c r="G216" i="1"/>
  <c r="D226" i="1" s="1"/>
  <c r="N3" i="3" l="1"/>
  <c r="AA5" i="1"/>
</calcChain>
</file>

<file path=xl/sharedStrings.xml><?xml version="1.0" encoding="utf-8"?>
<sst xmlns="http://schemas.openxmlformats.org/spreadsheetml/2006/main" count="3051" uniqueCount="1032">
  <si>
    <t>EU #</t>
  </si>
  <si>
    <t>Product</t>
  </si>
  <si>
    <t>Indication</t>
  </si>
  <si>
    <t>Eligible patients</t>
  </si>
  <si>
    <t>Liečení pri vstupe 2022</t>
  </si>
  <si>
    <t>Náklady 2022</t>
  </si>
  <si>
    <t>Lieceni 2025</t>
  </si>
  <si>
    <t>Náklady 2025</t>
  </si>
  <si>
    <t>Sponsor</t>
  </si>
  <si>
    <t>Designation date</t>
  </si>
  <si>
    <t>Tradename - EU product # - Implemented on</t>
  </si>
  <si>
    <t xml:space="preserve"> EU product # </t>
  </si>
  <si>
    <t>dostupne na SK (ZKL 12/2021)</t>
  </si>
  <si>
    <t>EU/SK</t>
  </si>
  <si>
    <t>CZK</t>
  </si>
  <si>
    <t>Maďarsko</t>
  </si>
  <si>
    <t>Lotyšsko</t>
  </si>
  <si>
    <t>Rocna liecba</t>
  </si>
  <si>
    <t>EU/3/17/1863</t>
  </si>
  <si>
    <t>Autologous T lymphocyte-enriched population of cells transduced with a lentiviral vector encoding a chimeric antigen receptor targeting human B cell maturation antigen with 4-1BB and CD3-zeta intracellular signalling domains</t>
  </si>
  <si>
    <t>Treatment of multiple myeloma</t>
  </si>
  <si>
    <t>Celgene Europe B.V.</t>
  </si>
  <si>
    <t>20 Apr 2017</t>
  </si>
  <si>
    <t>Abecma - EU/1/21/1539 - 19 Aug 2021</t>
  </si>
  <si>
    <t>EU/1/21/1539</t>
  </si>
  <si>
    <t>EU</t>
  </si>
  <si>
    <t>EU/3/12/1034</t>
  </si>
  <si>
    <t>Humanised monoclonal antibody against P-selectin</t>
  </si>
  <si>
    <t>Treatment of sickle cell disease</t>
  </si>
  <si>
    <t>Novartis Europharm Limited</t>
  </si>
  <si>
    <t>09 Aug 2012</t>
  </si>
  <si>
    <t>Adakveo - EU/1/20/1476 - 29 Oct 2020</t>
  </si>
  <si>
    <t>EU/1/20/1476</t>
  </si>
  <si>
    <t>EU OMP</t>
  </si>
  <si>
    <t>EU/3/11/939</t>
  </si>
  <si>
    <t>Brentuximab vedotin</t>
  </si>
  <si>
    <t>Treatment of cutaneous T-cell lymphoma</t>
  </si>
  <si>
    <t>Takeda Pharma A/S</t>
  </si>
  <si>
    <t>11 Jan 2012</t>
  </si>
  <si>
    <t>ADCETRIS - EU/1/12/794 - 19 Dec 2017</t>
  </si>
  <si>
    <t xml:space="preserve">EU/1/12/794 </t>
  </si>
  <si>
    <t>EU/1/12/794</t>
  </si>
  <si>
    <t>y</t>
  </si>
  <si>
    <t>Adcetris</t>
  </si>
  <si>
    <t>EU/3/08/595</t>
  </si>
  <si>
    <t>Monoclonal antibody against human CD30 covalently linked to the cytotoxin monomethylauristatin E</t>
  </si>
  <si>
    <t>Treatment of peripheral T-cell lymphoma</t>
  </si>
  <si>
    <t>15 Jan 2009</t>
  </si>
  <si>
    <t>ADCETRIS - EU/1/12/794 - 30 Oct 2012</t>
  </si>
  <si>
    <t>EU/3/08/596</t>
  </si>
  <si>
    <t>Treatment of Hodgkin lymphoma</t>
  </si>
  <si>
    <t>EU/3/07/518</t>
  </si>
  <si>
    <t>Methyl 4,6-diamino-2-[1-(2-fluorobenzyl)-1H-pyrazolo[3,4-b]pyridine-3-yl]-5-pyrimidinyl(methyl)carbamate</t>
  </si>
  <si>
    <t>Treatment of pulmonary arterial hypertension including treatment of chronic thromboembolic pulmonary hypertension</t>
  </si>
  <si>
    <t>Bayer AG</t>
  </si>
  <si>
    <t>20 Dec 2007</t>
  </si>
  <si>
    <t>Adempas - EU/1/13/907 - 31 Mar 2014</t>
  </si>
  <si>
    <t>EU/1/13/907</t>
  </si>
  <si>
    <t>Adempas</t>
  </si>
  <si>
    <t>Afinitor/(všetky ind)</t>
  </si>
  <si>
    <t>Aldurazyme</t>
  </si>
  <si>
    <t>EU/3/09/667</t>
  </si>
  <si>
    <t>Expanded human allogeneic mesenchymal adult stem cells extracted from adipose tissue</t>
  </si>
  <si>
    <t>Treatment of anal fistula</t>
  </si>
  <si>
    <t>08 Oct 2009</t>
  </si>
  <si>
    <t>Alofisel - EU/1/17/1261 - 27 Mar 2018</t>
  </si>
  <si>
    <t>EU/1/17/1261</t>
  </si>
  <si>
    <t>Alofisel</t>
  </si>
  <si>
    <t>n</t>
  </si>
  <si>
    <t>EU/3/07/453</t>
  </si>
  <si>
    <t>Recombinant fusion protein consisting of human coagulation factor IX attached to the Fc domain of human IgG1</t>
  </si>
  <si>
    <t>Treatment of haemophilia B (congenital factor IX deficiency)</t>
  </si>
  <si>
    <t>Swedish Orphan Biovitrum AB (publ)</t>
  </si>
  <si>
    <t>08 Jun 2007</t>
  </si>
  <si>
    <t>ALPROLIX - EU/1/16/1098 - 13 May 2016</t>
  </si>
  <si>
    <t>EU/1/16/1098</t>
  </si>
  <si>
    <t>Arzerra</t>
  </si>
  <si>
    <t>EU/3/15/1589</t>
  </si>
  <si>
    <t>Glibenclamide</t>
  </si>
  <si>
    <t>Treatment of neonatal diabetes</t>
  </si>
  <si>
    <t>AMMTeK</t>
  </si>
  <si>
    <t>15 Jan 2016</t>
  </si>
  <si>
    <t>AMGLIDIA - EU/1/18/1279 - 28 May 2018</t>
  </si>
  <si>
    <t>EU/1/18/1279</t>
  </si>
  <si>
    <t>EU/3/14/1259</t>
  </si>
  <si>
    <t>Amikacin sulfate</t>
  </si>
  <si>
    <t>Treatment of nontuberculous mycobacterial lung disease</t>
  </si>
  <si>
    <t>Insmed Netherlands B.V.</t>
  </si>
  <si>
    <t>08 Apr 2014</t>
  </si>
  <si>
    <t>ARIKAYCE liposomal - EU/1/20/1469 - 28 Oct 2020</t>
  </si>
  <si>
    <t>EU/1/20/1469</t>
  </si>
  <si>
    <t>EU/3/17/1889</t>
  </si>
  <si>
    <t>(S)-1-(4-fluorophenyl)-1-(2-(4-(6-(1-methyl-1H-pyrazol-4-yl)pyrrolo[2,1-f][1,2,4]triazin-4-yl)piperazin-yl)pyrimidin-5-yl)ethan-1-amine</t>
  </si>
  <si>
    <t>Treatment of gastrointestinal stromal tumours</t>
  </si>
  <si>
    <t>Blueprint Medicines (Netherlands) B.V.</t>
  </si>
  <si>
    <t>17 Jul 2017</t>
  </si>
  <si>
    <t>AYVAKYT - EU/1/20/1473 - 25 Sep 2020</t>
  </si>
  <si>
    <t>EU/1/20/1473</t>
  </si>
  <si>
    <t>Bavencio/(všetky ind)</t>
  </si>
  <si>
    <t>EU/3/13/1127</t>
  </si>
  <si>
    <t>Inotuzumab ozogamicin</t>
  </si>
  <si>
    <t>Treatment of B-cell acute lymphoblastic leukaemia</t>
  </si>
  <si>
    <t>Pfizer Europe MA EEIG</t>
  </si>
  <si>
    <t>07 Jun 2013</t>
  </si>
  <si>
    <t>Besponsa - EU/1/17/1200 - 03 Jul 2017</t>
  </si>
  <si>
    <t>EU/1/17/1200</t>
  </si>
  <si>
    <t>BESPONSA</t>
  </si>
  <si>
    <t>EU/3/17/1925</t>
  </si>
  <si>
    <t>Humanised monoclonal antibody targeting B-cell maturation antigen conjugated with maleimidocaproyl monomethyl auristatin F</t>
  </si>
  <si>
    <t>GlaxoSmithKline (Ireland) Limited</t>
  </si>
  <si>
    <t>16 Oct 2017</t>
  </si>
  <si>
    <t>BLENREP - EU/1/20/1474 - 26 Aug 2020</t>
  </si>
  <si>
    <t>EU/1/20/1474</t>
  </si>
  <si>
    <t>EU/3/09/650</t>
  </si>
  <si>
    <t>Blinatumomab</t>
  </si>
  <si>
    <t>Treatment of acute lymphoblastic leukaemia</t>
  </si>
  <si>
    <t>Amgen Europe B.V.</t>
  </si>
  <si>
    <t>24 Jul 2009</t>
  </si>
  <si>
    <t>BLINCYTO - EU/1/15/1047 - 25 Nov 2015</t>
  </si>
  <si>
    <t>EU/1/15/1047</t>
  </si>
  <si>
    <t>BLINCYTO</t>
  </si>
  <si>
    <t>Bosulif</t>
  </si>
  <si>
    <t>EU/3/13/1118</t>
  </si>
  <si>
    <t>Recombinant human tripeptidyl-peptidase 1</t>
  </si>
  <si>
    <t>Treatment of neuronal ceroid lipofuscinosis type 2</t>
  </si>
  <si>
    <t>BioMarin International Limited</t>
  </si>
  <si>
    <t>12 Mar 2013</t>
  </si>
  <si>
    <t>Brineura - EU/1/17/1192 - 01 Jun 2017</t>
  </si>
  <si>
    <t>EU/1/17/1192</t>
  </si>
  <si>
    <t>Brineura</t>
  </si>
  <si>
    <t>EU/3/05/325</t>
  </si>
  <si>
    <t>Mannitolum</t>
  </si>
  <si>
    <t>Treatment of cystic fibrosis</t>
  </si>
  <si>
    <t>Pharmaxis Europe Limited</t>
  </si>
  <si>
    <t>07 Nov 2005</t>
  </si>
  <si>
    <t>Bronchitol - EU/1/12/760 - 18 Apr 2012</t>
  </si>
  <si>
    <t>EU/1/12/760</t>
  </si>
  <si>
    <t>EU/3/12/1028</t>
  </si>
  <si>
    <t>(2S)-2-{[(2R)-2-[({[3,3-dibutyl-7-(methylthio)-1,1-dioxido-5-phenyl-2,3,4,5-tetrahydro- 1,2,5-benzothiadiazepin-8-yl]oxy}acetyl)amino]-2-(4-hydroxyphenyl)acetyl]amino}butanoic acid</t>
  </si>
  <si>
    <t>Treatment of progressive familial intrahepatic cholestasis</t>
  </si>
  <si>
    <t>Albireo AB</t>
  </si>
  <si>
    <t>17 Jul 2012</t>
  </si>
  <si>
    <t>Bylvay - EU/1/21/1566 - 19 Jul 2021</t>
  </si>
  <si>
    <t>EU/1/21/1566</t>
  </si>
  <si>
    <t>Carbaglu</t>
  </si>
  <si>
    <t>EU/3/09/629</t>
  </si>
  <si>
    <t>Nanobody directed towards the human A1 domain of von Willebrand factor</t>
  </si>
  <si>
    <t>Treatment of thrombotic thrombocytopenic purpura</t>
  </si>
  <si>
    <t>Ablynx N.V.</t>
  </si>
  <si>
    <t>30 Apr 2009</t>
  </si>
  <si>
    <t>Cablivi - EU/1/18/1305 - 04 Sep 2018</t>
  </si>
  <si>
    <t>EU/1/18/1305</t>
  </si>
  <si>
    <t>EU/3/07/514</t>
  </si>
  <si>
    <t>(1R, 2R)-Octanoic acid [2-(2’,3’-dihydro-benzo [1,4] dioxin-6’-yl)-2-hydroxy-1-pyrrolidin-1-ylmethyl-ethyl]-amide-L-tartaric acid salt</t>
  </si>
  <si>
    <t>Treatment of Gaucher Disease</t>
  </si>
  <si>
    <t>Genzyme Europe B.V.</t>
  </si>
  <si>
    <t>04 Dec 2007</t>
  </si>
  <si>
    <t>Cerdelga - EU/1/14/974 - 21 Jan 2015</t>
  </si>
  <si>
    <t xml:space="preserve">EU/1/14/974 </t>
  </si>
  <si>
    <t>EU/1/14/974</t>
  </si>
  <si>
    <t>Cerdelga</t>
  </si>
  <si>
    <t>Chenodeoxycholic acid</t>
  </si>
  <si>
    <t>EU/3/07/471</t>
  </si>
  <si>
    <t>Human coagulation factor X</t>
  </si>
  <si>
    <t>Treatment of hereditary factor X deficiency</t>
  </si>
  <si>
    <t>BPL Bioproducts Laboratory GmbH</t>
  </si>
  <si>
    <t>17 Sep 2007</t>
  </si>
  <si>
    <t>Coagadex - EU/1/16/1087 - 18 Mar 2016</t>
  </si>
  <si>
    <t>EU/1/16/1087</t>
  </si>
  <si>
    <t>EU/3/08/610</t>
  </si>
  <si>
    <t>Cyclopropane-1,1-dicarboxylic acid [4-(6,7-dimethoxy-quinolin-4-yloxy)-phenyl]-amide (4-fluoro-phenyl)-amide, (L)-malate salt</t>
  </si>
  <si>
    <t>Treatment of medullary thyroid carcinoma</t>
  </si>
  <si>
    <t>Ipsen Pharma</t>
  </si>
  <si>
    <t>06 Feb 2009</t>
  </si>
  <si>
    <t>Cometriq - EU/1/13/890 - 26 Mar 2014</t>
  </si>
  <si>
    <t xml:space="preserve">EU/1/13/890 </t>
  </si>
  <si>
    <t>EU/1/13/890</t>
  </si>
  <si>
    <t>Cometriq</t>
  </si>
  <si>
    <t>EU/3/14/1284</t>
  </si>
  <si>
    <t>Isavuconazonium sulfate</t>
  </si>
  <si>
    <t>Treatment of invasive aspergillosis</t>
  </si>
  <si>
    <t>Basilea Pharmaceutica Deutschland GmbH</t>
  </si>
  <si>
    <t>04 Jul 2014</t>
  </si>
  <si>
    <t>Cresemba - EU/1/15/1036 - 19 Oct 2015</t>
  </si>
  <si>
    <t>EU/1/15/1036</t>
  </si>
  <si>
    <t>Cresemba</t>
  </si>
  <si>
    <t>EU/3/14/1276</t>
  </si>
  <si>
    <t>Treatment of mucormycosis</t>
  </si>
  <si>
    <t>04 Jun 2014</t>
  </si>
  <si>
    <t>EU/3/14/1351</t>
  </si>
  <si>
    <t>Recombinant human monoclonal IgG1 antibody for fibroblast growth factor 23</t>
  </si>
  <si>
    <t>Treatment of X-linked hypophosphataemia</t>
  </si>
  <si>
    <t>Kyowa Kirin Holdings B.V.</t>
  </si>
  <si>
    <t>15 Oct 2014</t>
  </si>
  <si>
    <t>CRYSVITA - EU/1/17/1262 - 21 Feb 2018</t>
  </si>
  <si>
    <t>EU/1/17/1262</t>
  </si>
  <si>
    <t>CRYSVITA</t>
  </si>
  <si>
    <t>Cystadane</t>
  </si>
  <si>
    <t>EU/3/08/578</t>
  </si>
  <si>
    <t>Cysteamine hydrochloride</t>
  </si>
  <si>
    <t>Treatment of cystinosis</t>
  </si>
  <si>
    <t>Recordati Rare Diseases</t>
  </si>
  <si>
    <t>07 Nov 2008</t>
  </si>
  <si>
    <t>Cystadrops - EU/1/15/1049 - 23 Jan 2017</t>
  </si>
  <si>
    <t>EU/1/15/1049</t>
  </si>
  <si>
    <t>Cystadrops</t>
  </si>
  <si>
    <t>EU/3/06/370</t>
  </si>
  <si>
    <t>Decitabine</t>
  </si>
  <si>
    <t>Treatment of acute myeloid leukaemia</t>
  </si>
  <si>
    <t>Janssen-Cilag International NV</t>
  </si>
  <si>
    <t>08 Jun 2006</t>
  </si>
  <si>
    <t>Dacogen - EU/1/12/792 - 24 Sep 2012</t>
  </si>
  <si>
    <t>EU/1/12/792</t>
  </si>
  <si>
    <t>Dacogen</t>
  </si>
  <si>
    <t>EU/3/18/2020</t>
  </si>
  <si>
    <t>Daratumumab</t>
  </si>
  <si>
    <t>Treatment of AL amyloidosis</t>
  </si>
  <si>
    <t>25 May 2018</t>
  </si>
  <si>
    <t>Darzalex - EU/1/16/1101 - 23 Jun 2021</t>
  </si>
  <si>
    <t>EU/1/16/1101</t>
  </si>
  <si>
    <t>Darzalex</t>
  </si>
  <si>
    <t>EU/3/13/1153</t>
  </si>
  <si>
    <t>Treatment of plasma cell myeloma</t>
  </si>
  <si>
    <t>17 Jul 2013</t>
  </si>
  <si>
    <t>Darzalex - EU/1/16/1101 - 24 May 2016</t>
  </si>
  <si>
    <t>EU/3/17/1923</t>
  </si>
  <si>
    <t>Glasdegib maleate</t>
  </si>
  <si>
    <t>Daurismo - EU/1/20/1451 - 29 Jun 2020</t>
  </si>
  <si>
    <t>EU/1/20/1451</t>
  </si>
  <si>
    <t>EU/3/04/212</t>
  </si>
  <si>
    <t>Defibrotide</t>
  </si>
  <si>
    <t>Treatment of hepatic veno-occlusive disease</t>
  </si>
  <si>
    <t>Gentium S.r.I.</t>
  </si>
  <si>
    <t>29 Jul 2004</t>
  </si>
  <si>
    <t>Defitelio - EU/1/13/878 - 22 Oct 2013</t>
  </si>
  <si>
    <t>EU/1/13/878</t>
  </si>
  <si>
    <t>EU/3/07/524</t>
  </si>
  <si>
    <t>(R)-2-Methyl-6-nitro-2-{4-[4-(4-trifluoromethoxyphenoxy)piperidin-1-yl]phenoxymethyl}-2,3-dihydroimidazo[2,1-b]oxazole</t>
  </si>
  <si>
    <t>Treatment of tuberculosis</t>
  </si>
  <si>
    <t>Otsuka Novel Products GmbH</t>
  </si>
  <si>
    <t>01 Feb 2008</t>
  </si>
  <si>
    <t>Deltyba - EU/1/13/875 - 30 Apr 2014</t>
  </si>
  <si>
    <t>EU/1/13/875</t>
  </si>
  <si>
    <t>EU/3/07/513</t>
  </si>
  <si>
    <t>(S)-2-nitro-6-(4-(trifluoromethoxy)benzyloxy)-6,7-dihydro-5H-imidazo[2,1-b][1,3]oxazine</t>
  </si>
  <si>
    <t>Mylan IRE Healthcare Ltd</t>
  </si>
  <si>
    <t>29 Nov 2007</t>
  </si>
  <si>
    <t>Dovprela - EU/1/20/1437 - 04 Aug 2020</t>
  </si>
  <si>
    <t>EU/1/20/1437</t>
  </si>
  <si>
    <t>Diacomit</t>
  </si>
  <si>
    <t>Elaprase</t>
  </si>
  <si>
    <t>Esbriet</t>
  </si>
  <si>
    <t>EXJADE/(všetky ind)</t>
  </si>
  <si>
    <t>EU/3/15/1567</t>
  </si>
  <si>
    <t>Recombinant human interleukin-3 truncated diphtheria toxin fusion protein</t>
  </si>
  <si>
    <t>Treatment of blastic plasmacytoid dendritic cell neoplasm</t>
  </si>
  <si>
    <t>Stemline Therapeutics B.V.</t>
  </si>
  <si>
    <t>11 Nov 2015</t>
  </si>
  <si>
    <t>ELZONRIS - EU/1/20/1504 - 13 Jan 2021</t>
  </si>
  <si>
    <t>EU/1/20/1504</t>
  </si>
  <si>
    <t>EU/3/16/1680</t>
  </si>
  <si>
    <t>Humanised anti-IL-6 receptor monoclonal antibody</t>
  </si>
  <si>
    <t>Treatment of neuromyelitis optica spectrum disorders</t>
  </si>
  <si>
    <t>Roche Registration GmbH</t>
  </si>
  <si>
    <t>27 Jun 2016</t>
  </si>
  <si>
    <t>Enspryng - EU/1/21/1559 - 29 Jun 2021</t>
  </si>
  <si>
    <t>EU/1/21/1559</t>
  </si>
  <si>
    <t>EU/3/17/1959</t>
  </si>
  <si>
    <t>Cannabidiol</t>
  </si>
  <si>
    <t>Treatment of tuberous sclerosis</t>
  </si>
  <si>
    <t>GW Pharma (International) B.V</t>
  </si>
  <si>
    <t>17 Jan 2018</t>
  </si>
  <si>
    <t>Epidyolex - EU/1/19/1389 - 20 Apr 2021</t>
  </si>
  <si>
    <t xml:space="preserve">EU/1/19/1389 </t>
  </si>
  <si>
    <t>EU/3/17/1855</t>
  </si>
  <si>
    <t>Treatment of Lennox-Gastaut syndrome</t>
  </si>
  <si>
    <t>20 Mar 2017</t>
  </si>
  <si>
    <t>Epidyolex - EU/1/19/1389 - 23 Sep 2019</t>
  </si>
  <si>
    <t>EU/3/14/1339</t>
  </si>
  <si>
    <t>Treatment of Dravet syndrome</t>
  </si>
  <si>
    <t>EU/3/19/2145</t>
  </si>
  <si>
    <t>Risdiplam</t>
  </si>
  <si>
    <t>Treatment of spinal muscular atrophy</t>
  </si>
  <si>
    <t>26 Feb 2019</t>
  </si>
  <si>
    <t>Evrysdi - EU/1/21/1531 - 29 Mar 2021</t>
  </si>
  <si>
    <t>EU/1/21/1531</t>
  </si>
  <si>
    <t>EU/3/12/1063</t>
  </si>
  <si>
    <t>Panobinostat</t>
  </si>
  <si>
    <t>Secura Bio Limited</t>
  </si>
  <si>
    <t>08 Nov 2012</t>
  </si>
  <si>
    <t>Farydak - EU/1/15/1023 - 01 Sep 2015</t>
  </si>
  <si>
    <t>EU/1/15/1023</t>
  </si>
  <si>
    <t>EU/3/13/1219</t>
  </si>
  <si>
    <t>Fenfluramine hydrochloride</t>
  </si>
  <si>
    <t>Zogenix ROI Limited</t>
  </si>
  <si>
    <t>18 Dec 2013</t>
  </si>
  <si>
    <t>Fintepla - EU/1/20/1491 - 21 Dec 2020</t>
  </si>
  <si>
    <t>EU/1/20/1491</t>
  </si>
  <si>
    <t>Fabrazyme</t>
  </si>
  <si>
    <t>Firazyr</t>
  </si>
  <si>
    <t>Firdapse</t>
  </si>
  <si>
    <t>EU/3/06/368</t>
  </si>
  <si>
    <t>1-deoxygalactonojirimycin hydrochloride</t>
  </si>
  <si>
    <t>Treatment of Fabry disease</t>
  </si>
  <si>
    <t>Amicus Therapeutics Europe Limited</t>
  </si>
  <si>
    <t>22 May 2006</t>
  </si>
  <si>
    <t>Galafold - EU/1/15/1082 - 31 May 2016</t>
  </si>
  <si>
    <t>EU/1/15/1082</t>
  </si>
  <si>
    <t>EU/3/15/1504</t>
  </si>
  <si>
    <t>Obinutuzumab</t>
  </si>
  <si>
    <t>Treatment of follicular lymphoma</t>
  </si>
  <si>
    <t>19 Jun 2015</t>
  </si>
  <si>
    <t>Gazyvaro - EU/1/14/937 - 15 Jun 2016</t>
  </si>
  <si>
    <t>EU/1/14/937</t>
  </si>
  <si>
    <t>Gazyvaro</t>
  </si>
  <si>
    <t>EU/3/12/1054</t>
  </si>
  <si>
    <t>Treatment of chronic lymphocytic leukaemia</t>
  </si>
  <si>
    <t>10 Oct 2012</t>
  </si>
  <si>
    <t>Gazyvaro - EU/1/14/937 - 24 Jul 2014</t>
  </si>
  <si>
    <t xml:space="preserve">EU/1/14/937 </t>
  </si>
  <si>
    <t>EU/3/16/1731</t>
  </si>
  <si>
    <t>Synthetic double-stranded siRNA oligonucleotide directed against delta-aminolevulinic acid synthase 1 mRNA covalently linked to a ligand containing three N-acetylgalactosamine residues</t>
  </si>
  <si>
    <t>Treatment of acute hepatic porphyria</t>
  </si>
  <si>
    <t>Alnylam Netherlands B.V.</t>
  </si>
  <si>
    <t>29 Aug 2016</t>
  </si>
  <si>
    <t>Givlaari - EU/1/20/1428 - 04 Mar 2020</t>
  </si>
  <si>
    <t>EU/1/20/1428</t>
  </si>
  <si>
    <t>EU/3/10/826</t>
  </si>
  <si>
    <t>Para-aminosalicylic acid</t>
  </si>
  <si>
    <t>Eurocept International B.V.</t>
  </si>
  <si>
    <t>17 Dec 2010</t>
  </si>
  <si>
    <t>Granupas - EU/1/13/896 - 09 Apr 2014</t>
  </si>
  <si>
    <t xml:space="preserve">EU/1/13/896 </t>
  </si>
  <si>
    <t>Glivec</t>
  </si>
  <si>
    <t>EU/3/15/1500</t>
  </si>
  <si>
    <t>Synthetic 47-amino-acid N-myristoylated lipopeptide, derived from the preS region of hepatitis B virus</t>
  </si>
  <si>
    <t>Treatment of hepatitis delta virus infection</t>
  </si>
  <si>
    <t>Gilead Sciences Ireland Unlimited Company</t>
  </si>
  <si>
    <t>Hepcludex - EU/1/20/1446 - 05 Aug 2020</t>
  </si>
  <si>
    <t xml:space="preserve">EU/1/20/1446 </t>
  </si>
  <si>
    <t>EU/3/10/841</t>
  </si>
  <si>
    <t>Tasimelteon</t>
  </si>
  <si>
    <t>Treatment of non-24-hour sleep-wake disorders in blind people with no light perception</t>
  </si>
  <si>
    <t>Vanda Pharmaceuticals Netherlands B.V.</t>
  </si>
  <si>
    <t>23 Feb 2011</t>
  </si>
  <si>
    <t>Hetlioz - EU/1/15/1008 - 07 Jul 2015</t>
  </si>
  <si>
    <t>EU/1/15/1008</t>
  </si>
  <si>
    <t>EU/3/08/579</t>
  </si>
  <si>
    <t>Ex-vivo expanded autologous human corneal epithelium containing stem cells</t>
  </si>
  <si>
    <t>Treatment of corneal lesions, with associated corneal (limbal) stem cell deficiency, due to ocular burns</t>
  </si>
  <si>
    <t>Holostem Terapie Avanzate S.r.l.</t>
  </si>
  <si>
    <t>Holoclar - EU/1/14/987 - 19 Feb 2015</t>
  </si>
  <si>
    <t xml:space="preserve">EU/1/14/987 </t>
  </si>
  <si>
    <t>EU/3/14/1406</t>
  </si>
  <si>
    <t>Treatment of inborn errors of primary bile acid synthesis</t>
  </si>
  <si>
    <t>Leadiant GmbH</t>
  </si>
  <si>
    <t>16 Dec 2014</t>
  </si>
  <si>
    <t>Chenodeoxycholic acid Leadiant - EU/1/16/1110 - 12 Apr 2017</t>
  </si>
  <si>
    <t>EU/1/16/1110</t>
  </si>
  <si>
    <t>EU/3/09/715</t>
  </si>
  <si>
    <t>Benzamide, 3-(2-imidazo[1,2-b]pyridazin-3-ylethynyl)-4-methyl-N-[4-[(4-methyl-1-piperazinyl)methyl]-3-(trifluoromethyl)phenyl]</t>
  </si>
  <si>
    <t>Incyte Biosciences Distribution B.V.</t>
  </si>
  <si>
    <t>02 Feb 2010</t>
  </si>
  <si>
    <t>Iclusig - EU/1/13/839 - 03 Jul 2013</t>
  </si>
  <si>
    <t>EU/1/13/839</t>
  </si>
  <si>
    <t>Iclusig</t>
  </si>
  <si>
    <t>EU/3/09/716</t>
  </si>
  <si>
    <t>Treatment of chronic myeloid leukaemia</t>
  </si>
  <si>
    <t>EU/3/16/1826</t>
  </si>
  <si>
    <t>Recombinant IgG degrading enzyme of Streptococcus pyogenes</t>
  </si>
  <si>
    <t>Prevention of graft rejection following solid organ transplantation</t>
  </si>
  <si>
    <t>Hansa Biopharma AB</t>
  </si>
  <si>
    <t>12 Jan 2017</t>
  </si>
  <si>
    <t>Idefirix - EU/1/20/1471 - 01 Sep 2020</t>
  </si>
  <si>
    <t>EU/1/20/1471</t>
  </si>
  <si>
    <t>EU/3/09/723</t>
  </si>
  <si>
    <t>Recombinant fusion protein linking human coagulation factor IX with human albumin</t>
  </si>
  <si>
    <t>Treatment of haemophilia B</t>
  </si>
  <si>
    <t>CSL Behring GmbH</t>
  </si>
  <si>
    <t>04 Feb 2010</t>
  </si>
  <si>
    <t>IDELVION - EU/1/16/1095 - 13 May 2016</t>
  </si>
  <si>
    <t>EU/1/16/1095</t>
  </si>
  <si>
    <t>EU/3/18/2101</t>
  </si>
  <si>
    <t>Setmelanotide</t>
  </si>
  <si>
    <t>Treatment of leptin receptor deficiency</t>
  </si>
  <si>
    <t>Rhythm Pharmaceuticals Netherlands B.V.</t>
  </si>
  <si>
    <t>19 Nov 2018</t>
  </si>
  <si>
    <t>Imcivree - EU/1/21/1564 - 19 Jul 2021</t>
  </si>
  <si>
    <t>EU/1/21/1564</t>
  </si>
  <si>
    <t>EU/3/16/1703</t>
  </si>
  <si>
    <t>Treatment of pro-opiomelanocortin deficiency</t>
  </si>
  <si>
    <t>14 Jul 2016</t>
  </si>
  <si>
    <t>Imbruvica</t>
  </si>
  <si>
    <t>EU/3/09/672</t>
  </si>
  <si>
    <t>Pomalidomide</t>
  </si>
  <si>
    <t>Bristol-Myers Squibb Pharma EEIG</t>
  </si>
  <si>
    <t>Imnovid - EU/1/13/850 - 08 Aug 2013</t>
  </si>
  <si>
    <t>EU/1/13/850</t>
  </si>
  <si>
    <t>Imnovid</t>
  </si>
  <si>
    <t>EU/3/10/810</t>
  </si>
  <si>
    <t>N-tert-butyl-3-[(5-methyl-2-{[4-(2-pyrrolidin-1-ylethoxy)phenyl]amino}pyrimidin-4-yl)amino] benzenesulfonamide dihydrochloride monohydrate</t>
  </si>
  <si>
    <t>Treatment of post-essential thrombocythaemia myelofibrosis</t>
  </si>
  <si>
    <t>26 Nov 2010</t>
  </si>
  <si>
    <t>Inrebic - EU/1/20/1514 - 09 Feb 2021</t>
  </si>
  <si>
    <t>EU/1/20/1514</t>
  </si>
  <si>
    <t>EU/3/10/811</t>
  </si>
  <si>
    <t>Treatment of post-polycythaemia vera myelofibrosis</t>
  </si>
  <si>
    <t>EU/3/10/794</t>
  </si>
  <si>
    <t>Treatment of primary myelofibrosis</t>
  </si>
  <si>
    <t>01 Oct 2010</t>
  </si>
  <si>
    <t>Increlex</t>
  </si>
  <si>
    <t>Inovelon</t>
  </si>
  <si>
    <t>EU/3/14/1345</t>
  </si>
  <si>
    <t>Osilodrostat</t>
  </si>
  <si>
    <t>Treatment of Cushing's syndrome</t>
  </si>
  <si>
    <t>Isturisa - EU/1/19/1407 - 13 Jan 2020</t>
  </si>
  <si>
    <t>EU/1/19/1407</t>
  </si>
  <si>
    <t>Jakavi</t>
  </si>
  <si>
    <t>EU/3/13/1181</t>
  </si>
  <si>
    <t>Budesonide</t>
  </si>
  <si>
    <t>Treatment of eosinophilic oesophagitis</t>
  </si>
  <si>
    <t>Dr Falk Pharma GmbH</t>
  </si>
  <si>
    <t>05 Aug 2013</t>
  </si>
  <si>
    <t>Jorveza - EU/1/17/1254 - 10 Jan 2018</t>
  </si>
  <si>
    <t>EU/1/17/1254</t>
  </si>
  <si>
    <t>Ketoconazole HRA</t>
  </si>
  <si>
    <t>Kuvan</t>
  </si>
  <si>
    <t>EU/3/18/2116</t>
  </si>
  <si>
    <t>Ivacaftor, N-(1,3-dimethyl-1H-pyrazole-4-sulfonyl)-6-[3-(3,3,3-trifluoro-2,2-dimethylpropoxy)-1H-pyrazol-1-yl]-2-[(4S)-2,2,4-trimethylpyrrolidin-1-yl]pyridine-3-carboxamide, tezacaftor</t>
  </si>
  <si>
    <t>Vertex Pharmaceuticals (Ireland) Limited</t>
  </si>
  <si>
    <t>14 Dec 2018</t>
  </si>
  <si>
    <t>Kaftrio - EU/1/20/1468 - 21 Aug 2020</t>
  </si>
  <si>
    <t>EU/1/20/1468</t>
  </si>
  <si>
    <t>EU/3/08/556</t>
  </si>
  <si>
    <t>N-(2,4-Di-tert-butyl-5-hydroxyphenyl)-1,4-dihydro-4-oxoquinoline-3-carboxamide</t>
  </si>
  <si>
    <t>08 Jul 2008</t>
  </si>
  <si>
    <t>Kalydeco - EU/1/12/782 - 25 Jul 2012</t>
  </si>
  <si>
    <t xml:space="preserve">EU/1/12/782 </t>
  </si>
  <si>
    <t>EU/1/12/782</t>
  </si>
  <si>
    <t>EU/3/10/827</t>
  </si>
  <si>
    <t>Recombinant human lysosomal acid lipase</t>
  </si>
  <si>
    <t>Treatment of lysosomal acid lipase deficiency</t>
  </si>
  <si>
    <t>Alexion Europe SAS</t>
  </si>
  <si>
    <t>Kanuma - EU/1/15/1033 - 01 Sep 2015</t>
  </si>
  <si>
    <t>EU/1/15/1033</t>
  </si>
  <si>
    <t>EU/3/12/965</t>
  </si>
  <si>
    <t>Ketoconazole</t>
  </si>
  <si>
    <t>Treatment of Cushing’s syndrome</t>
  </si>
  <si>
    <t>HRA Pharma Rare Diseases</t>
  </si>
  <si>
    <t>23 Apr 2012</t>
  </si>
  <si>
    <t>Ketoconazole HRA - EU/1/14/965 - 21 Nov 2014</t>
  </si>
  <si>
    <t>EU/1/14/965</t>
  </si>
  <si>
    <t>EU/3/18/2050</t>
  </si>
  <si>
    <t>Selumetinib</t>
  </si>
  <si>
    <t>Treatment of neurofibromatosis type 1</t>
  </si>
  <si>
    <t>AstraZeneca AB</t>
  </si>
  <si>
    <t>31 Jul 2018</t>
  </si>
  <si>
    <t>Koselugo - EU/1/21/1552 - 19 Jun 2021</t>
  </si>
  <si>
    <t>EU/1/21/1552</t>
  </si>
  <si>
    <t>EU/3/16/1745</t>
  </si>
  <si>
    <t>Autologous T cells transduced with lentiviral vector containing a chimeric antigen receptor directed against CD19</t>
  </si>
  <si>
    <t>Treatment of diffuse large B-cell lymphoma</t>
  </si>
  <si>
    <t>14 Oct 2016</t>
  </si>
  <si>
    <t>Kymriah - EU/1/18/1297 - 27 Aug 2018</t>
  </si>
  <si>
    <t>EU/1/18/1297</t>
  </si>
  <si>
    <t>EU/3/14/1266</t>
  </si>
  <si>
    <t>Treatment of B-lymphoblastic leukaemia/lymphoma</t>
  </si>
  <si>
    <t>29 Apr 2014</t>
  </si>
  <si>
    <t>EU/3/08/548</t>
  </si>
  <si>
    <t>Carfilzomib</t>
  </si>
  <si>
    <t>03 Jun 2008</t>
  </si>
  <si>
    <t>Kyprolis - EU/1/15/1060 - 23 Nov 2015</t>
  </si>
  <si>
    <t>EU/1/15/1060</t>
  </si>
  <si>
    <t>Lartruvo</t>
  </si>
  <si>
    <t>EU/3/04/260</t>
  </si>
  <si>
    <t>Recombinant human α-Mannosidase</t>
  </si>
  <si>
    <t>Treatment of α-Mannosidosis</t>
  </si>
  <si>
    <t>Chiesi Farmaceutici S.p.A.</t>
  </si>
  <si>
    <t>26 Jan 2005</t>
  </si>
  <si>
    <t>Lamzede - EU/1/17/1258 - 27 Mar 2018</t>
  </si>
  <si>
    <t>EU/1/17/1258</t>
  </si>
  <si>
    <t>EU/3/12/963</t>
  </si>
  <si>
    <t>Chlormethine</t>
  </si>
  <si>
    <t>Helsinn Birex Pharmaceuticals Ltd</t>
  </si>
  <si>
    <t>22 May 2012</t>
  </si>
  <si>
    <t>Ledaga - EU/1/16/1171 - 07 Mar 2017</t>
  </si>
  <si>
    <t>EU/1/16/1171</t>
  </si>
  <si>
    <t>EU/3/07/446</t>
  </si>
  <si>
    <t>Autologous CD34+ cells transfected with lentiviral vector containing the human arylsulfatase A cDNA</t>
  </si>
  <si>
    <t>Treatment of metachromatic leukodystrophy</t>
  </si>
  <si>
    <t>Orchard Therapeutics (Netherlands) B.V.</t>
  </si>
  <si>
    <t>13 Apr 2007</t>
  </si>
  <si>
    <t>Libmeldy - EU/1/20/1493 - 18 Dec 2020</t>
  </si>
  <si>
    <t>EU/1/20/1493</t>
  </si>
  <si>
    <t>EU/3/07/523</t>
  </si>
  <si>
    <t>Lutetium (177Lu)-N-[(4,7,10-Tricarboxymethyl-1,4,7,10-tetraazacyclododec-1-yl)acetyl]-D-phenylalanyl-L-cysteinyl-L-tyrosyl-D-tryptophanyl-L-lysyl-L-threoninyl-L-cysteinyl-L-threonine-cyclic(2-7)disulfide</t>
  </si>
  <si>
    <t>Treatment of gastro-entero-pancreatic neuroendocrine tumours</t>
  </si>
  <si>
    <t>Advanced Accelerator Applications</t>
  </si>
  <si>
    <t>31 Jan 2008</t>
  </si>
  <si>
    <t>Lutathera - EU/1/17/1226 - 28 Sep 2017</t>
  </si>
  <si>
    <t xml:space="preserve">EU/1/17/1226 </t>
  </si>
  <si>
    <t>EU/3/15/1518</t>
  </si>
  <si>
    <t>Adenovirus-associated viral vector serotype 2 containing the human RPE65 gene</t>
  </si>
  <si>
    <t>Treatment of inherited retinal dystrophies (initially named treatment of retinitis pigmentosa)</t>
  </si>
  <si>
    <t>28 Jul 2015</t>
  </si>
  <si>
    <t>Luxturna - EU/1/18/1331 - 05 Dec 2018</t>
  </si>
  <si>
    <t>EU/1/18/1331</t>
  </si>
  <si>
    <t>EU/3/12/981</t>
  </si>
  <si>
    <t>Adenovirus associated viral vector serotype 2 containing the human RPE65 gene</t>
  </si>
  <si>
    <t>Treatment of inherited retinal dystrophies (initially named treatment of Leber’s congenital amaurosis)</t>
  </si>
  <si>
    <t>02 Apr 2012</t>
  </si>
  <si>
    <t>Lenvima/(všetky ind)</t>
  </si>
  <si>
    <t>Litak</t>
  </si>
  <si>
    <t>Lynparza/(všetky ind)</t>
  </si>
  <si>
    <t>Lysodren</t>
  </si>
  <si>
    <t>EU/3/12/973</t>
  </si>
  <si>
    <t>Recombinant human beta-glucuronidase</t>
  </si>
  <si>
    <t>Treatment of mucopolysaccharidosis type VII (Sly syndrome)</t>
  </si>
  <si>
    <t>Ultragenyx Germany GmbH</t>
  </si>
  <si>
    <t>21 Mar 2012</t>
  </si>
  <si>
    <t>Mepsevii - EU/1/18/1301 - 27 Aug 2018</t>
  </si>
  <si>
    <t>EU/1/18/1301</t>
  </si>
  <si>
    <t>Mepact</t>
  </si>
  <si>
    <t>EU/3/14/1424</t>
  </si>
  <si>
    <t>Humanised Fc engineered monoclonal antibody against CD19</t>
  </si>
  <si>
    <t>15 Jan 2015</t>
  </si>
  <si>
    <t>Minjuvi - EU/1/21/1570 - 01 Sep 2021</t>
  </si>
  <si>
    <t>EU/1/21/1570</t>
  </si>
  <si>
    <t>EU/3/12/1022</t>
  </si>
  <si>
    <t>Metreleptin</t>
  </si>
  <si>
    <t>Treatment of Familial Partial Lipodystrophy</t>
  </si>
  <si>
    <t>Amryt Pharmaceuticals Designated Activity Company</t>
  </si>
  <si>
    <t>Myalepta - EU/1/18/1276 - 01 Aug 2018</t>
  </si>
  <si>
    <t>EU/1/18/1276</t>
  </si>
  <si>
    <t>EU/3/12/1023</t>
  </si>
  <si>
    <t>Treatment of Barraquer-Simons syndrome</t>
  </si>
  <si>
    <t>EU/3/12/1024</t>
  </si>
  <si>
    <t>Treatment of Lawrence syndrome</t>
  </si>
  <si>
    <t>EU/3/12/1025</t>
  </si>
  <si>
    <t>Treatment of Berardinelli-Seip syndrome</t>
  </si>
  <si>
    <t>EU/3/00/005</t>
  </si>
  <si>
    <t>Gemtuzumab Ozogamicin</t>
  </si>
  <si>
    <t>18 Oct 2000</t>
  </si>
  <si>
    <t>Mylotarg - EU/1/18/1277 - 23 Apr 2018</t>
  </si>
  <si>
    <t>EU/1/18/1277</t>
  </si>
  <si>
    <t>Myozyme</t>
  </si>
  <si>
    <t>Naglazyme</t>
  </si>
  <si>
    <t>EU/3/14/1353</t>
  </si>
  <si>
    <t>Mexiletine hydrochloride</t>
  </si>
  <si>
    <t>Treatment of myotonic disorders</t>
  </si>
  <si>
    <t>Lupin Europe GmbH</t>
  </si>
  <si>
    <t>19 Nov 2014</t>
  </si>
  <si>
    <t>Namuscla - EU/1/18/1325 - 20 Dec 2018</t>
  </si>
  <si>
    <t>EU/1/18/1325</t>
  </si>
  <si>
    <t>EU/3/13/1210</t>
  </si>
  <si>
    <t>Recombinant human parathyroid hormone</t>
  </si>
  <si>
    <t>Treatment of hypoparathyroidism</t>
  </si>
  <si>
    <t>Takeda Pharmaceuticals International AG Ireland Branch</t>
  </si>
  <si>
    <t>Natpar - EU/1/15/1078 - 26 Apr 2017</t>
  </si>
  <si>
    <t>EU/1/15/1078</t>
  </si>
  <si>
    <t>EU/3/13/1199</t>
  </si>
  <si>
    <t>Sorafenib tosylate</t>
  </si>
  <si>
    <t>Treatment of follicular thyroid cancer</t>
  </si>
  <si>
    <t>13 Nov 2013</t>
  </si>
  <si>
    <t>Nexavar - EU/1/06/342 - 27 May 2014</t>
  </si>
  <si>
    <t>EU/1/06/342</t>
  </si>
  <si>
    <t>Nexavar*/(všetky ind)</t>
  </si>
  <si>
    <t>EU/3/13/1200</t>
  </si>
  <si>
    <t>Treatment of papillary thyroid cancer</t>
  </si>
  <si>
    <t>EU/3/02/107</t>
  </si>
  <si>
    <t>Purified bromelain</t>
  </si>
  <si>
    <t>Treatment of partial deep dermal and full thickness burns</t>
  </si>
  <si>
    <t>MediWound Germany GmbH</t>
  </si>
  <si>
    <t>30 Jul 2002</t>
  </si>
  <si>
    <t>NexoBrid - EU/1/12/803 - 20 Dec 2012</t>
  </si>
  <si>
    <t xml:space="preserve">EU/1/12/803 </t>
  </si>
  <si>
    <t>EU/3/11/899</t>
  </si>
  <si>
    <t>2,2'-{2-[(1R)-1-({[(2,5-dichlorobenzoyl)amino]acetyl}amino)-3-methylbutyl]-5-oxo-1,3,2-dioxaborolane-4,4-diyl}diacetic acid</t>
  </si>
  <si>
    <t>27 Sep 2011</t>
  </si>
  <si>
    <t>Ninlaro - EU/1/16/1094 - 23 Nov 2016</t>
  </si>
  <si>
    <t>EU/1/16/1094</t>
  </si>
  <si>
    <t>NINLARO</t>
  </si>
  <si>
    <t>Nplate</t>
  </si>
  <si>
    <t>EU/3/18/2065</t>
  </si>
  <si>
    <t>Obiltoxaximab</t>
  </si>
  <si>
    <t>Treatment of anthrax</t>
  </si>
  <si>
    <t>SFL Pharmaceuticals Deutschland GmbH</t>
  </si>
  <si>
    <t>24 Aug 2018</t>
  </si>
  <si>
    <t>Obiltoxaximab SFL - EU/1/20/1485 - 19 Nov 2020</t>
  </si>
  <si>
    <t>EU/1/20/1485</t>
  </si>
  <si>
    <t>EU/3/10/753</t>
  </si>
  <si>
    <t>6alpha-ethyl-chenodeoxycholic acid</t>
  </si>
  <si>
    <t>Treatment of primary biliary cirrhosis</t>
  </si>
  <si>
    <t>Intercept Pharma International Limited</t>
  </si>
  <si>
    <t>27 Jul 2010</t>
  </si>
  <si>
    <t>Ocaliva - EU/1/16/1139 - 15 Dec 2016</t>
  </si>
  <si>
    <t>EU/1/16/1139</t>
  </si>
  <si>
    <t>OFEV</t>
  </si>
  <si>
    <t>EU/3/11/933</t>
  </si>
  <si>
    <t>Nanoliposomal irinotecan</t>
  </si>
  <si>
    <t>Treatment of pancreatic cancer</t>
  </si>
  <si>
    <t>Les Laboratoires Servier</t>
  </si>
  <si>
    <t>09 Dec 2011</t>
  </si>
  <si>
    <t>Onivyde pegylated liposomal - EU/1/16/1130 - 18 Oct 2016</t>
  </si>
  <si>
    <t>EU/1/16/1130</t>
  </si>
  <si>
    <t>EU/3/11/857</t>
  </si>
  <si>
    <t>Synthetic double-stranded siRNA oligonucleotide directed against transthyretin mRNA</t>
  </si>
  <si>
    <t>Treatment of transthyretin-mediated amyloidosis</t>
  </si>
  <si>
    <t>15 Apr 2011</t>
  </si>
  <si>
    <t>Onpattro - EU/1/18/1320 - 29 Aug 2018</t>
  </si>
  <si>
    <t>EU/1/18/1320</t>
  </si>
  <si>
    <t>EU/3/11/909</t>
  </si>
  <si>
    <t>Macitentan</t>
  </si>
  <si>
    <t>Treatment of pulmonary arterial hypertension</t>
  </si>
  <si>
    <t>Opsumit - EU/1/13/893 - 27 Dec 2013</t>
  </si>
  <si>
    <t>EU/1/13/893</t>
  </si>
  <si>
    <t>Opsumit</t>
  </si>
  <si>
    <t>Orfadin</t>
  </si>
  <si>
    <t>EU/3/02/127</t>
  </si>
  <si>
    <t>Cholic acid</t>
  </si>
  <si>
    <t>Treatment of inborn errors in primary bile acid synthesis</t>
  </si>
  <si>
    <t>Laboratoires CTRS</t>
  </si>
  <si>
    <t>18 Dec 2002</t>
  </si>
  <si>
    <t>Orphacol - EU/1/13/870 - 16 Sep 2013</t>
  </si>
  <si>
    <t xml:space="preserve">EU/1/13/870 </t>
  </si>
  <si>
    <t>EU/3/15/1586</t>
  </si>
  <si>
    <t>Recombinant human nerve growth factor</t>
  </si>
  <si>
    <t>Treatment of neurotrophic keratitis</t>
  </si>
  <si>
    <t>Dompé farmaceutici S.p.A.</t>
  </si>
  <si>
    <t>14 Dec 2015</t>
  </si>
  <si>
    <t>OXERVATE - EU/1/17/1197 - 10 Jul 2017</t>
  </si>
  <si>
    <t>EU/1/17/1197</t>
  </si>
  <si>
    <t>OXERVATE</t>
  </si>
  <si>
    <t>EU/3/16/1637</t>
  </si>
  <si>
    <t>Synthetic double-stranded siRNA oligonucleotide directed against hydroxyacid oxidase 1 mRNA and covalently linked to a ligand containing three N-acetylgalactosamine residues</t>
  </si>
  <si>
    <t>Treatment of primary hyperoxaluria</t>
  </si>
  <si>
    <t>21 Mar 2016</t>
  </si>
  <si>
    <t>Oxlumo - EU/1/20/1496 - 23 Nov 2020</t>
  </si>
  <si>
    <t>EU/1/20/1496</t>
  </si>
  <si>
    <t>EU/3/09/708</t>
  </si>
  <si>
    <t>Pegylated recombinant phenylalanine ammonia lyase</t>
  </si>
  <si>
    <t>Treatment of hyperphenylalaninaemia</t>
  </si>
  <si>
    <t>28 Jan 2010</t>
  </si>
  <si>
    <t>Palynziq - EU/1/19/1362 - 08 May 2019</t>
  </si>
  <si>
    <t>EU/1/19/1362</t>
  </si>
  <si>
    <t>EU/3/18/2066</t>
  </si>
  <si>
    <t>Pemigatinib</t>
  </si>
  <si>
    <t>Treatment of biliary tract cancer</t>
  </si>
  <si>
    <t>Pemazyre - EU/1/21/1535 - 29 Mar 2021</t>
  </si>
  <si>
    <t>EU/1/21/1535</t>
  </si>
  <si>
    <t>EU/3/06/372</t>
  </si>
  <si>
    <t>Hydrocortisone (modified release tablet)</t>
  </si>
  <si>
    <t>Treatment of adrenal insufficiency</t>
  </si>
  <si>
    <t>Shire Services BVBA</t>
  </si>
  <si>
    <t>Plenadren - EU/1/11/715 - 14 Nov 2011</t>
  </si>
  <si>
    <t>EU/1/11/715</t>
  </si>
  <si>
    <t>EU/3/18/2013</t>
  </si>
  <si>
    <t>Polatuzumab vedotin</t>
  </si>
  <si>
    <t>16 Apr 2018</t>
  </si>
  <si>
    <t>Polivy - EU/1/19/1388 - 20 Jan 2020</t>
  </si>
  <si>
    <t>EU/1/19/1388</t>
  </si>
  <si>
    <t>EU/3/16/1756</t>
  </si>
  <si>
    <t>Mogamulizumab</t>
  </si>
  <si>
    <t>Poteligeo - EU/1/18/1335 - 26 Nov 2018</t>
  </si>
  <si>
    <t xml:space="preserve">EU/1/18/1335 </t>
  </si>
  <si>
    <t>EU/3/11/849</t>
  </si>
  <si>
    <t>(S)-{8-fluoro-2-2[4-(3-methoxyphenyl)-1-piperazinyl]-3-[2-methoxy-5-(trifluoromethyl)-phenyl]-3,4-dihydro-4-quinazolinyl} acetic acid</t>
  </si>
  <si>
    <t>Prevention of cytomegalovirus disease in patients with impaired cell-mediated immunity deemed at risk</t>
  </si>
  <si>
    <t>Merck Sharp &amp; Dohme B.V.</t>
  </si>
  <si>
    <t>PREVYMIS - EU/1/17/1245 - 10 Jan 2018</t>
  </si>
  <si>
    <t>EU/1/17/1245</t>
  </si>
  <si>
    <t>EU/3/10/778</t>
  </si>
  <si>
    <t>Cysteamine bitartrate (gastroresistant)</t>
  </si>
  <si>
    <t>20 Sep 2010</t>
  </si>
  <si>
    <t>Procysbi - EU/1/13/861 - 10 Sep 2013</t>
  </si>
  <si>
    <t xml:space="preserve">EU/1/13/861 </t>
  </si>
  <si>
    <t>EU/3/12/1062</t>
  </si>
  <si>
    <t>Chimeric monoclonal antibody against GD2</t>
  </si>
  <si>
    <t>Treatment of neuroblastoma</t>
  </si>
  <si>
    <t>EUSA Pharma (Netherlands) B.V.</t>
  </si>
  <si>
    <t>Qarziba - EU/1/17/1191 - 11 May 2017</t>
  </si>
  <si>
    <t>EU/1/17/1191</t>
  </si>
  <si>
    <t>EU/3/10/733</t>
  </si>
  <si>
    <t>Glyceryl tri-(4-phenylbutyrate)</t>
  </si>
  <si>
    <t>Treatment of carbamoyl-phosphate synthase-1 deficiency</t>
  </si>
  <si>
    <t>Immedica Pharma AB</t>
  </si>
  <si>
    <t>10 Jun 2010</t>
  </si>
  <si>
    <t>Ravicti - EU/1/15/1062 - 01 Dec 2015</t>
  </si>
  <si>
    <t>EU/1/15/1062</t>
  </si>
  <si>
    <t>RAVICTI</t>
  </si>
  <si>
    <t>EU/3/10/734</t>
  </si>
  <si>
    <t>Treatment of ornithine carbamoyltransferase deficiency</t>
  </si>
  <si>
    <t>EU/3/10/735</t>
  </si>
  <si>
    <t>Treatment of citrullinaemia type 1</t>
  </si>
  <si>
    <t>EU/3/10/736</t>
  </si>
  <si>
    <t>Treatment of argininosuccinic aciduria</t>
  </si>
  <si>
    <t>EU/3/10/737</t>
  </si>
  <si>
    <t>Treatment of hyperargininaemia</t>
  </si>
  <si>
    <t>EU/3/10/738</t>
  </si>
  <si>
    <t>Treatment of ornithine translocase deficiency (hyperornithinaemia-hyperammonaemia homocitrullinuria (HHH) syndrome)</t>
  </si>
  <si>
    <t>EU/3/07/434</t>
  </si>
  <si>
    <t>Idebenone</t>
  </si>
  <si>
    <t>Treatment of Leber's hereditary optic neuropathy</t>
  </si>
  <si>
    <t>Santhera Pharmaceuticals (Deutschland) GmbH</t>
  </si>
  <si>
    <t>15 Feb 2007</t>
  </si>
  <si>
    <t>Raxone - EU/1/15/1020 - 10 Sep 2015</t>
  </si>
  <si>
    <t>EU/1/15/1020</t>
  </si>
  <si>
    <t>Raxone</t>
  </si>
  <si>
    <t>Replagal</t>
  </si>
  <si>
    <t>Revatio</t>
  </si>
  <si>
    <t>Revlimid/(všetky ind)</t>
  </si>
  <si>
    <t>Revolade/(všetky ind)</t>
  </si>
  <si>
    <t>EU/3/14/1331</t>
  </si>
  <si>
    <t>Recombinant fusion protein consisting of a modified form of the extracellular domain of human activin receptor IIB linked to the human IgG1 Fc domain</t>
  </si>
  <si>
    <t>Treatment of myelodysplastic syndromes</t>
  </si>
  <si>
    <t>22 Aug 2014</t>
  </si>
  <si>
    <t>Reblozyl - EU/1/20/1452 - 26 Jun 2020</t>
  </si>
  <si>
    <t>EU/1/20/1452</t>
  </si>
  <si>
    <t>EU/3/14/1300</t>
  </si>
  <si>
    <t>Treatment of beta-thalassaemia intermedia and major</t>
  </si>
  <si>
    <t>29 Jul 2014</t>
  </si>
  <si>
    <t>EU/3/01/077</t>
  </si>
  <si>
    <t>[gly2] Recombinant human glucagon-like peptide</t>
  </si>
  <si>
    <t>Treatment of Short Bowel Syndrome</t>
  </si>
  <si>
    <t>Shire Pharmaceuticals Ireland Limited</t>
  </si>
  <si>
    <t>11 Dec 2001</t>
  </si>
  <si>
    <t>Revestive - EU/1/12/787 - 04 Sep 2012</t>
  </si>
  <si>
    <t>EU/1/12/787</t>
  </si>
  <si>
    <t>EU/3/10/765</t>
  </si>
  <si>
    <t>Midostaurin</t>
  </si>
  <si>
    <t>Treatment of mastocytosis</t>
  </si>
  <si>
    <t>04 Aug 2010</t>
  </si>
  <si>
    <t>Rydapt - EU/1/17/1218 - 20 Sep 2017</t>
  </si>
  <si>
    <t>EU/1/17/1218</t>
  </si>
  <si>
    <t>Rydapt</t>
  </si>
  <si>
    <t>EU/3/04/214</t>
  </si>
  <si>
    <t>EU/3/08/541</t>
  </si>
  <si>
    <t>[Nle4, D-Phe7]-alpha-melanocyte stimulating hormone</t>
  </si>
  <si>
    <t>Treatment of erythropoietic protoporphyria</t>
  </si>
  <si>
    <t>Clinuvel Europe Limited</t>
  </si>
  <si>
    <t>08 May 2008</t>
  </si>
  <si>
    <t>SCENESSE - EU/1/14/969 - 29 Dec 2014</t>
  </si>
  <si>
    <t xml:space="preserve">EU/1/14/969 </t>
  </si>
  <si>
    <t>Signifor</t>
  </si>
  <si>
    <t>EU/3/09/670</t>
  </si>
  <si>
    <t>pasireotide</t>
  </si>
  <si>
    <t>Treatment of acromegaly</t>
  </si>
  <si>
    <t>Signifor - EU/1/12/753 - 21 Nov 2014</t>
  </si>
  <si>
    <t xml:space="preserve">EU/1/12/753 </t>
  </si>
  <si>
    <t>EU/1/12/753</t>
  </si>
  <si>
    <t>EU/3/09/671</t>
  </si>
  <si>
    <t>Treatment of Cushing's disease</t>
  </si>
  <si>
    <t>Signifor - EU/1/12/753 - 27 Apr 2012</t>
  </si>
  <si>
    <t>EU/3/05/314</t>
  </si>
  <si>
    <t>(1R,2S) 6-bromo-alpha-[2-(dimethylamino)ethyl]-2-methoxy-alpha-(1-naphthyl)-beta-phenyl-3-quinolineethanol</t>
  </si>
  <si>
    <t>--</t>
  </si>
  <si>
    <t>26 Aug 2005</t>
  </si>
  <si>
    <t>Sirturo - EU/1/13/901 - 07 Mar 2014</t>
  </si>
  <si>
    <t>EU/1/13/901</t>
  </si>
  <si>
    <t>SIRTURO</t>
  </si>
  <si>
    <t>EU/3/12/1003</t>
  </si>
  <si>
    <t>Autologous haematopoietic stem cells transduced with lentiviral vector Lenti-D encoding the human ABCD1 cDNA</t>
  </si>
  <si>
    <t>Treatment of adrenoleukodystrophy</t>
  </si>
  <si>
    <t>bluebird bio (Netherlands) B.V.</t>
  </si>
  <si>
    <t>06 Jun 2012</t>
  </si>
  <si>
    <t>Skysona - EU/1/21/1563 - 19 Jul 2021</t>
  </si>
  <si>
    <t>EU/1/21/1563</t>
  </si>
  <si>
    <t>EU/3/18/2068</t>
  </si>
  <si>
    <t>Somapacitan</t>
  </si>
  <si>
    <t>Treatment of growth hormone deficiency</t>
  </si>
  <si>
    <t>Novo Nordisk A/S</t>
  </si>
  <si>
    <t>Sogroya - EU/1/20/1501 - 06 Apr 2021</t>
  </si>
  <si>
    <t>EU/1/20/1501</t>
  </si>
  <si>
    <t>EU/3/14/1304</t>
  </si>
  <si>
    <t>Eculizumab</t>
  </si>
  <si>
    <t>Treatment of myasthenia gravis</t>
  </si>
  <si>
    <t>Soliris - EU/1/07/393 - 17 Aug 2017</t>
  </si>
  <si>
    <t>EU/1/07/393</t>
  </si>
  <si>
    <t>Soliris</t>
  </si>
  <si>
    <t>EU/3/13/1185</t>
  </si>
  <si>
    <t>Soliris - EU/1/07/393 - 28 Aug 2019</t>
  </si>
  <si>
    <t>EU/3/09/653</t>
  </si>
  <si>
    <t>Treatment of atypical haemolytic uremic syndrome</t>
  </si>
  <si>
    <t>Soliris - EU/1/07/393 - 29 Nov 2011</t>
  </si>
  <si>
    <t>EU/3/15/1450</t>
  </si>
  <si>
    <t>Gallium (68Ga)-edotreotide</t>
  </si>
  <si>
    <t>Diagnosis of gastro-entero-pancreatic neuroendocrine tumours</t>
  </si>
  <si>
    <t>19 Mar 2015</t>
  </si>
  <si>
    <t>SomaKit TOC - EU/1/16/1141 - 12 Dec 2016</t>
  </si>
  <si>
    <t>EU/1/16/1141</t>
  </si>
  <si>
    <t>Somavert</t>
  </si>
  <si>
    <t>EU/3/12/976</t>
  </si>
  <si>
    <t>Antisense oligonucleotide targeted to the SMN2 gene</t>
  </si>
  <si>
    <t>Treatment of 5q spinal muscular atrophy</t>
  </si>
  <si>
    <t>Biogen Netherlands B.V.</t>
  </si>
  <si>
    <t>Spinraza - EU/1/17/1188 - 01 Jun 2017</t>
  </si>
  <si>
    <t>EU/1/17/1188</t>
  </si>
  <si>
    <t>Spinraza</t>
  </si>
  <si>
    <t>Sprycel</t>
  </si>
  <si>
    <t>EU/3/08/594</t>
  </si>
  <si>
    <t>Recombinant human tissue non-specific alkaline phosphatase - Fc - deca-aspartate fusion protein</t>
  </si>
  <si>
    <t>Treatment of hypophosphatasia</t>
  </si>
  <si>
    <t>03 Dec 2008</t>
  </si>
  <si>
    <t>Strensiq - EU/1/15/1015 - 01 Sep 2015</t>
  </si>
  <si>
    <t>EU/1/15/1015</t>
  </si>
  <si>
    <t>EU/3/05/313</t>
  </si>
  <si>
    <t>Autologous CD34+ cells transfected with retroviral vector containing adenosine deaminase gene</t>
  </si>
  <si>
    <t>Treatment of severe combined immunodeficiency (SCID) due to adenosine deaminase (ADA) deficiency</t>
  </si>
  <si>
    <t>Strimvelis - EU/1/16/1097 - 30 May 2016</t>
  </si>
  <si>
    <t>EU/1/16/1097</t>
  </si>
  <si>
    <t>EU/3/07/508</t>
  </si>
  <si>
    <t>Chimeric-anti-interleukin-6 monoclonal antibody</t>
  </si>
  <si>
    <t>Treatment of Castleman’s disease</t>
  </si>
  <si>
    <t>30 Nov 2007</t>
  </si>
  <si>
    <t>Sylvant - EU/1/14/928 - 27 May 2014</t>
  </si>
  <si>
    <t>EU/1/14/928</t>
  </si>
  <si>
    <t>EU/3/17/1828</t>
  </si>
  <si>
    <t>1-(2,2-difluoro-2H-1,3-benzodioxol-5-yl)-N-{1-[(2R)-2,3-dihydroxypropyl]-6-fluoro-2-(1-hydroxy-2-methylpropan-2-yl)-1H-indol-5-yl}cyclopropane-1-carboxamide and ivacaftor</t>
  </si>
  <si>
    <t>27 Feb 2017</t>
  </si>
  <si>
    <t>Symkevi - EU/1/18/1306 - 06 Nov 2018</t>
  </si>
  <si>
    <t>EU/1/18/1306</t>
  </si>
  <si>
    <t>Tasigna</t>
  </si>
  <si>
    <t>EU/3/15/1551</t>
  </si>
  <si>
    <t>Recombinant human IgG1 kappa light chain monoclonal antibody targeting plasma kallikrein</t>
  </si>
  <si>
    <t>Treatment of hereditary angioedema</t>
  </si>
  <si>
    <t>09 Oct 2015</t>
  </si>
  <si>
    <t>TAKHZYRO - EU/1/18/1340 - 26 Nov 2018</t>
  </si>
  <si>
    <t>EU/1/18/1340</t>
  </si>
  <si>
    <t>EU/3/19/2220</t>
  </si>
  <si>
    <t>Autologous peripheral blood T cells CD4 and CD8 selected and CD3 and CD28 activated transduced with retroviral vector expressing anti CD19 CD28/CD3-zeta chimeric antigen receptor and cultured</t>
  </si>
  <si>
    <t>Treatment of mantle cell lymphoma</t>
  </si>
  <si>
    <t>Kite Pharma EU B.V.</t>
  </si>
  <si>
    <t>13 Nov 2019</t>
  </si>
  <si>
    <t>Tecartus - EU/1/20/1492 - 15 Dec 2020</t>
  </si>
  <si>
    <t>EU/1/20/1492</t>
  </si>
  <si>
    <t>EU/3/14/1250</t>
  </si>
  <si>
    <t>Phosphorothioate oligonucleotide targeted to transthyretin</t>
  </si>
  <si>
    <t>Treatment of ATTR amyloidosis</t>
  </si>
  <si>
    <t>Akcea Therapeutics Ireland Limited</t>
  </si>
  <si>
    <t>26 Mar 2014</t>
  </si>
  <si>
    <t>Tegsedi - EU/1/18/1296 - 10 Jul 2018</t>
  </si>
  <si>
    <t>EU/1/18/1296</t>
  </si>
  <si>
    <t>TEPADINA</t>
  </si>
  <si>
    <t>Thalidomide Celgene</t>
  </si>
  <si>
    <t>EU/3/03/140</t>
  </si>
  <si>
    <t>Tobramycin (inhalation powder)</t>
  </si>
  <si>
    <t>Treatment of Pseudomonas aeruginosa lung infection in cystic fibrosis</t>
  </si>
  <si>
    <t>17 Mar 2003</t>
  </si>
  <si>
    <t>TOBI Podhaler - EU/1/10/652 - 25 Jul 2011</t>
  </si>
  <si>
    <t>EU/1/10/652</t>
  </si>
  <si>
    <t>TOBI Podhaler</t>
  </si>
  <si>
    <t>EU/3/05/278</t>
  </si>
  <si>
    <t>(3-[5-(2-fluoro-phenyl)-[1,2,4]oxadiazole-3-yl]-benzoic acid</t>
  </si>
  <si>
    <t>Treatment of Duchenne muscular dystrophy</t>
  </si>
  <si>
    <t>PTC Therapeutics International Limited</t>
  </si>
  <si>
    <t>27 May 2005</t>
  </si>
  <si>
    <t>Translarna - EU/1/13/902 - 05 Aug 2014</t>
  </si>
  <si>
    <t>EU/1/13/902</t>
  </si>
  <si>
    <t>EU/3/04/186</t>
  </si>
  <si>
    <t>Treosulfan</t>
  </si>
  <si>
    <t>Conditioning treatment prior to haematopoietic progenitor cell transplantation</t>
  </si>
  <si>
    <t>medac Gesellschaft für klinische Spezialpräparate mbH</t>
  </si>
  <si>
    <t>23 Feb 2004</t>
  </si>
  <si>
    <t>Trecondi - EU/1/18/1351 - 24 Jun 2019</t>
  </si>
  <si>
    <t>EU/1/18/1351</t>
  </si>
  <si>
    <t>EU/3/13/1103</t>
  </si>
  <si>
    <t>Treprostinil sodium</t>
  </si>
  <si>
    <t>Treatment of chronic thromboembolic pulmonary hypertension</t>
  </si>
  <si>
    <t>SciPharm Sàrl</t>
  </si>
  <si>
    <t>08 Feb 2013</t>
  </si>
  <si>
    <t>Trepulmix - EU/1/19/1419 - 07 Apr 2020</t>
  </si>
  <si>
    <t xml:space="preserve">EU/1/19/1419 </t>
  </si>
  <si>
    <t>Torisel*/(všetky ind)</t>
  </si>
  <si>
    <t>Tracleer</t>
  </si>
  <si>
    <t>Translarna</t>
  </si>
  <si>
    <t>Venclyxto/(všetky ind)</t>
  </si>
  <si>
    <t>EU/3/06/360</t>
  </si>
  <si>
    <t>Ciclosporin</t>
  </si>
  <si>
    <t>Treatment of vernal keratoconjunctivitis</t>
  </si>
  <si>
    <t>Santen Oy</t>
  </si>
  <si>
    <t>06 Apr 2006</t>
  </si>
  <si>
    <t>Verkazia - EU/1/17/1219 - 10 Jul 2018</t>
  </si>
  <si>
    <t>EU/1/17/1219</t>
  </si>
  <si>
    <t>Ventavis</t>
  </si>
  <si>
    <t>Vidaza</t>
  </si>
  <si>
    <t>EU/3/09/657</t>
  </si>
  <si>
    <t>Recombinant human N-acetylgalactosamine-6-sulfatase</t>
  </si>
  <si>
    <t>Treatment of mucopolysaccharidosis, type IVA (Morquio A Syndrome)</t>
  </si>
  <si>
    <t>Vimizim - EU/1/14/914 - 30 Apr 2014</t>
  </si>
  <si>
    <t>EU/1/14/914</t>
  </si>
  <si>
    <t>Vimizim</t>
  </si>
  <si>
    <t>Volibris</t>
  </si>
  <si>
    <t>EU/3/10/764</t>
  </si>
  <si>
    <t>Everolimus</t>
  </si>
  <si>
    <t>Votubia - EU/1/11/710 - 06 Sep 2011</t>
  </si>
  <si>
    <t>EU/1/11/710</t>
  </si>
  <si>
    <t>Votubia</t>
  </si>
  <si>
    <t>EU/3/12/1094</t>
  </si>
  <si>
    <t>Modified recombinant human C-type natriuretic peptide</t>
  </si>
  <si>
    <t>Treatment of achondroplasia</t>
  </si>
  <si>
    <t>24 Jan 2013</t>
  </si>
  <si>
    <t>Voxzogo - EU/1/21/1577 - 01 Sep 2021</t>
  </si>
  <si>
    <t>EU/1/21/1577</t>
  </si>
  <si>
    <t>EU/3/10/752</t>
  </si>
  <si>
    <t>Velaglucerase alfa</t>
  </si>
  <si>
    <t>Treatment of Gaucher disease</t>
  </si>
  <si>
    <t>09 Jun 2010</t>
  </si>
  <si>
    <t>VPRIV - EU/1/10/646 - 30 Aug 2010</t>
  </si>
  <si>
    <t>EU/1/10/646</t>
  </si>
  <si>
    <t>VPRIV</t>
  </si>
  <si>
    <t>EU/3/06/401</t>
  </si>
  <si>
    <t>N-methyl D-(2,3,4,5,6-pentahydroxy-hexyl)-ammonium; 2-(3,5-dichloro-phenyl)-benzoxazole-6-carboxylate</t>
  </si>
  <si>
    <t>Treatment of familial amyloid polyneuropathy</t>
  </si>
  <si>
    <t>Pfizer Specialty UK Ltd</t>
  </si>
  <si>
    <t>28 Aug 2006</t>
  </si>
  <si>
    <t>Vyndaqel - EU/1/11/717 - 18 Nov 2011</t>
  </si>
  <si>
    <t xml:space="preserve">EU/1/11/717 </t>
  </si>
  <si>
    <t>Vyndaqel</t>
  </si>
  <si>
    <t>EU/3/12/1066</t>
  </si>
  <si>
    <t>tafamidis</t>
  </si>
  <si>
    <t>Treatment of senile systemic amyloidosis</t>
  </si>
  <si>
    <t>Vyndaqel - EU/1/11/717 - 19 Feb 2020</t>
  </si>
  <si>
    <t>EU/3/11/942</t>
  </si>
  <si>
    <t>Liposomal combination of cytarabine and daunorubicin</t>
  </si>
  <si>
    <t>Jazz Pharmaceuticals Ireland Ltd</t>
  </si>
  <si>
    <t>Vyxeos liposomal - EU/1/18/1308 - 27 Aug 2018</t>
  </si>
  <si>
    <t>EU/1/18/1308</t>
  </si>
  <si>
    <t>EU/3/07/459</t>
  </si>
  <si>
    <t>1-{3-[3-(4-chlorophenyl)propoxy]propyl}piperidine, hydrochloride</t>
  </si>
  <si>
    <t>Treatment of narcolepsy</t>
  </si>
  <si>
    <t>Bioprojet Pharma</t>
  </si>
  <si>
    <t>10 Jul 2007</t>
  </si>
  <si>
    <t>Wakix - EU/1/15/1068 - 04 Apr 2016</t>
  </si>
  <si>
    <t>EU/1/15/1068</t>
  </si>
  <si>
    <t>Wakix</t>
  </si>
  <si>
    <t>EU/3/14/1249</t>
  </si>
  <si>
    <t>Phosphorothioate oligonucleotide targeted to apolipoprotein C-III</t>
  </si>
  <si>
    <t>Treatment of familial chylomicronemia syndrome</t>
  </si>
  <si>
    <t>19 Feb 2014</t>
  </si>
  <si>
    <t>Waylivra - EU/1/19/1360 - 08 May 2019</t>
  </si>
  <si>
    <t>EU/1/19/1360</t>
  </si>
  <si>
    <t>Wilzin</t>
  </si>
  <si>
    <t>EU/3/09/628</t>
  </si>
  <si>
    <t>Mercaptopurine (oral suspension)</t>
  </si>
  <si>
    <t>Nova Laboratories Ireland Limited</t>
  </si>
  <si>
    <t>Xaluprine - EU/1/11/727 - 13 Mar 2012</t>
  </si>
  <si>
    <t>EU/1/11/727</t>
  </si>
  <si>
    <t>Xaluprine</t>
  </si>
  <si>
    <t>EU/3/09/661</t>
  </si>
  <si>
    <t>(S)-ethyl 2-amino-3-(4-(2-amino-6-((R)-1-(4-chloro-2-(3-methyl-1H-pyrazol-1-yl)phenyl)-2,2,2-trifluoroethoxy)pyrimidin-4-yl)phenyl)propanoate</t>
  </si>
  <si>
    <t>Treatment of carcinoid syndrome</t>
  </si>
  <si>
    <t>Xermelo - EU/1/17/1224 - 20 Sep 2017</t>
  </si>
  <si>
    <t>EU/1/17/1224</t>
  </si>
  <si>
    <t>Xermelo</t>
  </si>
  <si>
    <t>EU/3/17/1961</t>
  </si>
  <si>
    <t>Gilteritinib</t>
  </si>
  <si>
    <t>Astellas Pharma Europe B.V.</t>
  </si>
  <si>
    <t>Xospata - EU/1/19/1399 - 28 Oct 2019</t>
  </si>
  <si>
    <t>EU/1/19/1399</t>
  </si>
  <si>
    <t>EU/3/15/1553</t>
  </si>
  <si>
    <t>Autologous T cells transduced with retroviral vector encoding an anti-CD19 CD28/CD3-zeta chimeric antigen receptor</t>
  </si>
  <si>
    <t>Treatment of primary mediastinal large B-cell lymphoma</t>
  </si>
  <si>
    <t>Yescarta - EU/1/18/1299 - 27 Aug 2018</t>
  </si>
  <si>
    <t>EU/1/18/1299</t>
  </si>
  <si>
    <t>EU/3/14/1393</t>
  </si>
  <si>
    <t>Autologous T cells transduced with retroviral vector encoding an anti-CD19 CD28/CD3 zeta chimeric antigen receptor</t>
  </si>
  <si>
    <t>Treatment of diffuse large B cell lymphoma</t>
  </si>
  <si>
    <t>Yondelis*/(všetky ind)</t>
  </si>
  <si>
    <t>Zavesca*/(všetky ind)</t>
  </si>
  <si>
    <t>EU/3/10/760</t>
  </si>
  <si>
    <t>(3S)-3-{4-[7-(aminocarbonyl)-2H-indazol-2-yl] phenyl} piperidine tosylate monohydrate salt</t>
  </si>
  <si>
    <t>Treatment of ovarian cancer</t>
  </si>
  <si>
    <t>Zejula - EU/1/17/1235 - 20 Nov 2017</t>
  </si>
  <si>
    <t>EU/1/17/1235</t>
  </si>
  <si>
    <t>EU/3/15/1509</t>
  </si>
  <si>
    <t>Adeno-associated viral vector serotype 9 containing the human SMN gene</t>
  </si>
  <si>
    <t>Novartis Gene Therapies EU Limited</t>
  </si>
  <si>
    <t>Zolgensma - EU/1/20/1443 - 18 May 2020</t>
  </si>
  <si>
    <t xml:space="preserve">EU/1/20/1443 </t>
  </si>
  <si>
    <t>EU/3/12/1091</t>
  </si>
  <si>
    <t>Autologous CD34+ haematopoietic stem cells transduced with lentiviral vector encoding the human betaA-T87Q-globin gene</t>
  </si>
  <si>
    <t>Zynteglo - EU/1/19/1367 - 04 Jun 2019</t>
  </si>
  <si>
    <t>EU/1/19/1367</t>
  </si>
  <si>
    <t>Obmedzenia</t>
  </si>
  <si>
    <t>1. SK uhrada je casto len na jednu indikaciu</t>
  </si>
  <si>
    <t>2. SK uhrada s MEA</t>
  </si>
  <si>
    <t>Mame lieky v systeme, ktore nie su OMP, potreba prehodnotit</t>
  </si>
  <si>
    <t>Dopad zavedenia EMA OMP / gap analýza CZ, HU, LT</t>
  </si>
  <si>
    <t>Rocna liecba ako priemer 3 krajin okolitych kde je dostupny</t>
  </si>
  <si>
    <t xml:space="preserve">Parameter </t>
  </si>
  <si>
    <t>Hodnoty</t>
  </si>
  <si>
    <t>40% zlava pri vstupe vsetky lieky s rocnou liecbou &gt;50tis €</t>
  </si>
  <si>
    <t>Počet liečených pacientov</t>
  </si>
  <si>
    <t>2022 uvazujeme, ze prve vstupy budu +3 mesiace od schvalenia, cize v mesiaci Aug22</t>
  </si>
  <si>
    <t>Očakávaný dopad nákladov na lieky</t>
  </si>
  <si>
    <t>Očakávaný dopad nákladov na lieky pri zavedení 40% zľavy / MEA</t>
  </si>
  <si>
    <t xml:space="preserve"> nie tuberkuloza, ani Zolgensma</t>
  </si>
  <si>
    <t>Nasledne roky +25%</t>
  </si>
  <si>
    <t>Dopad - modelujeme 5% nárast</t>
  </si>
  <si>
    <t xml:space="preserve">*Zdroj Orhpanet, </t>
  </si>
  <si>
    <t xml:space="preserve">1. </t>
  </si>
  <si>
    <t>https://www.orpha.net/consor/cgi-bin/index.php?lng=EN</t>
  </si>
  <si>
    <t>2.</t>
  </si>
  <si>
    <t xml:space="preserve">3. </t>
  </si>
  <si>
    <t>EU # (1)</t>
  </si>
  <si>
    <t>Prevalencia  Orphanet (2)</t>
  </si>
  <si>
    <t>Ceska republika CZ  (3)</t>
  </si>
  <si>
    <t>Tradename - EU product # - Implemented on 2021-12 (1)</t>
  </si>
  <si>
    <t>https://www.ema.europa.eu/en</t>
  </si>
  <si>
    <t>Hradene 2021-12 (4)</t>
  </si>
  <si>
    <t xml:space="preserve">4. </t>
  </si>
  <si>
    <t>Zoznam kategorizovaných liekov, MZSR</t>
  </si>
  <si>
    <t>https://health.gov.sk/?zoznam-kategorizovanych-liekov</t>
  </si>
  <si>
    <t>5.</t>
  </si>
  <si>
    <t>6.</t>
  </si>
  <si>
    <t>Zdroje údajov</t>
  </si>
  <si>
    <t>Orhpanet - prevalencia</t>
  </si>
  <si>
    <t>European Medicine Agency - orphan medicinal designation</t>
  </si>
  <si>
    <t>Ceny orphan liekov CZ</t>
  </si>
  <si>
    <t>Ceny orphan liekov LT</t>
  </si>
  <si>
    <t>Maďarsko (4)</t>
  </si>
  <si>
    <t>Lotyšsko (5)</t>
  </si>
  <si>
    <t>Parameter (zdroj)</t>
  </si>
  <si>
    <t>Product (1)</t>
  </si>
  <si>
    <t>Indication (1)</t>
  </si>
  <si>
    <t>Hradene do 2019 (4)</t>
  </si>
  <si>
    <t>Názov lieku/ OMP do 2019 (1)</t>
  </si>
  <si>
    <t>http://www.sukl.cz/seznam-leciv-a-pzlu-hrazenych-ze-zdrav-pojisteni</t>
  </si>
  <si>
    <t>http://www.vmnvd.gov.lv/lv/kompensejamie-medikamenti/kompensejamo-zalu-saraksts</t>
  </si>
  <si>
    <t>http://www.neak.gov.hu/felso_menu/szakmai_oldalak/gyogyszer_segedeszkoz_gyogyfurdo_tamogatas/egeszsegugyi_vallalkozasoknak/pupha/Vegleges_PUPHA.html</t>
  </si>
  <si>
    <t xml:space="preserve">Ceny orphan liekov HU, </t>
  </si>
  <si>
    <t xml:space="preserve">Publikus gyógyszertörzs – lakosssági tájékoztató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</si>
</sst>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[$€-41B]_-;\-* #,##0\ [$€-41B]_-;_-* &quot;-&quot;??\ [$€-41B]_-;_-@_-"/>
    <numFmt numFmtId="165" formatCode="_-* #,##0\ &quot;€&quot;_-;\-* #,##0\ &quot;€&quot;_-;_-* &quot;-&quot;??\ &quot;€&quot;_-;_-@_-"/>
  </numFmts>
  <fonts count="10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0" fillId="4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0" fontId="1" fillId="4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wrapText="1"/>
    </xf>
    <xf numFmtId="3" fontId="0" fillId="4" borderId="0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quotePrefix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 wrapText="1"/>
    </xf>
    <xf numFmtId="164" fontId="0" fillId="2" borderId="3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0" xfId="2" applyFont="1" applyFill="1"/>
    <xf numFmtId="0" fontId="7" fillId="2" borderId="2" xfId="2" applyFont="1" applyFill="1" applyBorder="1"/>
    <xf numFmtId="0" fontId="7" fillId="2" borderId="2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3" fontId="5" fillId="2" borderId="1" xfId="2" applyNumberFormat="1" applyFont="1" applyFill="1" applyBorder="1" applyAlignment="1">
      <alignment horizontal="left"/>
    </xf>
    <xf numFmtId="3" fontId="5" fillId="2" borderId="0" xfId="2" applyNumberFormat="1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horizontal="left"/>
    </xf>
    <xf numFmtId="0" fontId="5" fillId="2" borderId="0" xfId="2" applyFont="1" applyFill="1"/>
    <xf numFmtId="0" fontId="5" fillId="2" borderId="0" xfId="2" applyFont="1" applyFill="1" applyBorder="1"/>
    <xf numFmtId="165" fontId="0" fillId="0" borderId="0" xfId="0" applyNumberFormat="1" applyFont="1" applyFill="1" applyBorder="1" applyAlignment="1">
      <alignment horizontal="left"/>
    </xf>
    <xf numFmtId="0" fontId="2" fillId="0" borderId="0" xfId="3" applyFont="1" applyFill="1" applyBorder="1" applyAlignment="1">
      <alignment horizontal="left" vertical="center" wrapText="1"/>
    </xf>
    <xf numFmtId="3" fontId="2" fillId="0" borderId="0" xfId="3" applyNumberFormat="1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wrapText="1"/>
    </xf>
    <xf numFmtId="0" fontId="1" fillId="3" borderId="0" xfId="3" applyFont="1" applyFill="1" applyBorder="1" applyAlignment="1">
      <alignment wrapText="1"/>
    </xf>
    <xf numFmtId="3" fontId="8" fillId="3" borderId="0" xfId="3" applyNumberFormat="1" applyFont="1" applyFill="1" applyBorder="1" applyAlignment="1">
      <alignment horizontal="right" wrapText="1"/>
    </xf>
    <xf numFmtId="0" fontId="8" fillId="0" borderId="0" xfId="3" applyFont="1" applyFill="1" applyBorder="1"/>
    <xf numFmtId="0" fontId="8" fillId="4" borderId="0" xfId="3" applyFont="1" applyFill="1" applyBorder="1" applyAlignment="1">
      <alignment wrapText="1"/>
    </xf>
    <xf numFmtId="14" fontId="8" fillId="3" borderId="0" xfId="3" applyNumberFormat="1" applyFont="1" applyFill="1" applyBorder="1" applyAlignment="1">
      <alignment wrapText="1"/>
    </xf>
    <xf numFmtId="0" fontId="1" fillId="4" borderId="0" xfId="3" applyFont="1" applyFill="1" applyBorder="1" applyAlignment="1">
      <alignment wrapText="1"/>
    </xf>
    <xf numFmtId="0" fontId="8" fillId="0" borderId="0" xfId="3" applyFont="1" applyFill="1" applyBorder="1" applyAlignment="1"/>
    <xf numFmtId="3" fontId="8" fillId="0" borderId="0" xfId="3" applyNumberFormat="1" applyFont="1" applyFill="1" applyBorder="1" applyAlignment="1">
      <alignment horizontal="right"/>
    </xf>
    <xf numFmtId="0" fontId="9" fillId="0" borderId="0" xfId="4"/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9" fillId="0" borderId="0" xfId="4" applyAlignment="1">
      <alignment wrapText="1"/>
    </xf>
    <xf numFmtId="0" fontId="9" fillId="0" borderId="0" xfId="4" applyAlignment="1">
      <alignment vertical="center" wrapText="1"/>
    </xf>
  </cellXfs>
  <cellStyles count="5">
    <cellStyle name="Hypertextové prepojenie" xfId="4" builtinId="8"/>
    <cellStyle name="Mena" xfId="1" builtinId="4"/>
    <cellStyle name="Normálna" xfId="0" builtinId="0"/>
    <cellStyle name="Normálna 2" xfId="3"/>
    <cellStyle name="Normálna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EMA OMP SK reimbursement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'Prehlad cien CZ, HU, LT'!$M$3:$M$4</c:f>
              <c:strCache>
                <c:ptCount val="2"/>
                <c:pt idx="0">
                  <c:v>EU OMP</c:v>
                </c:pt>
                <c:pt idx="1">
                  <c:v>EU/SK</c:v>
                </c:pt>
              </c:strCache>
            </c:strRef>
          </c:cat>
          <c:val>
            <c:numRef>
              <c:f>'Prehlad cien CZ, HU, LT'!$N$3:$N$4</c:f>
              <c:numCache>
                <c:formatCode>General</c:formatCode>
                <c:ptCount val="2"/>
                <c:pt idx="0">
                  <c:v>156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6-4129-B7D4-D0632FDCD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188272"/>
        <c:axId val="617186304"/>
      </c:barChart>
      <c:catAx>
        <c:axId val="61718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17186304"/>
        <c:crosses val="autoZero"/>
        <c:auto val="1"/>
        <c:lblAlgn val="ctr"/>
        <c:lblOffset val="100"/>
        <c:noMultiLvlLbl val="0"/>
      </c:catAx>
      <c:valAx>
        <c:axId val="61718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1718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402168</xdr:colOff>
      <xdr:row>6</xdr:row>
      <xdr:rowOff>42333</xdr:rowOff>
    </xdr:from>
    <xdr:to>
      <xdr:col>19</xdr:col>
      <xdr:colOff>571501</xdr:colOff>
      <xdr:row>20</xdr:row>
      <xdr:rowOff>118533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akp\AppData\Local\Microsoft\Windows\INetCache\Content.Outlook\0BYH4PB0\Preh&#318;ad%20registrovan&#253;ch%20a%20hraden&#253;ch%20orphan%20liekov%20v%20zmysle%20OMP%20EU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ovnanie EU vs SK"/>
      <sheetName val="EU"/>
      <sheetName val="Slovensko ZKL 122021"/>
      <sheetName val="KT_porovnanie"/>
    </sheetNames>
    <sheetDataSet>
      <sheetData sheetId="0">
        <row r="3">
          <cell r="M3" t="str">
            <v>EU OMP</v>
          </cell>
          <cell r="N3">
            <v>156</v>
          </cell>
        </row>
        <row r="4">
          <cell r="M4" t="str">
            <v>EU/SK</v>
          </cell>
          <cell r="N4">
            <v>46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health.gov.sk/?zoznam-kategorizovanych-liekov" TargetMode="External"/><Relationship Id="rId7" Type="http://schemas.openxmlformats.org/officeDocument/2006/relationships/hyperlink" Target="http://www.neak.gov.hu/data/cms1030496/PUPHA_GYOGYSZER_LAKOSSAGI_20220101_v4.xlsx" TargetMode="External"/><Relationship Id="rId2" Type="http://schemas.openxmlformats.org/officeDocument/2006/relationships/hyperlink" Target="https://www.ema.europa.eu/en" TargetMode="External"/><Relationship Id="rId1" Type="http://schemas.openxmlformats.org/officeDocument/2006/relationships/hyperlink" Target="https://www.orpha.net/consor/cgi-bin/index.php?lng=EN" TargetMode="External"/><Relationship Id="rId6" Type="http://schemas.openxmlformats.org/officeDocument/2006/relationships/hyperlink" Target="http://www.neak.gov.hu/felso_menu/szakmai_oldalak/gyogyszer_segedeszkoz_gyogyfurdo_tamogatas/egeszsegugyi_vallalkozasoknak/pupha/Vegleges_PUPHA.html" TargetMode="External"/><Relationship Id="rId5" Type="http://schemas.openxmlformats.org/officeDocument/2006/relationships/hyperlink" Target="http://www.vmnvd.gov.lv/lv/kompensejamie-medikamenti/kompensejamo-zalu-saraksts" TargetMode="External"/><Relationship Id="rId4" Type="http://schemas.openxmlformats.org/officeDocument/2006/relationships/hyperlink" Target="http://www.sukl.cz/seznam-leciv-a-pzlu-hrazenych-ze-zdrav-pojiste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230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W3" sqref="W3"/>
    </sheetView>
  </sheetViews>
  <sheetFormatPr defaultColWidth="9.140625" defaultRowHeight="15" outlineLevelCol="1" x14ac:dyDescent="0.25"/>
  <cols>
    <col min="1" max="1" width="13.42578125" style="19" bestFit="1" customWidth="1"/>
    <col min="2" max="2" width="31.42578125" style="26" customWidth="1"/>
    <col min="3" max="3" width="44.42578125" style="19" customWidth="1"/>
    <col min="4" max="4" width="11.28515625" style="19" bestFit="1" customWidth="1"/>
    <col min="5" max="5" width="14.85546875" style="19" bestFit="1" customWidth="1"/>
    <col min="6" max="6" width="11.85546875" style="19" hidden="1" customWidth="1" outlineLevel="1"/>
    <col min="7" max="7" width="10.7109375" style="19" hidden="1" customWidth="1" outlineLevel="1"/>
    <col min="8" max="8" width="7.28515625" style="19" hidden="1" customWidth="1" outlineLevel="1"/>
    <col min="9" max="9" width="13.42578125" style="19" hidden="1" customWidth="1" outlineLevel="1"/>
    <col min="10" max="10" width="35.85546875" style="19" hidden="1" customWidth="1" outlineLevel="1"/>
    <col min="11" max="11" width="12.42578125" style="19" hidden="1" customWidth="1" outlineLevel="1"/>
    <col min="12" max="12" width="36.7109375" style="19" hidden="1" customWidth="1" outlineLevel="1"/>
    <col min="13" max="13" width="13.42578125" style="19" hidden="1" customWidth="1" outlineLevel="1"/>
    <col min="14" max="14" width="19" style="19" hidden="1" customWidth="1" outlineLevel="1"/>
    <col min="15" max="15" width="6.42578125" style="19" hidden="1" customWidth="1" outlineLevel="1"/>
    <col min="16" max="16" width="13.28515625" style="18" bestFit="1" customWidth="1" collapsed="1"/>
    <col min="17" max="18" width="12.7109375" style="18" customWidth="1"/>
    <col min="19" max="19" width="9.85546875" style="19" bestFit="1" customWidth="1"/>
    <col min="20" max="20" width="9.140625" style="19"/>
    <col min="21" max="21" width="33" style="19" customWidth="1"/>
    <col min="22" max="22" width="20.28515625" style="19" customWidth="1"/>
    <col min="23" max="23" width="18.28515625" style="19" customWidth="1"/>
    <col min="24" max="24" width="12" style="19" customWidth="1"/>
    <col min="25" max="25" width="9.140625" style="19"/>
    <col min="26" max="26" width="10.140625" style="19" customWidth="1"/>
    <col min="27" max="27" width="9.85546875" style="19" customWidth="1"/>
    <col min="28" max="16384" width="9.140625" style="19"/>
  </cols>
  <sheetData>
    <row r="1" spans="1:27" x14ac:dyDescent="0.25">
      <c r="A1" s="64" t="s">
        <v>1022</v>
      </c>
    </row>
    <row r="2" spans="1:27" s="4" customFormat="1" ht="45" x14ac:dyDescent="0.25">
      <c r="A2" s="60" t="s">
        <v>1004</v>
      </c>
      <c r="B2" s="60" t="s">
        <v>1023</v>
      </c>
      <c r="C2" s="60" t="s">
        <v>1024</v>
      </c>
      <c r="D2" s="60" t="s">
        <v>1005</v>
      </c>
      <c r="E2" s="60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61" t="s">
        <v>1006</v>
      </c>
      <c r="Q2" s="61" t="s">
        <v>1020</v>
      </c>
      <c r="R2" s="61" t="s">
        <v>1021</v>
      </c>
      <c r="S2" s="62" t="s">
        <v>17</v>
      </c>
      <c r="U2" s="2" t="s">
        <v>1007</v>
      </c>
      <c r="V2" s="2" t="s">
        <v>1009</v>
      </c>
      <c r="W2" s="2" t="s">
        <v>1026</v>
      </c>
      <c r="X2" s="2" t="s">
        <v>1025</v>
      </c>
      <c r="Z2" s="5"/>
      <c r="AA2" s="5"/>
    </row>
    <row r="3" spans="1:27" s="4" customFormat="1" x14ac:dyDescent="0.25">
      <c r="A3" s="59"/>
      <c r="B3" s="59"/>
      <c r="C3" s="59"/>
      <c r="D3" s="59"/>
      <c r="E3" s="59"/>
      <c r="F3" s="1"/>
      <c r="G3" s="1"/>
      <c r="H3" s="1"/>
      <c r="I3" s="1"/>
      <c r="J3" s="3"/>
      <c r="K3" s="3"/>
      <c r="L3" s="3"/>
      <c r="M3" s="3"/>
      <c r="N3" s="3"/>
      <c r="O3" s="3"/>
      <c r="P3" s="6"/>
      <c r="Q3" s="6"/>
      <c r="R3" s="6"/>
      <c r="U3" s="3"/>
      <c r="V3" s="3"/>
      <c r="W3" s="3"/>
      <c r="X3" s="3"/>
    </row>
    <row r="4" spans="1:27" s="9" customFormat="1" ht="120" hidden="1" x14ac:dyDescent="0.25">
      <c r="A4" s="7" t="s">
        <v>18</v>
      </c>
      <c r="B4" s="7" t="s">
        <v>19</v>
      </c>
      <c r="C4" s="7" t="s">
        <v>20</v>
      </c>
      <c r="D4" s="7"/>
      <c r="E4" s="7"/>
      <c r="F4" s="7"/>
      <c r="G4" s="7"/>
      <c r="H4" s="7"/>
      <c r="I4" s="7"/>
      <c r="J4" s="7" t="s">
        <v>21</v>
      </c>
      <c r="K4" s="7" t="s">
        <v>22</v>
      </c>
      <c r="L4" s="7" t="s">
        <v>23</v>
      </c>
      <c r="M4" s="7" t="s">
        <v>24</v>
      </c>
      <c r="N4" s="7"/>
      <c r="O4" s="7" t="s">
        <v>25</v>
      </c>
      <c r="P4" s="8"/>
      <c r="Q4" s="8"/>
      <c r="R4" s="8"/>
      <c r="U4" s="7" t="s">
        <v>23</v>
      </c>
      <c r="V4" s="7"/>
      <c r="W4" s="7"/>
      <c r="X4" s="7"/>
      <c r="Z4" s="7" t="s">
        <v>25</v>
      </c>
      <c r="AA4" s="9">
        <v>110</v>
      </c>
    </row>
    <row r="5" spans="1:27" s="9" customFormat="1" ht="30" hidden="1" x14ac:dyDescent="0.25">
      <c r="A5" s="7" t="s">
        <v>26</v>
      </c>
      <c r="B5" s="7" t="s">
        <v>27</v>
      </c>
      <c r="C5" s="7" t="s">
        <v>28</v>
      </c>
      <c r="D5" s="7"/>
      <c r="E5" s="7"/>
      <c r="F5" s="7"/>
      <c r="G5" s="7"/>
      <c r="H5" s="7"/>
      <c r="I5" s="7"/>
      <c r="J5" s="7" t="s">
        <v>29</v>
      </c>
      <c r="K5" s="7" t="s">
        <v>30</v>
      </c>
      <c r="L5" s="7" t="s">
        <v>31</v>
      </c>
      <c r="M5" s="7" t="s">
        <v>32</v>
      </c>
      <c r="N5" s="7"/>
      <c r="O5" s="7" t="s">
        <v>25</v>
      </c>
      <c r="P5" s="8"/>
      <c r="Q5" s="8"/>
      <c r="R5" s="8"/>
      <c r="U5" s="7" t="s">
        <v>31</v>
      </c>
      <c r="V5" s="7"/>
      <c r="W5" s="7"/>
      <c r="X5" s="7"/>
      <c r="Z5" s="10" t="s">
        <v>33</v>
      </c>
      <c r="AA5" s="9">
        <f ca="1">SUM(AA4:AA6)</f>
        <v>156</v>
      </c>
    </row>
    <row r="6" spans="1:27" s="9" customFormat="1" ht="30" hidden="1" x14ac:dyDescent="0.25">
      <c r="A6" s="10" t="s">
        <v>34</v>
      </c>
      <c r="B6" s="10" t="s">
        <v>35</v>
      </c>
      <c r="C6" s="10" t="s">
        <v>36</v>
      </c>
      <c r="D6" s="10"/>
      <c r="E6" s="10"/>
      <c r="F6" s="10"/>
      <c r="G6" s="10"/>
      <c r="H6" s="10"/>
      <c r="I6" s="10"/>
      <c r="J6" s="10" t="s">
        <v>37</v>
      </c>
      <c r="K6" s="10" t="s">
        <v>38</v>
      </c>
      <c r="L6" s="10" t="s">
        <v>39</v>
      </c>
      <c r="M6" s="10" t="s">
        <v>40</v>
      </c>
      <c r="N6" s="10" t="s">
        <v>41</v>
      </c>
      <c r="O6" s="10" t="s">
        <v>13</v>
      </c>
      <c r="P6" s="8">
        <v>2746.3632724912859</v>
      </c>
      <c r="Q6" s="8">
        <v>2660.2563206663781</v>
      </c>
      <c r="R6" s="8">
        <v>3333</v>
      </c>
      <c r="S6" s="11">
        <f>AVERAGE(P6:R6)*12</f>
        <v>34958.478372630656</v>
      </c>
      <c r="U6" s="10" t="s">
        <v>39</v>
      </c>
      <c r="V6" s="12" t="s">
        <v>42</v>
      </c>
      <c r="W6" s="10" t="s">
        <v>43</v>
      </c>
      <c r="X6" s="10" t="s">
        <v>42</v>
      </c>
      <c r="Z6" s="10" t="s">
        <v>13</v>
      </c>
      <c r="AA6" s="9">
        <v>46</v>
      </c>
    </row>
    <row r="7" spans="1:27" s="9" customFormat="1" ht="60" hidden="1" x14ac:dyDescent="0.25">
      <c r="A7" s="10" t="s">
        <v>44</v>
      </c>
      <c r="B7" s="10" t="s">
        <v>45</v>
      </c>
      <c r="C7" s="10" t="s">
        <v>46</v>
      </c>
      <c r="D7" s="10"/>
      <c r="E7" s="10"/>
      <c r="F7" s="10"/>
      <c r="G7" s="10"/>
      <c r="H7" s="10"/>
      <c r="I7" s="10"/>
      <c r="J7" s="10" t="s">
        <v>37</v>
      </c>
      <c r="K7" s="10" t="s">
        <v>47</v>
      </c>
      <c r="L7" s="10" t="s">
        <v>48</v>
      </c>
      <c r="M7" s="10" t="s">
        <v>40</v>
      </c>
      <c r="N7" s="10" t="s">
        <v>41</v>
      </c>
      <c r="O7" s="10" t="s">
        <v>13</v>
      </c>
      <c r="P7" s="8">
        <v>2746.3632724912859</v>
      </c>
      <c r="Q7" s="8">
        <v>2660.2563206663781</v>
      </c>
      <c r="R7" s="8">
        <v>3333</v>
      </c>
      <c r="U7" s="10" t="s">
        <v>48</v>
      </c>
      <c r="V7" s="12" t="s">
        <v>42</v>
      </c>
      <c r="W7" s="10"/>
      <c r="X7" s="10"/>
    </row>
    <row r="8" spans="1:27" s="9" customFormat="1" ht="60" hidden="1" x14ac:dyDescent="0.25">
      <c r="A8" s="10" t="s">
        <v>49</v>
      </c>
      <c r="B8" s="10" t="s">
        <v>45</v>
      </c>
      <c r="C8" s="10" t="s">
        <v>50</v>
      </c>
      <c r="D8" s="10"/>
      <c r="E8" s="10"/>
      <c r="F8" s="10"/>
      <c r="G8" s="10"/>
      <c r="H8" s="10"/>
      <c r="I8" s="10"/>
      <c r="J8" s="10" t="s">
        <v>37</v>
      </c>
      <c r="K8" s="10" t="s">
        <v>47</v>
      </c>
      <c r="L8" s="10" t="s">
        <v>48</v>
      </c>
      <c r="M8" s="10" t="s">
        <v>40</v>
      </c>
      <c r="N8" s="10" t="s">
        <v>41</v>
      </c>
      <c r="O8" s="10" t="s">
        <v>13</v>
      </c>
      <c r="P8" s="8">
        <v>2746.3632724912859</v>
      </c>
      <c r="Q8" s="8">
        <v>2660.2563206663781</v>
      </c>
      <c r="R8" s="8">
        <v>3333</v>
      </c>
      <c r="U8" s="10" t="s">
        <v>48</v>
      </c>
      <c r="V8" s="12" t="s">
        <v>42</v>
      </c>
      <c r="W8" s="10"/>
      <c r="X8" s="10"/>
    </row>
    <row r="9" spans="1:27" s="9" customFormat="1" ht="60" hidden="1" x14ac:dyDescent="0.25">
      <c r="A9" s="10" t="s">
        <v>51</v>
      </c>
      <c r="B9" s="10" t="s">
        <v>52</v>
      </c>
      <c r="C9" s="10" t="s">
        <v>53</v>
      </c>
      <c r="D9" s="10"/>
      <c r="E9" s="10"/>
      <c r="F9" s="10"/>
      <c r="G9" s="10"/>
      <c r="H9" s="10"/>
      <c r="I9" s="10"/>
      <c r="J9" s="10" t="s">
        <v>54</v>
      </c>
      <c r="K9" s="10" t="s">
        <v>55</v>
      </c>
      <c r="L9" s="10" t="s">
        <v>56</v>
      </c>
      <c r="M9" s="10" t="s">
        <v>57</v>
      </c>
      <c r="N9" s="10" t="s">
        <v>57</v>
      </c>
      <c r="O9" s="10" t="s">
        <v>13</v>
      </c>
      <c r="P9" s="8">
        <v>0</v>
      </c>
      <c r="Q9" s="8">
        <v>0</v>
      </c>
      <c r="R9" s="8">
        <v>0</v>
      </c>
      <c r="U9" s="10" t="s">
        <v>56</v>
      </c>
      <c r="V9" s="12" t="s">
        <v>42</v>
      </c>
      <c r="W9" s="10" t="s">
        <v>58</v>
      </c>
      <c r="X9" s="10" t="s">
        <v>42</v>
      </c>
    </row>
    <row r="10" spans="1:27" s="9" customFormat="1" ht="30" hidden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8"/>
      <c r="R10" s="8"/>
      <c r="U10" s="10"/>
      <c r="V10" s="10"/>
      <c r="W10" s="10" t="s">
        <v>59</v>
      </c>
      <c r="X10" s="10" t="s">
        <v>42</v>
      </c>
    </row>
    <row r="11" spans="1:27" s="9" customFormat="1" hidden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8"/>
      <c r="Q11" s="8"/>
      <c r="R11" s="8"/>
      <c r="U11" s="10"/>
      <c r="V11" s="10"/>
      <c r="W11" s="10" t="s">
        <v>60</v>
      </c>
      <c r="X11" s="10" t="s">
        <v>42</v>
      </c>
    </row>
    <row r="12" spans="1:27" s="9" customFormat="1" ht="45" hidden="1" x14ac:dyDescent="0.25">
      <c r="A12" s="10" t="s">
        <v>61</v>
      </c>
      <c r="B12" s="10" t="s">
        <v>62</v>
      </c>
      <c r="C12" s="10" t="s">
        <v>63</v>
      </c>
      <c r="D12" s="10"/>
      <c r="E12" s="10"/>
      <c r="F12" s="10"/>
      <c r="G12" s="10"/>
      <c r="H12" s="10"/>
      <c r="I12" s="10"/>
      <c r="J12" s="10" t="s">
        <v>37</v>
      </c>
      <c r="K12" s="10" t="s">
        <v>64</v>
      </c>
      <c r="L12" s="10" t="s">
        <v>65</v>
      </c>
      <c r="M12" s="10" t="s">
        <v>66</v>
      </c>
      <c r="N12" s="10" t="s">
        <v>66</v>
      </c>
      <c r="O12" s="10" t="s">
        <v>13</v>
      </c>
      <c r="P12" s="8"/>
      <c r="Q12" s="8"/>
      <c r="R12" s="8"/>
      <c r="U12" s="10" t="s">
        <v>65</v>
      </c>
      <c r="V12" s="12" t="s">
        <v>42</v>
      </c>
      <c r="W12" s="10" t="s">
        <v>67</v>
      </c>
      <c r="X12" s="10" t="s">
        <v>68</v>
      </c>
    </row>
    <row r="13" spans="1:27" s="9" customFormat="1" ht="60" hidden="1" x14ac:dyDescent="0.25">
      <c r="A13" s="10" t="s">
        <v>69</v>
      </c>
      <c r="B13" s="10" t="s">
        <v>70</v>
      </c>
      <c r="C13" s="10" t="s">
        <v>71</v>
      </c>
      <c r="D13" s="10"/>
      <c r="E13" s="10"/>
      <c r="F13" s="10"/>
      <c r="G13" s="10"/>
      <c r="H13" s="10"/>
      <c r="I13" s="10"/>
      <c r="J13" s="10" t="s">
        <v>72</v>
      </c>
      <c r="K13" s="10" t="s">
        <v>73</v>
      </c>
      <c r="L13" s="10" t="s">
        <v>74</v>
      </c>
      <c r="M13" s="10" t="s">
        <v>75</v>
      </c>
      <c r="N13" s="10" t="s">
        <v>75</v>
      </c>
      <c r="O13" s="10" t="s">
        <v>13</v>
      </c>
      <c r="P13" s="8">
        <v>0</v>
      </c>
      <c r="Q13" s="8">
        <v>0</v>
      </c>
      <c r="R13" s="8"/>
      <c r="U13" s="10" t="s">
        <v>74</v>
      </c>
      <c r="V13" s="12" t="s">
        <v>42</v>
      </c>
      <c r="W13" s="10" t="s">
        <v>76</v>
      </c>
      <c r="X13" s="10" t="s">
        <v>42</v>
      </c>
    </row>
    <row r="14" spans="1:27" s="9" customFormat="1" ht="30" hidden="1" x14ac:dyDescent="0.25">
      <c r="A14" s="7" t="s">
        <v>77</v>
      </c>
      <c r="B14" s="7" t="s">
        <v>78</v>
      </c>
      <c r="C14" s="7" t="s">
        <v>79</v>
      </c>
      <c r="D14" s="7"/>
      <c r="E14" s="7"/>
      <c r="F14" s="7"/>
      <c r="G14" s="7"/>
      <c r="H14" s="7"/>
      <c r="I14" s="7"/>
      <c r="J14" s="7" t="s">
        <v>80</v>
      </c>
      <c r="K14" s="7" t="s">
        <v>81</v>
      </c>
      <c r="L14" s="7" t="s">
        <v>82</v>
      </c>
      <c r="M14" s="7" t="s">
        <v>83</v>
      </c>
      <c r="N14" s="7"/>
      <c r="O14" s="7" t="s">
        <v>25</v>
      </c>
      <c r="P14" s="8"/>
      <c r="Q14" s="8"/>
      <c r="R14" s="8"/>
      <c r="U14" s="7" t="s">
        <v>82</v>
      </c>
      <c r="V14" s="7"/>
      <c r="W14" s="7"/>
      <c r="X14" s="7"/>
    </row>
    <row r="15" spans="1:27" s="9" customFormat="1" ht="30" hidden="1" x14ac:dyDescent="0.25">
      <c r="A15" s="7" t="s">
        <v>84</v>
      </c>
      <c r="B15" s="7" t="s">
        <v>85</v>
      </c>
      <c r="C15" s="7" t="s">
        <v>86</v>
      </c>
      <c r="D15" s="7"/>
      <c r="E15" s="7"/>
      <c r="F15" s="7"/>
      <c r="G15" s="7"/>
      <c r="H15" s="7"/>
      <c r="I15" s="7"/>
      <c r="J15" s="7" t="s">
        <v>87</v>
      </c>
      <c r="K15" s="7" t="s">
        <v>88</v>
      </c>
      <c r="L15" s="7" t="s">
        <v>89</v>
      </c>
      <c r="M15" s="7" t="s">
        <v>90</v>
      </c>
      <c r="N15" s="7"/>
      <c r="O15" s="7" t="s">
        <v>25</v>
      </c>
      <c r="P15" s="8"/>
      <c r="Q15" s="8"/>
      <c r="R15" s="8"/>
      <c r="U15" s="7" t="s">
        <v>89</v>
      </c>
      <c r="V15" s="7"/>
      <c r="W15" s="7"/>
      <c r="X15" s="7"/>
    </row>
    <row r="16" spans="1:27" s="9" customFormat="1" ht="75" hidden="1" x14ac:dyDescent="0.25">
      <c r="A16" s="7" t="s">
        <v>91</v>
      </c>
      <c r="B16" s="7" t="s">
        <v>92</v>
      </c>
      <c r="C16" s="7" t="s">
        <v>93</v>
      </c>
      <c r="D16" s="7"/>
      <c r="E16" s="7"/>
      <c r="F16" s="7"/>
      <c r="G16" s="7"/>
      <c r="H16" s="7"/>
      <c r="I16" s="7"/>
      <c r="J16" s="7" t="s">
        <v>94</v>
      </c>
      <c r="K16" s="7" t="s">
        <v>95</v>
      </c>
      <c r="L16" s="7" t="s">
        <v>96</v>
      </c>
      <c r="M16" s="7" t="s">
        <v>97</v>
      </c>
      <c r="N16" s="7"/>
      <c r="O16" s="7" t="s">
        <v>25</v>
      </c>
      <c r="P16" s="8"/>
      <c r="Q16" s="8"/>
      <c r="R16" s="8"/>
      <c r="U16" s="7" t="s">
        <v>96</v>
      </c>
      <c r="V16" s="7"/>
      <c r="W16" s="7"/>
      <c r="X16" s="7"/>
    </row>
    <row r="17" spans="1:24" s="9" customFormat="1" ht="30" hidden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U17" s="7"/>
      <c r="V17" s="7"/>
      <c r="W17" s="7" t="s">
        <v>98</v>
      </c>
      <c r="X17" s="7" t="s">
        <v>42</v>
      </c>
    </row>
    <row r="18" spans="1:24" s="9" customFormat="1" hidden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U18" s="7"/>
      <c r="V18" s="7"/>
      <c r="W18" s="7"/>
      <c r="X18" s="7"/>
    </row>
    <row r="19" spans="1:24" s="9" customFormat="1" hidden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U19" s="7"/>
      <c r="V19" s="7"/>
      <c r="W19" s="7"/>
      <c r="X19" s="7"/>
    </row>
    <row r="20" spans="1:24" s="9" customFormat="1" ht="30" hidden="1" x14ac:dyDescent="0.25">
      <c r="A20" s="10" t="s">
        <v>99</v>
      </c>
      <c r="B20" s="10" t="s">
        <v>100</v>
      </c>
      <c r="C20" s="10" t="s">
        <v>101</v>
      </c>
      <c r="D20" s="10"/>
      <c r="E20" s="10"/>
      <c r="F20" s="10"/>
      <c r="G20" s="10"/>
      <c r="H20" s="10"/>
      <c r="I20" s="10"/>
      <c r="J20" s="10" t="s">
        <v>102</v>
      </c>
      <c r="K20" s="10" t="s">
        <v>103</v>
      </c>
      <c r="L20" s="10" t="s">
        <v>104</v>
      </c>
      <c r="M20" s="10" t="s">
        <v>105</v>
      </c>
      <c r="N20" s="10" t="s">
        <v>105</v>
      </c>
      <c r="O20" s="10" t="s">
        <v>13</v>
      </c>
      <c r="P20" s="8">
        <v>9280.308782783397</v>
      </c>
      <c r="Q20" s="8"/>
      <c r="R20" s="8"/>
      <c r="S20" s="11">
        <f>AVERAGE(P20:R20)*12</f>
        <v>111363.70539340077</v>
      </c>
      <c r="U20" s="10" t="s">
        <v>104</v>
      </c>
      <c r="V20" s="12" t="s">
        <v>42</v>
      </c>
      <c r="W20" s="10" t="s">
        <v>106</v>
      </c>
      <c r="X20" s="10" t="s">
        <v>42</v>
      </c>
    </row>
    <row r="21" spans="1:24" s="9" customFormat="1" ht="75" hidden="1" x14ac:dyDescent="0.25">
      <c r="A21" s="7" t="s">
        <v>107</v>
      </c>
      <c r="B21" s="7" t="s">
        <v>108</v>
      </c>
      <c r="C21" s="7" t="s">
        <v>20</v>
      </c>
      <c r="D21" s="7"/>
      <c r="E21" s="7"/>
      <c r="F21" s="7"/>
      <c r="G21" s="7"/>
      <c r="H21" s="7"/>
      <c r="I21" s="7"/>
      <c r="J21" s="7" t="s">
        <v>109</v>
      </c>
      <c r="K21" s="7" t="s">
        <v>110</v>
      </c>
      <c r="L21" s="7" t="s">
        <v>111</v>
      </c>
      <c r="M21" s="7" t="s">
        <v>112</v>
      </c>
      <c r="N21" s="7"/>
      <c r="O21" s="7" t="s">
        <v>25</v>
      </c>
      <c r="P21" s="8"/>
      <c r="Q21" s="8"/>
      <c r="R21" s="8"/>
      <c r="U21" s="7" t="s">
        <v>111</v>
      </c>
      <c r="V21" s="7"/>
      <c r="W21" s="7"/>
      <c r="X21" s="7"/>
    </row>
    <row r="22" spans="1:24" s="9" customFormat="1" ht="30" hidden="1" x14ac:dyDescent="0.25">
      <c r="A22" s="10" t="s">
        <v>113</v>
      </c>
      <c r="B22" s="10" t="s">
        <v>114</v>
      </c>
      <c r="C22" s="10" t="s">
        <v>115</v>
      </c>
      <c r="D22" s="10"/>
      <c r="E22" s="10"/>
      <c r="F22" s="10"/>
      <c r="G22" s="10"/>
      <c r="H22" s="10"/>
      <c r="I22" s="10"/>
      <c r="J22" s="10" t="s">
        <v>116</v>
      </c>
      <c r="K22" s="10" t="s">
        <v>117</v>
      </c>
      <c r="L22" s="10" t="s">
        <v>118</v>
      </c>
      <c r="M22" s="10" t="s">
        <v>119</v>
      </c>
      <c r="N22" s="10" t="s">
        <v>119</v>
      </c>
      <c r="O22" s="10" t="s">
        <v>13</v>
      </c>
      <c r="P22" s="8">
        <v>2217.6949711074753</v>
      </c>
      <c r="Q22" s="8"/>
      <c r="R22" s="8"/>
      <c r="S22" s="11">
        <f>AVERAGE(P22:R22)*12</f>
        <v>26612.339653289702</v>
      </c>
      <c r="U22" s="10" t="s">
        <v>118</v>
      </c>
      <c r="V22" s="12" t="s">
        <v>42</v>
      </c>
      <c r="W22" s="10" t="s">
        <v>120</v>
      </c>
      <c r="X22" s="10" t="s">
        <v>42</v>
      </c>
    </row>
    <row r="23" spans="1:24" s="9" customFormat="1" hidden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8"/>
      <c r="Q23" s="8"/>
      <c r="R23" s="8"/>
      <c r="U23" s="10"/>
      <c r="V23" s="10"/>
      <c r="W23" s="10" t="s">
        <v>121</v>
      </c>
      <c r="X23" s="10" t="s">
        <v>68</v>
      </c>
    </row>
    <row r="24" spans="1:24" s="9" customFormat="1" ht="30" hidden="1" x14ac:dyDescent="0.25">
      <c r="A24" s="7" t="s">
        <v>122</v>
      </c>
      <c r="B24" s="7" t="s">
        <v>123</v>
      </c>
      <c r="C24" s="7" t="s">
        <v>124</v>
      </c>
      <c r="D24" s="7"/>
      <c r="E24" s="7"/>
      <c r="F24" s="7"/>
      <c r="G24" s="7"/>
      <c r="H24" s="7"/>
      <c r="I24" s="7"/>
      <c r="J24" s="7" t="s">
        <v>125</v>
      </c>
      <c r="K24" s="7" t="s">
        <v>126</v>
      </c>
      <c r="L24" s="7" t="s">
        <v>127</v>
      </c>
      <c r="M24" s="13" t="s">
        <v>128</v>
      </c>
      <c r="N24" s="13"/>
      <c r="O24" s="7" t="s">
        <v>25</v>
      </c>
      <c r="P24" s="8"/>
      <c r="Q24" s="8"/>
      <c r="R24" s="8"/>
      <c r="U24" s="7" t="s">
        <v>127</v>
      </c>
      <c r="V24" s="7"/>
      <c r="W24" s="7" t="s">
        <v>129</v>
      </c>
      <c r="X24" s="7" t="s">
        <v>68</v>
      </c>
    </row>
    <row r="25" spans="1:24" ht="30" x14ac:dyDescent="0.25">
      <c r="A25" s="14" t="s">
        <v>130</v>
      </c>
      <c r="B25" s="14" t="s">
        <v>131</v>
      </c>
      <c r="C25" s="14" t="s">
        <v>132</v>
      </c>
      <c r="D25" s="14">
        <v>1</v>
      </c>
      <c r="E25" s="14">
        <v>550</v>
      </c>
      <c r="F25" s="14">
        <v>50</v>
      </c>
      <c r="G25" s="15">
        <f>F25*$S25/(12/5)/2</f>
        <v>15773.364453326998</v>
      </c>
      <c r="H25" s="14">
        <f>0.2*E25</f>
        <v>110</v>
      </c>
      <c r="I25" s="15">
        <f>F25*$S25*12 + H25*$S25/2</f>
        <v>991829.15682520159</v>
      </c>
      <c r="J25" s="16" t="s">
        <v>133</v>
      </c>
      <c r="K25" s="16" t="s">
        <v>134</v>
      </c>
      <c r="L25" s="16" t="s">
        <v>135</v>
      </c>
      <c r="M25" s="16" t="s">
        <v>136</v>
      </c>
      <c r="N25" s="16"/>
      <c r="O25" s="16" t="s">
        <v>25</v>
      </c>
      <c r="P25" s="17">
        <v>0</v>
      </c>
      <c r="Q25" s="17">
        <v>252.37383125323197</v>
      </c>
      <c r="R25" s="17"/>
      <c r="S25" s="18">
        <f>AVERAGE(P25:R25)*12</f>
        <v>1514.2429875193918</v>
      </c>
      <c r="U25" s="16" t="s">
        <v>135</v>
      </c>
      <c r="V25" s="16"/>
      <c r="W25" s="16"/>
      <c r="X25" s="16"/>
    </row>
    <row r="26" spans="1:24" s="9" customFormat="1" ht="105" hidden="1" x14ac:dyDescent="0.25">
      <c r="A26" s="7" t="s">
        <v>137</v>
      </c>
      <c r="B26" s="7" t="s">
        <v>138</v>
      </c>
      <c r="C26" s="7" t="s">
        <v>139</v>
      </c>
      <c r="D26" s="7"/>
      <c r="E26" s="7"/>
      <c r="F26" s="7"/>
      <c r="G26" s="7"/>
      <c r="H26" s="7"/>
      <c r="I26" s="7"/>
      <c r="J26" s="7" t="s">
        <v>140</v>
      </c>
      <c r="K26" s="7" t="s">
        <v>141</v>
      </c>
      <c r="L26" s="7" t="s">
        <v>142</v>
      </c>
      <c r="M26" s="7" t="s">
        <v>143</v>
      </c>
      <c r="N26" s="7"/>
      <c r="O26" s="7" t="s">
        <v>25</v>
      </c>
      <c r="P26" s="14"/>
      <c r="Q26" s="14"/>
      <c r="R26" s="14"/>
      <c r="U26" s="7" t="s">
        <v>142</v>
      </c>
      <c r="V26" s="7"/>
      <c r="W26" s="7"/>
      <c r="X26" s="7"/>
    </row>
    <row r="27" spans="1:24" s="9" customFormat="1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4"/>
      <c r="Q27" s="14"/>
      <c r="R27" s="14"/>
      <c r="U27" s="7"/>
      <c r="V27" s="7"/>
      <c r="W27" s="7" t="s">
        <v>144</v>
      </c>
      <c r="X27" s="7" t="s">
        <v>42</v>
      </c>
    </row>
    <row r="28" spans="1:24" s="9" customFormat="1" ht="45" hidden="1" x14ac:dyDescent="0.25">
      <c r="A28" s="10" t="s">
        <v>145</v>
      </c>
      <c r="B28" s="10" t="s">
        <v>146</v>
      </c>
      <c r="C28" s="10" t="s">
        <v>147</v>
      </c>
      <c r="D28" s="10"/>
      <c r="E28" s="10"/>
      <c r="F28" s="10"/>
      <c r="G28" s="10"/>
      <c r="H28" s="10"/>
      <c r="I28" s="10"/>
      <c r="J28" s="10" t="s">
        <v>148</v>
      </c>
      <c r="K28" s="10" t="s">
        <v>149</v>
      </c>
      <c r="L28" s="10" t="s">
        <v>150</v>
      </c>
      <c r="M28" s="10" t="s">
        <v>151</v>
      </c>
      <c r="N28" s="10" t="s">
        <v>151</v>
      </c>
      <c r="O28" s="10" t="s">
        <v>13</v>
      </c>
      <c r="P28" s="14">
        <v>4184.1295131211309</v>
      </c>
      <c r="Q28" s="14"/>
      <c r="R28" s="14"/>
      <c r="S28" s="11">
        <f>AVERAGE(P28:R28)*12</f>
        <v>50209.554157453575</v>
      </c>
      <c r="U28" s="10" t="s">
        <v>150</v>
      </c>
      <c r="V28" s="12" t="s">
        <v>42</v>
      </c>
      <c r="W28" s="10"/>
      <c r="X28" s="10"/>
    </row>
    <row r="29" spans="1:24" s="9" customFormat="1" ht="75" hidden="1" x14ac:dyDescent="0.25">
      <c r="A29" s="10" t="s">
        <v>152</v>
      </c>
      <c r="B29" s="10" t="s">
        <v>153</v>
      </c>
      <c r="C29" s="10" t="s">
        <v>154</v>
      </c>
      <c r="D29" s="10"/>
      <c r="E29" s="10"/>
      <c r="F29" s="10"/>
      <c r="G29" s="10"/>
      <c r="H29" s="10"/>
      <c r="I29" s="10"/>
      <c r="J29" s="10" t="s">
        <v>155</v>
      </c>
      <c r="K29" s="10" t="s">
        <v>156</v>
      </c>
      <c r="L29" s="10" t="s">
        <v>157</v>
      </c>
      <c r="M29" s="10" t="s">
        <v>158</v>
      </c>
      <c r="N29" s="10" t="s">
        <v>159</v>
      </c>
      <c r="O29" s="10" t="s">
        <v>13</v>
      </c>
      <c r="P29" s="14">
        <v>18417.070488433274</v>
      </c>
      <c r="Q29" s="14"/>
      <c r="R29" s="14"/>
      <c r="S29" s="11">
        <f>AVERAGE(P29:R29)*12</f>
        <v>221004.84586119928</v>
      </c>
      <c r="U29" s="10" t="s">
        <v>157</v>
      </c>
      <c r="V29" s="12" t="s">
        <v>42</v>
      </c>
      <c r="W29" s="10" t="s">
        <v>160</v>
      </c>
      <c r="X29" s="10" t="s">
        <v>42</v>
      </c>
    </row>
    <row r="30" spans="1:24" s="9" customFormat="1" ht="30" hidden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4"/>
      <c r="Q30" s="14"/>
      <c r="R30" s="14"/>
      <c r="U30" s="10"/>
      <c r="V30" s="10"/>
      <c r="W30" s="10" t="s">
        <v>161</v>
      </c>
      <c r="X30" s="10" t="s">
        <v>68</v>
      </c>
    </row>
    <row r="31" spans="1:24" s="9" customFormat="1" ht="30" hidden="1" x14ac:dyDescent="0.25">
      <c r="A31" s="7" t="s">
        <v>162</v>
      </c>
      <c r="B31" s="7" t="s">
        <v>163</v>
      </c>
      <c r="C31" s="7" t="s">
        <v>164</v>
      </c>
      <c r="D31" s="7"/>
      <c r="E31" s="7"/>
      <c r="F31" s="7"/>
      <c r="G31" s="7"/>
      <c r="H31" s="7"/>
      <c r="I31" s="7"/>
      <c r="J31" s="7" t="s">
        <v>165</v>
      </c>
      <c r="K31" s="7" t="s">
        <v>166</v>
      </c>
      <c r="L31" s="7" t="s">
        <v>167</v>
      </c>
      <c r="M31" s="7" t="s">
        <v>168</v>
      </c>
      <c r="N31" s="7"/>
      <c r="O31" s="7" t="s">
        <v>25</v>
      </c>
      <c r="P31" s="14"/>
      <c r="Q31" s="14"/>
      <c r="R31" s="14"/>
      <c r="U31" s="7" t="s">
        <v>167</v>
      </c>
      <c r="V31" s="7"/>
      <c r="W31" s="7"/>
      <c r="X31" s="7"/>
    </row>
    <row r="32" spans="1:24" s="9" customFormat="1" ht="60" hidden="1" x14ac:dyDescent="0.25">
      <c r="A32" s="10" t="s">
        <v>169</v>
      </c>
      <c r="B32" s="10" t="s">
        <v>170</v>
      </c>
      <c r="C32" s="10" t="s">
        <v>171</v>
      </c>
      <c r="D32" s="10"/>
      <c r="E32" s="10"/>
      <c r="F32" s="10"/>
      <c r="G32" s="10"/>
      <c r="H32" s="10"/>
      <c r="I32" s="10"/>
      <c r="J32" s="10" t="s">
        <v>172</v>
      </c>
      <c r="K32" s="10" t="s">
        <v>173</v>
      </c>
      <c r="L32" s="10" t="s">
        <v>174</v>
      </c>
      <c r="M32" s="10" t="s">
        <v>175</v>
      </c>
      <c r="N32" s="10" t="s">
        <v>176</v>
      </c>
      <c r="O32" s="10" t="s">
        <v>13</v>
      </c>
      <c r="P32" s="14"/>
      <c r="Q32" s="14"/>
      <c r="R32" s="14"/>
      <c r="U32" s="10" t="s">
        <v>174</v>
      </c>
      <c r="V32" s="12" t="s">
        <v>42</v>
      </c>
      <c r="W32" s="10" t="s">
        <v>177</v>
      </c>
      <c r="X32" s="10" t="s">
        <v>42</v>
      </c>
    </row>
    <row r="33" spans="1:24" s="9" customFormat="1" ht="30" hidden="1" x14ac:dyDescent="0.25">
      <c r="A33" s="10" t="s">
        <v>178</v>
      </c>
      <c r="B33" s="10" t="s">
        <v>179</v>
      </c>
      <c r="C33" s="10" t="s">
        <v>180</v>
      </c>
      <c r="D33" s="10"/>
      <c r="E33" s="10"/>
      <c r="F33" s="10"/>
      <c r="G33" s="10"/>
      <c r="H33" s="10"/>
      <c r="I33" s="10"/>
      <c r="J33" s="10" t="s">
        <v>181</v>
      </c>
      <c r="K33" s="10" t="s">
        <v>182</v>
      </c>
      <c r="L33" s="10" t="s">
        <v>183</v>
      </c>
      <c r="M33" s="10" t="s">
        <v>184</v>
      </c>
      <c r="N33" s="12" t="s">
        <v>184</v>
      </c>
      <c r="O33" s="10" t="s">
        <v>13</v>
      </c>
      <c r="P33" s="14">
        <v>0</v>
      </c>
      <c r="Q33" s="14"/>
      <c r="R33" s="14">
        <v>0</v>
      </c>
      <c r="U33" s="10" t="s">
        <v>183</v>
      </c>
      <c r="V33" s="12" t="s">
        <v>42</v>
      </c>
      <c r="W33" s="10" t="s">
        <v>185</v>
      </c>
      <c r="X33" s="10" t="s">
        <v>68</v>
      </c>
    </row>
    <row r="34" spans="1:24" s="9" customFormat="1" ht="30" hidden="1" x14ac:dyDescent="0.25">
      <c r="A34" s="10" t="s">
        <v>186</v>
      </c>
      <c r="B34" s="10" t="s">
        <v>179</v>
      </c>
      <c r="C34" s="10" t="s">
        <v>187</v>
      </c>
      <c r="D34" s="10"/>
      <c r="E34" s="10"/>
      <c r="F34" s="10"/>
      <c r="G34" s="10"/>
      <c r="H34" s="10"/>
      <c r="I34" s="10"/>
      <c r="J34" s="10" t="s">
        <v>181</v>
      </c>
      <c r="K34" s="10" t="s">
        <v>188</v>
      </c>
      <c r="L34" s="10" t="s">
        <v>183</v>
      </c>
      <c r="M34" s="10" t="s">
        <v>184</v>
      </c>
      <c r="N34" s="10" t="s">
        <v>184</v>
      </c>
      <c r="O34" s="10" t="s">
        <v>13</v>
      </c>
      <c r="P34" s="14">
        <v>0</v>
      </c>
      <c r="Q34" s="14"/>
      <c r="R34" s="14">
        <v>0</v>
      </c>
      <c r="U34" s="10" t="s">
        <v>183</v>
      </c>
      <c r="V34" s="12" t="s">
        <v>42</v>
      </c>
      <c r="W34" s="10"/>
      <c r="X34" s="10"/>
    </row>
    <row r="35" spans="1:24" s="9" customFormat="1" ht="45" hidden="1" x14ac:dyDescent="0.25">
      <c r="A35" s="10" t="s">
        <v>189</v>
      </c>
      <c r="B35" s="10" t="s">
        <v>190</v>
      </c>
      <c r="C35" s="10" t="s">
        <v>191</v>
      </c>
      <c r="D35" s="10"/>
      <c r="E35" s="10"/>
      <c r="F35" s="10"/>
      <c r="G35" s="10"/>
      <c r="H35" s="10"/>
      <c r="I35" s="10"/>
      <c r="J35" s="10" t="s">
        <v>192</v>
      </c>
      <c r="K35" s="10" t="s">
        <v>193</v>
      </c>
      <c r="L35" s="10" t="s">
        <v>194</v>
      </c>
      <c r="M35" s="10" t="s">
        <v>195</v>
      </c>
      <c r="N35" s="10" t="s">
        <v>195</v>
      </c>
      <c r="O35" s="10" t="s">
        <v>13</v>
      </c>
      <c r="P35" s="14"/>
      <c r="Q35" s="14"/>
      <c r="R35" s="14"/>
      <c r="U35" s="10" t="s">
        <v>194</v>
      </c>
      <c r="V35" s="12" t="s">
        <v>42</v>
      </c>
      <c r="W35" s="10" t="s">
        <v>196</v>
      </c>
      <c r="X35" s="10" t="s">
        <v>42</v>
      </c>
    </row>
    <row r="36" spans="1:24" s="9" customFormat="1" hidden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9"/>
      <c r="Q36" s="19"/>
      <c r="R36" s="19"/>
      <c r="U36" s="10"/>
      <c r="V36" s="10"/>
      <c r="W36" s="10" t="s">
        <v>197</v>
      </c>
      <c r="X36" s="10" t="s">
        <v>68</v>
      </c>
    </row>
    <row r="37" spans="1:24" s="9" customFormat="1" ht="30" hidden="1" x14ac:dyDescent="0.25">
      <c r="A37" s="7" t="s">
        <v>198</v>
      </c>
      <c r="B37" s="7" t="s">
        <v>199</v>
      </c>
      <c r="C37" s="7" t="s">
        <v>200</v>
      </c>
      <c r="D37" s="7"/>
      <c r="E37" s="7"/>
      <c r="F37" s="7"/>
      <c r="G37" s="7"/>
      <c r="H37" s="7"/>
      <c r="I37" s="7"/>
      <c r="J37" s="7" t="s">
        <v>201</v>
      </c>
      <c r="K37" s="7" t="s">
        <v>202</v>
      </c>
      <c r="L37" s="7" t="s">
        <v>203</v>
      </c>
      <c r="M37" s="7" t="s">
        <v>204</v>
      </c>
      <c r="N37" s="7"/>
      <c r="O37" s="7" t="s">
        <v>25</v>
      </c>
      <c r="P37" s="14"/>
      <c r="Q37" s="14"/>
      <c r="R37" s="14"/>
      <c r="U37" s="7" t="s">
        <v>203</v>
      </c>
      <c r="V37" s="20" t="s">
        <v>42</v>
      </c>
      <c r="W37" s="7" t="s">
        <v>205</v>
      </c>
      <c r="X37" s="7" t="s">
        <v>42</v>
      </c>
    </row>
    <row r="38" spans="1:24" s="9" customFormat="1" ht="30" hidden="1" x14ac:dyDescent="0.25">
      <c r="A38" s="7" t="s">
        <v>206</v>
      </c>
      <c r="B38" s="7" t="s">
        <v>207</v>
      </c>
      <c r="C38" s="7" t="s">
        <v>208</v>
      </c>
      <c r="D38" s="7"/>
      <c r="E38" s="7"/>
      <c r="F38" s="7"/>
      <c r="G38" s="7"/>
      <c r="H38" s="7"/>
      <c r="I38" s="7"/>
      <c r="J38" s="7" t="s">
        <v>209</v>
      </c>
      <c r="K38" s="7" t="s">
        <v>210</v>
      </c>
      <c r="L38" s="7" t="s">
        <v>211</v>
      </c>
      <c r="M38" s="7" t="s">
        <v>212</v>
      </c>
      <c r="N38" s="7"/>
      <c r="O38" s="7" t="s">
        <v>25</v>
      </c>
      <c r="P38" s="14"/>
      <c r="Q38" s="14"/>
      <c r="R38" s="14"/>
      <c r="U38" s="7" t="s">
        <v>211</v>
      </c>
      <c r="V38" s="7"/>
      <c r="W38" s="7" t="s">
        <v>213</v>
      </c>
      <c r="X38" s="7" t="s">
        <v>68</v>
      </c>
    </row>
    <row r="39" spans="1:24" s="9" customFormat="1" ht="30" hidden="1" x14ac:dyDescent="0.25">
      <c r="A39" s="10" t="s">
        <v>214</v>
      </c>
      <c r="B39" s="10" t="s">
        <v>215</v>
      </c>
      <c r="C39" s="10" t="s">
        <v>216</v>
      </c>
      <c r="D39" s="10"/>
      <c r="E39" s="10"/>
      <c r="F39" s="10"/>
      <c r="G39" s="10"/>
      <c r="H39" s="10"/>
      <c r="I39" s="10"/>
      <c r="J39" s="10" t="s">
        <v>209</v>
      </c>
      <c r="K39" s="10" t="s">
        <v>217</v>
      </c>
      <c r="L39" s="10" t="s">
        <v>218</v>
      </c>
      <c r="M39" s="12" t="s">
        <v>219</v>
      </c>
      <c r="N39" s="10" t="s">
        <v>219</v>
      </c>
      <c r="O39" s="10" t="s">
        <v>13</v>
      </c>
      <c r="P39" s="14">
        <v>0</v>
      </c>
      <c r="Q39" s="14">
        <v>0</v>
      </c>
      <c r="R39" s="14"/>
      <c r="U39" s="10" t="s">
        <v>218</v>
      </c>
      <c r="V39" s="12" t="s">
        <v>42</v>
      </c>
      <c r="W39" s="10" t="s">
        <v>220</v>
      </c>
      <c r="X39" s="10" t="s">
        <v>42</v>
      </c>
    </row>
    <row r="40" spans="1:24" s="9" customFormat="1" ht="30" hidden="1" x14ac:dyDescent="0.25">
      <c r="A40" s="10" t="s">
        <v>221</v>
      </c>
      <c r="B40" s="10" t="s">
        <v>215</v>
      </c>
      <c r="C40" s="10" t="s">
        <v>222</v>
      </c>
      <c r="D40" s="10"/>
      <c r="E40" s="10"/>
      <c r="F40" s="10"/>
      <c r="G40" s="10"/>
      <c r="H40" s="10"/>
      <c r="I40" s="10"/>
      <c r="J40" s="10" t="s">
        <v>209</v>
      </c>
      <c r="K40" s="10" t="s">
        <v>223</v>
      </c>
      <c r="L40" s="10" t="s">
        <v>224</v>
      </c>
      <c r="M40" s="10" t="s">
        <v>219</v>
      </c>
      <c r="N40" s="10" t="s">
        <v>219</v>
      </c>
      <c r="O40" s="10" t="s">
        <v>13</v>
      </c>
      <c r="P40" s="14">
        <v>0</v>
      </c>
      <c r="Q40" s="14">
        <v>0</v>
      </c>
      <c r="R40" s="14"/>
      <c r="U40" s="10" t="s">
        <v>224</v>
      </c>
      <c r="V40" s="12" t="s">
        <v>42</v>
      </c>
      <c r="W40" s="10"/>
      <c r="X40" s="10"/>
    </row>
    <row r="41" spans="1:24" s="9" customFormat="1" ht="30" hidden="1" x14ac:dyDescent="0.25">
      <c r="A41" s="7" t="s">
        <v>225</v>
      </c>
      <c r="B41" s="7" t="s">
        <v>226</v>
      </c>
      <c r="C41" s="7" t="s">
        <v>208</v>
      </c>
      <c r="D41" s="7"/>
      <c r="E41" s="7"/>
      <c r="F41" s="7"/>
      <c r="G41" s="7"/>
      <c r="H41" s="7"/>
      <c r="I41" s="7"/>
      <c r="J41" s="7" t="s">
        <v>102</v>
      </c>
      <c r="K41" s="7" t="s">
        <v>110</v>
      </c>
      <c r="L41" s="7" t="s">
        <v>227</v>
      </c>
      <c r="M41" s="7" t="s">
        <v>228</v>
      </c>
      <c r="N41" s="7"/>
      <c r="O41" s="7" t="s">
        <v>25</v>
      </c>
      <c r="P41" s="14"/>
      <c r="Q41" s="14"/>
      <c r="R41" s="14"/>
      <c r="U41" s="7" t="s">
        <v>227</v>
      </c>
      <c r="V41" s="7"/>
      <c r="W41" s="7"/>
      <c r="X41" s="7"/>
    </row>
    <row r="42" spans="1:24" s="9" customFormat="1" ht="30" hidden="1" x14ac:dyDescent="0.25">
      <c r="A42" s="7" t="s">
        <v>229</v>
      </c>
      <c r="B42" s="7" t="s">
        <v>230</v>
      </c>
      <c r="C42" s="7" t="s">
        <v>231</v>
      </c>
      <c r="D42" s="7"/>
      <c r="E42" s="7"/>
      <c r="F42" s="7"/>
      <c r="G42" s="7"/>
      <c r="H42" s="7"/>
      <c r="I42" s="7"/>
      <c r="J42" s="7" t="s">
        <v>232</v>
      </c>
      <c r="K42" s="7" t="s">
        <v>233</v>
      </c>
      <c r="L42" s="7" t="s">
        <v>234</v>
      </c>
      <c r="M42" s="7" t="s">
        <v>235</v>
      </c>
      <c r="N42" s="7"/>
      <c r="O42" s="7" t="s">
        <v>25</v>
      </c>
      <c r="P42" s="14"/>
      <c r="Q42" s="14"/>
      <c r="R42" s="14"/>
      <c r="U42" s="7" t="s">
        <v>234</v>
      </c>
      <c r="V42" s="7"/>
      <c r="W42" s="7"/>
      <c r="X42" s="7"/>
    </row>
    <row r="43" spans="1:24" s="9" customFormat="1" ht="60" hidden="1" x14ac:dyDescent="0.25">
      <c r="A43" s="7" t="s">
        <v>236</v>
      </c>
      <c r="B43" s="7" t="s">
        <v>237</v>
      </c>
      <c r="C43" s="7" t="s">
        <v>238</v>
      </c>
      <c r="D43" s="7"/>
      <c r="E43" s="7"/>
      <c r="F43" s="7"/>
      <c r="G43" s="7"/>
      <c r="H43" s="7"/>
      <c r="I43" s="7"/>
      <c r="J43" s="7" t="s">
        <v>239</v>
      </c>
      <c r="K43" s="7" t="s">
        <v>240</v>
      </c>
      <c r="L43" s="7" t="s">
        <v>241</v>
      </c>
      <c r="M43" s="7" t="s">
        <v>242</v>
      </c>
      <c r="N43" s="7"/>
      <c r="O43" s="7" t="s">
        <v>25</v>
      </c>
      <c r="P43" s="14"/>
      <c r="Q43" s="14"/>
      <c r="R43" s="14"/>
      <c r="U43" s="7" t="s">
        <v>241</v>
      </c>
      <c r="V43" s="7"/>
      <c r="W43" s="7"/>
      <c r="X43" s="7"/>
    </row>
    <row r="44" spans="1:24" s="9" customFormat="1" ht="60" hidden="1" x14ac:dyDescent="0.25">
      <c r="A44" s="7" t="s">
        <v>243</v>
      </c>
      <c r="B44" s="7" t="s">
        <v>244</v>
      </c>
      <c r="C44" s="7" t="s">
        <v>238</v>
      </c>
      <c r="D44" s="7"/>
      <c r="E44" s="7"/>
      <c r="F44" s="7"/>
      <c r="G44" s="7"/>
      <c r="H44" s="7"/>
      <c r="I44" s="7"/>
      <c r="J44" s="7" t="s">
        <v>245</v>
      </c>
      <c r="K44" s="7" t="s">
        <v>246</v>
      </c>
      <c r="L44" s="7" t="s">
        <v>247</v>
      </c>
      <c r="M44" s="7" t="s">
        <v>248</v>
      </c>
      <c r="N44" s="7"/>
      <c r="O44" s="7" t="s">
        <v>25</v>
      </c>
      <c r="P44" s="14"/>
      <c r="Q44" s="14"/>
      <c r="R44" s="14"/>
      <c r="U44" s="7" t="s">
        <v>247</v>
      </c>
      <c r="V44" s="7"/>
      <c r="W44" s="7"/>
      <c r="X44" s="7"/>
    </row>
    <row r="45" spans="1:24" s="9" customFormat="1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4"/>
      <c r="Q45" s="14"/>
      <c r="R45" s="14"/>
      <c r="U45" s="7"/>
      <c r="V45" s="7"/>
      <c r="W45" s="7" t="s">
        <v>249</v>
      </c>
      <c r="X45" s="7" t="s">
        <v>68</v>
      </c>
    </row>
    <row r="46" spans="1:24" s="9" customFormat="1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4"/>
      <c r="Q46" s="14"/>
      <c r="R46" s="14"/>
      <c r="U46" s="7"/>
      <c r="V46" s="7"/>
      <c r="W46" s="7" t="s">
        <v>250</v>
      </c>
      <c r="X46" s="7" t="s">
        <v>68</v>
      </c>
    </row>
    <row r="47" spans="1:24" s="9" customFormat="1" hidden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4"/>
      <c r="Q47" s="14"/>
      <c r="R47" s="14"/>
      <c r="U47" s="7"/>
      <c r="V47" s="7"/>
      <c r="W47" s="7" t="s">
        <v>251</v>
      </c>
      <c r="X47" s="7" t="s">
        <v>68</v>
      </c>
    </row>
    <row r="48" spans="1:24" s="9" customFormat="1" ht="30" hidden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9"/>
      <c r="Q48" s="19"/>
      <c r="R48" s="19"/>
      <c r="U48" s="7"/>
      <c r="V48" s="7"/>
      <c r="W48" s="7" t="s">
        <v>252</v>
      </c>
      <c r="X48" s="7" t="s">
        <v>42</v>
      </c>
    </row>
    <row r="49" spans="1:24" s="9" customFormat="1" ht="45" hidden="1" x14ac:dyDescent="0.25">
      <c r="A49" s="7" t="s">
        <v>253</v>
      </c>
      <c r="B49" s="7" t="s">
        <v>254</v>
      </c>
      <c r="C49" s="7" t="s">
        <v>255</v>
      </c>
      <c r="D49" s="7"/>
      <c r="E49" s="7"/>
      <c r="F49" s="7"/>
      <c r="G49" s="7"/>
      <c r="H49" s="7"/>
      <c r="I49" s="7"/>
      <c r="J49" s="7" t="s">
        <v>256</v>
      </c>
      <c r="K49" s="7" t="s">
        <v>257</v>
      </c>
      <c r="L49" s="7" t="s">
        <v>258</v>
      </c>
      <c r="M49" s="7" t="s">
        <v>259</v>
      </c>
      <c r="N49" s="7"/>
      <c r="O49" s="7" t="s">
        <v>25</v>
      </c>
      <c r="P49" s="14"/>
      <c r="Q49" s="14"/>
      <c r="R49" s="14"/>
      <c r="U49" s="7" t="s">
        <v>258</v>
      </c>
      <c r="V49" s="7"/>
      <c r="W49" s="7"/>
      <c r="X49" s="7"/>
    </row>
    <row r="50" spans="1:24" s="9" customFormat="1" ht="30" hidden="1" x14ac:dyDescent="0.25">
      <c r="A50" s="7" t="s">
        <v>260</v>
      </c>
      <c r="B50" s="7" t="s">
        <v>261</v>
      </c>
      <c r="C50" s="7" t="s">
        <v>262</v>
      </c>
      <c r="D50" s="7"/>
      <c r="E50" s="7"/>
      <c r="F50" s="7"/>
      <c r="G50" s="7"/>
      <c r="H50" s="7"/>
      <c r="I50" s="7"/>
      <c r="J50" s="7" t="s">
        <v>263</v>
      </c>
      <c r="K50" s="7" t="s">
        <v>264</v>
      </c>
      <c r="L50" s="7" t="s">
        <v>265</v>
      </c>
      <c r="M50" s="7" t="s">
        <v>266</v>
      </c>
      <c r="N50" s="7"/>
      <c r="O50" s="7" t="s">
        <v>25</v>
      </c>
      <c r="P50" s="14"/>
      <c r="Q50" s="14"/>
      <c r="R50" s="14"/>
      <c r="U50" s="7" t="s">
        <v>265</v>
      </c>
      <c r="V50" s="7"/>
      <c r="W50" s="7"/>
      <c r="X50" s="7"/>
    </row>
    <row r="51" spans="1:24" s="9" customFormat="1" ht="30" hidden="1" x14ac:dyDescent="0.25">
      <c r="A51" s="7" t="s">
        <v>267</v>
      </c>
      <c r="B51" s="7" t="s">
        <v>268</v>
      </c>
      <c r="C51" s="7" t="s">
        <v>269</v>
      </c>
      <c r="D51" s="7"/>
      <c r="E51" s="7"/>
      <c r="F51" s="7"/>
      <c r="G51" s="7"/>
      <c r="H51" s="7"/>
      <c r="I51" s="7"/>
      <c r="J51" s="7" t="s">
        <v>270</v>
      </c>
      <c r="K51" s="7" t="s">
        <v>271</v>
      </c>
      <c r="L51" s="7" t="s">
        <v>272</v>
      </c>
      <c r="M51" s="7" t="s">
        <v>273</v>
      </c>
      <c r="N51" s="7"/>
      <c r="O51" s="7" t="s">
        <v>25</v>
      </c>
      <c r="P51" s="14"/>
      <c r="Q51" s="14"/>
      <c r="R51" s="14"/>
      <c r="U51" s="7" t="s">
        <v>272</v>
      </c>
      <c r="V51" s="7"/>
      <c r="W51" s="7"/>
      <c r="X51" s="7"/>
    </row>
    <row r="52" spans="1:24" s="9" customFormat="1" ht="30" hidden="1" x14ac:dyDescent="0.25">
      <c r="A52" s="7" t="s">
        <v>274</v>
      </c>
      <c r="B52" s="7" t="s">
        <v>268</v>
      </c>
      <c r="C52" s="7" t="s">
        <v>275</v>
      </c>
      <c r="D52" s="7"/>
      <c r="E52" s="7"/>
      <c r="F52" s="7"/>
      <c r="G52" s="7"/>
      <c r="H52" s="7"/>
      <c r="I52" s="7"/>
      <c r="J52" s="7" t="s">
        <v>270</v>
      </c>
      <c r="K52" s="7" t="s">
        <v>276</v>
      </c>
      <c r="L52" s="7" t="s">
        <v>277</v>
      </c>
      <c r="M52" s="7" t="s">
        <v>273</v>
      </c>
      <c r="N52" s="7"/>
      <c r="O52" s="7" t="s">
        <v>25</v>
      </c>
      <c r="P52" s="14"/>
      <c r="Q52" s="14"/>
      <c r="R52" s="14"/>
      <c r="U52" s="7" t="s">
        <v>277</v>
      </c>
      <c r="V52" s="7"/>
      <c r="W52" s="7"/>
      <c r="X52" s="7"/>
    </row>
    <row r="53" spans="1:24" s="9" customFormat="1" ht="30" hidden="1" x14ac:dyDescent="0.25">
      <c r="A53" s="7" t="s">
        <v>278</v>
      </c>
      <c r="B53" s="7" t="s">
        <v>268</v>
      </c>
      <c r="C53" s="7" t="s">
        <v>279</v>
      </c>
      <c r="D53" s="7"/>
      <c r="E53" s="7"/>
      <c r="F53" s="7"/>
      <c r="G53" s="7"/>
      <c r="H53" s="7"/>
      <c r="I53" s="7"/>
      <c r="J53" s="7" t="s">
        <v>270</v>
      </c>
      <c r="K53" s="7" t="s">
        <v>193</v>
      </c>
      <c r="L53" s="7" t="s">
        <v>277</v>
      </c>
      <c r="M53" s="7" t="s">
        <v>273</v>
      </c>
      <c r="N53" s="7"/>
      <c r="O53" s="7" t="s">
        <v>25</v>
      </c>
      <c r="P53" s="14"/>
      <c r="Q53" s="14"/>
      <c r="R53" s="14"/>
      <c r="U53" s="7" t="s">
        <v>277</v>
      </c>
      <c r="V53" s="7"/>
      <c r="W53" s="7"/>
      <c r="X53" s="7"/>
    </row>
    <row r="54" spans="1:24" s="9" customFormat="1" hidden="1" x14ac:dyDescent="0.25">
      <c r="A54" s="10" t="s">
        <v>280</v>
      </c>
      <c r="B54" s="10" t="s">
        <v>281</v>
      </c>
      <c r="C54" s="10" t="s">
        <v>282</v>
      </c>
      <c r="D54" s="10">
        <v>0.4</v>
      </c>
      <c r="E54" s="10"/>
      <c r="F54" s="10"/>
      <c r="G54" s="21"/>
      <c r="H54" s="10"/>
      <c r="I54" s="21"/>
      <c r="J54" s="8" t="s">
        <v>263</v>
      </c>
      <c r="K54" s="8" t="s">
        <v>283</v>
      </c>
      <c r="L54" s="8" t="s">
        <v>284</v>
      </c>
      <c r="M54" s="9" t="s">
        <v>285</v>
      </c>
      <c r="O54" s="10" t="s">
        <v>25</v>
      </c>
      <c r="P54" s="14"/>
      <c r="Q54" s="14"/>
      <c r="R54" s="14">
        <v>8876.6237623762372</v>
      </c>
      <c r="S54" s="11">
        <f>AVERAGE(P54:R54)*12</f>
        <v>106519.48514851485</v>
      </c>
      <c r="U54" s="9" t="s">
        <v>284</v>
      </c>
      <c r="V54" s="9" t="s">
        <v>42</v>
      </c>
    </row>
    <row r="55" spans="1:24" s="9" customFormat="1" ht="30" hidden="1" x14ac:dyDescent="0.25">
      <c r="A55" s="7" t="s">
        <v>286</v>
      </c>
      <c r="B55" s="7" t="s">
        <v>287</v>
      </c>
      <c r="C55" s="7" t="s">
        <v>20</v>
      </c>
      <c r="D55" s="7"/>
      <c r="E55" s="7"/>
      <c r="F55" s="7"/>
      <c r="G55" s="7"/>
      <c r="H55" s="7"/>
      <c r="I55" s="7"/>
      <c r="J55" s="7" t="s">
        <v>288</v>
      </c>
      <c r="K55" s="7" t="s">
        <v>289</v>
      </c>
      <c r="L55" s="7" t="s">
        <v>290</v>
      </c>
      <c r="M55" s="7" t="s">
        <v>291</v>
      </c>
      <c r="N55" s="7"/>
      <c r="O55" s="7" t="s">
        <v>25</v>
      </c>
      <c r="P55" s="14"/>
      <c r="Q55" s="14"/>
      <c r="R55" s="14"/>
      <c r="U55" s="7" t="s">
        <v>290</v>
      </c>
      <c r="V55" s="7"/>
      <c r="W55" s="7"/>
      <c r="X55" s="7"/>
    </row>
    <row r="56" spans="1:24" s="9" customFormat="1" ht="30" hidden="1" x14ac:dyDescent="0.25">
      <c r="A56" s="7" t="s">
        <v>292</v>
      </c>
      <c r="B56" s="7" t="s">
        <v>293</v>
      </c>
      <c r="C56" s="7" t="s">
        <v>279</v>
      </c>
      <c r="D56" s="7"/>
      <c r="E56" s="7"/>
      <c r="F56" s="7"/>
      <c r="G56" s="7"/>
      <c r="H56" s="7"/>
      <c r="I56" s="7"/>
      <c r="J56" s="7" t="s">
        <v>294</v>
      </c>
      <c r="K56" s="7" t="s">
        <v>295</v>
      </c>
      <c r="L56" s="7" t="s">
        <v>296</v>
      </c>
      <c r="M56" s="7" t="s">
        <v>297</v>
      </c>
      <c r="N56" s="7"/>
      <c r="O56" s="7" t="s">
        <v>25</v>
      </c>
      <c r="P56" s="14"/>
      <c r="Q56" s="14"/>
      <c r="R56" s="14"/>
      <c r="U56" s="7" t="s">
        <v>296</v>
      </c>
      <c r="V56" s="7"/>
      <c r="W56" s="7"/>
      <c r="X56" s="7"/>
    </row>
    <row r="57" spans="1:24" s="9" customFormat="1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4"/>
      <c r="Q57" s="14"/>
      <c r="R57" s="14"/>
      <c r="U57" s="7"/>
      <c r="V57" s="7"/>
      <c r="W57" s="7" t="s">
        <v>298</v>
      </c>
      <c r="X57" s="7" t="s">
        <v>42</v>
      </c>
    </row>
    <row r="58" spans="1:24" s="9" customFormat="1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4"/>
      <c r="Q58" s="14"/>
      <c r="R58" s="14"/>
      <c r="U58" s="7"/>
      <c r="V58" s="7"/>
      <c r="W58" s="7" t="s">
        <v>299</v>
      </c>
      <c r="X58" s="7" t="s">
        <v>42</v>
      </c>
    </row>
    <row r="59" spans="1:24" s="9" customFormat="1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4"/>
      <c r="Q59" s="14"/>
      <c r="R59" s="14"/>
      <c r="U59" s="7"/>
      <c r="V59" s="7"/>
      <c r="W59" s="7" t="s">
        <v>300</v>
      </c>
      <c r="X59" s="7" t="s">
        <v>42</v>
      </c>
    </row>
    <row r="60" spans="1:24" s="9" customFormat="1" ht="30" hidden="1" x14ac:dyDescent="0.25">
      <c r="A60" s="10" t="s">
        <v>301</v>
      </c>
      <c r="B60" s="10" t="s">
        <v>302</v>
      </c>
      <c r="C60" s="10" t="s">
        <v>303</v>
      </c>
      <c r="D60" s="10"/>
      <c r="E60" s="10"/>
      <c r="F60" s="10"/>
      <c r="G60" s="10"/>
      <c r="H60" s="10"/>
      <c r="I60" s="10"/>
      <c r="J60" s="10" t="s">
        <v>304</v>
      </c>
      <c r="K60" s="10" t="s">
        <v>305</v>
      </c>
      <c r="L60" s="10" t="s">
        <v>306</v>
      </c>
      <c r="M60" s="10" t="s">
        <v>307</v>
      </c>
      <c r="N60" s="10" t="s">
        <v>307</v>
      </c>
      <c r="O60" s="10" t="s">
        <v>13</v>
      </c>
      <c r="P60" s="19">
        <v>14487.549206669957</v>
      </c>
      <c r="Q60" s="19"/>
      <c r="R60" s="19"/>
      <c r="S60" s="11">
        <f t="shared" ref="S60:S62" si="0">AVERAGE(P60:R60)*12</f>
        <v>173850.59048003948</v>
      </c>
      <c r="U60" s="10" t="s">
        <v>306</v>
      </c>
      <c r="V60" s="12" t="s">
        <v>42</v>
      </c>
      <c r="W60" s="10"/>
      <c r="X60" s="10"/>
    </row>
    <row r="61" spans="1:24" s="9" customFormat="1" ht="30" hidden="1" x14ac:dyDescent="0.25">
      <c r="A61" s="10" t="s">
        <v>308</v>
      </c>
      <c r="B61" s="10" t="s">
        <v>309</v>
      </c>
      <c r="C61" s="10" t="s">
        <v>310</v>
      </c>
      <c r="D61" s="10"/>
      <c r="E61" s="10"/>
      <c r="F61" s="10">
        <v>20</v>
      </c>
      <c r="G61" s="21">
        <f>F61*$S61/4</f>
        <v>181590.9962654082</v>
      </c>
      <c r="H61" s="10">
        <v>35</v>
      </c>
      <c r="I61" s="21">
        <f>G61+H61*$S61/2</f>
        <v>817159.48319433699</v>
      </c>
      <c r="J61" s="10" t="s">
        <v>263</v>
      </c>
      <c r="K61" s="10" t="s">
        <v>311</v>
      </c>
      <c r="L61" s="10" t="s">
        <v>312</v>
      </c>
      <c r="M61" s="10" t="s">
        <v>313</v>
      </c>
      <c r="N61" s="10" t="s">
        <v>313</v>
      </c>
      <c r="O61" s="10" t="s">
        <v>13</v>
      </c>
      <c r="P61" s="14">
        <v>2943.0380091165921</v>
      </c>
      <c r="Q61" s="14">
        <v>2735.8583388072843</v>
      </c>
      <c r="R61" s="14">
        <v>3400.6534653465346</v>
      </c>
      <c r="S61" s="11">
        <f t="shared" si="0"/>
        <v>36318.199253081642</v>
      </c>
      <c r="U61" s="10" t="s">
        <v>312</v>
      </c>
      <c r="V61" s="12" t="s">
        <v>42</v>
      </c>
      <c r="W61" s="10" t="s">
        <v>314</v>
      </c>
      <c r="X61" s="10" t="s">
        <v>42</v>
      </c>
    </row>
    <row r="62" spans="1:24" s="9" customFormat="1" hidden="1" x14ac:dyDescent="0.25">
      <c r="A62" s="10" t="s">
        <v>315</v>
      </c>
      <c r="B62" s="10" t="s">
        <v>309</v>
      </c>
      <c r="C62" s="10" t="s">
        <v>316</v>
      </c>
      <c r="D62" s="10"/>
      <c r="E62" s="10"/>
      <c r="F62" s="10"/>
      <c r="G62" s="10"/>
      <c r="H62" s="10"/>
      <c r="I62" s="10"/>
      <c r="J62" s="10" t="s">
        <v>263</v>
      </c>
      <c r="K62" s="10" t="s">
        <v>317</v>
      </c>
      <c r="L62" s="10" t="s">
        <v>318</v>
      </c>
      <c r="M62" s="10" t="s">
        <v>319</v>
      </c>
      <c r="N62" s="10" t="s">
        <v>313</v>
      </c>
      <c r="O62" s="10" t="s">
        <v>13</v>
      </c>
      <c r="P62" s="14">
        <v>2943.0380091165921</v>
      </c>
      <c r="Q62" s="14">
        <v>2735.8583388072843</v>
      </c>
      <c r="R62" s="14">
        <v>3400.6534653465346</v>
      </c>
      <c r="S62" s="11">
        <f t="shared" si="0"/>
        <v>36318.199253081642</v>
      </c>
      <c r="U62" s="10" t="s">
        <v>318</v>
      </c>
      <c r="V62" s="12" t="s">
        <v>42</v>
      </c>
      <c r="W62" s="10"/>
      <c r="X62" s="10"/>
    </row>
    <row r="63" spans="1:24" s="9" customFormat="1" ht="105" hidden="1" x14ac:dyDescent="0.25">
      <c r="A63" s="7" t="s">
        <v>320</v>
      </c>
      <c r="B63" s="7" t="s">
        <v>321</v>
      </c>
      <c r="C63" s="7" t="s">
        <v>322</v>
      </c>
      <c r="D63" s="7"/>
      <c r="E63" s="7"/>
      <c r="F63" s="7"/>
      <c r="G63" s="7"/>
      <c r="H63" s="7"/>
      <c r="I63" s="7"/>
      <c r="J63" s="7" t="s">
        <v>323</v>
      </c>
      <c r="K63" s="7" t="s">
        <v>324</v>
      </c>
      <c r="L63" s="7" t="s">
        <v>325</v>
      </c>
      <c r="M63" s="7" t="s">
        <v>326</v>
      </c>
      <c r="N63" s="7"/>
      <c r="O63" s="7" t="s">
        <v>25</v>
      </c>
      <c r="P63" s="14"/>
      <c r="Q63" s="14"/>
      <c r="R63" s="14"/>
      <c r="U63" s="7" t="s">
        <v>325</v>
      </c>
      <c r="V63" s="7"/>
      <c r="W63" s="7"/>
      <c r="X63" s="7"/>
    </row>
    <row r="64" spans="1:24" s="9" customFormat="1" ht="30" hidden="1" x14ac:dyDescent="0.25">
      <c r="A64" s="7" t="s">
        <v>327</v>
      </c>
      <c r="B64" s="7" t="s">
        <v>328</v>
      </c>
      <c r="C64" s="7" t="s">
        <v>238</v>
      </c>
      <c r="D64" s="7"/>
      <c r="E64" s="7"/>
      <c r="F64" s="7"/>
      <c r="G64" s="7"/>
      <c r="H64" s="7"/>
      <c r="I64" s="7"/>
      <c r="J64" s="7" t="s">
        <v>329</v>
      </c>
      <c r="K64" s="7" t="s">
        <v>330</v>
      </c>
      <c r="L64" s="7" t="s">
        <v>331</v>
      </c>
      <c r="M64" s="7" t="s">
        <v>332</v>
      </c>
      <c r="N64" s="7"/>
      <c r="O64" s="7" t="s">
        <v>25</v>
      </c>
      <c r="P64" s="14"/>
      <c r="Q64" s="14"/>
      <c r="R64" s="14"/>
      <c r="U64" s="7" t="s">
        <v>331</v>
      </c>
      <c r="V64" s="7"/>
      <c r="W64" s="7"/>
      <c r="X64" s="7"/>
    </row>
    <row r="65" spans="1:24" s="9" customFormat="1" hidden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4"/>
      <c r="Q65" s="14"/>
      <c r="R65" s="14"/>
      <c r="U65" s="7"/>
      <c r="V65" s="7"/>
      <c r="W65" s="7" t="s">
        <v>333</v>
      </c>
      <c r="X65" s="7" t="s">
        <v>42</v>
      </c>
    </row>
    <row r="66" spans="1:24" s="9" customFormat="1" ht="60" hidden="1" x14ac:dyDescent="0.25">
      <c r="A66" s="7" t="s">
        <v>334</v>
      </c>
      <c r="B66" s="7" t="s">
        <v>335</v>
      </c>
      <c r="C66" s="7" t="s">
        <v>336</v>
      </c>
      <c r="D66" s="7"/>
      <c r="E66" s="7"/>
      <c r="F66" s="7"/>
      <c r="G66" s="7"/>
      <c r="H66" s="7"/>
      <c r="I66" s="7"/>
      <c r="J66" s="7" t="s">
        <v>337</v>
      </c>
      <c r="K66" s="7" t="s">
        <v>311</v>
      </c>
      <c r="L66" s="7" t="s">
        <v>338</v>
      </c>
      <c r="M66" s="7" t="s">
        <v>339</v>
      </c>
      <c r="N66" s="7"/>
      <c r="O66" s="7" t="s">
        <v>25</v>
      </c>
      <c r="P66" s="14"/>
      <c r="Q66" s="14"/>
      <c r="R66" s="14"/>
      <c r="U66" s="7" t="s">
        <v>338</v>
      </c>
      <c r="V66" s="7"/>
      <c r="W66" s="7"/>
      <c r="X66" s="7"/>
    </row>
    <row r="67" spans="1:24" s="9" customFormat="1" ht="45" hidden="1" x14ac:dyDescent="0.25">
      <c r="A67" s="7" t="s">
        <v>340</v>
      </c>
      <c r="B67" s="7" t="s">
        <v>341</v>
      </c>
      <c r="C67" s="7" t="s">
        <v>342</v>
      </c>
      <c r="D67" s="7"/>
      <c r="E67" s="7"/>
      <c r="F67" s="7"/>
      <c r="G67" s="7"/>
      <c r="H67" s="7"/>
      <c r="I67" s="7"/>
      <c r="J67" s="7" t="s">
        <v>343</v>
      </c>
      <c r="K67" s="7" t="s">
        <v>344</v>
      </c>
      <c r="L67" s="7" t="s">
        <v>345</v>
      </c>
      <c r="M67" s="7" t="s">
        <v>346</v>
      </c>
      <c r="N67" s="7"/>
      <c r="O67" s="7" t="s">
        <v>25</v>
      </c>
      <c r="P67" s="14"/>
      <c r="Q67" s="14"/>
      <c r="R67" s="14"/>
      <c r="U67" s="7" t="s">
        <v>345</v>
      </c>
      <c r="V67" s="7"/>
      <c r="W67" s="7"/>
      <c r="X67" s="7"/>
    </row>
    <row r="68" spans="1:24" s="9" customFormat="1" ht="45" hidden="1" x14ac:dyDescent="0.25">
      <c r="A68" s="7" t="s">
        <v>347</v>
      </c>
      <c r="B68" s="7" t="s">
        <v>348</v>
      </c>
      <c r="C68" s="7" t="s">
        <v>349</v>
      </c>
      <c r="D68" s="7"/>
      <c r="E68" s="7"/>
      <c r="F68" s="7"/>
      <c r="G68" s="7"/>
      <c r="H68" s="7"/>
      <c r="I68" s="7"/>
      <c r="J68" s="7" t="s">
        <v>350</v>
      </c>
      <c r="K68" s="7" t="s">
        <v>202</v>
      </c>
      <c r="L68" s="7" t="s">
        <v>351</v>
      </c>
      <c r="M68" s="7" t="s">
        <v>352</v>
      </c>
      <c r="N68" s="7"/>
      <c r="O68" s="7" t="s">
        <v>25</v>
      </c>
      <c r="P68" s="14"/>
      <c r="Q68" s="14"/>
      <c r="R68" s="14"/>
      <c r="U68" s="7" t="s">
        <v>351</v>
      </c>
      <c r="V68" s="7"/>
      <c r="W68" s="7"/>
      <c r="X68" s="7"/>
    </row>
    <row r="69" spans="1:24" s="9" customFormat="1" ht="30" hidden="1" x14ac:dyDescent="0.25">
      <c r="A69" s="7" t="s">
        <v>353</v>
      </c>
      <c r="B69" s="7" t="s">
        <v>161</v>
      </c>
      <c r="C69" s="7" t="s">
        <v>354</v>
      </c>
      <c r="D69" s="7"/>
      <c r="E69" s="7"/>
      <c r="F69" s="7"/>
      <c r="G69" s="7"/>
      <c r="H69" s="7"/>
      <c r="I69" s="7"/>
      <c r="J69" s="7" t="s">
        <v>355</v>
      </c>
      <c r="K69" s="7" t="s">
        <v>356</v>
      </c>
      <c r="L69" s="7" t="s">
        <v>357</v>
      </c>
      <c r="M69" s="7" t="s">
        <v>358</v>
      </c>
      <c r="N69" s="7"/>
      <c r="O69" s="7" t="s">
        <v>25</v>
      </c>
      <c r="P69" s="14"/>
      <c r="Q69" s="14"/>
      <c r="R69" s="14"/>
      <c r="U69" s="7" t="s">
        <v>357</v>
      </c>
      <c r="V69" s="7"/>
      <c r="W69" s="7"/>
      <c r="X69" s="7"/>
    </row>
    <row r="70" spans="1:24" s="9" customFormat="1" ht="75" hidden="1" x14ac:dyDescent="0.25">
      <c r="A70" s="10" t="s">
        <v>359</v>
      </c>
      <c r="B70" s="10" t="s">
        <v>360</v>
      </c>
      <c r="C70" s="10" t="s">
        <v>115</v>
      </c>
      <c r="D70" s="10"/>
      <c r="E70" s="10"/>
      <c r="F70" s="10"/>
      <c r="G70" s="10"/>
      <c r="H70" s="10"/>
      <c r="I70" s="10"/>
      <c r="J70" s="10" t="s">
        <v>361</v>
      </c>
      <c r="K70" s="10" t="s">
        <v>362</v>
      </c>
      <c r="L70" s="10" t="s">
        <v>363</v>
      </c>
      <c r="M70" s="10" t="s">
        <v>364</v>
      </c>
      <c r="N70" s="10" t="s">
        <v>364</v>
      </c>
      <c r="O70" s="10" t="s">
        <v>13</v>
      </c>
      <c r="P70" s="14">
        <v>5405.5939191631078</v>
      </c>
      <c r="Q70" s="14"/>
      <c r="R70" s="14"/>
      <c r="S70" s="11">
        <f t="shared" ref="S70:S71" si="1">AVERAGE(P70:R70)*12</f>
        <v>64867.127029957293</v>
      </c>
      <c r="U70" s="10" t="s">
        <v>363</v>
      </c>
      <c r="V70" s="12" t="s">
        <v>42</v>
      </c>
      <c r="W70" s="10" t="s">
        <v>365</v>
      </c>
      <c r="X70" s="10" t="s">
        <v>42</v>
      </c>
    </row>
    <row r="71" spans="1:24" s="9" customFormat="1" ht="75" hidden="1" x14ac:dyDescent="0.25">
      <c r="A71" s="10" t="s">
        <v>366</v>
      </c>
      <c r="B71" s="10" t="s">
        <v>360</v>
      </c>
      <c r="C71" s="10" t="s">
        <v>367</v>
      </c>
      <c r="D71" s="10"/>
      <c r="E71" s="10"/>
      <c r="F71" s="10"/>
      <c r="G71" s="10"/>
      <c r="H71" s="10"/>
      <c r="I71" s="10"/>
      <c r="J71" s="10" t="s">
        <v>361</v>
      </c>
      <c r="K71" s="10" t="s">
        <v>362</v>
      </c>
      <c r="L71" s="10" t="s">
        <v>363</v>
      </c>
      <c r="M71" s="10" t="s">
        <v>364</v>
      </c>
      <c r="N71" s="10" t="s">
        <v>364</v>
      </c>
      <c r="O71" s="10" t="s">
        <v>13</v>
      </c>
      <c r="P71" s="14">
        <v>5405.5939191631078</v>
      </c>
      <c r="Q71" s="14"/>
      <c r="R71" s="14"/>
      <c r="S71" s="11">
        <f t="shared" si="1"/>
        <v>64867.127029957293</v>
      </c>
      <c r="U71" s="10" t="s">
        <v>363</v>
      </c>
      <c r="V71" s="12" t="s">
        <v>42</v>
      </c>
      <c r="W71" s="10"/>
      <c r="X71" s="10"/>
    </row>
    <row r="72" spans="1:24" s="9" customFormat="1" ht="45" hidden="1" x14ac:dyDescent="0.25">
      <c r="A72" s="7" t="s">
        <v>368</v>
      </c>
      <c r="B72" s="7" t="s">
        <v>369</v>
      </c>
      <c r="C72" s="7" t="s">
        <v>370</v>
      </c>
      <c r="D72" s="7"/>
      <c r="E72" s="7"/>
      <c r="F72" s="7"/>
      <c r="G72" s="7"/>
      <c r="H72" s="7"/>
      <c r="I72" s="7"/>
      <c r="J72" s="7" t="s">
        <v>371</v>
      </c>
      <c r="K72" s="7" t="s">
        <v>372</v>
      </c>
      <c r="L72" s="7" t="s">
        <v>373</v>
      </c>
      <c r="M72" s="7" t="s">
        <v>374</v>
      </c>
      <c r="N72" s="7"/>
      <c r="O72" s="7" t="s">
        <v>25</v>
      </c>
      <c r="P72" s="19"/>
      <c r="Q72" s="19"/>
      <c r="R72" s="19"/>
      <c r="U72" s="7" t="s">
        <v>373</v>
      </c>
      <c r="V72" s="7"/>
      <c r="W72" s="7"/>
      <c r="X72" s="7"/>
    </row>
    <row r="73" spans="1:24" s="9" customFormat="1" ht="45" hidden="1" x14ac:dyDescent="0.25">
      <c r="A73" s="10" t="s">
        <v>375</v>
      </c>
      <c r="B73" s="10" t="s">
        <v>376</v>
      </c>
      <c r="C73" s="10" t="s">
        <v>377</v>
      </c>
      <c r="D73" s="10"/>
      <c r="E73" s="10"/>
      <c r="F73" s="10"/>
      <c r="G73" s="10"/>
      <c r="H73" s="10"/>
      <c r="I73" s="10"/>
      <c r="J73" s="10" t="s">
        <v>378</v>
      </c>
      <c r="K73" s="10" t="s">
        <v>379</v>
      </c>
      <c r="L73" s="10" t="s">
        <v>380</v>
      </c>
      <c r="M73" s="10" t="s">
        <v>381</v>
      </c>
      <c r="N73" s="10" t="s">
        <v>381</v>
      </c>
      <c r="O73" s="10" t="s">
        <v>13</v>
      </c>
      <c r="P73" s="14"/>
      <c r="Q73" s="14"/>
      <c r="R73" s="14"/>
      <c r="U73" s="10" t="s">
        <v>380</v>
      </c>
      <c r="V73" s="12" t="s">
        <v>42</v>
      </c>
      <c r="W73" s="10"/>
      <c r="X73" s="10"/>
    </row>
    <row r="74" spans="1:24" s="9" customFormat="1" ht="30" hidden="1" x14ac:dyDescent="0.25">
      <c r="A74" s="7" t="s">
        <v>382</v>
      </c>
      <c r="B74" s="7" t="s">
        <v>383</v>
      </c>
      <c r="C74" s="7" t="s">
        <v>384</v>
      </c>
      <c r="D74" s="7"/>
      <c r="E74" s="7"/>
      <c r="F74" s="7"/>
      <c r="G74" s="7"/>
      <c r="H74" s="7"/>
      <c r="I74" s="7"/>
      <c r="J74" s="7" t="s">
        <v>385</v>
      </c>
      <c r="K74" s="7" t="s">
        <v>386</v>
      </c>
      <c r="L74" s="7" t="s">
        <v>387</v>
      </c>
      <c r="M74" s="7" t="s">
        <v>388</v>
      </c>
      <c r="N74" s="7"/>
      <c r="O74" s="7" t="s">
        <v>25</v>
      </c>
      <c r="P74" s="14"/>
      <c r="Q74" s="14"/>
      <c r="R74" s="14"/>
      <c r="U74" s="7" t="s">
        <v>387</v>
      </c>
      <c r="V74" s="7"/>
      <c r="W74" s="7"/>
      <c r="X74" s="7"/>
    </row>
    <row r="75" spans="1:24" s="9" customFormat="1" ht="30" hidden="1" x14ac:dyDescent="0.25">
      <c r="A75" s="7" t="s">
        <v>389</v>
      </c>
      <c r="B75" s="7" t="s">
        <v>383</v>
      </c>
      <c r="C75" s="7" t="s">
        <v>390</v>
      </c>
      <c r="D75" s="7"/>
      <c r="E75" s="7"/>
      <c r="F75" s="7"/>
      <c r="G75" s="7"/>
      <c r="H75" s="7"/>
      <c r="I75" s="7"/>
      <c r="J75" s="7" t="s">
        <v>385</v>
      </c>
      <c r="K75" s="7" t="s">
        <v>391</v>
      </c>
      <c r="L75" s="7" t="s">
        <v>387</v>
      </c>
      <c r="M75" s="7" t="s">
        <v>388</v>
      </c>
      <c r="N75" s="7"/>
      <c r="O75" s="7" t="s">
        <v>25</v>
      </c>
      <c r="P75" s="14"/>
      <c r="Q75" s="14"/>
      <c r="R75" s="14"/>
      <c r="U75" s="7" t="s">
        <v>387</v>
      </c>
      <c r="V75" s="7"/>
      <c r="W75" s="7"/>
      <c r="X75" s="7"/>
    </row>
    <row r="76" spans="1:24" s="9" customFormat="1" hidden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4"/>
      <c r="Q76" s="14"/>
      <c r="R76" s="14"/>
      <c r="U76" s="7"/>
      <c r="V76" s="7"/>
      <c r="W76" s="7" t="s">
        <v>392</v>
      </c>
      <c r="X76" s="7" t="s">
        <v>42</v>
      </c>
    </row>
    <row r="77" spans="1:24" s="9" customFormat="1" ht="30" hidden="1" x14ac:dyDescent="0.25">
      <c r="A77" s="10" t="s">
        <v>393</v>
      </c>
      <c r="B77" s="10" t="s">
        <v>394</v>
      </c>
      <c r="C77" s="10" t="s">
        <v>20</v>
      </c>
      <c r="D77" s="10"/>
      <c r="E77" s="10"/>
      <c r="F77" s="10"/>
      <c r="G77" s="10"/>
      <c r="H77" s="10"/>
      <c r="I77" s="10"/>
      <c r="J77" s="10" t="s">
        <v>395</v>
      </c>
      <c r="K77" s="10" t="s">
        <v>64</v>
      </c>
      <c r="L77" s="10" t="s">
        <v>396</v>
      </c>
      <c r="M77" s="10" t="s">
        <v>397</v>
      </c>
      <c r="N77" s="10" t="s">
        <v>397</v>
      </c>
      <c r="O77" s="10" t="s">
        <v>13</v>
      </c>
      <c r="P77" s="14">
        <v>0</v>
      </c>
      <c r="Q77" s="14"/>
      <c r="R77" s="14"/>
      <c r="U77" s="10" t="s">
        <v>396</v>
      </c>
      <c r="V77" s="12" t="s">
        <v>42</v>
      </c>
      <c r="W77" s="10" t="s">
        <v>398</v>
      </c>
      <c r="X77" s="10" t="s">
        <v>42</v>
      </c>
    </row>
    <row r="78" spans="1:24" s="9" customFormat="1" ht="90" hidden="1" x14ac:dyDescent="0.25">
      <c r="A78" s="7" t="s">
        <v>399</v>
      </c>
      <c r="B78" s="7" t="s">
        <v>400</v>
      </c>
      <c r="C78" s="7" t="s">
        <v>401</v>
      </c>
      <c r="D78" s="7"/>
      <c r="E78" s="7"/>
      <c r="F78" s="7"/>
      <c r="G78" s="7"/>
      <c r="H78" s="7"/>
      <c r="I78" s="7"/>
      <c r="J78" s="7" t="s">
        <v>395</v>
      </c>
      <c r="K78" s="7" t="s">
        <v>402</v>
      </c>
      <c r="L78" s="7" t="s">
        <v>403</v>
      </c>
      <c r="M78" s="7" t="s">
        <v>404</v>
      </c>
      <c r="N78" s="7"/>
      <c r="O78" s="7" t="s">
        <v>25</v>
      </c>
      <c r="P78" s="14"/>
      <c r="Q78" s="14"/>
      <c r="R78" s="14"/>
      <c r="U78" s="7" t="s">
        <v>403</v>
      </c>
      <c r="V78" s="7"/>
      <c r="W78" s="7"/>
      <c r="X78" s="7"/>
    </row>
    <row r="79" spans="1:24" s="9" customFormat="1" ht="90" hidden="1" x14ac:dyDescent="0.25">
      <c r="A79" s="7" t="s">
        <v>405</v>
      </c>
      <c r="B79" s="7" t="s">
        <v>400</v>
      </c>
      <c r="C79" s="7" t="s">
        <v>406</v>
      </c>
      <c r="D79" s="7"/>
      <c r="E79" s="7"/>
      <c r="F79" s="7"/>
      <c r="G79" s="7"/>
      <c r="H79" s="7"/>
      <c r="I79" s="7"/>
      <c r="J79" s="7" t="s">
        <v>395</v>
      </c>
      <c r="K79" s="7" t="s">
        <v>402</v>
      </c>
      <c r="L79" s="7" t="s">
        <v>403</v>
      </c>
      <c r="M79" s="7" t="s">
        <v>404</v>
      </c>
      <c r="N79" s="7"/>
      <c r="O79" s="7" t="s">
        <v>25</v>
      </c>
      <c r="P79" s="14"/>
      <c r="Q79" s="14"/>
      <c r="R79" s="14"/>
      <c r="U79" s="7" t="s">
        <v>403</v>
      </c>
      <c r="V79" s="7"/>
      <c r="W79" s="7"/>
      <c r="X79" s="7"/>
    </row>
    <row r="80" spans="1:24" s="9" customFormat="1" ht="90" hidden="1" x14ac:dyDescent="0.25">
      <c r="A80" s="7" t="s">
        <v>407</v>
      </c>
      <c r="B80" s="7" t="s">
        <v>400</v>
      </c>
      <c r="C80" s="7" t="s">
        <v>408</v>
      </c>
      <c r="D80" s="7"/>
      <c r="E80" s="7"/>
      <c r="F80" s="7"/>
      <c r="G80" s="7"/>
      <c r="H80" s="7"/>
      <c r="I80" s="7"/>
      <c r="J80" s="7" t="s">
        <v>395</v>
      </c>
      <c r="K80" s="7" t="s">
        <v>409</v>
      </c>
      <c r="L80" s="7" t="s">
        <v>403</v>
      </c>
      <c r="M80" s="7" t="s">
        <v>404</v>
      </c>
      <c r="N80" s="7"/>
      <c r="O80" s="7" t="s">
        <v>25</v>
      </c>
      <c r="P80" s="14"/>
      <c r="Q80" s="14"/>
      <c r="R80" s="14"/>
      <c r="U80" s="7" t="s">
        <v>403</v>
      </c>
      <c r="V80" s="7"/>
      <c r="W80" s="7"/>
      <c r="X80" s="7"/>
    </row>
    <row r="81" spans="1:24" s="9" customFormat="1" hidden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4"/>
      <c r="Q81" s="14"/>
      <c r="R81" s="14"/>
      <c r="U81" s="7"/>
      <c r="V81" s="7"/>
      <c r="W81" s="7" t="s">
        <v>410</v>
      </c>
      <c r="X81" s="7" t="s">
        <v>42</v>
      </c>
    </row>
    <row r="82" spans="1:24" s="9" customFormat="1" hidden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4"/>
      <c r="Q82" s="14"/>
      <c r="R82" s="14"/>
      <c r="U82" s="7"/>
      <c r="V82" s="7"/>
      <c r="W82" s="7" t="s">
        <v>411</v>
      </c>
      <c r="X82" s="7" t="s">
        <v>42</v>
      </c>
    </row>
    <row r="83" spans="1:24" s="9" customFormat="1" hidden="1" x14ac:dyDescent="0.25">
      <c r="A83" s="7" t="s">
        <v>412</v>
      </c>
      <c r="B83" s="7" t="s">
        <v>413</v>
      </c>
      <c r="C83" s="7" t="s">
        <v>414</v>
      </c>
      <c r="D83" s="7"/>
      <c r="E83" s="7"/>
      <c r="F83" s="7"/>
      <c r="G83" s="7"/>
      <c r="H83" s="7"/>
      <c r="I83" s="7"/>
      <c r="J83" s="7" t="s">
        <v>201</v>
      </c>
      <c r="K83" s="7" t="s">
        <v>193</v>
      </c>
      <c r="L83" s="7" t="s">
        <v>415</v>
      </c>
      <c r="M83" s="7" t="s">
        <v>416</v>
      </c>
      <c r="N83" s="7"/>
      <c r="O83" s="7" t="s">
        <v>25</v>
      </c>
      <c r="P83" s="14"/>
      <c r="Q83" s="14"/>
      <c r="R83" s="14"/>
      <c r="U83" s="7" t="s">
        <v>415</v>
      </c>
      <c r="V83" s="7"/>
      <c r="W83" s="7"/>
      <c r="X83" s="7"/>
    </row>
    <row r="84" spans="1:24" s="9" customFormat="1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9"/>
      <c r="Q84" s="19"/>
      <c r="R84" s="19"/>
      <c r="U84" s="7"/>
      <c r="V84" s="7"/>
      <c r="W84" s="7" t="s">
        <v>417</v>
      </c>
      <c r="X84" s="7" t="s">
        <v>68</v>
      </c>
    </row>
    <row r="85" spans="1:24" x14ac:dyDescent="0.25">
      <c r="A85" s="14" t="s">
        <v>418</v>
      </c>
      <c r="B85" s="14" t="s">
        <v>419</v>
      </c>
      <c r="C85" s="14" t="s">
        <v>420</v>
      </c>
      <c r="D85" s="14">
        <v>5</v>
      </c>
      <c r="E85" s="14">
        <f>550*D85</f>
        <v>2750</v>
      </c>
      <c r="F85" s="22">
        <f>H85/4</f>
        <v>34.375</v>
      </c>
      <c r="G85" s="15">
        <f>F85*$S85/(12/5)/2</f>
        <v>9461.3882211538457</v>
      </c>
      <c r="H85" s="14">
        <f>0.05*E85</f>
        <v>137.5</v>
      </c>
      <c r="I85" s="15">
        <f>F85*$S85*12 + H85*$S85/2</f>
        <v>635805.28846153838</v>
      </c>
      <c r="J85" s="16" t="s">
        <v>421</v>
      </c>
      <c r="K85" s="16" t="s">
        <v>422</v>
      </c>
      <c r="L85" s="16" t="s">
        <v>423</v>
      </c>
      <c r="M85" s="16" t="s">
        <v>424</v>
      </c>
      <c r="N85" s="16"/>
      <c r="O85" s="16" t="s">
        <v>25</v>
      </c>
      <c r="P85" s="17"/>
      <c r="Q85" s="17"/>
      <c r="R85" s="17">
        <v>110.09615384615384</v>
      </c>
      <c r="S85" s="18">
        <f>AVERAGE(P85:R85)*12</f>
        <v>1321.1538461538462</v>
      </c>
      <c r="U85" s="16" t="s">
        <v>423</v>
      </c>
      <c r="V85" s="16"/>
      <c r="W85" s="16" t="s">
        <v>425</v>
      </c>
      <c r="X85" s="16" t="s">
        <v>68</v>
      </c>
    </row>
    <row r="86" spans="1:24" s="9" customFormat="1" hidden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4"/>
      <c r="Q86" s="14"/>
      <c r="R86" s="14"/>
      <c r="U86" s="7"/>
      <c r="V86" s="7"/>
      <c r="W86" s="7" t="s">
        <v>426</v>
      </c>
      <c r="X86" s="7" t="s">
        <v>42</v>
      </c>
    </row>
    <row r="87" spans="1:24" s="9" customFormat="1" ht="90" hidden="1" x14ac:dyDescent="0.25">
      <c r="A87" s="10" t="s">
        <v>427</v>
      </c>
      <c r="B87" s="10" t="s">
        <v>428</v>
      </c>
      <c r="C87" s="10" t="s">
        <v>132</v>
      </c>
      <c r="D87" s="10"/>
      <c r="E87" s="10"/>
      <c r="F87" s="10"/>
      <c r="G87" s="10"/>
      <c r="H87" s="10"/>
      <c r="I87" s="10"/>
      <c r="J87" s="10" t="s">
        <v>429</v>
      </c>
      <c r="K87" s="10" t="s">
        <v>430</v>
      </c>
      <c r="L87" s="10" t="s">
        <v>431</v>
      </c>
      <c r="M87" s="10" t="s">
        <v>432</v>
      </c>
      <c r="N87" s="10" t="s">
        <v>432</v>
      </c>
      <c r="O87" s="10" t="s">
        <v>13</v>
      </c>
      <c r="P87" s="14"/>
      <c r="Q87" s="14"/>
      <c r="R87" s="14"/>
      <c r="U87" s="10" t="s">
        <v>431</v>
      </c>
      <c r="V87" s="12" t="s">
        <v>42</v>
      </c>
      <c r="W87" s="10"/>
      <c r="X87" s="10"/>
    </row>
    <row r="88" spans="1:24" s="9" customFormat="1" ht="45" hidden="1" x14ac:dyDescent="0.25">
      <c r="A88" s="10" t="s">
        <v>433</v>
      </c>
      <c r="B88" s="10" t="s">
        <v>434</v>
      </c>
      <c r="C88" s="10" t="s">
        <v>132</v>
      </c>
      <c r="D88" s="10"/>
      <c r="E88" s="10"/>
      <c r="F88" s="10"/>
      <c r="G88" s="10"/>
      <c r="H88" s="10"/>
      <c r="I88" s="10"/>
      <c r="J88" s="10" t="s">
        <v>429</v>
      </c>
      <c r="K88" s="10" t="s">
        <v>435</v>
      </c>
      <c r="L88" s="10" t="s">
        <v>436</v>
      </c>
      <c r="M88" s="10" t="s">
        <v>437</v>
      </c>
      <c r="N88" s="10" t="s">
        <v>438</v>
      </c>
      <c r="O88" s="10" t="s">
        <v>13</v>
      </c>
      <c r="P88" s="14"/>
      <c r="Q88" s="14"/>
      <c r="R88" s="14"/>
      <c r="U88" s="10" t="s">
        <v>436</v>
      </c>
      <c r="V88" s="12" t="s">
        <v>42</v>
      </c>
      <c r="W88" s="10"/>
      <c r="X88" s="10"/>
    </row>
    <row r="89" spans="1:24" s="9" customFormat="1" ht="30" hidden="1" x14ac:dyDescent="0.25">
      <c r="A89" s="7" t="s">
        <v>439</v>
      </c>
      <c r="B89" s="7" t="s">
        <v>440</v>
      </c>
      <c r="C89" s="7" t="s">
        <v>441</v>
      </c>
      <c r="D89" s="7"/>
      <c r="E89" s="7"/>
      <c r="F89" s="7"/>
      <c r="G89" s="7"/>
      <c r="H89" s="7"/>
      <c r="I89" s="7"/>
      <c r="J89" s="7" t="s">
        <v>442</v>
      </c>
      <c r="K89" s="7" t="s">
        <v>330</v>
      </c>
      <c r="L89" s="7" t="s">
        <v>443</v>
      </c>
      <c r="M89" s="7" t="s">
        <v>444</v>
      </c>
      <c r="N89" s="7"/>
      <c r="O89" s="7" t="s">
        <v>25</v>
      </c>
      <c r="P89" s="14"/>
      <c r="Q89" s="14"/>
      <c r="R89" s="14"/>
      <c r="U89" s="7" t="s">
        <v>443</v>
      </c>
      <c r="V89" s="7"/>
      <c r="W89" s="7"/>
      <c r="X89" s="7"/>
    </row>
    <row r="90" spans="1:24" ht="30" x14ac:dyDescent="0.25">
      <c r="A90" s="14" t="s">
        <v>445</v>
      </c>
      <c r="B90" s="14" t="s">
        <v>446</v>
      </c>
      <c r="C90" s="14" t="s">
        <v>447</v>
      </c>
      <c r="D90" s="14">
        <v>1.2</v>
      </c>
      <c r="E90" s="14">
        <f>550*D90</f>
        <v>660</v>
      </c>
      <c r="F90" s="22">
        <f>H90/4</f>
        <v>33</v>
      </c>
      <c r="G90" s="15">
        <f>F90*$S90/(12/5)/2</f>
        <v>54449.999999999993</v>
      </c>
      <c r="H90" s="14">
        <f>0.2*E90</f>
        <v>132</v>
      </c>
      <c r="I90" s="15">
        <f>F90*$S90*12 + H90*$S90/2</f>
        <v>3659039.9999999991</v>
      </c>
      <c r="J90" s="16" t="s">
        <v>448</v>
      </c>
      <c r="K90" s="16" t="s">
        <v>449</v>
      </c>
      <c r="L90" s="16" t="s">
        <v>450</v>
      </c>
      <c r="M90" s="16" t="s">
        <v>451</v>
      </c>
      <c r="N90" s="16"/>
      <c r="O90" s="16" t="s">
        <v>25</v>
      </c>
      <c r="P90" s="17"/>
      <c r="Q90" s="17"/>
      <c r="R90" s="17">
        <v>659.99999999999989</v>
      </c>
      <c r="S90" s="18">
        <f>AVERAGE(P90:R90)*12</f>
        <v>7919.9999999999982</v>
      </c>
      <c r="U90" s="16" t="s">
        <v>450</v>
      </c>
      <c r="V90" s="16"/>
      <c r="W90" s="16"/>
      <c r="X90" s="16"/>
    </row>
    <row r="91" spans="1:24" s="9" customFormat="1" ht="30" hidden="1" x14ac:dyDescent="0.25">
      <c r="A91" s="7" t="s">
        <v>452</v>
      </c>
      <c r="B91" s="7" t="s">
        <v>453</v>
      </c>
      <c r="C91" s="7" t="s">
        <v>454</v>
      </c>
      <c r="D91" s="7"/>
      <c r="E91" s="7"/>
      <c r="F91" s="7"/>
      <c r="G91" s="7"/>
      <c r="H91" s="7"/>
      <c r="I91" s="7"/>
      <c r="J91" s="7" t="s">
        <v>455</v>
      </c>
      <c r="K91" s="23" t="s">
        <v>456</v>
      </c>
      <c r="L91" s="7" t="s">
        <v>457</v>
      </c>
      <c r="M91" s="7" t="s">
        <v>458</v>
      </c>
      <c r="N91" s="7"/>
      <c r="O91" s="7" t="s">
        <v>25</v>
      </c>
      <c r="P91" s="14"/>
      <c r="Q91" s="14"/>
      <c r="R91" s="14"/>
      <c r="U91" s="7" t="s">
        <v>457</v>
      </c>
      <c r="V91" s="7"/>
      <c r="W91" s="7"/>
      <c r="X91" s="7"/>
    </row>
    <row r="92" spans="1:24" s="9" customFormat="1" ht="60" hidden="1" x14ac:dyDescent="0.25">
      <c r="A92" s="7" t="s">
        <v>459</v>
      </c>
      <c r="B92" s="7" t="s">
        <v>460</v>
      </c>
      <c r="C92" s="7" t="s">
        <v>461</v>
      </c>
      <c r="D92" s="7"/>
      <c r="E92" s="7"/>
      <c r="F92" s="7"/>
      <c r="G92" s="7"/>
      <c r="H92" s="7"/>
      <c r="I92" s="7"/>
      <c r="J92" s="7" t="s">
        <v>29</v>
      </c>
      <c r="K92" s="7" t="s">
        <v>462</v>
      </c>
      <c r="L92" s="7" t="s">
        <v>463</v>
      </c>
      <c r="M92" s="7" t="s">
        <v>464</v>
      </c>
      <c r="N92" s="7"/>
      <c r="O92" s="7" t="s">
        <v>25</v>
      </c>
      <c r="P92" s="14"/>
      <c r="Q92" s="14"/>
      <c r="R92" s="14"/>
      <c r="U92" s="7" t="s">
        <v>463</v>
      </c>
      <c r="V92" s="7"/>
      <c r="W92" s="7"/>
      <c r="X92" s="7"/>
    </row>
    <row r="93" spans="1:24" s="9" customFormat="1" ht="60" hidden="1" x14ac:dyDescent="0.25">
      <c r="A93" s="7" t="s">
        <v>465</v>
      </c>
      <c r="B93" s="7" t="s">
        <v>460</v>
      </c>
      <c r="C93" s="7" t="s">
        <v>466</v>
      </c>
      <c r="D93" s="7"/>
      <c r="E93" s="7"/>
      <c r="F93" s="7"/>
      <c r="G93" s="7"/>
      <c r="H93" s="7"/>
      <c r="I93" s="7"/>
      <c r="J93" s="7" t="s">
        <v>29</v>
      </c>
      <c r="K93" s="7" t="s">
        <v>467</v>
      </c>
      <c r="L93" s="7" t="s">
        <v>463</v>
      </c>
      <c r="M93" s="7" t="s">
        <v>464</v>
      </c>
      <c r="N93" s="7"/>
      <c r="O93" s="7" t="s">
        <v>25</v>
      </c>
      <c r="P93" s="14"/>
      <c r="Q93" s="14"/>
      <c r="R93" s="14"/>
      <c r="U93" s="7" t="s">
        <v>463</v>
      </c>
      <c r="V93" s="7"/>
      <c r="W93" s="7"/>
      <c r="X93" s="7"/>
    </row>
    <row r="94" spans="1:24" s="9" customFormat="1" ht="30" hidden="1" x14ac:dyDescent="0.25">
      <c r="A94" s="7" t="s">
        <v>468</v>
      </c>
      <c r="B94" s="7" t="s">
        <v>469</v>
      </c>
      <c r="C94" s="7" t="s">
        <v>20</v>
      </c>
      <c r="D94" s="7"/>
      <c r="E94" s="7"/>
      <c r="F94" s="7"/>
      <c r="G94" s="7"/>
      <c r="H94" s="7"/>
      <c r="I94" s="7"/>
      <c r="J94" s="7" t="s">
        <v>116</v>
      </c>
      <c r="K94" s="7" t="s">
        <v>470</v>
      </c>
      <c r="L94" s="7" t="s">
        <v>471</v>
      </c>
      <c r="M94" s="7" t="s">
        <v>472</v>
      </c>
      <c r="N94" s="7"/>
      <c r="O94" s="7" t="s">
        <v>25</v>
      </c>
      <c r="P94" s="14">
        <v>0</v>
      </c>
      <c r="Q94" s="14">
        <v>0</v>
      </c>
      <c r="R94" s="14"/>
      <c r="U94" s="7" t="s">
        <v>471</v>
      </c>
      <c r="V94" s="7"/>
      <c r="W94" s="7"/>
      <c r="X94" s="7"/>
    </row>
    <row r="95" spans="1:24" s="9" customFormat="1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4"/>
      <c r="Q95" s="14"/>
      <c r="R95" s="14"/>
      <c r="U95" s="7"/>
      <c r="V95" s="7"/>
      <c r="W95" s="7" t="s">
        <v>473</v>
      </c>
      <c r="X95" s="7" t="s">
        <v>42</v>
      </c>
    </row>
    <row r="96" spans="1:24" s="9" customFormat="1" ht="30" hidden="1" x14ac:dyDescent="0.25">
      <c r="A96" s="7" t="s">
        <v>474</v>
      </c>
      <c r="B96" s="7" t="s">
        <v>475</v>
      </c>
      <c r="C96" s="7" t="s">
        <v>476</v>
      </c>
      <c r="D96" s="7"/>
      <c r="E96" s="7"/>
      <c r="F96" s="7"/>
      <c r="G96" s="7"/>
      <c r="H96" s="7"/>
      <c r="I96" s="7"/>
      <c r="J96" s="7" t="s">
        <v>477</v>
      </c>
      <c r="K96" s="7" t="s">
        <v>478</v>
      </c>
      <c r="L96" s="7" t="s">
        <v>479</v>
      </c>
      <c r="M96" s="7" t="s">
        <v>480</v>
      </c>
      <c r="N96" s="7"/>
      <c r="O96" s="7" t="s">
        <v>25</v>
      </c>
      <c r="P96" s="19"/>
      <c r="Q96" s="19"/>
      <c r="R96" s="19"/>
      <c r="U96" s="7" t="s">
        <v>479</v>
      </c>
      <c r="V96" s="7"/>
      <c r="W96" s="7"/>
      <c r="X96" s="7"/>
    </row>
    <row r="97" spans="1:24" s="9" customFormat="1" ht="30" hidden="1" x14ac:dyDescent="0.25">
      <c r="A97" s="7" t="s">
        <v>481</v>
      </c>
      <c r="B97" s="7" t="s">
        <v>482</v>
      </c>
      <c r="C97" s="7" t="s">
        <v>36</v>
      </c>
      <c r="D97" s="7"/>
      <c r="E97" s="7"/>
      <c r="F97" s="7"/>
      <c r="G97" s="7"/>
      <c r="H97" s="7"/>
      <c r="I97" s="7"/>
      <c r="J97" s="7" t="s">
        <v>483</v>
      </c>
      <c r="K97" s="7" t="s">
        <v>484</v>
      </c>
      <c r="L97" s="7" t="s">
        <v>485</v>
      </c>
      <c r="M97" s="7" t="s">
        <v>486</v>
      </c>
      <c r="N97" s="7"/>
      <c r="O97" s="7" t="s">
        <v>25</v>
      </c>
      <c r="P97" s="14"/>
      <c r="Q97" s="14"/>
      <c r="R97" s="14"/>
      <c r="U97" s="7" t="s">
        <v>485</v>
      </c>
      <c r="V97" s="7"/>
      <c r="W97" s="7"/>
      <c r="X97" s="7"/>
    </row>
    <row r="98" spans="1:24" s="9" customFormat="1" ht="60" hidden="1" x14ac:dyDescent="0.25">
      <c r="A98" s="7" t="s">
        <v>487</v>
      </c>
      <c r="B98" s="7" t="s">
        <v>488</v>
      </c>
      <c r="C98" s="7" t="s">
        <v>489</v>
      </c>
      <c r="D98" s="7"/>
      <c r="E98" s="7"/>
      <c r="F98" s="7"/>
      <c r="G98" s="7"/>
      <c r="H98" s="7"/>
      <c r="I98" s="7"/>
      <c r="J98" s="7" t="s">
        <v>490</v>
      </c>
      <c r="K98" s="7" t="s">
        <v>491</v>
      </c>
      <c r="L98" s="7" t="s">
        <v>492</v>
      </c>
      <c r="M98" s="7" t="s">
        <v>493</v>
      </c>
      <c r="N98" s="7"/>
      <c r="O98" s="7" t="s">
        <v>25</v>
      </c>
      <c r="P98" s="14"/>
      <c r="Q98" s="14"/>
      <c r="R98" s="14"/>
      <c r="U98" s="7" t="s">
        <v>492</v>
      </c>
      <c r="V98" s="7"/>
      <c r="W98" s="7"/>
      <c r="X98" s="7"/>
    </row>
    <row r="99" spans="1:24" s="9" customFormat="1" ht="105" hidden="1" x14ac:dyDescent="0.25">
      <c r="A99" s="7" t="s">
        <v>494</v>
      </c>
      <c r="B99" s="7" t="s">
        <v>495</v>
      </c>
      <c r="C99" s="7" t="s">
        <v>496</v>
      </c>
      <c r="D99" s="7"/>
      <c r="E99" s="7"/>
      <c r="F99" s="7"/>
      <c r="G99" s="7"/>
      <c r="H99" s="7"/>
      <c r="I99" s="7"/>
      <c r="J99" s="7" t="s">
        <v>497</v>
      </c>
      <c r="K99" s="7" t="s">
        <v>498</v>
      </c>
      <c r="L99" s="7" t="s">
        <v>499</v>
      </c>
      <c r="M99" s="7" t="s">
        <v>500</v>
      </c>
      <c r="N99" s="7"/>
      <c r="O99" s="7" t="s">
        <v>25</v>
      </c>
      <c r="P99" s="14"/>
      <c r="Q99" s="14"/>
      <c r="R99" s="14"/>
      <c r="U99" s="7" t="s">
        <v>499</v>
      </c>
      <c r="V99" s="7"/>
      <c r="W99" s="7"/>
      <c r="X99" s="7"/>
    </row>
    <row r="100" spans="1:24" s="9" customFormat="1" ht="45" hidden="1" x14ac:dyDescent="0.25">
      <c r="A100" s="7" t="s">
        <v>501</v>
      </c>
      <c r="B100" s="7" t="s">
        <v>502</v>
      </c>
      <c r="C100" s="7" t="s">
        <v>503</v>
      </c>
      <c r="D100" s="7"/>
      <c r="E100" s="7"/>
      <c r="F100" s="7"/>
      <c r="G100" s="7"/>
      <c r="H100" s="7"/>
      <c r="I100" s="7"/>
      <c r="J100" s="7" t="s">
        <v>29</v>
      </c>
      <c r="K100" s="7" t="s">
        <v>504</v>
      </c>
      <c r="L100" s="7" t="s">
        <v>505</v>
      </c>
      <c r="M100" s="7" t="s">
        <v>506</v>
      </c>
      <c r="N100" s="7"/>
      <c r="O100" s="7" t="s">
        <v>25</v>
      </c>
      <c r="P100" s="14"/>
      <c r="Q100" s="14"/>
      <c r="R100" s="14"/>
      <c r="U100" s="7" t="s">
        <v>505</v>
      </c>
      <c r="V100" s="7"/>
      <c r="W100" s="7"/>
      <c r="X100" s="7"/>
    </row>
    <row r="101" spans="1:24" s="9" customFormat="1" ht="45" hidden="1" x14ac:dyDescent="0.25">
      <c r="A101" s="7" t="s">
        <v>507</v>
      </c>
      <c r="B101" s="7" t="s">
        <v>508</v>
      </c>
      <c r="C101" s="7" t="s">
        <v>509</v>
      </c>
      <c r="D101" s="7"/>
      <c r="E101" s="7"/>
      <c r="F101" s="7"/>
      <c r="G101" s="7"/>
      <c r="H101" s="7"/>
      <c r="I101" s="7"/>
      <c r="J101" s="7" t="s">
        <v>29</v>
      </c>
      <c r="K101" s="7" t="s">
        <v>510</v>
      </c>
      <c r="L101" s="7" t="s">
        <v>505</v>
      </c>
      <c r="M101" s="7" t="s">
        <v>506</v>
      </c>
      <c r="N101" s="7"/>
      <c r="O101" s="7" t="s">
        <v>25</v>
      </c>
      <c r="P101" s="14"/>
      <c r="Q101" s="14"/>
      <c r="R101" s="14"/>
      <c r="U101" s="7" t="s">
        <v>505</v>
      </c>
      <c r="V101" s="7"/>
      <c r="W101" s="7"/>
      <c r="X101" s="7"/>
    </row>
    <row r="102" spans="1:24" s="9" customFormat="1" ht="30" hidden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4"/>
      <c r="Q102" s="14"/>
      <c r="R102" s="14"/>
      <c r="U102" s="7"/>
      <c r="V102" s="7"/>
      <c r="W102" s="7" t="s">
        <v>511</v>
      </c>
      <c r="X102" s="7" t="s">
        <v>68</v>
      </c>
    </row>
    <row r="103" spans="1:24" s="9" customFormat="1" hidden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4"/>
      <c r="Q103" s="14"/>
      <c r="R103" s="14"/>
      <c r="U103" s="7"/>
      <c r="V103" s="7"/>
      <c r="W103" s="7" t="s">
        <v>512</v>
      </c>
      <c r="X103" s="7" t="s">
        <v>42</v>
      </c>
    </row>
    <row r="104" spans="1:24" s="9" customFormat="1" ht="30" hidden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4"/>
      <c r="Q104" s="14"/>
      <c r="R104" s="14"/>
      <c r="U104" s="7"/>
      <c r="V104" s="7"/>
      <c r="W104" s="7" t="s">
        <v>513</v>
      </c>
      <c r="X104" s="7" t="s">
        <v>68</v>
      </c>
    </row>
    <row r="105" spans="1:24" s="9" customFormat="1" hidden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4"/>
      <c r="Q105" s="14"/>
      <c r="R105" s="14"/>
      <c r="U105" s="7"/>
      <c r="V105" s="7"/>
      <c r="W105" s="7" t="s">
        <v>514</v>
      </c>
      <c r="X105" s="7" t="s">
        <v>42</v>
      </c>
    </row>
    <row r="106" spans="1:24" s="9" customFormat="1" ht="30" hidden="1" x14ac:dyDescent="0.25">
      <c r="A106" s="7" t="s">
        <v>515</v>
      </c>
      <c r="B106" s="7" t="s">
        <v>516</v>
      </c>
      <c r="C106" s="7" t="s">
        <v>517</v>
      </c>
      <c r="D106" s="7"/>
      <c r="E106" s="7"/>
      <c r="F106" s="7"/>
      <c r="G106" s="7"/>
      <c r="H106" s="7"/>
      <c r="I106" s="7"/>
      <c r="J106" s="7" t="s">
        <v>518</v>
      </c>
      <c r="K106" s="7" t="s">
        <v>519</v>
      </c>
      <c r="L106" s="7" t="s">
        <v>520</v>
      </c>
      <c r="M106" s="7" t="s">
        <v>521</v>
      </c>
      <c r="N106" s="7"/>
      <c r="O106" s="7" t="s">
        <v>25</v>
      </c>
      <c r="P106" s="14"/>
      <c r="Q106" s="14"/>
      <c r="R106" s="14"/>
      <c r="U106" s="7" t="s">
        <v>520</v>
      </c>
      <c r="V106" s="7"/>
      <c r="W106" s="7"/>
      <c r="X106" s="7"/>
    </row>
    <row r="107" spans="1:24" s="9" customFormat="1" hidden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4"/>
      <c r="Q107" s="14"/>
      <c r="R107" s="14"/>
      <c r="U107" s="7"/>
      <c r="V107" s="7"/>
      <c r="W107" s="7" t="s">
        <v>522</v>
      </c>
      <c r="X107" s="7" t="s">
        <v>68</v>
      </c>
    </row>
    <row r="108" spans="1:24" s="9" customFormat="1" ht="45" hidden="1" x14ac:dyDescent="0.25">
      <c r="A108" s="7" t="s">
        <v>523</v>
      </c>
      <c r="B108" s="7" t="s">
        <v>524</v>
      </c>
      <c r="C108" s="7" t="s">
        <v>461</v>
      </c>
      <c r="D108" s="7"/>
      <c r="E108" s="7"/>
      <c r="F108" s="7"/>
      <c r="G108" s="7"/>
      <c r="H108" s="7"/>
      <c r="I108" s="7"/>
      <c r="J108" s="7" t="s">
        <v>361</v>
      </c>
      <c r="K108" s="7" t="s">
        <v>525</v>
      </c>
      <c r="L108" s="7" t="s">
        <v>526</v>
      </c>
      <c r="M108" s="7" t="s">
        <v>527</v>
      </c>
      <c r="N108" s="7"/>
      <c r="O108" s="7" t="s">
        <v>25</v>
      </c>
      <c r="P108" s="19"/>
      <c r="Q108" s="19"/>
      <c r="R108" s="19"/>
      <c r="U108" s="7" t="s">
        <v>526</v>
      </c>
      <c r="V108" s="7"/>
      <c r="W108" s="7"/>
      <c r="X108" s="7"/>
    </row>
    <row r="109" spans="1:24" s="9" customFormat="1" ht="30" hidden="1" x14ac:dyDescent="0.25">
      <c r="A109" s="7" t="s">
        <v>528</v>
      </c>
      <c r="B109" s="7" t="s">
        <v>529</v>
      </c>
      <c r="C109" s="7" t="s">
        <v>530</v>
      </c>
      <c r="D109" s="7"/>
      <c r="E109" s="7"/>
      <c r="F109" s="7"/>
      <c r="G109" s="7"/>
      <c r="H109" s="7"/>
      <c r="I109" s="7"/>
      <c r="J109" s="7" t="s">
        <v>531</v>
      </c>
      <c r="K109" s="7" t="s">
        <v>141</v>
      </c>
      <c r="L109" s="7" t="s">
        <v>532</v>
      </c>
      <c r="M109" s="7" t="s">
        <v>533</v>
      </c>
      <c r="N109" s="7"/>
      <c r="O109" s="7" t="s">
        <v>25</v>
      </c>
      <c r="P109" s="14"/>
      <c r="Q109" s="14"/>
      <c r="R109" s="14"/>
      <c r="U109" s="7" t="s">
        <v>532</v>
      </c>
      <c r="V109" s="7"/>
      <c r="W109" s="7"/>
      <c r="X109" s="7"/>
    </row>
    <row r="110" spans="1:24" s="9" customFormat="1" ht="30" hidden="1" x14ac:dyDescent="0.25">
      <c r="A110" s="7" t="s">
        <v>534</v>
      </c>
      <c r="B110" s="7" t="s">
        <v>529</v>
      </c>
      <c r="C110" s="7" t="s">
        <v>535</v>
      </c>
      <c r="D110" s="7"/>
      <c r="E110" s="7"/>
      <c r="F110" s="7"/>
      <c r="G110" s="7"/>
      <c r="H110" s="7"/>
      <c r="I110" s="7"/>
      <c r="J110" s="7" t="s">
        <v>531</v>
      </c>
      <c r="K110" s="7" t="s">
        <v>141</v>
      </c>
      <c r="L110" s="7" t="s">
        <v>532</v>
      </c>
      <c r="M110" s="7" t="s">
        <v>533</v>
      </c>
      <c r="N110" s="7"/>
      <c r="O110" s="7" t="s">
        <v>25</v>
      </c>
      <c r="P110" s="14"/>
      <c r="Q110" s="14"/>
      <c r="R110" s="14"/>
      <c r="U110" s="7" t="s">
        <v>532</v>
      </c>
      <c r="V110" s="7"/>
      <c r="W110" s="7"/>
      <c r="X110" s="7"/>
    </row>
    <row r="111" spans="1:24" s="9" customFormat="1" ht="30" hidden="1" x14ac:dyDescent="0.25">
      <c r="A111" s="7" t="s">
        <v>536</v>
      </c>
      <c r="B111" s="7" t="s">
        <v>529</v>
      </c>
      <c r="C111" s="7" t="s">
        <v>537</v>
      </c>
      <c r="D111" s="7"/>
      <c r="E111" s="7"/>
      <c r="F111" s="7"/>
      <c r="G111" s="7"/>
      <c r="H111" s="7"/>
      <c r="I111" s="7"/>
      <c r="J111" s="7" t="s">
        <v>531</v>
      </c>
      <c r="K111" s="7" t="s">
        <v>141</v>
      </c>
      <c r="L111" s="7" t="s">
        <v>532</v>
      </c>
      <c r="M111" s="7" t="s">
        <v>533</v>
      </c>
      <c r="N111" s="7"/>
      <c r="O111" s="7" t="s">
        <v>25</v>
      </c>
      <c r="P111" s="14"/>
      <c r="Q111" s="14"/>
      <c r="R111" s="14"/>
      <c r="U111" s="7" t="s">
        <v>532</v>
      </c>
      <c r="V111" s="7"/>
      <c r="W111" s="7"/>
      <c r="X111" s="7"/>
    </row>
    <row r="112" spans="1:24" s="9" customFormat="1" ht="30" hidden="1" x14ac:dyDescent="0.25">
      <c r="A112" s="7" t="s">
        <v>538</v>
      </c>
      <c r="B112" s="7" t="s">
        <v>529</v>
      </c>
      <c r="C112" s="7" t="s">
        <v>539</v>
      </c>
      <c r="D112" s="7"/>
      <c r="E112" s="7"/>
      <c r="F112" s="7"/>
      <c r="G112" s="7"/>
      <c r="H112" s="7"/>
      <c r="I112" s="7"/>
      <c r="J112" s="7" t="s">
        <v>531</v>
      </c>
      <c r="K112" s="7" t="s">
        <v>141</v>
      </c>
      <c r="L112" s="7" t="s">
        <v>532</v>
      </c>
      <c r="M112" s="7" t="s">
        <v>533</v>
      </c>
      <c r="N112" s="7"/>
      <c r="O112" s="7" t="s">
        <v>25</v>
      </c>
      <c r="P112" s="14"/>
      <c r="Q112" s="14"/>
      <c r="R112" s="14"/>
      <c r="U112" s="7" t="s">
        <v>532</v>
      </c>
      <c r="V112" s="7"/>
      <c r="W112" s="7"/>
      <c r="X112" s="7"/>
    </row>
    <row r="113" spans="1:24" ht="30" x14ac:dyDescent="0.25">
      <c r="A113" s="14" t="s">
        <v>540</v>
      </c>
      <c r="B113" s="14" t="s">
        <v>541</v>
      </c>
      <c r="C113" s="14" t="s">
        <v>208</v>
      </c>
      <c r="D113" s="14">
        <v>1.6</v>
      </c>
      <c r="E113" s="14">
        <f>550*D113</f>
        <v>880</v>
      </c>
      <c r="F113" s="22">
        <f>H113/4</f>
        <v>11</v>
      </c>
      <c r="G113" s="15">
        <f>F113*$S113/(12/5)/2</f>
        <v>193954.26742780756</v>
      </c>
      <c r="H113" s="14">
        <f>0.05*E113</f>
        <v>44</v>
      </c>
      <c r="I113" s="15">
        <f>F113*$S113*12 + H113*$S113/2</f>
        <v>13033726.771148667</v>
      </c>
      <c r="J113" s="16" t="s">
        <v>102</v>
      </c>
      <c r="K113" s="16" t="s">
        <v>542</v>
      </c>
      <c r="L113" s="16" t="s">
        <v>543</v>
      </c>
      <c r="M113" s="16" t="s">
        <v>544</v>
      </c>
      <c r="N113" s="16"/>
      <c r="O113" s="16" t="s">
        <v>25</v>
      </c>
      <c r="P113" s="17">
        <v>6905.7649038405489</v>
      </c>
      <c r="Q113" s="17"/>
      <c r="R113" s="17">
        <v>7200</v>
      </c>
      <c r="S113" s="18">
        <f>AVERAGE(P113:R113)*12</f>
        <v>84634.58942304329</v>
      </c>
      <c r="U113" s="16" t="s">
        <v>543</v>
      </c>
      <c r="V113" s="16"/>
      <c r="W113" s="16"/>
      <c r="X113" s="16"/>
    </row>
    <row r="114" spans="1:24" s="9" customFormat="1" hidden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4"/>
      <c r="Q114" s="14"/>
      <c r="R114" s="14"/>
      <c r="U114" s="7"/>
      <c r="V114" s="7"/>
      <c r="W114" s="7" t="s">
        <v>545</v>
      </c>
      <c r="X114" s="7" t="s">
        <v>42</v>
      </c>
    </row>
    <row r="115" spans="1:24" s="9" customFormat="1" hidden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4"/>
      <c r="Q115" s="14"/>
      <c r="R115" s="14"/>
      <c r="U115" s="7"/>
      <c r="V115" s="7"/>
      <c r="W115" s="7" t="s">
        <v>546</v>
      </c>
      <c r="X115" s="7" t="s">
        <v>42</v>
      </c>
    </row>
    <row r="116" spans="1:24" s="9" customFormat="1" ht="30" hidden="1" x14ac:dyDescent="0.25">
      <c r="A116" s="7" t="s">
        <v>547</v>
      </c>
      <c r="B116" s="7" t="s">
        <v>548</v>
      </c>
      <c r="C116" s="7" t="s">
        <v>549</v>
      </c>
      <c r="D116" s="7"/>
      <c r="E116" s="7"/>
      <c r="F116" s="7"/>
      <c r="G116" s="7"/>
      <c r="H116" s="7"/>
      <c r="I116" s="7"/>
      <c r="J116" s="7" t="s">
        <v>550</v>
      </c>
      <c r="K116" s="7" t="s">
        <v>551</v>
      </c>
      <c r="L116" s="7" t="s">
        <v>552</v>
      </c>
      <c r="M116" s="7" t="s">
        <v>553</v>
      </c>
      <c r="N116" s="7"/>
      <c r="O116" s="7" t="s">
        <v>25</v>
      </c>
      <c r="P116" s="14"/>
      <c r="Q116" s="14"/>
      <c r="R116" s="14"/>
      <c r="U116" s="7" t="s">
        <v>552</v>
      </c>
      <c r="V116" s="7"/>
      <c r="W116" s="7"/>
      <c r="X116" s="7"/>
    </row>
    <row r="117" spans="1:24" s="9" customFormat="1" ht="30" hidden="1" x14ac:dyDescent="0.25">
      <c r="A117" s="7" t="s">
        <v>554</v>
      </c>
      <c r="B117" s="7" t="s">
        <v>555</v>
      </c>
      <c r="C117" s="7" t="s">
        <v>556</v>
      </c>
      <c r="D117" s="7"/>
      <c r="E117" s="7"/>
      <c r="F117" s="7"/>
      <c r="G117" s="7"/>
      <c r="H117" s="7"/>
      <c r="I117" s="7"/>
      <c r="J117" s="7" t="s">
        <v>557</v>
      </c>
      <c r="K117" s="7" t="s">
        <v>295</v>
      </c>
      <c r="L117" s="7" t="s">
        <v>558</v>
      </c>
      <c r="M117" s="7" t="s">
        <v>559</v>
      </c>
      <c r="N117" s="7"/>
      <c r="O117" s="7" t="s">
        <v>25</v>
      </c>
      <c r="P117" s="14">
        <v>0</v>
      </c>
      <c r="Q117" s="14"/>
      <c r="R117" s="14"/>
      <c r="U117" s="7" t="s">
        <v>558</v>
      </c>
      <c r="V117" s="7"/>
      <c r="W117" s="7"/>
      <c r="X117" s="7"/>
    </row>
    <row r="118" spans="1:24" s="9" customFormat="1" ht="30" hidden="1" x14ac:dyDescent="0.25">
      <c r="A118" s="10" t="s">
        <v>560</v>
      </c>
      <c r="B118" s="10" t="s">
        <v>561</v>
      </c>
      <c r="C118" s="10" t="s">
        <v>562</v>
      </c>
      <c r="D118" s="10"/>
      <c r="E118" s="10"/>
      <c r="F118" s="10"/>
      <c r="G118" s="10"/>
      <c r="H118" s="10"/>
      <c r="I118" s="10"/>
      <c r="J118" s="10" t="s">
        <v>54</v>
      </c>
      <c r="K118" s="10" t="s">
        <v>563</v>
      </c>
      <c r="L118" s="10" t="s">
        <v>564</v>
      </c>
      <c r="M118" s="10" t="s">
        <v>565</v>
      </c>
      <c r="N118" s="10" t="s">
        <v>565</v>
      </c>
      <c r="O118" s="10" t="s">
        <v>13</v>
      </c>
      <c r="P118" s="14">
        <v>2738.3510859470025</v>
      </c>
      <c r="Q118" s="14">
        <v>2548.5206356305293</v>
      </c>
      <c r="R118" s="14">
        <v>2731.09900990099</v>
      </c>
      <c r="S118" s="11">
        <f>AVERAGE(P118:R118)*12</f>
        <v>32071.882925914091</v>
      </c>
      <c r="U118" s="10" t="s">
        <v>564</v>
      </c>
      <c r="V118" s="12" t="s">
        <v>42</v>
      </c>
      <c r="W118" s="10" t="s">
        <v>566</v>
      </c>
      <c r="X118" s="10" t="s">
        <v>42</v>
      </c>
    </row>
    <row r="119" spans="1:24" s="9" customFormat="1" ht="30" hidden="1" x14ac:dyDescent="0.25">
      <c r="A119" s="10" t="s">
        <v>567</v>
      </c>
      <c r="B119" s="10" t="s">
        <v>561</v>
      </c>
      <c r="C119" s="10" t="s">
        <v>568</v>
      </c>
      <c r="D119" s="10"/>
      <c r="E119" s="10"/>
      <c r="F119" s="10"/>
      <c r="G119" s="10"/>
      <c r="H119" s="10"/>
      <c r="I119" s="10"/>
      <c r="J119" s="10" t="s">
        <v>54</v>
      </c>
      <c r="K119" s="10" t="s">
        <v>563</v>
      </c>
      <c r="L119" s="10" t="s">
        <v>564</v>
      </c>
      <c r="M119" s="10" t="s">
        <v>565</v>
      </c>
      <c r="N119" s="10" t="s">
        <v>565</v>
      </c>
      <c r="O119" s="10" t="s">
        <v>13</v>
      </c>
      <c r="P119" s="14">
        <v>2738.3510859470025</v>
      </c>
      <c r="Q119" s="14">
        <v>2548.5206356305293</v>
      </c>
      <c r="R119" s="14">
        <v>2731.09900990099</v>
      </c>
      <c r="S119" s="11">
        <f>AVERAGE(P119:R119)*12</f>
        <v>32071.882925914091</v>
      </c>
      <c r="U119" s="10" t="s">
        <v>564</v>
      </c>
      <c r="V119" s="12" t="s">
        <v>42</v>
      </c>
      <c r="W119" s="10"/>
      <c r="X119" s="10"/>
    </row>
    <row r="120" spans="1:24" s="9" customFormat="1" ht="30" hidden="1" x14ac:dyDescent="0.25">
      <c r="A120" s="7" t="s">
        <v>569</v>
      </c>
      <c r="B120" s="7" t="s">
        <v>570</v>
      </c>
      <c r="C120" s="7" t="s">
        <v>571</v>
      </c>
      <c r="D120" s="7"/>
      <c r="E120" s="7"/>
      <c r="F120" s="7"/>
      <c r="G120" s="7"/>
      <c r="H120" s="7"/>
      <c r="I120" s="7"/>
      <c r="J120" s="7" t="s">
        <v>572</v>
      </c>
      <c r="K120" s="7" t="s">
        <v>573</v>
      </c>
      <c r="L120" s="7" t="s">
        <v>574</v>
      </c>
      <c r="M120" s="7" t="s">
        <v>575</v>
      </c>
      <c r="N120" s="7"/>
      <c r="O120" s="7" t="s">
        <v>25</v>
      </c>
      <c r="P120" s="19"/>
      <c r="Q120" s="19"/>
      <c r="R120" s="19"/>
      <c r="U120" s="7" t="s">
        <v>574</v>
      </c>
      <c r="V120" s="7"/>
      <c r="W120" s="7"/>
      <c r="X120" s="7"/>
    </row>
    <row r="121" spans="1:24" s="9" customFormat="1" ht="75" hidden="1" x14ac:dyDescent="0.25">
      <c r="A121" s="10" t="s">
        <v>576</v>
      </c>
      <c r="B121" s="10" t="s">
        <v>577</v>
      </c>
      <c r="C121" s="10" t="s">
        <v>20</v>
      </c>
      <c r="D121" s="10"/>
      <c r="E121" s="10"/>
      <c r="F121" s="10"/>
      <c r="G121" s="10"/>
      <c r="H121" s="10"/>
      <c r="I121" s="10"/>
      <c r="J121" s="10" t="s">
        <v>37</v>
      </c>
      <c r="K121" s="10" t="s">
        <v>578</v>
      </c>
      <c r="L121" s="10" t="s">
        <v>579</v>
      </c>
      <c r="M121" s="10" t="s">
        <v>580</v>
      </c>
      <c r="N121" s="10" t="s">
        <v>580</v>
      </c>
      <c r="O121" s="10" t="s">
        <v>13</v>
      </c>
      <c r="P121" s="14">
        <v>0</v>
      </c>
      <c r="Q121" s="14">
        <v>0</v>
      </c>
      <c r="R121" s="14"/>
      <c r="U121" s="10" t="s">
        <v>579</v>
      </c>
      <c r="V121" s="12" t="s">
        <v>42</v>
      </c>
      <c r="W121" s="10" t="s">
        <v>581</v>
      </c>
      <c r="X121" s="10" t="s">
        <v>68</v>
      </c>
    </row>
    <row r="122" spans="1:24" s="9" customFormat="1" hidden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4"/>
      <c r="Q122" s="14"/>
      <c r="R122" s="14"/>
      <c r="U122" s="10"/>
      <c r="V122" s="12" t="s">
        <v>42</v>
      </c>
      <c r="W122" s="10" t="s">
        <v>582</v>
      </c>
      <c r="X122" s="10" t="s">
        <v>42</v>
      </c>
    </row>
    <row r="123" spans="1:24" s="9" customFormat="1" ht="30" hidden="1" x14ac:dyDescent="0.25">
      <c r="A123" s="7" t="s">
        <v>583</v>
      </c>
      <c r="B123" s="7" t="s">
        <v>584</v>
      </c>
      <c r="C123" s="7" t="s">
        <v>585</v>
      </c>
      <c r="D123" s="7"/>
      <c r="E123" s="7"/>
      <c r="F123" s="7"/>
      <c r="G123" s="7"/>
      <c r="H123" s="7"/>
      <c r="I123" s="7"/>
      <c r="J123" s="7" t="s">
        <v>586</v>
      </c>
      <c r="K123" s="7" t="s">
        <v>587</v>
      </c>
      <c r="L123" s="7" t="s">
        <v>588</v>
      </c>
      <c r="M123" s="7" t="s">
        <v>589</v>
      </c>
      <c r="N123" s="7"/>
      <c r="O123" s="7" t="s">
        <v>25</v>
      </c>
      <c r="P123" s="14"/>
      <c r="Q123" s="14"/>
      <c r="R123" s="14"/>
      <c r="U123" s="7" t="s">
        <v>588</v>
      </c>
      <c r="V123" s="7"/>
      <c r="W123" s="7"/>
      <c r="X123" s="7"/>
    </row>
    <row r="124" spans="1:24" s="9" customFormat="1" ht="30" hidden="1" x14ac:dyDescent="0.25">
      <c r="A124" s="7" t="s">
        <v>590</v>
      </c>
      <c r="B124" s="7" t="s">
        <v>591</v>
      </c>
      <c r="C124" s="7" t="s">
        <v>592</v>
      </c>
      <c r="D124" s="7"/>
      <c r="E124" s="7"/>
      <c r="F124" s="7"/>
      <c r="G124" s="7"/>
      <c r="H124" s="7"/>
      <c r="I124" s="7"/>
      <c r="J124" s="7" t="s">
        <v>593</v>
      </c>
      <c r="K124" s="7" t="s">
        <v>594</v>
      </c>
      <c r="L124" s="7" t="s">
        <v>595</v>
      </c>
      <c r="M124" s="7" t="s">
        <v>596</v>
      </c>
      <c r="N124" s="7"/>
      <c r="O124" s="7" t="s">
        <v>25</v>
      </c>
      <c r="P124" s="14">
        <v>0</v>
      </c>
      <c r="Q124" s="14"/>
      <c r="R124" s="14">
        <v>0</v>
      </c>
      <c r="U124" s="7" t="s">
        <v>595</v>
      </c>
      <c r="V124" s="7"/>
      <c r="W124" s="7"/>
      <c r="X124" s="7"/>
    </row>
    <row r="125" spans="1:24" s="9" customFormat="1" hidden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4"/>
      <c r="Q125" s="14"/>
      <c r="R125" s="14"/>
      <c r="U125" s="7"/>
      <c r="V125" s="7"/>
      <c r="W125" s="7" t="s">
        <v>597</v>
      </c>
      <c r="X125" s="7" t="s">
        <v>68</v>
      </c>
    </row>
    <row r="126" spans="1:24" ht="30" x14ac:dyDescent="0.25">
      <c r="A126" s="14" t="s">
        <v>598</v>
      </c>
      <c r="B126" s="14" t="s">
        <v>599</v>
      </c>
      <c r="C126" s="14" t="s">
        <v>600</v>
      </c>
      <c r="D126" s="14">
        <v>1.4</v>
      </c>
      <c r="E126" s="14">
        <f>550*D126</f>
        <v>770</v>
      </c>
      <c r="F126" s="22">
        <f>H126/4</f>
        <v>38.5</v>
      </c>
      <c r="G126" s="15">
        <f>F126*$S126/(12/5)/2</f>
        <v>78967.882422775132</v>
      </c>
      <c r="H126" s="14">
        <f>0.2*E126</f>
        <v>154</v>
      </c>
      <c r="I126" s="15">
        <f>F126*$S126*12 + H126*$S126/2</f>
        <v>5306641.6988104889</v>
      </c>
      <c r="J126" s="16" t="s">
        <v>601</v>
      </c>
      <c r="K126" s="16" t="s">
        <v>602</v>
      </c>
      <c r="L126" s="16" t="s">
        <v>603</v>
      </c>
      <c r="M126" s="16" t="s">
        <v>604</v>
      </c>
      <c r="N126" s="16"/>
      <c r="O126" s="16" t="s">
        <v>25</v>
      </c>
      <c r="P126" s="17">
        <v>800.89106333039285</v>
      </c>
      <c r="Q126" s="17"/>
      <c r="R126" s="17">
        <v>839.99999999999989</v>
      </c>
      <c r="S126" s="18">
        <f>AVERAGE(P126:R126)*12</f>
        <v>9845.3463799823548</v>
      </c>
      <c r="U126" s="16" t="s">
        <v>603</v>
      </c>
      <c r="V126" s="16"/>
      <c r="W126" s="16"/>
      <c r="X126" s="16"/>
    </row>
    <row r="127" spans="1:24" s="9" customFormat="1" ht="45" hidden="1" x14ac:dyDescent="0.25">
      <c r="A127" s="7" t="s">
        <v>605</v>
      </c>
      <c r="B127" s="7" t="s">
        <v>606</v>
      </c>
      <c r="C127" s="7" t="s">
        <v>607</v>
      </c>
      <c r="D127" s="7"/>
      <c r="E127" s="7"/>
      <c r="F127" s="7"/>
      <c r="G127" s="7"/>
      <c r="H127" s="7"/>
      <c r="I127" s="7"/>
      <c r="J127" s="7" t="s">
        <v>323</v>
      </c>
      <c r="K127" s="7" t="s">
        <v>608</v>
      </c>
      <c r="L127" s="7" t="s">
        <v>609</v>
      </c>
      <c r="M127" s="7" t="s">
        <v>610</v>
      </c>
      <c r="N127" s="7"/>
      <c r="O127" s="7" t="s">
        <v>25</v>
      </c>
      <c r="P127" s="14"/>
      <c r="Q127" s="14"/>
      <c r="R127" s="14"/>
      <c r="U127" s="7" t="s">
        <v>609</v>
      </c>
      <c r="V127" s="7"/>
      <c r="W127" s="7"/>
      <c r="X127" s="7"/>
    </row>
    <row r="128" spans="1:24" s="9" customFormat="1" ht="30" hidden="1" x14ac:dyDescent="0.25">
      <c r="A128" s="10" t="s">
        <v>611</v>
      </c>
      <c r="B128" s="10" t="s">
        <v>612</v>
      </c>
      <c r="C128" s="10" t="s">
        <v>613</v>
      </c>
      <c r="D128" s="10"/>
      <c r="E128" s="10"/>
      <c r="F128" s="10"/>
      <c r="G128" s="10"/>
      <c r="H128" s="10"/>
      <c r="I128" s="10"/>
      <c r="J128" s="10" t="s">
        <v>209</v>
      </c>
      <c r="K128" s="10" t="s">
        <v>578</v>
      </c>
      <c r="L128" s="10" t="s">
        <v>614</v>
      </c>
      <c r="M128" s="10" t="s">
        <v>615</v>
      </c>
      <c r="N128" s="10" t="s">
        <v>615</v>
      </c>
      <c r="O128" s="10" t="s">
        <v>13</v>
      </c>
      <c r="P128" s="14"/>
      <c r="Q128" s="14">
        <v>2000.6149459825858</v>
      </c>
      <c r="R128" s="14"/>
      <c r="S128" s="11">
        <f>AVERAGE(P128:R128)*12</f>
        <v>24007.379351791031</v>
      </c>
      <c r="U128" s="10" t="s">
        <v>614</v>
      </c>
      <c r="V128" s="12" t="s">
        <v>42</v>
      </c>
      <c r="W128" s="10" t="s">
        <v>616</v>
      </c>
      <c r="X128" s="10" t="s">
        <v>42</v>
      </c>
    </row>
    <row r="129" spans="1:24" s="9" customFormat="1" hidden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4"/>
      <c r="Q129" s="14"/>
      <c r="R129" s="14"/>
      <c r="U129" s="10"/>
      <c r="V129" s="12" t="s">
        <v>42</v>
      </c>
      <c r="W129" s="10" t="s">
        <v>617</v>
      </c>
      <c r="X129" s="10" t="s">
        <v>68</v>
      </c>
    </row>
    <row r="130" spans="1:24" s="9" customFormat="1" ht="30" hidden="1" x14ac:dyDescent="0.25">
      <c r="A130" s="7" t="s">
        <v>618</v>
      </c>
      <c r="B130" s="7" t="s">
        <v>619</v>
      </c>
      <c r="C130" s="7" t="s">
        <v>620</v>
      </c>
      <c r="D130" s="7"/>
      <c r="E130" s="7"/>
      <c r="F130" s="7"/>
      <c r="G130" s="7"/>
      <c r="H130" s="7"/>
      <c r="I130" s="7"/>
      <c r="J130" s="7" t="s">
        <v>621</v>
      </c>
      <c r="K130" s="7" t="s">
        <v>622</v>
      </c>
      <c r="L130" s="7" t="s">
        <v>623</v>
      </c>
      <c r="M130" s="7" t="s">
        <v>624</v>
      </c>
      <c r="N130" s="7"/>
      <c r="O130" s="7" t="s">
        <v>25</v>
      </c>
      <c r="P130" s="14"/>
      <c r="Q130" s="14"/>
      <c r="R130" s="14"/>
      <c r="U130" s="7" t="s">
        <v>623</v>
      </c>
      <c r="V130" s="7"/>
      <c r="W130" s="7"/>
      <c r="X130" s="7"/>
    </row>
    <row r="131" spans="1:24" s="9" customFormat="1" ht="30" hidden="1" x14ac:dyDescent="0.25">
      <c r="A131" s="7" t="s">
        <v>625</v>
      </c>
      <c r="B131" s="7" t="s">
        <v>626</v>
      </c>
      <c r="C131" s="7" t="s">
        <v>627</v>
      </c>
      <c r="D131" s="7"/>
      <c r="E131" s="7"/>
      <c r="F131" s="7"/>
      <c r="G131" s="7"/>
      <c r="H131" s="7"/>
      <c r="I131" s="7"/>
      <c r="J131" s="7" t="s">
        <v>628</v>
      </c>
      <c r="K131" s="7" t="s">
        <v>629</v>
      </c>
      <c r="L131" s="7" t="s">
        <v>630</v>
      </c>
      <c r="M131" s="7" t="s">
        <v>631</v>
      </c>
      <c r="N131" s="7"/>
      <c r="O131" s="7" t="s">
        <v>25</v>
      </c>
      <c r="P131" s="14"/>
      <c r="Q131" s="14"/>
      <c r="R131" s="14"/>
      <c r="U131" s="7" t="s">
        <v>630</v>
      </c>
      <c r="V131" s="7"/>
      <c r="W131" s="7" t="s">
        <v>632</v>
      </c>
      <c r="X131" s="7" t="s">
        <v>68</v>
      </c>
    </row>
    <row r="132" spans="1:24" s="9" customFormat="1" ht="90" hidden="1" x14ac:dyDescent="0.25">
      <c r="A132" s="7" t="s">
        <v>633</v>
      </c>
      <c r="B132" s="7" t="s">
        <v>634</v>
      </c>
      <c r="C132" s="7" t="s">
        <v>635</v>
      </c>
      <c r="D132" s="7"/>
      <c r="E132" s="7"/>
      <c r="F132" s="7"/>
      <c r="G132" s="7"/>
      <c r="H132" s="7"/>
      <c r="I132" s="7"/>
      <c r="J132" s="7" t="s">
        <v>323</v>
      </c>
      <c r="K132" s="7" t="s">
        <v>636</v>
      </c>
      <c r="L132" s="7" t="s">
        <v>637</v>
      </c>
      <c r="M132" s="7" t="s">
        <v>638</v>
      </c>
      <c r="N132" s="7"/>
      <c r="O132" s="7" t="s">
        <v>25</v>
      </c>
      <c r="P132" s="19"/>
      <c r="Q132" s="19"/>
      <c r="R132" s="19"/>
      <c r="U132" s="7" t="s">
        <v>637</v>
      </c>
      <c r="V132" s="7"/>
      <c r="W132" s="7"/>
      <c r="X132" s="7"/>
    </row>
    <row r="133" spans="1:24" s="9" customFormat="1" ht="30" hidden="1" x14ac:dyDescent="0.25">
      <c r="A133" s="7" t="s">
        <v>639</v>
      </c>
      <c r="B133" s="7" t="s">
        <v>640</v>
      </c>
      <c r="C133" s="7" t="s">
        <v>641</v>
      </c>
      <c r="D133" s="7"/>
      <c r="E133" s="7"/>
      <c r="F133" s="7"/>
      <c r="G133" s="7"/>
      <c r="H133" s="7"/>
      <c r="I133" s="7"/>
      <c r="J133" s="7" t="s">
        <v>125</v>
      </c>
      <c r="K133" s="7" t="s">
        <v>642</v>
      </c>
      <c r="L133" s="7" t="s">
        <v>643</v>
      </c>
      <c r="M133" s="7" t="s">
        <v>644</v>
      </c>
      <c r="N133" s="7"/>
      <c r="O133" s="7" t="s">
        <v>25</v>
      </c>
      <c r="P133" s="14"/>
      <c r="Q133" s="14"/>
      <c r="R133" s="14"/>
      <c r="U133" s="7" t="s">
        <v>643</v>
      </c>
      <c r="V133" s="7"/>
      <c r="W133" s="7"/>
      <c r="X133" s="7"/>
    </row>
    <row r="134" spans="1:24" s="9" customFormat="1" ht="30" hidden="1" x14ac:dyDescent="0.25">
      <c r="A134" s="7" t="s">
        <v>645</v>
      </c>
      <c r="B134" s="7" t="s">
        <v>646</v>
      </c>
      <c r="C134" s="7" t="s">
        <v>647</v>
      </c>
      <c r="D134" s="7"/>
      <c r="E134" s="7"/>
      <c r="F134" s="7"/>
      <c r="G134" s="7"/>
      <c r="H134" s="7"/>
      <c r="I134" s="7"/>
      <c r="J134" s="7" t="s">
        <v>361</v>
      </c>
      <c r="K134" s="7" t="s">
        <v>587</v>
      </c>
      <c r="L134" s="7" t="s">
        <v>648</v>
      </c>
      <c r="M134" s="7" t="s">
        <v>649</v>
      </c>
      <c r="N134" s="7"/>
      <c r="O134" s="7" t="s">
        <v>25</v>
      </c>
      <c r="P134" s="14"/>
      <c r="Q134" s="14"/>
      <c r="R134" s="14"/>
      <c r="U134" s="7" t="s">
        <v>648</v>
      </c>
      <c r="V134" s="7"/>
      <c r="W134" s="7"/>
      <c r="X134" s="7"/>
    </row>
    <row r="135" spans="1:24" s="9" customFormat="1" ht="30" hidden="1" x14ac:dyDescent="0.25">
      <c r="A135" s="7" t="s">
        <v>650</v>
      </c>
      <c r="B135" s="7" t="s">
        <v>651</v>
      </c>
      <c r="C135" s="7" t="s">
        <v>652</v>
      </c>
      <c r="D135" s="7"/>
      <c r="E135" s="7"/>
      <c r="F135" s="7"/>
      <c r="G135" s="7"/>
      <c r="H135" s="7"/>
      <c r="I135" s="7"/>
      <c r="J135" s="7" t="s">
        <v>653</v>
      </c>
      <c r="K135" s="7" t="s">
        <v>305</v>
      </c>
      <c r="L135" s="7" t="s">
        <v>654</v>
      </c>
      <c r="M135" s="7" t="s">
        <v>655</v>
      </c>
      <c r="N135" s="7"/>
      <c r="O135" s="7" t="s">
        <v>25</v>
      </c>
      <c r="P135" s="14"/>
      <c r="Q135" s="14"/>
      <c r="R135" s="14"/>
      <c r="U135" s="7" t="s">
        <v>654</v>
      </c>
      <c r="V135" s="7"/>
      <c r="W135" s="7"/>
      <c r="X135" s="7"/>
    </row>
    <row r="136" spans="1:24" s="9" customFormat="1" hidden="1" x14ac:dyDescent="0.25">
      <c r="A136" s="7" t="s">
        <v>656</v>
      </c>
      <c r="B136" s="7" t="s">
        <v>657</v>
      </c>
      <c r="C136" s="7" t="s">
        <v>461</v>
      </c>
      <c r="D136" s="7"/>
      <c r="E136" s="7"/>
      <c r="F136" s="7"/>
      <c r="G136" s="7"/>
      <c r="H136" s="7"/>
      <c r="I136" s="7"/>
      <c r="J136" s="7" t="s">
        <v>263</v>
      </c>
      <c r="K136" s="7" t="s">
        <v>658</v>
      </c>
      <c r="L136" s="7" t="s">
        <v>659</v>
      </c>
      <c r="M136" s="7" t="s">
        <v>660</v>
      </c>
      <c r="N136" s="7"/>
      <c r="O136" s="7" t="s">
        <v>25</v>
      </c>
      <c r="P136" s="14">
        <v>0</v>
      </c>
      <c r="Q136" s="14"/>
      <c r="R136" s="14">
        <v>0</v>
      </c>
      <c r="U136" s="7" t="s">
        <v>659</v>
      </c>
      <c r="V136" s="7"/>
      <c r="W136" s="7"/>
      <c r="X136" s="7"/>
    </row>
    <row r="137" spans="1:24" s="9" customFormat="1" ht="30" hidden="1" x14ac:dyDescent="0.25">
      <c r="A137" s="7" t="s">
        <v>661</v>
      </c>
      <c r="B137" s="7" t="s">
        <v>662</v>
      </c>
      <c r="C137" s="7" t="s">
        <v>36</v>
      </c>
      <c r="D137" s="7"/>
      <c r="E137" s="7"/>
      <c r="F137" s="7"/>
      <c r="G137" s="7"/>
      <c r="H137" s="7"/>
      <c r="I137" s="7"/>
      <c r="J137" s="7" t="s">
        <v>192</v>
      </c>
      <c r="K137" s="7" t="s">
        <v>462</v>
      </c>
      <c r="L137" s="7" t="s">
        <v>663</v>
      </c>
      <c r="M137" s="7" t="s">
        <v>664</v>
      </c>
      <c r="N137" s="7"/>
      <c r="O137" s="7" t="s">
        <v>25</v>
      </c>
      <c r="P137" s="14"/>
      <c r="Q137" s="14"/>
      <c r="R137" s="14"/>
      <c r="U137" s="7" t="s">
        <v>663</v>
      </c>
      <c r="V137" s="7"/>
      <c r="W137" s="7"/>
      <c r="X137" s="7"/>
    </row>
    <row r="138" spans="1:24" s="9" customFormat="1" ht="75" hidden="1" x14ac:dyDescent="0.25">
      <c r="A138" s="7" t="s">
        <v>665</v>
      </c>
      <c r="B138" s="7" t="s">
        <v>666</v>
      </c>
      <c r="C138" s="7" t="s">
        <v>667</v>
      </c>
      <c r="D138" s="7"/>
      <c r="E138" s="7"/>
      <c r="F138" s="7"/>
      <c r="G138" s="7"/>
      <c r="H138" s="7"/>
      <c r="I138" s="7"/>
      <c r="J138" s="7" t="s">
        <v>668</v>
      </c>
      <c r="K138" s="7" t="s">
        <v>608</v>
      </c>
      <c r="L138" s="7" t="s">
        <v>669</v>
      </c>
      <c r="M138" s="7" t="s">
        <v>670</v>
      </c>
      <c r="N138" s="7"/>
      <c r="O138" s="7" t="s">
        <v>25</v>
      </c>
      <c r="P138" s="14"/>
      <c r="Q138" s="14"/>
      <c r="R138" s="14">
        <v>0</v>
      </c>
      <c r="U138" s="7" t="s">
        <v>669</v>
      </c>
      <c r="V138" s="7"/>
      <c r="W138" s="7"/>
      <c r="X138" s="7"/>
    </row>
    <row r="139" spans="1:24" s="9" customFormat="1" ht="30" hidden="1" x14ac:dyDescent="0.25">
      <c r="A139" s="7" t="s">
        <v>671</v>
      </c>
      <c r="B139" s="7" t="s">
        <v>672</v>
      </c>
      <c r="C139" s="7" t="s">
        <v>200</v>
      </c>
      <c r="D139" s="7"/>
      <c r="E139" s="7"/>
      <c r="F139" s="7"/>
      <c r="G139" s="7"/>
      <c r="H139" s="7"/>
      <c r="I139" s="7"/>
      <c r="J139" s="7" t="s">
        <v>477</v>
      </c>
      <c r="K139" s="7" t="s">
        <v>673</v>
      </c>
      <c r="L139" s="7" t="s">
        <v>674</v>
      </c>
      <c r="M139" s="7" t="s">
        <v>675</v>
      </c>
      <c r="N139" s="7"/>
      <c r="O139" s="7" t="s">
        <v>25</v>
      </c>
      <c r="P139" s="14"/>
      <c r="Q139" s="14"/>
      <c r="R139" s="14"/>
      <c r="U139" s="7" t="s">
        <v>674</v>
      </c>
      <c r="V139" s="7"/>
      <c r="W139" s="7"/>
      <c r="X139" s="7"/>
    </row>
    <row r="140" spans="1:24" s="9" customFormat="1" ht="30" hidden="1" x14ac:dyDescent="0.25">
      <c r="A140" s="7" t="s">
        <v>676</v>
      </c>
      <c r="B140" s="7" t="s">
        <v>677</v>
      </c>
      <c r="C140" s="7" t="s">
        <v>678</v>
      </c>
      <c r="D140" s="7"/>
      <c r="E140" s="7"/>
      <c r="F140" s="7"/>
      <c r="G140" s="7"/>
      <c r="H140" s="7"/>
      <c r="I140" s="7"/>
      <c r="J140" s="7" t="s">
        <v>679</v>
      </c>
      <c r="K140" s="7" t="s">
        <v>289</v>
      </c>
      <c r="L140" s="7" t="s">
        <v>680</v>
      </c>
      <c r="M140" s="7" t="s">
        <v>681</v>
      </c>
      <c r="N140" s="7"/>
      <c r="O140" s="7" t="s">
        <v>25</v>
      </c>
      <c r="P140" s="14"/>
      <c r="Q140" s="14"/>
      <c r="R140" s="14"/>
      <c r="U140" s="7" t="s">
        <v>680</v>
      </c>
      <c r="V140" s="7"/>
      <c r="W140" s="7"/>
      <c r="X140" s="7"/>
    </row>
    <row r="141" spans="1:24" s="9" customFormat="1" ht="30" hidden="1" x14ac:dyDescent="0.25">
      <c r="A141" s="10" t="s">
        <v>682</v>
      </c>
      <c r="B141" s="10" t="s">
        <v>683</v>
      </c>
      <c r="C141" s="10" t="s">
        <v>684</v>
      </c>
      <c r="D141" s="10"/>
      <c r="E141" s="10"/>
      <c r="F141" s="10"/>
      <c r="G141" s="10"/>
      <c r="H141" s="10"/>
      <c r="I141" s="10"/>
      <c r="J141" s="10" t="s">
        <v>685</v>
      </c>
      <c r="K141" s="10" t="s">
        <v>686</v>
      </c>
      <c r="L141" s="10" t="s">
        <v>687</v>
      </c>
      <c r="M141" s="10" t="s">
        <v>688</v>
      </c>
      <c r="N141" s="10" t="s">
        <v>688</v>
      </c>
      <c r="O141" s="10" t="s">
        <v>13</v>
      </c>
      <c r="P141" s="14"/>
      <c r="Q141" s="14"/>
      <c r="R141" s="14"/>
      <c r="U141" s="10" t="s">
        <v>687</v>
      </c>
      <c r="V141" s="12" t="s">
        <v>42</v>
      </c>
      <c r="W141" s="10" t="s">
        <v>689</v>
      </c>
      <c r="X141" s="10" t="s">
        <v>42</v>
      </c>
    </row>
    <row r="142" spans="1:24" s="9" customFormat="1" ht="30" hidden="1" x14ac:dyDescent="0.25">
      <c r="A142" s="10" t="s">
        <v>690</v>
      </c>
      <c r="B142" s="10" t="s">
        <v>683</v>
      </c>
      <c r="C142" s="10" t="s">
        <v>691</v>
      </c>
      <c r="D142" s="10"/>
      <c r="E142" s="10"/>
      <c r="F142" s="10"/>
      <c r="G142" s="10"/>
      <c r="H142" s="10"/>
      <c r="I142" s="10"/>
      <c r="J142" s="10" t="s">
        <v>685</v>
      </c>
      <c r="K142" s="10" t="s">
        <v>686</v>
      </c>
      <c r="L142" s="10" t="s">
        <v>687</v>
      </c>
      <c r="M142" s="10" t="s">
        <v>688</v>
      </c>
      <c r="N142" s="10" t="s">
        <v>688</v>
      </c>
      <c r="O142" s="10" t="s">
        <v>13</v>
      </c>
      <c r="P142" s="14"/>
      <c r="Q142" s="14"/>
      <c r="R142" s="14"/>
      <c r="U142" s="10" t="s">
        <v>687</v>
      </c>
      <c r="V142" s="12" t="s">
        <v>42</v>
      </c>
      <c r="W142" s="10"/>
      <c r="X142" s="10"/>
    </row>
    <row r="143" spans="1:24" s="9" customFormat="1" hidden="1" x14ac:dyDescent="0.25">
      <c r="A143" s="10" t="s">
        <v>692</v>
      </c>
      <c r="B143" s="10" t="s">
        <v>683</v>
      </c>
      <c r="C143" s="10" t="s">
        <v>693</v>
      </c>
      <c r="D143" s="10"/>
      <c r="E143" s="10"/>
      <c r="F143" s="10"/>
      <c r="G143" s="10"/>
      <c r="H143" s="10"/>
      <c r="I143" s="10"/>
      <c r="J143" s="10" t="s">
        <v>685</v>
      </c>
      <c r="K143" s="10" t="s">
        <v>686</v>
      </c>
      <c r="L143" s="10" t="s">
        <v>687</v>
      </c>
      <c r="M143" s="10" t="s">
        <v>688</v>
      </c>
      <c r="N143" s="10" t="s">
        <v>688</v>
      </c>
      <c r="O143" s="10" t="s">
        <v>13</v>
      </c>
      <c r="P143" s="14"/>
      <c r="Q143" s="14"/>
      <c r="R143" s="14"/>
      <c r="U143" s="10" t="s">
        <v>687</v>
      </c>
      <c r="V143" s="12" t="s">
        <v>42</v>
      </c>
      <c r="W143" s="10"/>
      <c r="X143" s="10"/>
    </row>
    <row r="144" spans="1:24" s="9" customFormat="1" hidden="1" x14ac:dyDescent="0.25">
      <c r="A144" s="10" t="s">
        <v>694</v>
      </c>
      <c r="B144" s="10" t="s">
        <v>683</v>
      </c>
      <c r="C144" s="10" t="s">
        <v>695</v>
      </c>
      <c r="D144" s="10"/>
      <c r="E144" s="10"/>
      <c r="F144" s="10"/>
      <c r="G144" s="10"/>
      <c r="H144" s="10"/>
      <c r="I144" s="10"/>
      <c r="J144" s="10" t="s">
        <v>685</v>
      </c>
      <c r="K144" s="10" t="s">
        <v>686</v>
      </c>
      <c r="L144" s="10" t="s">
        <v>687</v>
      </c>
      <c r="M144" s="10" t="s">
        <v>688</v>
      </c>
      <c r="N144" s="10" t="s">
        <v>688</v>
      </c>
      <c r="O144" s="10" t="s">
        <v>13</v>
      </c>
      <c r="P144" s="19"/>
      <c r="Q144" s="19"/>
      <c r="R144" s="19"/>
      <c r="U144" s="10" t="s">
        <v>687</v>
      </c>
      <c r="V144" s="12" t="s">
        <v>42</v>
      </c>
      <c r="W144" s="10"/>
      <c r="X144" s="10"/>
    </row>
    <row r="145" spans="1:24" s="9" customFormat="1" hidden="1" x14ac:dyDescent="0.25">
      <c r="A145" s="10" t="s">
        <v>696</v>
      </c>
      <c r="B145" s="10" t="s">
        <v>683</v>
      </c>
      <c r="C145" s="10" t="s">
        <v>697</v>
      </c>
      <c r="D145" s="10"/>
      <c r="E145" s="10"/>
      <c r="F145" s="10"/>
      <c r="G145" s="10"/>
      <c r="H145" s="10"/>
      <c r="I145" s="10"/>
      <c r="J145" s="10" t="s">
        <v>685</v>
      </c>
      <c r="K145" s="10" t="s">
        <v>686</v>
      </c>
      <c r="L145" s="10" t="s">
        <v>687</v>
      </c>
      <c r="M145" s="10" t="s">
        <v>688</v>
      </c>
      <c r="N145" s="10" t="s">
        <v>688</v>
      </c>
      <c r="O145" s="10" t="s">
        <v>13</v>
      </c>
      <c r="P145" s="14"/>
      <c r="Q145" s="14"/>
      <c r="R145" s="14"/>
      <c r="U145" s="10" t="s">
        <v>687</v>
      </c>
      <c r="V145" s="12" t="s">
        <v>42</v>
      </c>
      <c r="W145" s="10"/>
      <c r="X145" s="10"/>
    </row>
    <row r="146" spans="1:24" s="9" customFormat="1" ht="45" hidden="1" x14ac:dyDescent="0.25">
      <c r="A146" s="10" t="s">
        <v>698</v>
      </c>
      <c r="B146" s="10" t="s">
        <v>683</v>
      </c>
      <c r="C146" s="10" t="s">
        <v>699</v>
      </c>
      <c r="D146" s="10"/>
      <c r="E146" s="10"/>
      <c r="F146" s="10"/>
      <c r="G146" s="10"/>
      <c r="H146" s="10"/>
      <c r="I146" s="10"/>
      <c r="J146" s="10" t="s">
        <v>685</v>
      </c>
      <c r="K146" s="10" t="s">
        <v>686</v>
      </c>
      <c r="L146" s="10" t="s">
        <v>687</v>
      </c>
      <c r="M146" s="10" t="s">
        <v>688</v>
      </c>
      <c r="N146" s="10" t="s">
        <v>688</v>
      </c>
      <c r="O146" s="10" t="s">
        <v>13</v>
      </c>
      <c r="P146" s="14"/>
      <c r="Q146" s="14"/>
      <c r="R146" s="14"/>
      <c r="U146" s="10" t="s">
        <v>687</v>
      </c>
      <c r="V146" s="12" t="s">
        <v>42</v>
      </c>
      <c r="W146" s="10"/>
      <c r="X146" s="10"/>
    </row>
    <row r="147" spans="1:24" ht="30" x14ac:dyDescent="0.25">
      <c r="A147" s="14" t="s">
        <v>700</v>
      </c>
      <c r="B147" s="14" t="s">
        <v>701</v>
      </c>
      <c r="C147" s="14" t="s">
        <v>702</v>
      </c>
      <c r="D147" s="14">
        <v>1</v>
      </c>
      <c r="E147" s="14">
        <f>550*D147</f>
        <v>550</v>
      </c>
      <c r="F147" s="22">
        <f>H147/4</f>
        <v>6.875</v>
      </c>
      <c r="G147" s="15">
        <f>F147*$S147/(12/5)/2</f>
        <v>67223.768060256552</v>
      </c>
      <c r="H147" s="14">
        <f>0.05*E147</f>
        <v>27.5</v>
      </c>
      <c r="I147" s="15">
        <f>F147*$S147*12 + H147*$S147/2</f>
        <v>4517437.2136492403</v>
      </c>
      <c r="J147" s="16" t="s">
        <v>703</v>
      </c>
      <c r="K147" s="16" t="s">
        <v>704</v>
      </c>
      <c r="L147" s="16" t="s">
        <v>705</v>
      </c>
      <c r="M147" s="16" t="s">
        <v>706</v>
      </c>
      <c r="N147" s="16"/>
      <c r="O147" s="16" t="s">
        <v>25</v>
      </c>
      <c r="P147" s="17">
        <v>3911.2010507785631</v>
      </c>
      <c r="Q147" s="17"/>
      <c r="R147" s="17"/>
      <c r="S147" s="18">
        <f>AVERAGE(P147:R147)*12</f>
        <v>46934.412609342755</v>
      </c>
      <c r="U147" s="16" t="s">
        <v>705</v>
      </c>
      <c r="V147" s="16"/>
      <c r="W147" s="16" t="s">
        <v>707</v>
      </c>
      <c r="X147" s="16" t="s">
        <v>68</v>
      </c>
    </row>
    <row r="148" spans="1:24" s="9" customFormat="1" hidden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4"/>
      <c r="Q148" s="14"/>
      <c r="R148" s="14"/>
      <c r="U148" s="7"/>
      <c r="V148" s="7"/>
      <c r="W148" s="7" t="s">
        <v>708</v>
      </c>
      <c r="X148" s="7" t="s">
        <v>68</v>
      </c>
    </row>
    <row r="149" spans="1:24" s="9" customFormat="1" hidden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4"/>
      <c r="Q149" s="14"/>
      <c r="R149" s="14"/>
      <c r="U149" s="7"/>
      <c r="V149" s="7"/>
      <c r="W149" s="7" t="s">
        <v>709</v>
      </c>
      <c r="X149" s="7" t="s">
        <v>42</v>
      </c>
    </row>
    <row r="150" spans="1:24" s="9" customFormat="1" ht="30" hidden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4"/>
      <c r="Q150" s="14"/>
      <c r="R150" s="14"/>
      <c r="U150" s="7"/>
      <c r="V150" s="7"/>
      <c r="W150" s="7" t="s">
        <v>710</v>
      </c>
      <c r="X150" s="7" t="s">
        <v>42</v>
      </c>
    </row>
    <row r="151" spans="1:24" s="9" customFormat="1" ht="30" hidden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4"/>
      <c r="Q151" s="14"/>
      <c r="R151" s="14"/>
      <c r="U151" s="7"/>
      <c r="V151" s="7"/>
      <c r="W151" s="7" t="s">
        <v>711</v>
      </c>
      <c r="X151" s="7" t="s">
        <v>42</v>
      </c>
    </row>
    <row r="152" spans="1:24" s="9" customFormat="1" hidden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4"/>
      <c r="Q152" s="14"/>
      <c r="R152" s="14"/>
      <c r="U152" s="7"/>
      <c r="V152" s="7"/>
      <c r="W152" s="7"/>
      <c r="X152" s="7"/>
    </row>
    <row r="153" spans="1:24" s="9" customFormat="1" ht="75" hidden="1" x14ac:dyDescent="0.25">
      <c r="A153" s="7" t="s">
        <v>712</v>
      </c>
      <c r="B153" s="7" t="s">
        <v>713</v>
      </c>
      <c r="C153" s="7" t="s">
        <v>714</v>
      </c>
      <c r="D153" s="7"/>
      <c r="E153" s="7"/>
      <c r="F153" s="7"/>
      <c r="G153" s="7"/>
      <c r="H153" s="7"/>
      <c r="I153" s="7"/>
      <c r="J153" s="7" t="s">
        <v>395</v>
      </c>
      <c r="K153" s="7" t="s">
        <v>715</v>
      </c>
      <c r="L153" s="7" t="s">
        <v>716</v>
      </c>
      <c r="M153" s="7" t="s">
        <v>717</v>
      </c>
      <c r="N153" s="7"/>
      <c r="O153" s="7" t="s">
        <v>25</v>
      </c>
      <c r="P153" s="14"/>
      <c r="Q153" s="14"/>
      <c r="R153" s="14"/>
      <c r="U153" s="7" t="s">
        <v>716</v>
      </c>
      <c r="V153" s="7"/>
      <c r="W153" s="7"/>
      <c r="X153" s="7"/>
    </row>
    <row r="154" spans="1:24" s="9" customFormat="1" ht="75" hidden="1" x14ac:dyDescent="0.25">
      <c r="A154" s="7" t="s">
        <v>718</v>
      </c>
      <c r="B154" s="7" t="s">
        <v>713</v>
      </c>
      <c r="C154" s="7" t="s">
        <v>719</v>
      </c>
      <c r="D154" s="7"/>
      <c r="E154" s="7"/>
      <c r="F154" s="7"/>
      <c r="G154" s="7"/>
      <c r="H154" s="7"/>
      <c r="I154" s="7"/>
      <c r="J154" s="7" t="s">
        <v>395</v>
      </c>
      <c r="K154" s="7" t="s">
        <v>720</v>
      </c>
      <c r="L154" s="7" t="s">
        <v>716</v>
      </c>
      <c r="M154" s="7" t="s">
        <v>717</v>
      </c>
      <c r="N154" s="7"/>
      <c r="O154" s="7" t="s">
        <v>25</v>
      </c>
      <c r="P154" s="14"/>
      <c r="Q154" s="14"/>
      <c r="R154" s="14"/>
      <c r="U154" s="7" t="s">
        <v>716</v>
      </c>
      <c r="V154" s="7"/>
      <c r="W154" s="7"/>
      <c r="X154" s="7"/>
    </row>
    <row r="155" spans="1:24" s="9" customFormat="1" ht="30" hidden="1" x14ac:dyDescent="0.25">
      <c r="A155" s="10" t="s">
        <v>721</v>
      </c>
      <c r="B155" s="10" t="s">
        <v>722</v>
      </c>
      <c r="C155" s="10" t="s">
        <v>723</v>
      </c>
      <c r="D155" s="10"/>
      <c r="E155" s="10"/>
      <c r="F155" s="10"/>
      <c r="G155" s="10"/>
      <c r="H155" s="10"/>
      <c r="I155" s="10"/>
      <c r="J155" s="10" t="s">
        <v>724</v>
      </c>
      <c r="K155" s="10" t="s">
        <v>725</v>
      </c>
      <c r="L155" s="10" t="s">
        <v>726</v>
      </c>
      <c r="M155" s="12" t="s">
        <v>727</v>
      </c>
      <c r="N155" s="10" t="s">
        <v>727</v>
      </c>
      <c r="O155" s="10" t="s">
        <v>13</v>
      </c>
      <c r="P155" s="14">
        <v>0</v>
      </c>
      <c r="Q155" s="14"/>
      <c r="R155" s="14"/>
      <c r="U155" s="10" t="s">
        <v>726</v>
      </c>
      <c r="V155" s="12" t="s">
        <v>42</v>
      </c>
      <c r="W155" s="10"/>
      <c r="X155" s="10"/>
    </row>
    <row r="156" spans="1:24" s="9" customFormat="1" hidden="1" x14ac:dyDescent="0.25">
      <c r="A156" s="10" t="s">
        <v>728</v>
      </c>
      <c r="B156" s="10" t="s">
        <v>729</v>
      </c>
      <c r="C156" s="10" t="s">
        <v>730</v>
      </c>
      <c r="D156" s="10"/>
      <c r="E156" s="10"/>
      <c r="F156" s="10"/>
      <c r="G156" s="10"/>
      <c r="H156" s="10"/>
      <c r="I156" s="10"/>
      <c r="J156" s="10" t="s">
        <v>29</v>
      </c>
      <c r="K156" s="10" t="s">
        <v>731</v>
      </c>
      <c r="L156" s="10" t="s">
        <v>732</v>
      </c>
      <c r="M156" s="10" t="s">
        <v>733</v>
      </c>
      <c r="N156" s="10" t="s">
        <v>733</v>
      </c>
      <c r="O156" s="10" t="s">
        <v>13</v>
      </c>
      <c r="P156" s="19">
        <v>12875.227429051074</v>
      </c>
      <c r="Q156" s="19"/>
      <c r="R156" s="19">
        <v>6674</v>
      </c>
      <c r="S156" s="11">
        <f t="shared" ref="S156:S157" si="2">AVERAGE(P156:R156)*12</f>
        <v>117295.36457430646</v>
      </c>
      <c r="U156" s="10" t="s">
        <v>732</v>
      </c>
      <c r="V156" s="12" t="s">
        <v>42</v>
      </c>
      <c r="W156" s="10" t="s">
        <v>734</v>
      </c>
      <c r="X156" s="10" t="s">
        <v>42</v>
      </c>
    </row>
    <row r="157" spans="1:24" s="9" customFormat="1" hidden="1" x14ac:dyDescent="0.25">
      <c r="A157" s="10" t="s">
        <v>735</v>
      </c>
      <c r="B157" s="10" t="s">
        <v>729</v>
      </c>
      <c r="C157" s="10" t="s">
        <v>208</v>
      </c>
      <c r="D157" s="10"/>
      <c r="E157" s="10"/>
      <c r="F157" s="10"/>
      <c r="G157" s="10"/>
      <c r="H157" s="10"/>
      <c r="I157" s="10"/>
      <c r="J157" s="10" t="s">
        <v>29</v>
      </c>
      <c r="K157" s="10" t="s">
        <v>233</v>
      </c>
      <c r="L157" s="10" t="s">
        <v>732</v>
      </c>
      <c r="M157" s="10" t="s">
        <v>733</v>
      </c>
      <c r="N157" s="10" t="s">
        <v>733</v>
      </c>
      <c r="O157" s="10" t="s">
        <v>13</v>
      </c>
      <c r="P157" s="14">
        <v>12875.227429051074</v>
      </c>
      <c r="Q157" s="14"/>
      <c r="R157" s="14">
        <v>6674</v>
      </c>
      <c r="S157" s="11">
        <f t="shared" si="2"/>
        <v>117295.36457430646</v>
      </c>
      <c r="U157" s="10" t="s">
        <v>732</v>
      </c>
      <c r="V157" s="12" t="s">
        <v>42</v>
      </c>
      <c r="W157" s="10"/>
      <c r="X157" s="10"/>
    </row>
    <row r="158" spans="1:24" s="9" customFormat="1" ht="30" hidden="1" x14ac:dyDescent="0.25">
      <c r="A158" s="7" t="s">
        <v>736</v>
      </c>
      <c r="B158" s="7" t="s">
        <v>737</v>
      </c>
      <c r="C158" s="7" t="s">
        <v>738</v>
      </c>
      <c r="D158" s="7"/>
      <c r="E158" s="7"/>
      <c r="F158" s="7"/>
      <c r="G158" s="7"/>
      <c r="H158" s="7"/>
      <c r="I158" s="7"/>
      <c r="J158" s="7" t="s">
        <v>739</v>
      </c>
      <c r="K158" s="7" t="s">
        <v>740</v>
      </c>
      <c r="L158" s="7" t="s">
        <v>741</v>
      </c>
      <c r="M158" s="7" t="s">
        <v>742</v>
      </c>
      <c r="N158" s="7"/>
      <c r="O158" s="7" t="s">
        <v>25</v>
      </c>
      <c r="P158" s="14"/>
      <c r="Q158" s="14"/>
      <c r="R158" s="14"/>
      <c r="U158" s="7" t="s">
        <v>741</v>
      </c>
      <c r="V158" s="7"/>
      <c r="W158" s="7" t="s">
        <v>743</v>
      </c>
      <c r="X158" s="7" t="s">
        <v>42</v>
      </c>
    </row>
    <row r="159" spans="1:24" s="9" customFormat="1" hidden="1" x14ac:dyDescent="0.25">
      <c r="A159" s="10" t="s">
        <v>744</v>
      </c>
      <c r="B159" s="10" t="s">
        <v>745</v>
      </c>
      <c r="C159" s="10" t="s">
        <v>746</v>
      </c>
      <c r="D159" s="10"/>
      <c r="E159" s="10"/>
      <c r="F159" s="10"/>
      <c r="G159" s="10"/>
      <c r="H159" s="10"/>
      <c r="I159" s="10"/>
      <c r="J159" s="10" t="s">
        <v>201</v>
      </c>
      <c r="K159" s="10" t="s">
        <v>64</v>
      </c>
      <c r="L159" s="10" t="s">
        <v>747</v>
      </c>
      <c r="M159" s="10" t="s">
        <v>748</v>
      </c>
      <c r="N159" s="10" t="s">
        <v>749</v>
      </c>
      <c r="O159" s="10" t="s">
        <v>13</v>
      </c>
      <c r="P159" s="14"/>
      <c r="Q159" s="14"/>
      <c r="R159" s="14">
        <v>0</v>
      </c>
      <c r="U159" s="10" t="s">
        <v>747</v>
      </c>
      <c r="V159" s="12" t="s">
        <v>42</v>
      </c>
      <c r="W159" s="10"/>
      <c r="X159" s="10"/>
    </row>
    <row r="160" spans="1:24" s="9" customFormat="1" hidden="1" x14ac:dyDescent="0.25">
      <c r="A160" s="10" t="s">
        <v>750</v>
      </c>
      <c r="B160" s="10" t="s">
        <v>745</v>
      </c>
      <c r="C160" s="10" t="s">
        <v>751</v>
      </c>
      <c r="D160" s="10"/>
      <c r="E160" s="10"/>
      <c r="F160" s="10"/>
      <c r="G160" s="10"/>
      <c r="H160" s="10"/>
      <c r="I160" s="10"/>
      <c r="J160" s="10" t="s">
        <v>201</v>
      </c>
      <c r="K160" s="10" t="s">
        <v>64</v>
      </c>
      <c r="L160" s="10" t="s">
        <v>752</v>
      </c>
      <c r="M160" s="10" t="s">
        <v>748</v>
      </c>
      <c r="N160" s="10" t="s">
        <v>749</v>
      </c>
      <c r="O160" s="10" t="s">
        <v>13</v>
      </c>
      <c r="P160" s="14"/>
      <c r="Q160" s="14"/>
      <c r="R160" s="14">
        <v>0</v>
      </c>
      <c r="U160" s="10" t="s">
        <v>752</v>
      </c>
      <c r="V160" s="12" t="s">
        <v>42</v>
      </c>
      <c r="W160" s="10"/>
      <c r="X160" s="10"/>
    </row>
    <row r="161" spans="1:24" ht="60" x14ac:dyDescent="0.25">
      <c r="A161" s="14" t="s">
        <v>753</v>
      </c>
      <c r="B161" s="24" t="s">
        <v>754</v>
      </c>
      <c r="C161" s="24" t="s">
        <v>238</v>
      </c>
      <c r="D161" s="25" t="s">
        <v>755</v>
      </c>
      <c r="E161" s="14"/>
      <c r="F161" s="14"/>
      <c r="G161" s="15">
        <f>F161*$S161/(12/5)/2</f>
        <v>0</v>
      </c>
      <c r="H161" s="14"/>
      <c r="I161" s="15">
        <f>F161*$S161*12 + H161*$S161/2</f>
        <v>0</v>
      </c>
      <c r="J161" s="16" t="s">
        <v>209</v>
      </c>
      <c r="K161" s="16" t="s">
        <v>756</v>
      </c>
      <c r="L161" s="16" t="s">
        <v>757</v>
      </c>
      <c r="M161" s="16" t="s">
        <v>758</v>
      </c>
      <c r="N161" s="16"/>
      <c r="O161" s="16" t="s">
        <v>25</v>
      </c>
      <c r="P161" s="17"/>
      <c r="Q161" s="17"/>
      <c r="R161" s="17">
        <v>12954.485148514852</v>
      </c>
      <c r="S161" s="18">
        <f>AVERAGE(P161:R161)*12</f>
        <v>155453.82178217822</v>
      </c>
      <c r="U161" s="16" t="s">
        <v>757</v>
      </c>
      <c r="V161" s="16"/>
      <c r="W161" s="16" t="s">
        <v>759</v>
      </c>
      <c r="X161" s="16" t="s">
        <v>68</v>
      </c>
    </row>
    <row r="162" spans="1:24" s="9" customFormat="1" ht="60" hidden="1" x14ac:dyDescent="0.25">
      <c r="A162" s="7" t="s">
        <v>760</v>
      </c>
      <c r="B162" s="7" t="s">
        <v>761</v>
      </c>
      <c r="C162" s="7" t="s">
        <v>762</v>
      </c>
      <c r="D162" s="7"/>
      <c r="E162" s="7"/>
      <c r="F162" s="7"/>
      <c r="G162" s="7"/>
      <c r="H162" s="7"/>
      <c r="I162" s="7"/>
      <c r="J162" s="7" t="s">
        <v>763</v>
      </c>
      <c r="K162" s="7" t="s">
        <v>764</v>
      </c>
      <c r="L162" s="7" t="s">
        <v>765</v>
      </c>
      <c r="M162" s="7" t="s">
        <v>766</v>
      </c>
      <c r="N162" s="7"/>
      <c r="O162" s="7" t="s">
        <v>25</v>
      </c>
      <c r="P162" s="14"/>
      <c r="Q162" s="14"/>
      <c r="R162" s="14"/>
      <c r="U162" s="7" t="s">
        <v>765</v>
      </c>
      <c r="V162" s="7"/>
      <c r="W162" s="7"/>
      <c r="X162" s="7"/>
    </row>
    <row r="163" spans="1:24" s="9" customFormat="1" ht="30" hidden="1" x14ac:dyDescent="0.25">
      <c r="A163" s="7" t="s">
        <v>767</v>
      </c>
      <c r="B163" s="7" t="s">
        <v>768</v>
      </c>
      <c r="C163" s="7" t="s">
        <v>769</v>
      </c>
      <c r="D163" s="7"/>
      <c r="E163" s="7"/>
      <c r="F163" s="7"/>
      <c r="G163" s="7"/>
      <c r="H163" s="7"/>
      <c r="I163" s="7"/>
      <c r="J163" s="7" t="s">
        <v>770</v>
      </c>
      <c r="K163" s="7" t="s">
        <v>587</v>
      </c>
      <c r="L163" s="7" t="s">
        <v>771</v>
      </c>
      <c r="M163" s="7" t="s">
        <v>772</v>
      </c>
      <c r="N163" s="7"/>
      <c r="O163" s="7" t="s">
        <v>25</v>
      </c>
      <c r="P163" s="14"/>
      <c r="Q163" s="14"/>
      <c r="R163" s="14"/>
      <c r="U163" s="7" t="s">
        <v>771</v>
      </c>
      <c r="V163" s="7"/>
      <c r="W163" s="7"/>
      <c r="X163" s="7"/>
    </row>
    <row r="164" spans="1:24" s="9" customFormat="1" hidden="1" x14ac:dyDescent="0.25">
      <c r="A164" s="7" t="s">
        <v>773</v>
      </c>
      <c r="B164" s="7" t="s">
        <v>774</v>
      </c>
      <c r="C164" s="7" t="s">
        <v>775</v>
      </c>
      <c r="D164" s="7"/>
      <c r="E164" s="7"/>
      <c r="F164" s="7"/>
      <c r="G164" s="7"/>
      <c r="H164" s="7"/>
      <c r="I164" s="7"/>
      <c r="J164" s="7" t="s">
        <v>442</v>
      </c>
      <c r="K164" s="7" t="s">
        <v>720</v>
      </c>
      <c r="L164" s="7" t="s">
        <v>776</v>
      </c>
      <c r="M164" s="7" t="s">
        <v>777</v>
      </c>
      <c r="N164" s="7"/>
      <c r="O164" s="7" t="s">
        <v>25</v>
      </c>
      <c r="P164" s="14"/>
      <c r="Q164" s="14"/>
      <c r="R164" s="14">
        <v>0</v>
      </c>
      <c r="U164" s="7" t="s">
        <v>776</v>
      </c>
      <c r="V164" s="7"/>
      <c r="W164" s="7" t="s">
        <v>778</v>
      </c>
      <c r="X164" s="7" t="s">
        <v>68</v>
      </c>
    </row>
    <row r="165" spans="1:24" s="9" customFormat="1" ht="30" hidden="1" x14ac:dyDescent="0.25">
      <c r="A165" s="7" t="s">
        <v>779</v>
      </c>
      <c r="B165" s="7" t="s">
        <v>774</v>
      </c>
      <c r="C165" s="7" t="s">
        <v>262</v>
      </c>
      <c r="D165" s="7"/>
      <c r="E165" s="7"/>
      <c r="F165" s="7"/>
      <c r="G165" s="7"/>
      <c r="H165" s="7"/>
      <c r="I165" s="7"/>
      <c r="J165" s="7" t="s">
        <v>442</v>
      </c>
      <c r="K165" s="7" t="s">
        <v>422</v>
      </c>
      <c r="L165" s="7" t="s">
        <v>780</v>
      </c>
      <c r="M165" s="7" t="s">
        <v>777</v>
      </c>
      <c r="N165" s="7"/>
      <c r="O165" s="7" t="s">
        <v>25</v>
      </c>
      <c r="P165" s="14"/>
      <c r="Q165" s="14"/>
      <c r="R165" s="14">
        <v>0</v>
      </c>
      <c r="U165" s="7" t="s">
        <v>780</v>
      </c>
      <c r="V165" s="7"/>
      <c r="W165" s="7"/>
      <c r="X165" s="7"/>
    </row>
    <row r="166" spans="1:24" s="9" customFormat="1" ht="30" hidden="1" x14ac:dyDescent="0.25">
      <c r="A166" s="7" t="s">
        <v>781</v>
      </c>
      <c r="B166" s="7" t="s">
        <v>774</v>
      </c>
      <c r="C166" s="7" t="s">
        <v>782</v>
      </c>
      <c r="D166" s="7"/>
      <c r="E166" s="7"/>
      <c r="F166" s="7"/>
      <c r="G166" s="7"/>
      <c r="H166" s="7"/>
      <c r="I166" s="7"/>
      <c r="J166" s="7" t="s">
        <v>442</v>
      </c>
      <c r="K166" s="7" t="s">
        <v>117</v>
      </c>
      <c r="L166" s="7" t="s">
        <v>783</v>
      </c>
      <c r="M166" s="7" t="s">
        <v>777</v>
      </c>
      <c r="N166" s="7"/>
      <c r="O166" s="7" t="s">
        <v>25</v>
      </c>
      <c r="P166" s="14"/>
      <c r="Q166" s="14"/>
      <c r="R166" s="14">
        <v>0</v>
      </c>
      <c r="U166" s="7" t="s">
        <v>783</v>
      </c>
      <c r="V166" s="7"/>
      <c r="W166" s="7"/>
      <c r="X166" s="7"/>
    </row>
    <row r="167" spans="1:24" s="9" customFormat="1" ht="30" hidden="1" x14ac:dyDescent="0.25">
      <c r="A167" s="7" t="s">
        <v>784</v>
      </c>
      <c r="B167" s="7" t="s">
        <v>785</v>
      </c>
      <c r="C167" s="7" t="s">
        <v>786</v>
      </c>
      <c r="D167" s="7"/>
      <c r="E167" s="7"/>
      <c r="F167" s="7"/>
      <c r="G167" s="7"/>
      <c r="H167" s="7"/>
      <c r="I167" s="7"/>
      <c r="J167" s="7" t="s">
        <v>497</v>
      </c>
      <c r="K167" s="7" t="s">
        <v>787</v>
      </c>
      <c r="L167" s="7" t="s">
        <v>788</v>
      </c>
      <c r="M167" s="7" t="s">
        <v>789</v>
      </c>
      <c r="N167" s="7"/>
      <c r="O167" s="7" t="s">
        <v>25</v>
      </c>
      <c r="P167" s="14"/>
      <c r="Q167" s="14"/>
      <c r="R167" s="14"/>
      <c r="U167" s="7" t="s">
        <v>788</v>
      </c>
      <c r="V167" s="7"/>
      <c r="W167" s="7"/>
      <c r="X167" s="7"/>
    </row>
    <row r="168" spans="1:24" s="9" customFormat="1" hidden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9"/>
      <c r="Q168" s="19"/>
      <c r="R168" s="19"/>
      <c r="U168" s="7"/>
      <c r="V168" s="7"/>
      <c r="W168" s="7" t="s">
        <v>790</v>
      </c>
      <c r="X168" s="7" t="s">
        <v>42</v>
      </c>
    </row>
    <row r="169" spans="1:24" s="9" customFormat="1" ht="30" hidden="1" x14ac:dyDescent="0.25">
      <c r="A169" s="10" t="s">
        <v>791</v>
      </c>
      <c r="B169" s="10" t="s">
        <v>792</v>
      </c>
      <c r="C169" s="10" t="s">
        <v>793</v>
      </c>
      <c r="D169" s="10"/>
      <c r="E169" s="10"/>
      <c r="F169" s="10"/>
      <c r="G169" s="21"/>
      <c r="H169" s="10"/>
      <c r="I169" s="21"/>
      <c r="J169" s="10" t="s">
        <v>794</v>
      </c>
      <c r="K169" s="10" t="s">
        <v>510</v>
      </c>
      <c r="L169" s="10" t="s">
        <v>795</v>
      </c>
      <c r="M169" s="10" t="s">
        <v>796</v>
      </c>
      <c r="N169" s="10" t="s">
        <v>796</v>
      </c>
      <c r="O169" s="10" t="s">
        <v>13</v>
      </c>
      <c r="P169" s="14"/>
      <c r="Q169" s="14"/>
      <c r="R169" s="14"/>
      <c r="S169" s="11">
        <f>S54</f>
        <v>106519.48514851485</v>
      </c>
      <c r="U169" s="10" t="s">
        <v>795</v>
      </c>
      <c r="V169" s="12" t="s">
        <v>42</v>
      </c>
      <c r="W169" s="10" t="s">
        <v>797</v>
      </c>
      <c r="X169" s="10" t="s">
        <v>42</v>
      </c>
    </row>
    <row r="170" spans="1:24" s="9" customFormat="1" hidden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4"/>
      <c r="Q170" s="14"/>
      <c r="R170" s="14"/>
      <c r="U170" s="10"/>
      <c r="V170" s="12" t="s">
        <v>42</v>
      </c>
      <c r="W170" s="10" t="s">
        <v>798</v>
      </c>
      <c r="X170" s="10" t="s">
        <v>42</v>
      </c>
    </row>
    <row r="171" spans="1:24" s="9" customFormat="1" ht="45" hidden="1" x14ac:dyDescent="0.25">
      <c r="A171" s="7" t="s">
        <v>799</v>
      </c>
      <c r="B171" s="7" t="s">
        <v>800</v>
      </c>
      <c r="C171" s="7" t="s">
        <v>801</v>
      </c>
      <c r="D171" s="7"/>
      <c r="E171" s="7"/>
      <c r="F171" s="7"/>
      <c r="G171" s="7"/>
      <c r="H171" s="7"/>
      <c r="I171" s="7"/>
      <c r="J171" s="7" t="s">
        <v>442</v>
      </c>
      <c r="K171" s="7" t="s">
        <v>802</v>
      </c>
      <c r="L171" s="7" t="s">
        <v>803</v>
      </c>
      <c r="M171" s="7" t="s">
        <v>804</v>
      </c>
      <c r="N171" s="7"/>
      <c r="O171" s="7" t="s">
        <v>25</v>
      </c>
      <c r="P171" s="14"/>
      <c r="Q171" s="14"/>
      <c r="R171" s="14"/>
      <c r="U171" s="7" t="s">
        <v>803</v>
      </c>
      <c r="V171" s="7"/>
      <c r="W171" s="7"/>
      <c r="X171" s="7"/>
    </row>
    <row r="172" spans="1:24" s="9" customFormat="1" ht="60" hidden="1" x14ac:dyDescent="0.25">
      <c r="A172" s="7" t="s">
        <v>805</v>
      </c>
      <c r="B172" s="7" t="s">
        <v>806</v>
      </c>
      <c r="C172" s="7" t="s">
        <v>807</v>
      </c>
      <c r="D172" s="7"/>
      <c r="E172" s="7"/>
      <c r="F172" s="7"/>
      <c r="G172" s="7"/>
      <c r="H172" s="7"/>
      <c r="I172" s="7"/>
      <c r="J172" s="7" t="s">
        <v>490</v>
      </c>
      <c r="K172" s="7" t="s">
        <v>756</v>
      </c>
      <c r="L172" s="7" t="s">
        <v>808</v>
      </c>
      <c r="M172" s="7" t="s">
        <v>809</v>
      </c>
      <c r="N172" s="7"/>
      <c r="O172" s="7" t="s">
        <v>25</v>
      </c>
      <c r="P172" s="14"/>
      <c r="Q172" s="14"/>
      <c r="R172" s="14"/>
      <c r="U172" s="7" t="s">
        <v>808</v>
      </c>
      <c r="V172" s="7"/>
      <c r="W172" s="7"/>
      <c r="X172" s="7"/>
    </row>
    <row r="173" spans="1:24" s="9" customFormat="1" ht="30" hidden="1" x14ac:dyDescent="0.25">
      <c r="A173" s="7" t="s">
        <v>810</v>
      </c>
      <c r="B173" s="7" t="s">
        <v>811</v>
      </c>
      <c r="C173" s="7" t="s">
        <v>812</v>
      </c>
      <c r="D173" s="7"/>
      <c r="E173" s="7"/>
      <c r="F173" s="7"/>
      <c r="G173" s="7"/>
      <c r="H173" s="7"/>
      <c r="I173" s="7"/>
      <c r="J173" s="7" t="s">
        <v>679</v>
      </c>
      <c r="K173" s="7" t="s">
        <v>813</v>
      </c>
      <c r="L173" s="7" t="s">
        <v>814</v>
      </c>
      <c r="M173" s="7" t="s">
        <v>815</v>
      </c>
      <c r="N173" s="7"/>
      <c r="O173" s="7" t="s">
        <v>25</v>
      </c>
      <c r="P173" s="14"/>
      <c r="Q173" s="14"/>
      <c r="R173" s="14"/>
      <c r="U173" s="7" t="s">
        <v>814</v>
      </c>
      <c r="V173" s="7"/>
      <c r="W173" s="7"/>
      <c r="X173" s="7"/>
    </row>
    <row r="174" spans="1:24" s="9" customFormat="1" ht="90" hidden="1" x14ac:dyDescent="0.25">
      <c r="A174" s="7" t="s">
        <v>816</v>
      </c>
      <c r="B174" s="7" t="s">
        <v>817</v>
      </c>
      <c r="C174" s="7" t="s">
        <v>132</v>
      </c>
      <c r="D174" s="7"/>
      <c r="E174" s="7"/>
      <c r="F174" s="7"/>
      <c r="G174" s="7"/>
      <c r="H174" s="7"/>
      <c r="I174" s="7"/>
      <c r="J174" s="7" t="s">
        <v>429</v>
      </c>
      <c r="K174" s="7" t="s">
        <v>818</v>
      </c>
      <c r="L174" s="7" t="s">
        <v>819</v>
      </c>
      <c r="M174" s="7" t="s">
        <v>820</v>
      </c>
      <c r="N174" s="7"/>
      <c r="O174" s="7" t="s">
        <v>25</v>
      </c>
      <c r="P174" s="14"/>
      <c r="Q174" s="14"/>
      <c r="R174" s="14"/>
      <c r="U174" s="7" t="s">
        <v>819</v>
      </c>
      <c r="V174" s="7"/>
      <c r="W174" s="7"/>
      <c r="X174" s="7"/>
    </row>
    <row r="175" spans="1:24" s="9" customFormat="1" hidden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4"/>
      <c r="Q175" s="14"/>
      <c r="R175" s="14"/>
      <c r="U175" s="7"/>
      <c r="V175" s="7"/>
      <c r="W175" s="7" t="s">
        <v>821</v>
      </c>
      <c r="X175" s="7" t="s">
        <v>42</v>
      </c>
    </row>
    <row r="176" spans="1:24" s="9" customFormat="1" ht="45" hidden="1" x14ac:dyDescent="0.25">
      <c r="A176" s="10" t="s">
        <v>822</v>
      </c>
      <c r="B176" s="10" t="s">
        <v>823</v>
      </c>
      <c r="C176" s="10" t="s">
        <v>824</v>
      </c>
      <c r="D176" s="10"/>
      <c r="E176" s="10"/>
      <c r="F176" s="10"/>
      <c r="G176" s="10"/>
      <c r="H176" s="10"/>
      <c r="I176" s="10"/>
      <c r="J176" s="10" t="s">
        <v>557</v>
      </c>
      <c r="K176" s="10" t="s">
        <v>825</v>
      </c>
      <c r="L176" s="10" t="s">
        <v>826</v>
      </c>
      <c r="M176" s="10" t="s">
        <v>827</v>
      </c>
      <c r="N176" s="10" t="s">
        <v>827</v>
      </c>
      <c r="O176" s="10" t="s">
        <v>13</v>
      </c>
      <c r="P176" s="14"/>
      <c r="Q176" s="14"/>
      <c r="R176" s="14"/>
      <c r="U176" s="10" t="s">
        <v>826</v>
      </c>
      <c r="V176" s="12" t="s">
        <v>42</v>
      </c>
      <c r="W176" s="10"/>
      <c r="X176" s="10"/>
    </row>
    <row r="177" spans="1:24" s="9" customFormat="1" ht="105" hidden="1" x14ac:dyDescent="0.25">
      <c r="A177" s="7" t="s">
        <v>828</v>
      </c>
      <c r="B177" s="7" t="s">
        <v>829</v>
      </c>
      <c r="C177" s="7" t="s">
        <v>830</v>
      </c>
      <c r="D177" s="7"/>
      <c r="E177" s="7"/>
      <c r="F177" s="7"/>
      <c r="G177" s="7"/>
      <c r="H177" s="7"/>
      <c r="I177" s="7"/>
      <c r="J177" s="7" t="s">
        <v>831</v>
      </c>
      <c r="K177" s="7" t="s">
        <v>832</v>
      </c>
      <c r="L177" s="7" t="s">
        <v>833</v>
      </c>
      <c r="M177" s="13" t="s">
        <v>834</v>
      </c>
      <c r="N177" s="7"/>
      <c r="O177" s="7" t="s">
        <v>25</v>
      </c>
      <c r="P177" s="14"/>
      <c r="Q177" s="14"/>
      <c r="R177" s="14"/>
      <c r="U177" s="7" t="s">
        <v>833</v>
      </c>
      <c r="V177" s="7"/>
      <c r="W177" s="7"/>
      <c r="X177" s="7"/>
    </row>
    <row r="178" spans="1:24" s="9" customFormat="1" ht="45" hidden="1" x14ac:dyDescent="0.25">
      <c r="A178" s="7" t="s">
        <v>835</v>
      </c>
      <c r="B178" s="7" t="s">
        <v>836</v>
      </c>
      <c r="C178" s="7" t="s">
        <v>837</v>
      </c>
      <c r="D178" s="7"/>
      <c r="E178" s="7"/>
      <c r="F178" s="7"/>
      <c r="G178" s="7"/>
      <c r="H178" s="7"/>
      <c r="I178" s="7"/>
      <c r="J178" s="7" t="s">
        <v>838</v>
      </c>
      <c r="K178" s="7" t="s">
        <v>839</v>
      </c>
      <c r="L178" s="7" t="s">
        <v>840</v>
      </c>
      <c r="M178" s="7" t="s">
        <v>841</v>
      </c>
      <c r="N178" s="7"/>
      <c r="O178" s="7" t="s">
        <v>25</v>
      </c>
      <c r="P178" s="14"/>
      <c r="Q178" s="14"/>
      <c r="R178" s="14"/>
      <c r="U178" s="7" t="s">
        <v>840</v>
      </c>
      <c r="V178" s="7"/>
      <c r="W178" s="7"/>
      <c r="X178" s="7"/>
    </row>
    <row r="179" spans="1:24" s="9" customFormat="1" hidden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4"/>
      <c r="Q179" s="14"/>
      <c r="R179" s="14"/>
      <c r="U179" s="7"/>
      <c r="V179" s="7"/>
      <c r="W179" s="7" t="s">
        <v>842</v>
      </c>
      <c r="X179" s="7" t="s">
        <v>68</v>
      </c>
    </row>
    <row r="180" spans="1:24" s="9" customFormat="1" ht="30" hidden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9"/>
      <c r="Q180" s="19"/>
      <c r="R180" s="19"/>
      <c r="U180" s="7"/>
      <c r="V180" s="7"/>
      <c r="W180" s="7" t="s">
        <v>843</v>
      </c>
      <c r="X180" s="7" t="s">
        <v>68</v>
      </c>
    </row>
    <row r="181" spans="1:24" s="9" customFormat="1" ht="30" hidden="1" x14ac:dyDescent="0.25">
      <c r="A181" s="10" t="s">
        <v>844</v>
      </c>
      <c r="B181" s="10" t="s">
        <v>845</v>
      </c>
      <c r="C181" s="10" t="s">
        <v>846</v>
      </c>
      <c r="D181" s="10"/>
      <c r="E181" s="10"/>
      <c r="F181" s="10"/>
      <c r="G181" s="10"/>
      <c r="H181" s="10"/>
      <c r="I181" s="10"/>
      <c r="J181" s="10" t="s">
        <v>245</v>
      </c>
      <c r="K181" s="10" t="s">
        <v>847</v>
      </c>
      <c r="L181" s="10" t="s">
        <v>848</v>
      </c>
      <c r="M181" s="10" t="s">
        <v>849</v>
      </c>
      <c r="N181" s="10" t="s">
        <v>849</v>
      </c>
      <c r="O181" s="10" t="s">
        <v>13</v>
      </c>
      <c r="P181" s="14">
        <v>1991.7973987012936</v>
      </c>
      <c r="Q181" s="14"/>
      <c r="R181" s="14">
        <v>2079.9405940594056</v>
      </c>
      <c r="S181" s="11">
        <f>AVERAGE(P181:R181)*12</f>
        <v>24430.427956564192</v>
      </c>
      <c r="U181" s="10" t="s">
        <v>848</v>
      </c>
      <c r="V181" s="12" t="s">
        <v>42</v>
      </c>
      <c r="W181" s="10" t="s">
        <v>850</v>
      </c>
      <c r="X181" s="10" t="s">
        <v>42</v>
      </c>
    </row>
    <row r="182" spans="1:24" s="9" customFormat="1" ht="45" hidden="1" x14ac:dyDescent="0.25">
      <c r="A182" s="10" t="s">
        <v>851</v>
      </c>
      <c r="B182" s="10" t="s">
        <v>852</v>
      </c>
      <c r="C182" s="10" t="s">
        <v>853</v>
      </c>
      <c r="D182" s="10"/>
      <c r="E182" s="10"/>
      <c r="F182" s="10"/>
      <c r="G182" s="10"/>
      <c r="H182" s="10"/>
      <c r="I182" s="10"/>
      <c r="J182" s="10" t="s">
        <v>854</v>
      </c>
      <c r="K182" s="10" t="s">
        <v>855</v>
      </c>
      <c r="L182" s="10" t="s">
        <v>856</v>
      </c>
      <c r="M182" s="10" t="s">
        <v>857</v>
      </c>
      <c r="N182" s="10" t="s">
        <v>857</v>
      </c>
      <c r="O182" s="10" t="s">
        <v>13</v>
      </c>
      <c r="P182" s="14"/>
      <c r="Q182" s="14"/>
      <c r="R182" s="14">
        <v>0</v>
      </c>
      <c r="U182" s="10" t="s">
        <v>856</v>
      </c>
      <c r="V182" s="12" t="s">
        <v>42</v>
      </c>
      <c r="W182" s="10"/>
      <c r="X182" s="10" t="s">
        <v>42</v>
      </c>
    </row>
    <row r="183" spans="1:24" s="9" customFormat="1" ht="30" hidden="1" x14ac:dyDescent="0.25">
      <c r="A183" s="7" t="s">
        <v>858</v>
      </c>
      <c r="B183" s="7" t="s">
        <v>859</v>
      </c>
      <c r="C183" s="7" t="s">
        <v>860</v>
      </c>
      <c r="D183" s="7"/>
      <c r="E183" s="7"/>
      <c r="F183" s="7"/>
      <c r="G183" s="7"/>
      <c r="H183" s="7"/>
      <c r="I183" s="7"/>
      <c r="J183" s="7" t="s">
        <v>861</v>
      </c>
      <c r="K183" s="7" t="s">
        <v>862</v>
      </c>
      <c r="L183" s="7" t="s">
        <v>863</v>
      </c>
      <c r="M183" s="7" t="s">
        <v>864</v>
      </c>
      <c r="N183" s="7"/>
      <c r="O183" s="7" t="s">
        <v>25</v>
      </c>
      <c r="P183" s="14"/>
      <c r="Q183" s="14"/>
      <c r="R183" s="14"/>
      <c r="U183" s="7" t="s">
        <v>863</v>
      </c>
      <c r="V183" s="7"/>
      <c r="W183" s="7"/>
      <c r="X183" s="7"/>
    </row>
    <row r="184" spans="1:24" s="9" customFormat="1" ht="30" hidden="1" x14ac:dyDescent="0.25">
      <c r="A184" s="7" t="s">
        <v>865</v>
      </c>
      <c r="B184" s="7" t="s">
        <v>866</v>
      </c>
      <c r="C184" s="7" t="s">
        <v>867</v>
      </c>
      <c r="D184" s="7"/>
      <c r="E184" s="7"/>
      <c r="F184" s="7"/>
      <c r="G184" s="7"/>
      <c r="H184" s="7"/>
      <c r="I184" s="7"/>
      <c r="J184" s="7" t="s">
        <v>868</v>
      </c>
      <c r="K184" s="7" t="s">
        <v>869</v>
      </c>
      <c r="L184" s="7" t="s">
        <v>870</v>
      </c>
      <c r="M184" s="7" t="s">
        <v>871</v>
      </c>
      <c r="N184" s="7"/>
      <c r="O184" s="7" t="s">
        <v>25</v>
      </c>
      <c r="P184" s="14"/>
      <c r="Q184" s="14"/>
      <c r="R184" s="14">
        <v>0</v>
      </c>
      <c r="U184" s="7" t="s">
        <v>870</v>
      </c>
      <c r="V184" s="7"/>
      <c r="W184" s="7"/>
      <c r="X184" s="7"/>
    </row>
    <row r="185" spans="1:24" s="9" customFormat="1" ht="30" hidden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4"/>
      <c r="Q185" s="14"/>
      <c r="R185" s="14"/>
      <c r="U185" s="7"/>
      <c r="V185" s="7"/>
      <c r="W185" s="7" t="s">
        <v>872</v>
      </c>
      <c r="X185" s="7" t="s">
        <v>42</v>
      </c>
    </row>
    <row r="186" spans="1:24" s="9" customFormat="1" hidden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4"/>
      <c r="Q186" s="14"/>
      <c r="R186" s="14"/>
      <c r="U186" s="7"/>
      <c r="V186" s="7"/>
      <c r="W186" s="7" t="s">
        <v>873</v>
      </c>
      <c r="X186" s="7" t="s">
        <v>42</v>
      </c>
    </row>
    <row r="187" spans="1:24" s="9" customFormat="1" hidden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4"/>
      <c r="Q187" s="14"/>
      <c r="R187" s="14"/>
      <c r="U187" s="7"/>
      <c r="V187" s="7"/>
      <c r="W187" s="7" t="s">
        <v>874</v>
      </c>
      <c r="X187" s="7" t="s">
        <v>42</v>
      </c>
    </row>
    <row r="188" spans="1:24" s="9" customFormat="1" ht="30" hidden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4"/>
      <c r="Q188" s="14"/>
      <c r="R188" s="14"/>
      <c r="U188" s="7"/>
      <c r="V188" s="7"/>
      <c r="W188" s="7" t="s">
        <v>875</v>
      </c>
      <c r="X188" s="7" t="s">
        <v>68</v>
      </c>
    </row>
    <row r="189" spans="1:24" s="9" customFormat="1" ht="30" hidden="1" x14ac:dyDescent="0.25">
      <c r="A189" s="7" t="s">
        <v>876</v>
      </c>
      <c r="B189" s="7" t="s">
        <v>877</v>
      </c>
      <c r="C189" s="7" t="s">
        <v>878</v>
      </c>
      <c r="D189" s="7"/>
      <c r="E189" s="7"/>
      <c r="F189" s="7"/>
      <c r="G189" s="7"/>
      <c r="H189" s="7"/>
      <c r="I189" s="7"/>
      <c r="J189" s="7" t="s">
        <v>879</v>
      </c>
      <c r="K189" s="7" t="s">
        <v>880</v>
      </c>
      <c r="L189" s="7" t="s">
        <v>881</v>
      </c>
      <c r="M189" s="7" t="s">
        <v>882</v>
      </c>
      <c r="N189" s="7"/>
      <c r="O189" s="7" t="s">
        <v>25</v>
      </c>
      <c r="P189" s="14"/>
      <c r="Q189" s="14"/>
      <c r="R189" s="14"/>
      <c r="U189" s="7" t="s">
        <v>881</v>
      </c>
      <c r="V189" s="7"/>
      <c r="W189" s="7"/>
      <c r="X189" s="7"/>
    </row>
    <row r="190" spans="1:24" s="9" customFormat="1" hidden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4"/>
      <c r="Q190" s="14"/>
      <c r="R190" s="14"/>
      <c r="U190" s="7"/>
      <c r="V190" s="7"/>
      <c r="W190" s="7" t="s">
        <v>883</v>
      </c>
      <c r="X190" s="7" t="s">
        <v>42</v>
      </c>
    </row>
    <row r="191" spans="1:24" s="9" customFormat="1" hidden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4"/>
      <c r="Q191" s="14"/>
      <c r="R191" s="14"/>
      <c r="U191" s="7"/>
      <c r="V191" s="7"/>
      <c r="W191" s="7" t="s">
        <v>884</v>
      </c>
      <c r="X191" s="7" t="s">
        <v>42</v>
      </c>
    </row>
    <row r="192" spans="1:24" s="9" customFormat="1" ht="30" hidden="1" x14ac:dyDescent="0.25">
      <c r="A192" s="7" t="s">
        <v>885</v>
      </c>
      <c r="B192" s="7" t="s">
        <v>886</v>
      </c>
      <c r="C192" s="7" t="s">
        <v>887</v>
      </c>
      <c r="D192" s="7"/>
      <c r="E192" s="7"/>
      <c r="F192" s="7"/>
      <c r="G192" s="7"/>
      <c r="H192" s="7"/>
      <c r="I192" s="7"/>
      <c r="J192" s="7" t="s">
        <v>125</v>
      </c>
      <c r="K192" s="7" t="s">
        <v>117</v>
      </c>
      <c r="L192" s="7" t="s">
        <v>888</v>
      </c>
      <c r="M192" s="7" t="s">
        <v>889</v>
      </c>
      <c r="N192" s="7"/>
      <c r="O192" s="7" t="s">
        <v>25</v>
      </c>
      <c r="P192" s="19"/>
      <c r="Q192" s="19"/>
      <c r="R192" s="19"/>
      <c r="U192" s="7" t="s">
        <v>888</v>
      </c>
      <c r="V192" s="7"/>
      <c r="W192" s="7" t="s">
        <v>890</v>
      </c>
      <c r="X192" s="7" t="s">
        <v>68</v>
      </c>
    </row>
    <row r="193" spans="1:24" s="9" customFormat="1" hidden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4"/>
      <c r="Q193" s="14"/>
      <c r="R193" s="14"/>
      <c r="U193" s="7"/>
      <c r="V193" s="7"/>
      <c r="W193" s="7" t="s">
        <v>891</v>
      </c>
      <c r="X193" s="7" t="s">
        <v>42</v>
      </c>
    </row>
    <row r="194" spans="1:24" x14ac:dyDescent="0.25">
      <c r="A194" s="14" t="s">
        <v>892</v>
      </c>
      <c r="B194" s="14" t="s">
        <v>893</v>
      </c>
      <c r="C194" s="14" t="s">
        <v>269</v>
      </c>
      <c r="D194" s="25">
        <v>1</v>
      </c>
      <c r="E194" s="14">
        <f>550*D194</f>
        <v>550</v>
      </c>
      <c r="F194" s="22">
        <f>H194/4</f>
        <v>27.5</v>
      </c>
      <c r="G194" s="15">
        <f>F194*$S194/(12/5)/2</f>
        <v>84836.825980392154</v>
      </c>
      <c r="H194" s="14">
        <f>0.2*E194</f>
        <v>110</v>
      </c>
      <c r="I194" s="15">
        <f>F194*$S194*12 + H194*$S194/2</f>
        <v>5701034.7058823528</v>
      </c>
      <c r="J194" s="16" t="s">
        <v>29</v>
      </c>
      <c r="K194" s="16" t="s">
        <v>731</v>
      </c>
      <c r="L194" s="16" t="s">
        <v>894</v>
      </c>
      <c r="M194" s="16" t="s">
        <v>895</v>
      </c>
      <c r="N194" s="16"/>
      <c r="O194" s="16" t="s">
        <v>25</v>
      </c>
      <c r="P194" s="17"/>
      <c r="Q194" s="17"/>
      <c r="R194" s="17">
        <v>1233.9901960784314</v>
      </c>
      <c r="S194" s="18">
        <f>AVERAGE(P194:R194)*12</f>
        <v>14807.882352941177</v>
      </c>
      <c r="U194" s="16" t="s">
        <v>894</v>
      </c>
      <c r="V194" s="16"/>
      <c r="W194" s="16" t="s">
        <v>896</v>
      </c>
      <c r="X194" s="16" t="s">
        <v>68</v>
      </c>
    </row>
    <row r="195" spans="1:24" s="9" customFormat="1" hidden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4"/>
      <c r="Q195" s="14"/>
      <c r="R195" s="14"/>
      <c r="U195" s="7"/>
      <c r="V195" s="7"/>
      <c r="W195" s="7"/>
      <c r="X195" s="7"/>
    </row>
    <row r="196" spans="1:24" s="9" customFormat="1" ht="30" hidden="1" x14ac:dyDescent="0.25">
      <c r="A196" s="7" t="s">
        <v>897</v>
      </c>
      <c r="B196" s="7" t="s">
        <v>898</v>
      </c>
      <c r="C196" s="7" t="s">
        <v>899</v>
      </c>
      <c r="D196" s="7"/>
      <c r="E196" s="7"/>
      <c r="F196" s="7"/>
      <c r="G196" s="7"/>
      <c r="H196" s="7"/>
      <c r="I196" s="7"/>
      <c r="J196" s="7" t="s">
        <v>125</v>
      </c>
      <c r="K196" s="7" t="s">
        <v>900</v>
      </c>
      <c r="L196" s="7" t="s">
        <v>901</v>
      </c>
      <c r="M196" s="7" t="s">
        <v>902</v>
      </c>
      <c r="N196" s="7"/>
      <c r="O196" s="7" t="s">
        <v>25</v>
      </c>
      <c r="P196" s="14"/>
      <c r="Q196" s="14"/>
      <c r="R196" s="14"/>
      <c r="U196" s="7" t="s">
        <v>901</v>
      </c>
      <c r="V196" s="7"/>
      <c r="W196" s="7"/>
      <c r="X196" s="7"/>
    </row>
    <row r="197" spans="1:24" s="9" customFormat="1" ht="30" hidden="1" x14ac:dyDescent="0.25">
      <c r="A197" s="10" t="s">
        <v>903</v>
      </c>
      <c r="B197" s="10" t="s">
        <v>904</v>
      </c>
      <c r="C197" s="10" t="s">
        <v>905</v>
      </c>
      <c r="D197" s="10"/>
      <c r="E197" s="10"/>
      <c r="F197" s="10"/>
      <c r="G197" s="10"/>
      <c r="H197" s="10"/>
      <c r="I197" s="10"/>
      <c r="J197" s="10" t="s">
        <v>557</v>
      </c>
      <c r="K197" s="10" t="s">
        <v>906</v>
      </c>
      <c r="L197" s="10" t="s">
        <v>907</v>
      </c>
      <c r="M197" s="10" t="s">
        <v>908</v>
      </c>
      <c r="N197" s="10" t="s">
        <v>908</v>
      </c>
      <c r="O197" s="10" t="s">
        <v>13</v>
      </c>
      <c r="P197" s="14">
        <v>1386.1109923717518</v>
      </c>
      <c r="Q197" s="14"/>
      <c r="R197" s="14">
        <v>1550</v>
      </c>
      <c r="S197" s="11">
        <f>AVERAGE(P197:R197)*12</f>
        <v>17616.66595423051</v>
      </c>
      <c r="U197" s="10" t="s">
        <v>907</v>
      </c>
      <c r="V197" s="12" t="s">
        <v>42</v>
      </c>
      <c r="W197" s="10" t="s">
        <v>909</v>
      </c>
      <c r="X197" s="10" t="s">
        <v>42</v>
      </c>
    </row>
    <row r="198" spans="1:24" s="9" customFormat="1" ht="75" hidden="1" x14ac:dyDescent="0.25">
      <c r="A198" s="7" t="s">
        <v>910</v>
      </c>
      <c r="B198" s="7" t="s">
        <v>911</v>
      </c>
      <c r="C198" s="7" t="s">
        <v>912</v>
      </c>
      <c r="D198" s="7"/>
      <c r="E198" s="7"/>
      <c r="F198" s="7"/>
      <c r="G198" s="7"/>
      <c r="H198" s="7"/>
      <c r="I198" s="7"/>
      <c r="J198" s="7" t="s">
        <v>913</v>
      </c>
      <c r="K198" s="7" t="s">
        <v>914</v>
      </c>
      <c r="L198" s="7" t="s">
        <v>915</v>
      </c>
      <c r="M198" s="7" t="s">
        <v>916</v>
      </c>
      <c r="N198" s="7"/>
      <c r="O198" s="7" t="s">
        <v>25</v>
      </c>
      <c r="P198" s="14"/>
      <c r="Q198" s="14"/>
      <c r="R198" s="14"/>
      <c r="U198" s="7" t="s">
        <v>915</v>
      </c>
      <c r="V198" s="7"/>
      <c r="W198" s="7" t="s">
        <v>917</v>
      </c>
      <c r="X198" s="7" t="s">
        <v>68</v>
      </c>
    </row>
    <row r="199" spans="1:24" s="9" customFormat="1" ht="30" hidden="1" x14ac:dyDescent="0.25">
      <c r="A199" s="7" t="s">
        <v>918</v>
      </c>
      <c r="B199" s="7" t="s">
        <v>919</v>
      </c>
      <c r="C199" s="7" t="s">
        <v>920</v>
      </c>
      <c r="D199" s="7"/>
      <c r="E199" s="7"/>
      <c r="F199" s="7"/>
      <c r="G199" s="7"/>
      <c r="H199" s="7"/>
      <c r="I199" s="7"/>
      <c r="J199" s="7" t="s">
        <v>102</v>
      </c>
      <c r="K199" s="7" t="s">
        <v>289</v>
      </c>
      <c r="L199" s="7" t="s">
        <v>921</v>
      </c>
      <c r="M199" s="7" t="s">
        <v>916</v>
      </c>
      <c r="N199" s="7"/>
      <c r="O199" s="7" t="s">
        <v>25</v>
      </c>
      <c r="P199" s="14"/>
      <c r="Q199" s="14"/>
      <c r="R199" s="14"/>
      <c r="U199" s="7" t="s">
        <v>921</v>
      </c>
      <c r="V199" s="7"/>
      <c r="W199" s="7"/>
      <c r="X199" s="7"/>
    </row>
    <row r="200" spans="1:24" s="9" customFormat="1" ht="30" hidden="1" x14ac:dyDescent="0.25">
      <c r="A200" s="7" t="s">
        <v>922</v>
      </c>
      <c r="B200" s="7" t="s">
        <v>923</v>
      </c>
      <c r="C200" s="7" t="s">
        <v>208</v>
      </c>
      <c r="D200" s="7"/>
      <c r="E200" s="7"/>
      <c r="F200" s="7"/>
      <c r="G200" s="7"/>
      <c r="H200" s="7"/>
      <c r="I200" s="7"/>
      <c r="J200" s="7" t="s">
        <v>924</v>
      </c>
      <c r="K200" s="7" t="s">
        <v>38</v>
      </c>
      <c r="L200" s="7" t="s">
        <v>925</v>
      </c>
      <c r="M200" s="7" t="s">
        <v>926</v>
      </c>
      <c r="N200" s="7"/>
      <c r="O200" s="7" t="s">
        <v>25</v>
      </c>
      <c r="P200" s="14"/>
      <c r="Q200" s="14"/>
      <c r="R200" s="14"/>
      <c r="U200" s="7" t="s">
        <v>925</v>
      </c>
      <c r="V200" s="7"/>
      <c r="W200" s="7"/>
      <c r="X200" s="7"/>
    </row>
    <row r="201" spans="1:24" s="9" customFormat="1" ht="45" hidden="1" x14ac:dyDescent="0.25">
      <c r="A201" s="7" t="s">
        <v>927</v>
      </c>
      <c r="B201" s="7" t="s">
        <v>928</v>
      </c>
      <c r="C201" s="7" t="s">
        <v>929</v>
      </c>
      <c r="D201" s="7"/>
      <c r="E201" s="7"/>
      <c r="F201" s="7"/>
      <c r="G201" s="7"/>
      <c r="H201" s="7"/>
      <c r="I201" s="7"/>
      <c r="J201" s="7" t="s">
        <v>930</v>
      </c>
      <c r="K201" s="7" t="s">
        <v>931</v>
      </c>
      <c r="L201" s="7" t="s">
        <v>932</v>
      </c>
      <c r="M201" s="7" t="s">
        <v>933</v>
      </c>
      <c r="N201" s="7"/>
      <c r="O201" s="7" t="s">
        <v>25</v>
      </c>
      <c r="P201" s="14"/>
      <c r="Q201" s="14"/>
      <c r="R201" s="14">
        <v>0</v>
      </c>
      <c r="U201" s="7" t="s">
        <v>932</v>
      </c>
      <c r="V201" s="7"/>
      <c r="W201" s="7" t="s">
        <v>934</v>
      </c>
      <c r="X201" s="7" t="s">
        <v>68</v>
      </c>
    </row>
    <row r="202" spans="1:24" s="9" customFormat="1" ht="45" hidden="1" x14ac:dyDescent="0.25">
      <c r="A202" s="7" t="s">
        <v>935</v>
      </c>
      <c r="B202" s="7" t="s">
        <v>936</v>
      </c>
      <c r="C202" s="7" t="s">
        <v>937</v>
      </c>
      <c r="D202" s="7"/>
      <c r="E202" s="7"/>
      <c r="F202" s="7"/>
      <c r="G202" s="7"/>
      <c r="H202" s="7"/>
      <c r="I202" s="7"/>
      <c r="J202" s="7" t="s">
        <v>838</v>
      </c>
      <c r="K202" s="7" t="s">
        <v>938</v>
      </c>
      <c r="L202" s="7" t="s">
        <v>939</v>
      </c>
      <c r="M202" s="7" t="s">
        <v>940</v>
      </c>
      <c r="N202" s="7"/>
      <c r="O202" s="7" t="s">
        <v>25</v>
      </c>
      <c r="P202" s="14"/>
      <c r="Q202" s="14"/>
      <c r="R202" s="14"/>
      <c r="U202" s="7" t="s">
        <v>939</v>
      </c>
      <c r="V202" s="7"/>
      <c r="W202" s="7"/>
      <c r="X202" s="7"/>
    </row>
    <row r="203" spans="1:24" s="9" customFormat="1" hidden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4"/>
      <c r="Q203" s="14"/>
      <c r="R203" s="14"/>
      <c r="U203" s="7"/>
      <c r="V203" s="7"/>
      <c r="W203" s="7" t="s">
        <v>941</v>
      </c>
      <c r="X203" s="7" t="s">
        <v>68</v>
      </c>
    </row>
    <row r="204" spans="1:24" s="9" customFormat="1" ht="30" hidden="1" x14ac:dyDescent="0.25">
      <c r="A204" s="7" t="s">
        <v>942</v>
      </c>
      <c r="B204" s="7" t="s">
        <v>943</v>
      </c>
      <c r="C204" s="7" t="s">
        <v>115</v>
      </c>
      <c r="D204" s="7"/>
      <c r="E204" s="7"/>
      <c r="F204" s="7"/>
      <c r="G204" s="7"/>
      <c r="H204" s="7"/>
      <c r="I204" s="7"/>
      <c r="J204" s="7" t="s">
        <v>944</v>
      </c>
      <c r="K204" s="7" t="s">
        <v>149</v>
      </c>
      <c r="L204" s="7" t="s">
        <v>945</v>
      </c>
      <c r="M204" s="7" t="s">
        <v>946</v>
      </c>
      <c r="N204" s="7"/>
      <c r="O204" s="7" t="s">
        <v>25</v>
      </c>
      <c r="P204" s="19"/>
      <c r="Q204" s="19"/>
      <c r="R204" s="19"/>
      <c r="U204" s="7" t="s">
        <v>945</v>
      </c>
      <c r="V204" s="20" t="s">
        <v>42</v>
      </c>
      <c r="W204" s="7" t="s">
        <v>947</v>
      </c>
      <c r="X204" s="7" t="s">
        <v>42</v>
      </c>
    </row>
    <row r="205" spans="1:24" s="9" customFormat="1" ht="75" hidden="1" x14ac:dyDescent="0.25">
      <c r="A205" s="10" t="s">
        <v>948</v>
      </c>
      <c r="B205" s="10" t="s">
        <v>949</v>
      </c>
      <c r="C205" s="10" t="s">
        <v>950</v>
      </c>
      <c r="D205" s="10"/>
      <c r="E205" s="10"/>
      <c r="F205" s="10"/>
      <c r="G205" s="10"/>
      <c r="H205" s="10"/>
      <c r="I205" s="10"/>
      <c r="J205" s="10" t="s">
        <v>172</v>
      </c>
      <c r="K205" s="10" t="s">
        <v>64</v>
      </c>
      <c r="L205" s="10" t="s">
        <v>951</v>
      </c>
      <c r="M205" s="10" t="s">
        <v>952</v>
      </c>
      <c r="N205" s="10" t="s">
        <v>952</v>
      </c>
      <c r="O205" s="10" t="s">
        <v>13</v>
      </c>
      <c r="P205" s="14">
        <v>1000.0306995216315</v>
      </c>
      <c r="Q205" s="14"/>
      <c r="R205" s="14"/>
      <c r="S205" s="11">
        <f t="shared" ref="S205" si="3">AVERAGE(P205:R205)*12</f>
        <v>12000.368394259578</v>
      </c>
      <c r="U205" s="10" t="s">
        <v>951</v>
      </c>
      <c r="V205" s="12" t="s">
        <v>42</v>
      </c>
      <c r="W205" s="10" t="s">
        <v>953</v>
      </c>
      <c r="X205" s="10" t="s">
        <v>42</v>
      </c>
    </row>
    <row r="206" spans="1:24" ht="30" x14ac:dyDescent="0.25">
      <c r="A206" s="14" t="s">
        <v>954</v>
      </c>
      <c r="B206" s="14" t="s">
        <v>955</v>
      </c>
      <c r="C206" s="14" t="s">
        <v>208</v>
      </c>
      <c r="D206" s="24">
        <f>1.6/4</f>
        <v>0.4</v>
      </c>
      <c r="E206" s="14">
        <f>550*D206</f>
        <v>220</v>
      </c>
      <c r="F206" s="22">
        <f>H206/4</f>
        <v>5.5</v>
      </c>
      <c r="G206" s="15">
        <f>F206*$S206/(12/5)/2</f>
        <v>113135.65326833325</v>
      </c>
      <c r="H206" s="14">
        <f>0.1*E206</f>
        <v>22</v>
      </c>
      <c r="I206" s="15">
        <f>F206*$S206*12 + H206*$S206/2</f>
        <v>7602715.8996319938</v>
      </c>
      <c r="J206" s="16" t="s">
        <v>956</v>
      </c>
      <c r="K206" s="16" t="s">
        <v>271</v>
      </c>
      <c r="L206" s="16" t="s">
        <v>957</v>
      </c>
      <c r="M206" s="16" t="s">
        <v>958</v>
      </c>
      <c r="N206" s="16"/>
      <c r="O206" s="16" t="s">
        <v>25</v>
      </c>
      <c r="P206" s="17">
        <v>16456.095020848472</v>
      </c>
      <c r="Q206" s="17"/>
      <c r="R206" s="17"/>
      <c r="S206" s="18">
        <f>AVERAGE(P206:R206)*6</f>
        <v>98736.570125090831</v>
      </c>
      <c r="U206" s="16" t="s">
        <v>957</v>
      </c>
      <c r="V206" s="16"/>
      <c r="W206" s="16"/>
      <c r="X206" s="16"/>
    </row>
    <row r="207" spans="1:24" s="9" customFormat="1" ht="60" hidden="1" x14ac:dyDescent="0.25">
      <c r="A207" s="7" t="s">
        <v>959</v>
      </c>
      <c r="B207" s="7" t="s">
        <v>960</v>
      </c>
      <c r="C207" s="7" t="s">
        <v>961</v>
      </c>
      <c r="D207" s="7"/>
      <c r="E207" s="7"/>
      <c r="F207" s="7"/>
      <c r="G207" s="7"/>
      <c r="H207" s="7"/>
      <c r="I207" s="7"/>
      <c r="J207" s="7" t="s">
        <v>831</v>
      </c>
      <c r="K207" s="7" t="s">
        <v>825</v>
      </c>
      <c r="L207" s="7" t="s">
        <v>962</v>
      </c>
      <c r="M207" s="7" t="s">
        <v>963</v>
      </c>
      <c r="N207" s="7"/>
      <c r="O207" s="7" t="s">
        <v>25</v>
      </c>
      <c r="P207" s="14"/>
      <c r="Q207" s="14"/>
      <c r="R207" s="14"/>
      <c r="U207" s="7" t="s">
        <v>962</v>
      </c>
      <c r="V207" s="7"/>
      <c r="W207" s="7"/>
      <c r="X207" s="7"/>
    </row>
    <row r="208" spans="1:24" s="9" customFormat="1" ht="60" hidden="1" x14ac:dyDescent="0.25">
      <c r="A208" s="7" t="s">
        <v>964</v>
      </c>
      <c r="B208" s="7" t="s">
        <v>965</v>
      </c>
      <c r="C208" s="7" t="s">
        <v>966</v>
      </c>
      <c r="D208" s="7"/>
      <c r="E208" s="7"/>
      <c r="F208" s="7"/>
      <c r="G208" s="7"/>
      <c r="H208" s="7"/>
      <c r="I208" s="7"/>
      <c r="J208" s="7" t="s">
        <v>831</v>
      </c>
      <c r="K208" s="7" t="s">
        <v>356</v>
      </c>
      <c r="L208" s="7" t="s">
        <v>962</v>
      </c>
      <c r="M208" s="7" t="s">
        <v>963</v>
      </c>
      <c r="N208" s="7"/>
      <c r="O208" s="7" t="s">
        <v>25</v>
      </c>
      <c r="P208" s="14"/>
      <c r="Q208" s="14"/>
      <c r="R208" s="14"/>
      <c r="U208" s="7" t="s">
        <v>962</v>
      </c>
      <c r="V208" s="7"/>
      <c r="W208" s="7"/>
      <c r="X208" s="7"/>
    </row>
    <row r="209" spans="1:24" s="9" customFormat="1" ht="30" hidden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4"/>
      <c r="Q209" s="14"/>
      <c r="R209" s="14"/>
      <c r="U209" s="7"/>
      <c r="V209" s="7"/>
      <c r="W209" s="7" t="s">
        <v>967</v>
      </c>
      <c r="X209" s="7" t="s">
        <v>68</v>
      </c>
    </row>
    <row r="210" spans="1:24" s="9" customFormat="1" ht="30" hidden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4"/>
      <c r="Q210" s="14"/>
      <c r="R210" s="14"/>
      <c r="U210" s="7"/>
      <c r="V210" s="7"/>
      <c r="W210" s="7" t="s">
        <v>968</v>
      </c>
      <c r="X210" s="7" t="s">
        <v>42</v>
      </c>
    </row>
    <row r="211" spans="1:24" ht="45" x14ac:dyDescent="0.25">
      <c r="A211" s="14" t="s">
        <v>969</v>
      </c>
      <c r="B211" s="14" t="s">
        <v>970</v>
      </c>
      <c r="C211" s="14" t="s">
        <v>971</v>
      </c>
      <c r="D211" s="14">
        <v>2.4</v>
      </c>
      <c r="E211" s="14">
        <f t="shared" ref="E211" si="4">550*D211</f>
        <v>1320</v>
      </c>
      <c r="F211" s="22">
        <f>H211/4</f>
        <v>16.5</v>
      </c>
      <c r="G211" s="15">
        <f>F211*$S211/(12/5)/2</f>
        <v>206985.14851485152</v>
      </c>
      <c r="H211" s="14">
        <f>0.05*E211</f>
        <v>66</v>
      </c>
      <c r="I211" s="15">
        <f t="shared" ref="I211" si="5">F211*$S211*12 + H211*$S211/2</f>
        <v>13909401.980198022</v>
      </c>
      <c r="J211" s="16" t="s">
        <v>109</v>
      </c>
      <c r="K211" s="16" t="s">
        <v>731</v>
      </c>
      <c r="L211" s="16" t="s">
        <v>972</v>
      </c>
      <c r="M211" s="16" t="s">
        <v>973</v>
      </c>
      <c r="N211" s="16"/>
      <c r="O211" s="16" t="s">
        <v>25</v>
      </c>
      <c r="P211" s="17"/>
      <c r="Q211" s="17"/>
      <c r="R211" s="17">
        <v>5017.8217821782182</v>
      </c>
      <c r="S211" s="18">
        <f t="shared" ref="S211" si="6">AVERAGE(P211:R211)*12</f>
        <v>60213.861386138618</v>
      </c>
      <c r="U211" s="16" t="s">
        <v>972</v>
      </c>
      <c r="V211" s="16"/>
      <c r="W211" s="16"/>
      <c r="X211" s="16"/>
    </row>
    <row r="212" spans="1:24" ht="45" x14ac:dyDescent="0.25">
      <c r="A212" s="14" t="s">
        <v>974</v>
      </c>
      <c r="B212" s="14" t="s">
        <v>975</v>
      </c>
      <c r="C212" s="14" t="s">
        <v>282</v>
      </c>
      <c r="D212" s="14"/>
      <c r="E212" s="14"/>
      <c r="F212" s="14"/>
      <c r="G212" s="15"/>
      <c r="H212" s="14"/>
      <c r="I212" s="15"/>
      <c r="J212" s="16" t="s">
        <v>976</v>
      </c>
      <c r="K212" s="16" t="s">
        <v>311</v>
      </c>
      <c r="L212" s="16" t="s">
        <v>977</v>
      </c>
      <c r="M212" s="16" t="s">
        <v>978</v>
      </c>
      <c r="N212" s="16"/>
      <c r="O212" s="16" t="s">
        <v>25</v>
      </c>
      <c r="P212" s="17"/>
      <c r="Q212" s="17"/>
      <c r="R212" s="17">
        <v>1945000</v>
      </c>
      <c r="S212" s="18">
        <f>AVERAGE(P212:R212)</f>
        <v>1945000</v>
      </c>
      <c r="U212" s="16" t="s">
        <v>977</v>
      </c>
      <c r="V212" s="16"/>
      <c r="W212" s="16"/>
      <c r="X212" s="16"/>
    </row>
    <row r="213" spans="1:24" s="9" customFormat="1" ht="75" hidden="1" x14ac:dyDescent="0.25">
      <c r="A213" s="7" t="s">
        <v>979</v>
      </c>
      <c r="B213" s="7" t="s">
        <v>980</v>
      </c>
      <c r="C213" s="7" t="s">
        <v>719</v>
      </c>
      <c r="D213" s="7"/>
      <c r="E213" s="7"/>
      <c r="F213" s="7"/>
      <c r="G213" s="7"/>
      <c r="H213" s="7"/>
      <c r="I213" s="7"/>
      <c r="J213" s="7" t="s">
        <v>763</v>
      </c>
      <c r="K213" s="7" t="s">
        <v>900</v>
      </c>
      <c r="L213" s="7" t="s">
        <v>981</v>
      </c>
      <c r="M213" s="7" t="s">
        <v>982</v>
      </c>
      <c r="N213" s="7"/>
      <c r="O213" s="7" t="s">
        <v>25</v>
      </c>
      <c r="P213" s="14"/>
      <c r="Q213" s="14"/>
      <c r="R213" s="14"/>
      <c r="U213" s="7" t="s">
        <v>981</v>
      </c>
      <c r="V213" s="7"/>
      <c r="W213" s="7"/>
      <c r="X213" s="7"/>
    </row>
    <row r="214" spans="1:24" x14ac:dyDescent="0.25">
      <c r="F214" s="27"/>
      <c r="G214" s="27"/>
      <c r="H214" s="27"/>
      <c r="I214" s="27"/>
      <c r="P214" s="14"/>
      <c r="Q214" s="14"/>
      <c r="R214" s="14"/>
    </row>
    <row r="215" spans="1:24" x14ac:dyDescent="0.25">
      <c r="D215" s="19" t="s">
        <v>999</v>
      </c>
      <c r="F215" s="28">
        <f>SUBTOTAL(9,F25:F211)</f>
        <v>223.25</v>
      </c>
      <c r="G215" s="29">
        <f>SUBTOTAL(9,G25:G211)</f>
        <v>824788.29834889714</v>
      </c>
      <c r="H215" s="28">
        <f>SUBTOTAL(9,H25:H211)</f>
        <v>803</v>
      </c>
      <c r="I215" s="29">
        <f>SUBTOTAL(9,I25:I211)</f>
        <v>55357632.714607507</v>
      </c>
      <c r="P215" s="14"/>
      <c r="Q215" s="14"/>
      <c r="R215" s="14"/>
    </row>
    <row r="216" spans="1:24" x14ac:dyDescent="0.25">
      <c r="F216" s="27"/>
      <c r="G216" s="29">
        <f>SUBTOTAL(9,G26:G212)*0.6</f>
        <v>485408.960337342</v>
      </c>
      <c r="H216" s="27"/>
      <c r="I216" s="29">
        <f>SUBTOTAL(9,I26:I212)*0.6</f>
        <v>32619482.134669375</v>
      </c>
      <c r="P216" s="19"/>
      <c r="Q216" s="19"/>
      <c r="R216" s="19"/>
      <c r="U216" s="30" t="s">
        <v>983</v>
      </c>
    </row>
    <row r="217" spans="1:24" x14ac:dyDescent="0.25">
      <c r="U217" s="30" t="s">
        <v>984</v>
      </c>
    </row>
    <row r="218" spans="1:24" x14ac:dyDescent="0.25">
      <c r="U218" s="30" t="s">
        <v>985</v>
      </c>
    </row>
    <row r="219" spans="1:24" x14ac:dyDescent="0.25">
      <c r="B219" s="31"/>
      <c r="C219" s="32"/>
      <c r="D219" s="32"/>
      <c r="E219" s="32"/>
      <c r="F219" s="32"/>
      <c r="G219" s="32"/>
      <c r="H219" s="32"/>
      <c r="U219" s="30" t="s">
        <v>986</v>
      </c>
    </row>
    <row r="220" spans="1:24" x14ac:dyDescent="0.25">
      <c r="B220" s="33" t="s">
        <v>987</v>
      </c>
      <c r="C220" s="32"/>
      <c r="D220" s="32"/>
      <c r="E220" s="32"/>
      <c r="F220" s="32"/>
      <c r="G220" s="32"/>
      <c r="H220" s="32"/>
    </row>
    <row r="221" spans="1:24" x14ac:dyDescent="0.25">
      <c r="B221" s="31"/>
      <c r="C221" s="32"/>
      <c r="D221" s="32"/>
      <c r="E221" s="32"/>
      <c r="F221" s="32"/>
      <c r="G221" s="32"/>
      <c r="H221" s="32"/>
      <c r="U221" s="30" t="s">
        <v>988</v>
      </c>
    </row>
    <row r="222" spans="1:24" ht="15.75" x14ac:dyDescent="0.25">
      <c r="B222" s="34" t="s">
        <v>989</v>
      </c>
      <c r="C222" s="35"/>
      <c r="D222" s="34" t="s">
        <v>990</v>
      </c>
      <c r="E222" s="36"/>
      <c r="F222" s="37"/>
      <c r="G222" s="37"/>
      <c r="H222" s="37"/>
      <c r="U222" s="30" t="s">
        <v>991</v>
      </c>
    </row>
    <row r="223" spans="1:24" x14ac:dyDescent="0.25">
      <c r="B223" s="38"/>
      <c r="C223" s="38"/>
      <c r="D223" s="38">
        <v>2022</v>
      </c>
      <c r="E223" s="38">
        <v>2025</v>
      </c>
      <c r="F223" s="39"/>
      <c r="G223" s="39"/>
      <c r="H223" s="39"/>
    </row>
    <row r="224" spans="1:24" x14ac:dyDescent="0.25">
      <c r="B224" s="38" t="s">
        <v>992</v>
      </c>
      <c r="C224" s="40"/>
      <c r="D224" s="40">
        <f>F215</f>
        <v>223.25</v>
      </c>
      <c r="E224" s="40">
        <f>H215</f>
        <v>803</v>
      </c>
      <c r="F224" s="41"/>
      <c r="G224" s="41"/>
      <c r="H224" s="41"/>
      <c r="U224" s="30" t="s">
        <v>993</v>
      </c>
    </row>
    <row r="225" spans="2:21" x14ac:dyDescent="0.25">
      <c r="B225" s="38" t="s">
        <v>994</v>
      </c>
      <c r="C225" s="40"/>
      <c r="D225" s="42">
        <f>ROUND(G215,-2)</f>
        <v>824800</v>
      </c>
      <c r="E225" s="42">
        <f>ROUND(I215,-2)</f>
        <v>55357600</v>
      </c>
      <c r="F225" s="41"/>
      <c r="G225" s="41"/>
      <c r="H225" s="41"/>
    </row>
    <row r="226" spans="2:21" x14ac:dyDescent="0.25">
      <c r="B226" s="38" t="s">
        <v>995</v>
      </c>
      <c r="C226" s="40"/>
      <c r="D226" s="42">
        <f>G216</f>
        <v>485408.960337342</v>
      </c>
      <c r="E226" s="42">
        <f>ROUND(I216,-2)</f>
        <v>32619500</v>
      </c>
      <c r="F226" s="41"/>
      <c r="G226" s="41"/>
      <c r="H226" s="41"/>
      <c r="U226" s="30" t="s">
        <v>996</v>
      </c>
    </row>
    <row r="227" spans="2:21" x14ac:dyDescent="0.25">
      <c r="B227" s="43"/>
      <c r="C227" s="43"/>
      <c r="D227" s="43"/>
      <c r="E227" s="43"/>
      <c r="F227" s="44"/>
      <c r="G227" s="44"/>
      <c r="H227" s="44"/>
    </row>
    <row r="228" spans="2:21" x14ac:dyDescent="0.25">
      <c r="E228" s="45"/>
      <c r="U228" s="30" t="s">
        <v>997</v>
      </c>
    </row>
    <row r="230" spans="2:21" x14ac:dyDescent="0.25">
      <c r="U230" s="30" t="s">
        <v>998</v>
      </c>
    </row>
  </sheetData>
  <autoFilter ref="K3:X213">
    <filterColumn colId="8">
      <customFilters>
        <customFilter operator="notEqual" val=" "/>
      </customFilters>
    </filterColumn>
    <filterColumn colId="11">
      <filters blank="1"/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RowHeight="15" customHeight="1" x14ac:dyDescent="0.25"/>
  <cols>
    <col min="1" max="1" width="16" style="52" customWidth="1"/>
    <col min="2" max="2" width="34.140625" style="56" customWidth="1"/>
    <col min="3" max="3" width="44.42578125" style="52" customWidth="1"/>
    <col min="4" max="4" width="32.5703125" style="52" customWidth="1"/>
    <col min="5" max="5" width="13.5703125" style="52" customWidth="1"/>
    <col min="6" max="6" width="33" style="52" customWidth="1"/>
    <col min="7" max="7" width="17.7109375" style="52" customWidth="1"/>
    <col min="8" max="8" width="19.42578125" style="52" customWidth="1"/>
    <col min="9" max="9" width="9.140625" style="52"/>
    <col min="10" max="12" width="12.7109375" style="57" customWidth="1"/>
    <col min="13" max="13" width="10.140625" style="52" customWidth="1"/>
    <col min="14" max="14" width="9.85546875" style="52" customWidth="1"/>
    <col min="15" max="16384" width="9.140625" style="52"/>
  </cols>
  <sheetData>
    <row r="1" spans="1:14" s="48" customFormat="1" ht="30" x14ac:dyDescent="0.25">
      <c r="A1" s="46" t="s">
        <v>0</v>
      </c>
      <c r="B1" s="46" t="s">
        <v>1</v>
      </c>
      <c r="C1" s="46" t="s">
        <v>2</v>
      </c>
      <c r="D1" s="46" t="s">
        <v>8</v>
      </c>
      <c r="E1" s="46" t="s">
        <v>9</v>
      </c>
      <c r="F1" s="46" t="s">
        <v>10</v>
      </c>
      <c r="G1" s="46" t="s">
        <v>11</v>
      </c>
      <c r="H1" s="46" t="s">
        <v>12</v>
      </c>
      <c r="I1" s="46" t="s">
        <v>13</v>
      </c>
      <c r="J1" s="47" t="s">
        <v>14</v>
      </c>
      <c r="K1" s="47" t="s">
        <v>15</v>
      </c>
      <c r="L1" s="47" t="s">
        <v>16</v>
      </c>
    </row>
    <row r="2" spans="1:14" ht="15" customHeight="1" x14ac:dyDescent="0.25">
      <c r="A2" s="49" t="s">
        <v>828</v>
      </c>
      <c r="B2" s="49" t="s">
        <v>829</v>
      </c>
      <c r="C2" s="49" t="s">
        <v>830</v>
      </c>
      <c r="D2" s="49" t="s">
        <v>831</v>
      </c>
      <c r="E2" s="49" t="s">
        <v>832</v>
      </c>
      <c r="F2" s="49" t="s">
        <v>833</v>
      </c>
      <c r="G2" s="50" t="s">
        <v>834</v>
      </c>
      <c r="H2" s="49"/>
      <c r="I2" s="49" t="s">
        <v>25</v>
      </c>
      <c r="J2" s="51"/>
      <c r="K2" s="51"/>
      <c r="L2" s="51"/>
      <c r="M2" s="49" t="s">
        <v>25</v>
      </c>
      <c r="N2" s="52">
        <v>110</v>
      </c>
    </row>
    <row r="3" spans="1:14" ht="15" customHeight="1" x14ac:dyDescent="0.25">
      <c r="A3" s="49" t="s">
        <v>280</v>
      </c>
      <c r="B3" s="49" t="s">
        <v>281</v>
      </c>
      <c r="C3" s="49" t="s">
        <v>282</v>
      </c>
      <c r="D3" s="49" t="s">
        <v>263</v>
      </c>
      <c r="E3" s="49" t="s">
        <v>283</v>
      </c>
      <c r="F3" s="49" t="s">
        <v>284</v>
      </c>
      <c r="G3" s="50" t="s">
        <v>285</v>
      </c>
      <c r="H3" s="49"/>
      <c r="I3" s="49" t="s">
        <v>25</v>
      </c>
      <c r="J3" s="51"/>
      <c r="K3" s="51"/>
      <c r="L3" s="51">
        <v>8876.6237623762372</v>
      </c>
      <c r="M3" s="53" t="s">
        <v>33</v>
      </c>
      <c r="N3" s="52">
        <f ca="1">SUM(N2:N4)</f>
        <v>156</v>
      </c>
    </row>
    <row r="4" spans="1:14" ht="15" customHeight="1" x14ac:dyDescent="0.25">
      <c r="A4" s="53" t="s">
        <v>427</v>
      </c>
      <c r="B4" s="53" t="s">
        <v>428</v>
      </c>
      <c r="C4" s="53" t="s">
        <v>132</v>
      </c>
      <c r="D4" s="53" t="s">
        <v>429</v>
      </c>
      <c r="E4" s="53" t="s">
        <v>430</v>
      </c>
      <c r="F4" s="53" t="s">
        <v>431</v>
      </c>
      <c r="G4" s="53" t="s">
        <v>432</v>
      </c>
      <c r="H4" s="53" t="s">
        <v>432</v>
      </c>
      <c r="I4" s="53" t="s">
        <v>13</v>
      </c>
      <c r="J4" s="51"/>
      <c r="K4" s="51"/>
      <c r="L4" s="51"/>
      <c r="M4" s="53" t="s">
        <v>13</v>
      </c>
      <c r="N4" s="52">
        <v>46</v>
      </c>
    </row>
    <row r="5" spans="1:14" ht="15" customHeight="1" x14ac:dyDescent="0.25">
      <c r="A5" s="49" t="s">
        <v>382</v>
      </c>
      <c r="B5" s="49" t="s">
        <v>383</v>
      </c>
      <c r="C5" s="49" t="s">
        <v>384</v>
      </c>
      <c r="D5" s="49" t="s">
        <v>385</v>
      </c>
      <c r="E5" s="49" t="s">
        <v>386</v>
      </c>
      <c r="F5" s="49" t="s">
        <v>387</v>
      </c>
      <c r="G5" s="49" t="s">
        <v>388</v>
      </c>
      <c r="H5" s="49"/>
      <c r="I5" s="49" t="s">
        <v>25</v>
      </c>
      <c r="J5" s="51"/>
      <c r="K5" s="51"/>
      <c r="L5" s="51"/>
    </row>
    <row r="6" spans="1:14" ht="15" customHeight="1" x14ac:dyDescent="0.25">
      <c r="A6" s="49" t="s">
        <v>583</v>
      </c>
      <c r="B6" s="49" t="s">
        <v>584</v>
      </c>
      <c r="C6" s="49" t="s">
        <v>585</v>
      </c>
      <c r="D6" s="49" t="s">
        <v>586</v>
      </c>
      <c r="E6" s="49" t="s">
        <v>587</v>
      </c>
      <c r="F6" s="49" t="s">
        <v>588</v>
      </c>
      <c r="G6" s="49" t="s">
        <v>589</v>
      </c>
      <c r="H6" s="49"/>
      <c r="I6" s="49" t="s">
        <v>25</v>
      </c>
      <c r="J6" s="51"/>
      <c r="K6" s="51"/>
      <c r="L6" s="51"/>
    </row>
    <row r="7" spans="1:14" ht="15" customHeight="1" x14ac:dyDescent="0.25">
      <c r="A7" s="49" t="s">
        <v>645</v>
      </c>
      <c r="B7" s="49" t="s">
        <v>646</v>
      </c>
      <c r="C7" s="49" t="s">
        <v>647</v>
      </c>
      <c r="D7" s="49" t="s">
        <v>361</v>
      </c>
      <c r="E7" s="49" t="s">
        <v>587</v>
      </c>
      <c r="F7" s="49" t="s">
        <v>648</v>
      </c>
      <c r="G7" s="49" t="s">
        <v>649</v>
      </c>
      <c r="H7" s="49"/>
      <c r="I7" s="49" t="s">
        <v>25</v>
      </c>
      <c r="J7" s="51"/>
      <c r="K7" s="51"/>
      <c r="L7" s="51"/>
    </row>
    <row r="8" spans="1:14" ht="15" customHeight="1" x14ac:dyDescent="0.25">
      <c r="A8" s="49" t="s">
        <v>767</v>
      </c>
      <c r="B8" s="49" t="s">
        <v>768</v>
      </c>
      <c r="C8" s="49" t="s">
        <v>769</v>
      </c>
      <c r="D8" s="49" t="s">
        <v>770</v>
      </c>
      <c r="E8" s="49" t="s">
        <v>587</v>
      </c>
      <c r="F8" s="49" t="s">
        <v>771</v>
      </c>
      <c r="G8" s="49" t="s">
        <v>772</v>
      </c>
      <c r="H8" s="49"/>
      <c r="I8" s="49" t="s">
        <v>25</v>
      </c>
      <c r="J8" s="51"/>
      <c r="K8" s="51"/>
      <c r="L8" s="51"/>
    </row>
    <row r="9" spans="1:14" ht="15" customHeight="1" x14ac:dyDescent="0.25">
      <c r="A9" s="49" t="s">
        <v>452</v>
      </c>
      <c r="B9" s="49" t="s">
        <v>453</v>
      </c>
      <c r="C9" s="49" t="s">
        <v>454</v>
      </c>
      <c r="D9" s="49" t="s">
        <v>455</v>
      </c>
      <c r="E9" s="54" t="s">
        <v>456</v>
      </c>
      <c r="F9" s="49" t="s">
        <v>457</v>
      </c>
      <c r="G9" s="49" t="s">
        <v>458</v>
      </c>
      <c r="H9" s="49"/>
      <c r="I9" s="49" t="s">
        <v>25</v>
      </c>
      <c r="J9" s="51"/>
      <c r="K9" s="51"/>
      <c r="L9" s="51"/>
    </row>
    <row r="10" spans="1:14" ht="15" customHeight="1" x14ac:dyDescent="0.25">
      <c r="A10" s="53" t="s">
        <v>214</v>
      </c>
      <c r="B10" s="53" t="s">
        <v>215</v>
      </c>
      <c r="C10" s="53" t="s">
        <v>216</v>
      </c>
      <c r="D10" s="53" t="s">
        <v>209</v>
      </c>
      <c r="E10" s="53" t="s">
        <v>217</v>
      </c>
      <c r="F10" s="53" t="s">
        <v>218</v>
      </c>
      <c r="G10" s="55" t="s">
        <v>219</v>
      </c>
      <c r="H10" s="53" t="s">
        <v>219</v>
      </c>
      <c r="I10" s="53" t="s">
        <v>13</v>
      </c>
      <c r="J10" s="51">
        <v>0</v>
      </c>
      <c r="K10" s="51">
        <v>0</v>
      </c>
      <c r="L10" s="51"/>
    </row>
    <row r="11" spans="1:14" ht="15" customHeight="1" x14ac:dyDescent="0.25">
      <c r="A11" s="49" t="s">
        <v>656</v>
      </c>
      <c r="B11" s="49" t="s">
        <v>657</v>
      </c>
      <c r="C11" s="49" t="s">
        <v>461</v>
      </c>
      <c r="D11" s="49" t="s">
        <v>263</v>
      </c>
      <c r="E11" s="49" t="s">
        <v>658</v>
      </c>
      <c r="F11" s="49" t="s">
        <v>659</v>
      </c>
      <c r="G11" s="49" t="s">
        <v>660</v>
      </c>
      <c r="H11" s="49"/>
      <c r="I11" s="49" t="s">
        <v>25</v>
      </c>
      <c r="J11" s="51">
        <v>0</v>
      </c>
      <c r="K11" s="51"/>
      <c r="L11" s="51">
        <v>0</v>
      </c>
    </row>
    <row r="12" spans="1:14" ht="15" customHeight="1" x14ac:dyDescent="0.25">
      <c r="A12" s="49" t="s">
        <v>267</v>
      </c>
      <c r="B12" s="49" t="s">
        <v>268</v>
      </c>
      <c r="C12" s="49" t="s">
        <v>269</v>
      </c>
      <c r="D12" s="49" t="s">
        <v>270</v>
      </c>
      <c r="E12" s="49" t="s">
        <v>271</v>
      </c>
      <c r="F12" s="49" t="s">
        <v>272</v>
      </c>
      <c r="G12" s="49" t="s">
        <v>273</v>
      </c>
      <c r="H12" s="49"/>
      <c r="I12" s="49" t="s">
        <v>25</v>
      </c>
      <c r="J12" s="51"/>
      <c r="K12" s="51"/>
      <c r="L12" s="51"/>
    </row>
    <row r="13" spans="1:14" ht="15" customHeight="1" x14ac:dyDescent="0.25">
      <c r="A13" s="49" t="s">
        <v>954</v>
      </c>
      <c r="B13" s="49" t="s">
        <v>955</v>
      </c>
      <c r="C13" s="49" t="s">
        <v>208</v>
      </c>
      <c r="D13" s="49" t="s">
        <v>956</v>
      </c>
      <c r="E13" s="49" t="s">
        <v>271</v>
      </c>
      <c r="F13" s="49" t="s">
        <v>957</v>
      </c>
      <c r="G13" s="49" t="s">
        <v>958</v>
      </c>
      <c r="H13" s="49"/>
      <c r="I13" s="49" t="s">
        <v>25</v>
      </c>
      <c r="J13" s="51">
        <v>16456.095020848472</v>
      </c>
      <c r="K13" s="51"/>
      <c r="L13" s="51"/>
    </row>
    <row r="14" spans="1:14" ht="15" customHeight="1" x14ac:dyDescent="0.25">
      <c r="A14" s="49" t="s">
        <v>225</v>
      </c>
      <c r="B14" s="49" t="s">
        <v>226</v>
      </c>
      <c r="C14" s="49" t="s">
        <v>208</v>
      </c>
      <c r="D14" s="49" t="s">
        <v>102</v>
      </c>
      <c r="E14" s="49" t="s">
        <v>110</v>
      </c>
      <c r="F14" s="49" t="s">
        <v>227</v>
      </c>
      <c r="G14" s="49" t="s">
        <v>228</v>
      </c>
      <c r="H14" s="49"/>
      <c r="I14" s="49" t="s">
        <v>25</v>
      </c>
      <c r="J14" s="51"/>
      <c r="K14" s="51"/>
      <c r="L14" s="51"/>
    </row>
    <row r="15" spans="1:14" ht="15" customHeight="1" x14ac:dyDescent="0.25">
      <c r="A15" s="49" t="s">
        <v>107</v>
      </c>
      <c r="B15" s="49" t="s">
        <v>108</v>
      </c>
      <c r="C15" s="49" t="s">
        <v>20</v>
      </c>
      <c r="D15" s="49" t="s">
        <v>109</v>
      </c>
      <c r="E15" s="49" t="s">
        <v>110</v>
      </c>
      <c r="F15" s="49" t="s">
        <v>111</v>
      </c>
      <c r="G15" s="49" t="s">
        <v>112</v>
      </c>
      <c r="H15" s="49"/>
      <c r="I15" s="49" t="s">
        <v>25</v>
      </c>
      <c r="J15" s="51"/>
      <c r="K15" s="51"/>
      <c r="L15" s="51"/>
    </row>
    <row r="16" spans="1:14" ht="15" customHeight="1" x14ac:dyDescent="0.25">
      <c r="A16" s="49" t="s">
        <v>91</v>
      </c>
      <c r="B16" s="49" t="s">
        <v>92</v>
      </c>
      <c r="C16" s="49" t="s">
        <v>93</v>
      </c>
      <c r="D16" s="49" t="s">
        <v>94</v>
      </c>
      <c r="E16" s="49" t="s">
        <v>95</v>
      </c>
      <c r="F16" s="49" t="s">
        <v>96</v>
      </c>
      <c r="G16" s="49" t="s">
        <v>97</v>
      </c>
      <c r="H16" s="49"/>
      <c r="I16" s="49" t="s">
        <v>25</v>
      </c>
      <c r="J16" s="51"/>
      <c r="K16" s="51"/>
      <c r="L16" s="51"/>
    </row>
    <row r="17" spans="1:12" ht="15" customHeight="1" x14ac:dyDescent="0.25">
      <c r="A17" s="49" t="s">
        <v>18</v>
      </c>
      <c r="B17" s="49" t="s">
        <v>19</v>
      </c>
      <c r="C17" s="49" t="s">
        <v>20</v>
      </c>
      <c r="D17" s="49" t="s">
        <v>21</v>
      </c>
      <c r="E17" s="49" t="s">
        <v>22</v>
      </c>
      <c r="F17" s="49" t="s">
        <v>23</v>
      </c>
      <c r="G17" s="49" t="s">
        <v>24</v>
      </c>
      <c r="H17" s="49"/>
      <c r="I17" s="49" t="s">
        <v>25</v>
      </c>
      <c r="J17" s="51"/>
      <c r="K17" s="51"/>
      <c r="L17" s="51"/>
    </row>
    <row r="18" spans="1:12" ht="15" customHeight="1" x14ac:dyDescent="0.25">
      <c r="A18" s="49" t="s">
        <v>274</v>
      </c>
      <c r="B18" s="49" t="s">
        <v>268</v>
      </c>
      <c r="C18" s="49" t="s">
        <v>275</v>
      </c>
      <c r="D18" s="49" t="s">
        <v>270</v>
      </c>
      <c r="E18" s="49" t="s">
        <v>276</v>
      </c>
      <c r="F18" s="49" t="s">
        <v>277</v>
      </c>
      <c r="G18" s="49" t="s">
        <v>273</v>
      </c>
      <c r="H18" s="49"/>
      <c r="I18" s="49" t="s">
        <v>25</v>
      </c>
      <c r="J18" s="51"/>
      <c r="K18" s="51"/>
      <c r="L18" s="51"/>
    </row>
    <row r="19" spans="1:12" ht="15" customHeight="1" x14ac:dyDescent="0.25">
      <c r="A19" s="49" t="s">
        <v>816</v>
      </c>
      <c r="B19" s="49" t="s">
        <v>817</v>
      </c>
      <c r="C19" s="49" t="s">
        <v>132</v>
      </c>
      <c r="D19" s="49" t="s">
        <v>429</v>
      </c>
      <c r="E19" s="49" t="s">
        <v>818</v>
      </c>
      <c r="F19" s="49" t="s">
        <v>819</v>
      </c>
      <c r="G19" s="49" t="s">
        <v>820</v>
      </c>
      <c r="H19" s="49"/>
      <c r="I19" s="49" t="s">
        <v>25</v>
      </c>
      <c r="J19" s="51"/>
      <c r="K19" s="51"/>
      <c r="L19" s="51"/>
    </row>
    <row r="20" spans="1:12" ht="15" customHeight="1" x14ac:dyDescent="0.25">
      <c r="A20" s="49" t="s">
        <v>368</v>
      </c>
      <c r="B20" s="49" t="s">
        <v>369</v>
      </c>
      <c r="C20" s="49" t="s">
        <v>370</v>
      </c>
      <c r="D20" s="49" t="s">
        <v>371</v>
      </c>
      <c r="E20" s="49" t="s">
        <v>372</v>
      </c>
      <c r="F20" s="49" t="s">
        <v>373</v>
      </c>
      <c r="G20" s="49" t="s">
        <v>374</v>
      </c>
      <c r="H20" s="49"/>
      <c r="I20" s="49" t="s">
        <v>25</v>
      </c>
      <c r="J20" s="51"/>
      <c r="K20" s="51"/>
      <c r="L20" s="51"/>
    </row>
    <row r="21" spans="1:12" ht="15" customHeight="1" x14ac:dyDescent="0.25">
      <c r="A21" s="49" t="s">
        <v>459</v>
      </c>
      <c r="B21" s="49" t="s">
        <v>460</v>
      </c>
      <c r="C21" s="49" t="s">
        <v>461</v>
      </c>
      <c r="D21" s="49" t="s">
        <v>29</v>
      </c>
      <c r="E21" s="49" t="s">
        <v>462</v>
      </c>
      <c r="F21" s="49" t="s">
        <v>463</v>
      </c>
      <c r="G21" s="49" t="s">
        <v>464</v>
      </c>
      <c r="H21" s="49"/>
      <c r="I21" s="49" t="s">
        <v>25</v>
      </c>
      <c r="J21" s="51"/>
      <c r="K21" s="51"/>
      <c r="L21" s="51"/>
    </row>
    <row r="22" spans="1:12" ht="15" customHeight="1" x14ac:dyDescent="0.25">
      <c r="A22" s="49" t="s">
        <v>661</v>
      </c>
      <c r="B22" s="49" t="s">
        <v>662</v>
      </c>
      <c r="C22" s="49" t="s">
        <v>36</v>
      </c>
      <c r="D22" s="49" t="s">
        <v>192</v>
      </c>
      <c r="E22" s="49" t="s">
        <v>462</v>
      </c>
      <c r="F22" s="49" t="s">
        <v>663</v>
      </c>
      <c r="G22" s="49" t="s">
        <v>664</v>
      </c>
      <c r="H22" s="49"/>
      <c r="I22" s="49" t="s">
        <v>25</v>
      </c>
      <c r="J22" s="51"/>
      <c r="K22" s="51"/>
      <c r="L22" s="51"/>
    </row>
    <row r="23" spans="1:12" ht="15" customHeight="1" x14ac:dyDescent="0.25">
      <c r="A23" s="49" t="s">
        <v>320</v>
      </c>
      <c r="B23" s="49" t="s">
        <v>321</v>
      </c>
      <c r="C23" s="49" t="s">
        <v>322</v>
      </c>
      <c r="D23" s="49" t="s">
        <v>323</v>
      </c>
      <c r="E23" s="49" t="s">
        <v>324</v>
      </c>
      <c r="F23" s="49" t="s">
        <v>325</v>
      </c>
      <c r="G23" s="49" t="s">
        <v>326</v>
      </c>
      <c r="H23" s="49"/>
      <c r="I23" s="49" t="s">
        <v>25</v>
      </c>
      <c r="J23" s="51"/>
      <c r="K23" s="51"/>
      <c r="L23" s="51"/>
    </row>
    <row r="24" spans="1:12" ht="15" customHeight="1" x14ac:dyDescent="0.25">
      <c r="A24" s="49" t="s">
        <v>389</v>
      </c>
      <c r="B24" s="49" t="s">
        <v>383</v>
      </c>
      <c r="C24" s="49" t="s">
        <v>390</v>
      </c>
      <c r="D24" s="49" t="s">
        <v>385</v>
      </c>
      <c r="E24" s="49" t="s">
        <v>391</v>
      </c>
      <c r="F24" s="49" t="s">
        <v>387</v>
      </c>
      <c r="G24" s="49" t="s">
        <v>388</v>
      </c>
      <c r="H24" s="49"/>
      <c r="I24" s="49" t="s">
        <v>25</v>
      </c>
      <c r="J24" s="51"/>
      <c r="K24" s="51"/>
      <c r="L24" s="51"/>
    </row>
    <row r="25" spans="1:12" ht="15" customHeight="1" x14ac:dyDescent="0.25">
      <c r="A25" s="49" t="s">
        <v>260</v>
      </c>
      <c r="B25" s="49" t="s">
        <v>261</v>
      </c>
      <c r="C25" s="49" t="s">
        <v>262</v>
      </c>
      <c r="D25" s="49" t="s">
        <v>263</v>
      </c>
      <c r="E25" s="49" t="s">
        <v>264</v>
      </c>
      <c r="F25" s="49" t="s">
        <v>265</v>
      </c>
      <c r="G25" s="49" t="s">
        <v>266</v>
      </c>
      <c r="H25" s="49"/>
      <c r="I25" s="49" t="s">
        <v>25</v>
      </c>
      <c r="J25" s="51"/>
      <c r="K25" s="51"/>
      <c r="L25" s="51"/>
    </row>
    <row r="26" spans="1:12" ht="15" customHeight="1" x14ac:dyDescent="0.25">
      <c r="A26" s="49" t="s">
        <v>633</v>
      </c>
      <c r="B26" s="49" t="s">
        <v>634</v>
      </c>
      <c r="C26" s="49" t="s">
        <v>635</v>
      </c>
      <c r="D26" s="49" t="s">
        <v>323</v>
      </c>
      <c r="E26" s="49" t="s">
        <v>636</v>
      </c>
      <c r="F26" s="49" t="s">
        <v>637</v>
      </c>
      <c r="G26" s="49" t="s">
        <v>638</v>
      </c>
      <c r="H26" s="49"/>
      <c r="I26" s="49" t="s">
        <v>25</v>
      </c>
      <c r="J26" s="51"/>
      <c r="K26" s="51"/>
      <c r="L26" s="51"/>
    </row>
    <row r="27" spans="1:12" ht="15" customHeight="1" x14ac:dyDescent="0.25">
      <c r="A27" s="49" t="s">
        <v>77</v>
      </c>
      <c r="B27" s="49" t="s">
        <v>78</v>
      </c>
      <c r="C27" s="49" t="s">
        <v>79</v>
      </c>
      <c r="D27" s="49" t="s">
        <v>80</v>
      </c>
      <c r="E27" s="49" t="s">
        <v>81</v>
      </c>
      <c r="F27" s="49" t="s">
        <v>82</v>
      </c>
      <c r="G27" s="49" t="s">
        <v>83</v>
      </c>
      <c r="H27" s="49"/>
      <c r="I27" s="49" t="s">
        <v>25</v>
      </c>
      <c r="J27" s="51"/>
      <c r="K27" s="51"/>
      <c r="L27" s="51"/>
    </row>
    <row r="28" spans="1:12" ht="15" customHeight="1" x14ac:dyDescent="0.25">
      <c r="A28" s="49" t="s">
        <v>625</v>
      </c>
      <c r="B28" s="49" t="s">
        <v>626</v>
      </c>
      <c r="C28" s="49" t="s">
        <v>627</v>
      </c>
      <c r="D28" s="49" t="s">
        <v>628</v>
      </c>
      <c r="E28" s="49" t="s">
        <v>629</v>
      </c>
      <c r="F28" s="49" t="s">
        <v>630</v>
      </c>
      <c r="G28" s="49" t="s">
        <v>631</v>
      </c>
      <c r="H28" s="49"/>
      <c r="I28" s="49" t="s">
        <v>25</v>
      </c>
      <c r="J28" s="51"/>
      <c r="K28" s="51"/>
      <c r="L28" s="51"/>
    </row>
    <row r="29" spans="1:12" ht="15" customHeight="1" x14ac:dyDescent="0.25">
      <c r="A29" s="49" t="s">
        <v>253</v>
      </c>
      <c r="B29" s="49" t="s">
        <v>254</v>
      </c>
      <c r="C29" s="49" t="s">
        <v>255</v>
      </c>
      <c r="D29" s="49" t="s">
        <v>256</v>
      </c>
      <c r="E29" s="49" t="s">
        <v>257</v>
      </c>
      <c r="F29" s="49" t="s">
        <v>258</v>
      </c>
      <c r="G29" s="49" t="s">
        <v>259</v>
      </c>
      <c r="H29" s="49"/>
      <c r="I29" s="49" t="s">
        <v>25</v>
      </c>
      <c r="J29" s="51"/>
      <c r="K29" s="51"/>
      <c r="L29" s="51"/>
    </row>
    <row r="30" spans="1:12" ht="15" customHeight="1" x14ac:dyDescent="0.25">
      <c r="A30" s="49" t="s">
        <v>959</v>
      </c>
      <c r="B30" s="49" t="s">
        <v>960</v>
      </c>
      <c r="C30" s="49" t="s">
        <v>961</v>
      </c>
      <c r="D30" s="49" t="s">
        <v>831</v>
      </c>
      <c r="E30" s="49" t="s">
        <v>825</v>
      </c>
      <c r="F30" s="49" t="s">
        <v>962</v>
      </c>
      <c r="G30" s="49" t="s">
        <v>963</v>
      </c>
      <c r="H30" s="49"/>
      <c r="I30" s="49" t="s">
        <v>25</v>
      </c>
      <c r="J30" s="51"/>
      <c r="K30" s="51"/>
      <c r="L30" s="51"/>
    </row>
    <row r="31" spans="1:12" ht="15" customHeight="1" x14ac:dyDescent="0.25">
      <c r="A31" s="53" t="s">
        <v>822</v>
      </c>
      <c r="B31" s="53" t="s">
        <v>823</v>
      </c>
      <c r="C31" s="53" t="s">
        <v>824</v>
      </c>
      <c r="D31" s="53" t="s">
        <v>557</v>
      </c>
      <c r="E31" s="53" t="s">
        <v>825</v>
      </c>
      <c r="F31" s="53" t="s">
        <v>826</v>
      </c>
      <c r="G31" s="53" t="s">
        <v>827</v>
      </c>
      <c r="H31" s="53" t="s">
        <v>827</v>
      </c>
      <c r="I31" s="53" t="s">
        <v>13</v>
      </c>
      <c r="J31" s="51"/>
      <c r="K31" s="51"/>
      <c r="L31" s="51"/>
    </row>
    <row r="32" spans="1:12" ht="15" customHeight="1" x14ac:dyDescent="0.25">
      <c r="A32" s="49" t="s">
        <v>501</v>
      </c>
      <c r="B32" s="49" t="s">
        <v>502</v>
      </c>
      <c r="C32" s="49" t="s">
        <v>503</v>
      </c>
      <c r="D32" s="49" t="s">
        <v>29</v>
      </c>
      <c r="E32" s="49" t="s">
        <v>504</v>
      </c>
      <c r="F32" s="49" t="s">
        <v>505</v>
      </c>
      <c r="G32" s="49" t="s">
        <v>506</v>
      </c>
      <c r="H32" s="49"/>
      <c r="I32" s="49" t="s">
        <v>25</v>
      </c>
      <c r="J32" s="51"/>
      <c r="K32" s="51"/>
      <c r="L32" s="51"/>
    </row>
    <row r="33" spans="1:12" ht="15" customHeight="1" x14ac:dyDescent="0.25">
      <c r="A33" s="49" t="s">
        <v>974</v>
      </c>
      <c r="B33" s="49" t="s">
        <v>975</v>
      </c>
      <c r="C33" s="49" t="s">
        <v>282</v>
      </c>
      <c r="D33" s="49" t="s">
        <v>976</v>
      </c>
      <c r="E33" s="49" t="s">
        <v>311</v>
      </c>
      <c r="F33" s="49" t="s">
        <v>977</v>
      </c>
      <c r="G33" s="49" t="s">
        <v>978</v>
      </c>
      <c r="H33" s="49"/>
      <c r="I33" s="49" t="s">
        <v>25</v>
      </c>
      <c r="J33" s="51"/>
      <c r="K33" s="51"/>
      <c r="L33" s="51">
        <v>1945000</v>
      </c>
    </row>
    <row r="34" spans="1:12" ht="15" customHeight="1" x14ac:dyDescent="0.25">
      <c r="A34" s="53" t="s">
        <v>308</v>
      </c>
      <c r="B34" s="53" t="s">
        <v>309</v>
      </c>
      <c r="C34" s="53" t="s">
        <v>310</v>
      </c>
      <c r="D34" s="53" t="s">
        <v>263</v>
      </c>
      <c r="E34" s="53" t="s">
        <v>311</v>
      </c>
      <c r="F34" s="53" t="s">
        <v>312</v>
      </c>
      <c r="G34" s="53" t="s">
        <v>313</v>
      </c>
      <c r="H34" s="53" t="s">
        <v>313</v>
      </c>
      <c r="I34" s="53" t="s">
        <v>13</v>
      </c>
      <c r="J34" s="51">
        <v>2943.0380091165921</v>
      </c>
      <c r="K34" s="51">
        <v>2735.8583388072843</v>
      </c>
      <c r="L34" s="51">
        <v>3400.6534653465346</v>
      </c>
    </row>
    <row r="35" spans="1:12" ht="15" customHeight="1" x14ac:dyDescent="0.25">
      <c r="A35" s="49" t="s">
        <v>334</v>
      </c>
      <c r="B35" s="49" t="s">
        <v>335</v>
      </c>
      <c r="C35" s="49" t="s">
        <v>336</v>
      </c>
      <c r="D35" s="49" t="s">
        <v>337</v>
      </c>
      <c r="E35" s="49" t="s">
        <v>311</v>
      </c>
      <c r="F35" s="49" t="s">
        <v>338</v>
      </c>
      <c r="G35" s="49" t="s">
        <v>339</v>
      </c>
      <c r="H35" s="49"/>
      <c r="I35" s="49" t="s">
        <v>25</v>
      </c>
      <c r="J35" s="51"/>
      <c r="K35" s="51"/>
      <c r="L35" s="51"/>
    </row>
    <row r="36" spans="1:12" ht="15" customHeight="1" x14ac:dyDescent="0.25">
      <c r="A36" s="49" t="s">
        <v>784</v>
      </c>
      <c r="B36" s="49" t="s">
        <v>785</v>
      </c>
      <c r="C36" s="49" t="s">
        <v>786</v>
      </c>
      <c r="D36" s="49" t="s">
        <v>497</v>
      </c>
      <c r="E36" s="49" t="s">
        <v>787</v>
      </c>
      <c r="F36" s="49" t="s">
        <v>788</v>
      </c>
      <c r="G36" s="49" t="s">
        <v>789</v>
      </c>
      <c r="H36" s="49"/>
      <c r="I36" s="49" t="s">
        <v>25</v>
      </c>
      <c r="J36" s="51"/>
      <c r="K36" s="51"/>
      <c r="L36" s="51"/>
    </row>
    <row r="37" spans="1:12" ht="15" customHeight="1" x14ac:dyDescent="0.25">
      <c r="A37" s="49" t="s">
        <v>523</v>
      </c>
      <c r="B37" s="49" t="s">
        <v>524</v>
      </c>
      <c r="C37" s="49" t="s">
        <v>461</v>
      </c>
      <c r="D37" s="49" t="s">
        <v>361</v>
      </c>
      <c r="E37" s="49" t="s">
        <v>525</v>
      </c>
      <c r="F37" s="49" t="s">
        <v>526</v>
      </c>
      <c r="G37" s="49" t="s">
        <v>527</v>
      </c>
      <c r="H37" s="49"/>
      <c r="I37" s="49" t="s">
        <v>25</v>
      </c>
      <c r="J37" s="51"/>
      <c r="K37" s="51"/>
      <c r="L37" s="51"/>
    </row>
    <row r="38" spans="1:12" ht="15" customHeight="1" x14ac:dyDescent="0.25">
      <c r="A38" s="49" t="s">
        <v>964</v>
      </c>
      <c r="B38" s="49" t="s">
        <v>965</v>
      </c>
      <c r="C38" s="49" t="s">
        <v>966</v>
      </c>
      <c r="D38" s="49" t="s">
        <v>831</v>
      </c>
      <c r="E38" s="49" t="s">
        <v>356</v>
      </c>
      <c r="F38" s="49" t="s">
        <v>962</v>
      </c>
      <c r="G38" s="49" t="s">
        <v>963</v>
      </c>
      <c r="H38" s="49"/>
      <c r="I38" s="49" t="s">
        <v>25</v>
      </c>
      <c r="J38" s="51"/>
      <c r="K38" s="51"/>
      <c r="L38" s="51"/>
    </row>
    <row r="39" spans="1:12" ht="15" customHeight="1" x14ac:dyDescent="0.25">
      <c r="A39" s="49" t="s">
        <v>353</v>
      </c>
      <c r="B39" s="49" t="s">
        <v>161</v>
      </c>
      <c r="C39" s="49" t="s">
        <v>354</v>
      </c>
      <c r="D39" s="49" t="s">
        <v>355</v>
      </c>
      <c r="E39" s="49" t="s">
        <v>356</v>
      </c>
      <c r="F39" s="49" t="s">
        <v>357</v>
      </c>
      <c r="G39" s="49" t="s">
        <v>358</v>
      </c>
      <c r="H39" s="49"/>
      <c r="I39" s="49" t="s">
        <v>25</v>
      </c>
      <c r="J39" s="51"/>
      <c r="K39" s="51"/>
      <c r="L39" s="51"/>
    </row>
    <row r="40" spans="1:12" ht="15" customHeight="1" x14ac:dyDescent="0.25">
      <c r="A40" s="49" t="s">
        <v>547</v>
      </c>
      <c r="B40" s="49" t="s">
        <v>548</v>
      </c>
      <c r="C40" s="49" t="s">
        <v>549</v>
      </c>
      <c r="D40" s="49" t="s">
        <v>550</v>
      </c>
      <c r="E40" s="49" t="s">
        <v>551</v>
      </c>
      <c r="F40" s="49" t="s">
        <v>552</v>
      </c>
      <c r="G40" s="49" t="s">
        <v>553</v>
      </c>
      <c r="H40" s="49"/>
      <c r="I40" s="49" t="s">
        <v>25</v>
      </c>
      <c r="J40" s="51"/>
      <c r="K40" s="51"/>
      <c r="L40" s="51"/>
    </row>
    <row r="41" spans="1:12" ht="15" customHeight="1" x14ac:dyDescent="0.25">
      <c r="A41" s="49" t="s">
        <v>278</v>
      </c>
      <c r="B41" s="49" t="s">
        <v>268</v>
      </c>
      <c r="C41" s="49" t="s">
        <v>279</v>
      </c>
      <c r="D41" s="49" t="s">
        <v>270</v>
      </c>
      <c r="E41" s="49" t="s">
        <v>193</v>
      </c>
      <c r="F41" s="49" t="s">
        <v>277</v>
      </c>
      <c r="G41" s="49" t="s">
        <v>273</v>
      </c>
      <c r="H41" s="49"/>
      <c r="I41" s="49" t="s">
        <v>25</v>
      </c>
      <c r="J41" s="51"/>
      <c r="K41" s="51"/>
      <c r="L41" s="51"/>
    </row>
    <row r="42" spans="1:12" ht="15" customHeight="1" x14ac:dyDescent="0.25">
      <c r="A42" s="49" t="s">
        <v>412</v>
      </c>
      <c r="B42" s="49" t="s">
        <v>413</v>
      </c>
      <c r="C42" s="49" t="s">
        <v>414</v>
      </c>
      <c r="D42" s="49" t="s">
        <v>201</v>
      </c>
      <c r="E42" s="49" t="s">
        <v>193</v>
      </c>
      <c r="F42" s="49" t="s">
        <v>415</v>
      </c>
      <c r="G42" s="49" t="s">
        <v>416</v>
      </c>
      <c r="H42" s="49"/>
      <c r="I42" s="49" t="s">
        <v>25</v>
      </c>
      <c r="J42" s="51"/>
      <c r="K42" s="51"/>
      <c r="L42" s="51"/>
    </row>
    <row r="43" spans="1:12" ht="15" customHeight="1" x14ac:dyDescent="0.25">
      <c r="A43" s="53" t="s">
        <v>189</v>
      </c>
      <c r="B43" s="53" t="s">
        <v>190</v>
      </c>
      <c r="C43" s="53" t="s">
        <v>191</v>
      </c>
      <c r="D43" s="53" t="s">
        <v>192</v>
      </c>
      <c r="E43" s="53" t="s">
        <v>193</v>
      </c>
      <c r="F43" s="53" t="s">
        <v>194</v>
      </c>
      <c r="G43" s="53" t="s">
        <v>195</v>
      </c>
      <c r="H43" s="53" t="s">
        <v>195</v>
      </c>
      <c r="I43" s="53" t="s">
        <v>13</v>
      </c>
      <c r="J43" s="51"/>
      <c r="K43" s="51"/>
      <c r="L43" s="51"/>
    </row>
    <row r="44" spans="1:12" ht="15" customHeight="1" x14ac:dyDescent="0.25">
      <c r="A44" s="49" t="s">
        <v>712</v>
      </c>
      <c r="B44" s="49" t="s">
        <v>713</v>
      </c>
      <c r="C44" s="49" t="s">
        <v>714</v>
      </c>
      <c r="D44" s="49" t="s">
        <v>395</v>
      </c>
      <c r="E44" s="49" t="s">
        <v>715</v>
      </c>
      <c r="F44" s="49" t="s">
        <v>716</v>
      </c>
      <c r="G44" s="49" t="s">
        <v>717</v>
      </c>
      <c r="H44" s="49"/>
      <c r="I44" s="49" t="s">
        <v>25</v>
      </c>
      <c r="J44" s="51"/>
      <c r="K44" s="51"/>
      <c r="L44" s="51"/>
    </row>
    <row r="45" spans="1:12" ht="15" customHeight="1" x14ac:dyDescent="0.25">
      <c r="A45" s="49" t="s">
        <v>773</v>
      </c>
      <c r="B45" s="49" t="s">
        <v>774</v>
      </c>
      <c r="C45" s="49" t="s">
        <v>775</v>
      </c>
      <c r="D45" s="49" t="s">
        <v>442</v>
      </c>
      <c r="E45" s="49" t="s">
        <v>720</v>
      </c>
      <c r="F45" s="49" t="s">
        <v>776</v>
      </c>
      <c r="G45" s="49" t="s">
        <v>777</v>
      </c>
      <c r="H45" s="49"/>
      <c r="I45" s="49" t="s">
        <v>25</v>
      </c>
      <c r="J45" s="51"/>
      <c r="K45" s="51"/>
      <c r="L45" s="51">
        <v>0</v>
      </c>
    </row>
    <row r="46" spans="1:12" ht="15" customHeight="1" x14ac:dyDescent="0.25">
      <c r="A46" s="49" t="s">
        <v>718</v>
      </c>
      <c r="B46" s="49" t="s">
        <v>713</v>
      </c>
      <c r="C46" s="49" t="s">
        <v>719</v>
      </c>
      <c r="D46" s="49" t="s">
        <v>395</v>
      </c>
      <c r="E46" s="49" t="s">
        <v>720</v>
      </c>
      <c r="F46" s="49" t="s">
        <v>716</v>
      </c>
      <c r="G46" s="49" t="s">
        <v>717</v>
      </c>
      <c r="H46" s="49"/>
      <c r="I46" s="49" t="s">
        <v>25</v>
      </c>
      <c r="J46" s="51"/>
      <c r="K46" s="51"/>
      <c r="L46" s="51"/>
    </row>
    <row r="47" spans="1:12" ht="15" customHeight="1" x14ac:dyDescent="0.25">
      <c r="A47" s="53" t="s">
        <v>178</v>
      </c>
      <c r="B47" s="53" t="s">
        <v>179</v>
      </c>
      <c r="C47" s="53" t="s">
        <v>180</v>
      </c>
      <c r="D47" s="53" t="s">
        <v>181</v>
      </c>
      <c r="E47" s="53" t="s">
        <v>182</v>
      </c>
      <c r="F47" s="53" t="s">
        <v>183</v>
      </c>
      <c r="G47" s="53" t="s">
        <v>184</v>
      </c>
      <c r="H47" s="55" t="s">
        <v>184</v>
      </c>
      <c r="I47" s="53" t="s">
        <v>13</v>
      </c>
      <c r="J47" s="51">
        <v>0</v>
      </c>
      <c r="K47" s="51"/>
      <c r="L47" s="51">
        <v>0</v>
      </c>
    </row>
    <row r="48" spans="1:12" ht="15" customHeight="1" x14ac:dyDescent="0.25">
      <c r="A48" s="53" t="s">
        <v>186</v>
      </c>
      <c r="B48" s="53" t="s">
        <v>179</v>
      </c>
      <c r="C48" s="53" t="s">
        <v>187</v>
      </c>
      <c r="D48" s="53" t="s">
        <v>181</v>
      </c>
      <c r="E48" s="53" t="s">
        <v>188</v>
      </c>
      <c r="F48" s="53" t="s">
        <v>183</v>
      </c>
      <c r="G48" s="53" t="s">
        <v>184</v>
      </c>
      <c r="H48" s="53" t="s">
        <v>184</v>
      </c>
      <c r="I48" s="53" t="s">
        <v>13</v>
      </c>
      <c r="J48" s="51">
        <v>0</v>
      </c>
      <c r="K48" s="51"/>
      <c r="L48" s="51">
        <v>0</v>
      </c>
    </row>
    <row r="49" spans="1:12" ht="15" customHeight="1" x14ac:dyDescent="0.25">
      <c r="A49" s="49" t="s">
        <v>465</v>
      </c>
      <c r="B49" s="49" t="s">
        <v>460</v>
      </c>
      <c r="C49" s="49" t="s">
        <v>466</v>
      </c>
      <c r="D49" s="49" t="s">
        <v>29</v>
      </c>
      <c r="E49" s="49" t="s">
        <v>467</v>
      </c>
      <c r="F49" s="49" t="s">
        <v>463</v>
      </c>
      <c r="G49" s="49" t="s">
        <v>464</v>
      </c>
      <c r="H49" s="49"/>
      <c r="I49" s="49" t="s">
        <v>25</v>
      </c>
      <c r="J49" s="51"/>
      <c r="K49" s="51"/>
      <c r="L49" s="51"/>
    </row>
    <row r="50" spans="1:12" ht="15" customHeight="1" x14ac:dyDescent="0.25">
      <c r="A50" s="49" t="s">
        <v>84</v>
      </c>
      <c r="B50" s="49" t="s">
        <v>85</v>
      </c>
      <c r="C50" s="49" t="s">
        <v>86</v>
      </c>
      <c r="D50" s="49" t="s">
        <v>87</v>
      </c>
      <c r="E50" s="49" t="s">
        <v>88</v>
      </c>
      <c r="F50" s="49" t="s">
        <v>89</v>
      </c>
      <c r="G50" s="49" t="s">
        <v>90</v>
      </c>
      <c r="H50" s="49"/>
      <c r="I50" s="49" t="s">
        <v>25</v>
      </c>
      <c r="J50" s="51"/>
      <c r="K50" s="51"/>
      <c r="L50" s="51"/>
    </row>
    <row r="51" spans="1:12" ht="15" customHeight="1" x14ac:dyDescent="0.25">
      <c r="A51" s="49" t="s">
        <v>835</v>
      </c>
      <c r="B51" s="49" t="s">
        <v>836</v>
      </c>
      <c r="C51" s="49" t="s">
        <v>837</v>
      </c>
      <c r="D51" s="49" t="s">
        <v>838</v>
      </c>
      <c r="E51" s="49" t="s">
        <v>839</v>
      </c>
      <c r="F51" s="49" t="s">
        <v>840</v>
      </c>
      <c r="G51" s="49" t="s">
        <v>841</v>
      </c>
      <c r="H51" s="49"/>
      <c r="I51" s="49" t="s">
        <v>25</v>
      </c>
      <c r="J51" s="51"/>
      <c r="K51" s="51"/>
      <c r="L51" s="51"/>
    </row>
    <row r="52" spans="1:12" ht="15" customHeight="1" x14ac:dyDescent="0.25">
      <c r="A52" s="49" t="s">
        <v>935</v>
      </c>
      <c r="B52" s="49" t="s">
        <v>936</v>
      </c>
      <c r="C52" s="49" t="s">
        <v>937</v>
      </c>
      <c r="D52" s="49" t="s">
        <v>838</v>
      </c>
      <c r="E52" s="49" t="s">
        <v>938</v>
      </c>
      <c r="F52" s="49" t="s">
        <v>939</v>
      </c>
      <c r="G52" s="49" t="s">
        <v>940</v>
      </c>
      <c r="H52" s="49"/>
      <c r="I52" s="49" t="s">
        <v>25</v>
      </c>
      <c r="J52" s="51"/>
      <c r="K52" s="51"/>
      <c r="L52" s="51"/>
    </row>
    <row r="53" spans="1:12" ht="15" customHeight="1" x14ac:dyDescent="0.25">
      <c r="A53" s="49" t="s">
        <v>292</v>
      </c>
      <c r="B53" s="49" t="s">
        <v>293</v>
      </c>
      <c r="C53" s="49" t="s">
        <v>279</v>
      </c>
      <c r="D53" s="49" t="s">
        <v>294</v>
      </c>
      <c r="E53" s="49" t="s">
        <v>295</v>
      </c>
      <c r="F53" s="49" t="s">
        <v>296</v>
      </c>
      <c r="G53" s="49" t="s">
        <v>297</v>
      </c>
      <c r="H53" s="49"/>
      <c r="I53" s="49" t="s">
        <v>25</v>
      </c>
      <c r="J53" s="51"/>
      <c r="K53" s="51"/>
      <c r="L53" s="51"/>
    </row>
    <row r="54" spans="1:12" ht="15" customHeight="1" x14ac:dyDescent="0.25">
      <c r="A54" s="49" t="s">
        <v>554</v>
      </c>
      <c r="B54" s="49" t="s">
        <v>555</v>
      </c>
      <c r="C54" s="49" t="s">
        <v>556</v>
      </c>
      <c r="D54" s="49" t="s">
        <v>557</v>
      </c>
      <c r="E54" s="49" t="s">
        <v>295</v>
      </c>
      <c r="F54" s="49" t="s">
        <v>558</v>
      </c>
      <c r="G54" s="49" t="s">
        <v>559</v>
      </c>
      <c r="H54" s="49"/>
      <c r="I54" s="49" t="s">
        <v>25</v>
      </c>
      <c r="J54" s="51">
        <v>0</v>
      </c>
      <c r="K54" s="51"/>
      <c r="L54" s="51"/>
    </row>
    <row r="55" spans="1:12" ht="15" customHeight="1" x14ac:dyDescent="0.25">
      <c r="A55" s="53" t="s">
        <v>560</v>
      </c>
      <c r="B55" s="53" t="s">
        <v>561</v>
      </c>
      <c r="C55" s="53" t="s">
        <v>562</v>
      </c>
      <c r="D55" s="53" t="s">
        <v>54</v>
      </c>
      <c r="E55" s="53" t="s">
        <v>563</v>
      </c>
      <c r="F55" s="53" t="s">
        <v>564</v>
      </c>
      <c r="G55" s="53" t="s">
        <v>565</v>
      </c>
      <c r="H55" s="53" t="s">
        <v>565</v>
      </c>
      <c r="I55" s="53" t="s">
        <v>13</v>
      </c>
      <c r="J55" s="51">
        <v>2738.3510859470025</v>
      </c>
      <c r="K55" s="51">
        <v>2548.5206356305293</v>
      </c>
      <c r="L55" s="51">
        <v>2731.09900990099</v>
      </c>
    </row>
    <row r="56" spans="1:12" ht="15" customHeight="1" x14ac:dyDescent="0.25">
      <c r="A56" s="53" t="s">
        <v>567</v>
      </c>
      <c r="B56" s="53" t="s">
        <v>561</v>
      </c>
      <c r="C56" s="53" t="s">
        <v>568</v>
      </c>
      <c r="D56" s="53" t="s">
        <v>54</v>
      </c>
      <c r="E56" s="53" t="s">
        <v>563</v>
      </c>
      <c r="F56" s="53" t="s">
        <v>564</v>
      </c>
      <c r="G56" s="53" t="s">
        <v>565</v>
      </c>
      <c r="H56" s="53" t="s">
        <v>565</v>
      </c>
      <c r="I56" s="53" t="s">
        <v>13</v>
      </c>
      <c r="J56" s="51">
        <v>2738.3510859470025</v>
      </c>
      <c r="K56" s="51">
        <v>2548.5206356305293</v>
      </c>
      <c r="L56" s="51">
        <v>2731.09900990099</v>
      </c>
    </row>
    <row r="57" spans="1:12" ht="15" customHeight="1" x14ac:dyDescent="0.25">
      <c r="A57" s="49" t="s">
        <v>418</v>
      </c>
      <c r="B57" s="49" t="s">
        <v>419</v>
      </c>
      <c r="C57" s="49" t="s">
        <v>420</v>
      </c>
      <c r="D57" s="49" t="s">
        <v>421</v>
      </c>
      <c r="E57" s="49" t="s">
        <v>422</v>
      </c>
      <c r="F57" s="49" t="s">
        <v>423</v>
      </c>
      <c r="G57" s="49" t="s">
        <v>424</v>
      </c>
      <c r="H57" s="49"/>
      <c r="I57" s="49" t="s">
        <v>25</v>
      </c>
      <c r="J57" s="51"/>
      <c r="K57" s="51"/>
      <c r="L57" s="51">
        <v>110.09615384615384</v>
      </c>
    </row>
    <row r="58" spans="1:12" ht="15" customHeight="1" x14ac:dyDescent="0.25">
      <c r="A58" s="49" t="s">
        <v>779</v>
      </c>
      <c r="B58" s="49" t="s">
        <v>774</v>
      </c>
      <c r="C58" s="49" t="s">
        <v>262</v>
      </c>
      <c r="D58" s="49" t="s">
        <v>442</v>
      </c>
      <c r="E58" s="49" t="s">
        <v>422</v>
      </c>
      <c r="F58" s="49" t="s">
        <v>780</v>
      </c>
      <c r="G58" s="49" t="s">
        <v>777</v>
      </c>
      <c r="H58" s="49"/>
      <c r="I58" s="49" t="s">
        <v>25</v>
      </c>
      <c r="J58" s="51"/>
      <c r="K58" s="51"/>
      <c r="L58" s="51">
        <v>0</v>
      </c>
    </row>
    <row r="59" spans="1:12" ht="15" customHeight="1" x14ac:dyDescent="0.25">
      <c r="A59" s="53" t="s">
        <v>221</v>
      </c>
      <c r="B59" s="53" t="s">
        <v>215</v>
      </c>
      <c r="C59" s="53" t="s">
        <v>222</v>
      </c>
      <c r="D59" s="53" t="s">
        <v>209</v>
      </c>
      <c r="E59" s="53" t="s">
        <v>223</v>
      </c>
      <c r="F59" s="53" t="s">
        <v>224</v>
      </c>
      <c r="G59" s="53" t="s">
        <v>219</v>
      </c>
      <c r="H59" s="53" t="s">
        <v>219</v>
      </c>
      <c r="I59" s="53" t="s">
        <v>13</v>
      </c>
      <c r="J59" s="51">
        <v>0</v>
      </c>
      <c r="K59" s="51">
        <v>0</v>
      </c>
      <c r="L59" s="51"/>
    </row>
    <row r="60" spans="1:12" ht="15" customHeight="1" x14ac:dyDescent="0.25">
      <c r="A60" s="53" t="s">
        <v>99</v>
      </c>
      <c r="B60" s="53" t="s">
        <v>100</v>
      </c>
      <c r="C60" s="53" t="s">
        <v>101</v>
      </c>
      <c r="D60" s="53" t="s">
        <v>102</v>
      </c>
      <c r="E60" s="53" t="s">
        <v>103</v>
      </c>
      <c r="F60" s="53" t="s">
        <v>104</v>
      </c>
      <c r="G60" s="53" t="s">
        <v>105</v>
      </c>
      <c r="H60" s="53" t="s">
        <v>105</v>
      </c>
      <c r="I60" s="53" t="s">
        <v>13</v>
      </c>
      <c r="J60" s="51">
        <v>9280.308782783397</v>
      </c>
      <c r="K60" s="51"/>
      <c r="L60" s="51"/>
    </row>
    <row r="61" spans="1:12" ht="15" customHeight="1" x14ac:dyDescent="0.25">
      <c r="A61" s="49" t="s">
        <v>122</v>
      </c>
      <c r="B61" s="49" t="s">
        <v>123</v>
      </c>
      <c r="C61" s="49" t="s">
        <v>124</v>
      </c>
      <c r="D61" s="49" t="s">
        <v>125</v>
      </c>
      <c r="E61" s="49" t="s">
        <v>126</v>
      </c>
      <c r="F61" s="49" t="s">
        <v>127</v>
      </c>
      <c r="G61" s="50" t="s">
        <v>128</v>
      </c>
      <c r="H61" s="50"/>
      <c r="I61" s="49" t="s">
        <v>25</v>
      </c>
      <c r="J61" s="51"/>
      <c r="K61" s="51"/>
      <c r="L61" s="51"/>
    </row>
    <row r="62" spans="1:12" ht="15" customHeight="1" x14ac:dyDescent="0.25">
      <c r="A62" s="49" t="s">
        <v>865</v>
      </c>
      <c r="B62" s="49" t="s">
        <v>866</v>
      </c>
      <c r="C62" s="49" t="s">
        <v>867</v>
      </c>
      <c r="D62" s="49" t="s">
        <v>868</v>
      </c>
      <c r="E62" s="49" t="s">
        <v>869</v>
      </c>
      <c r="F62" s="49" t="s">
        <v>870</v>
      </c>
      <c r="G62" s="49" t="s">
        <v>871</v>
      </c>
      <c r="H62" s="49"/>
      <c r="I62" s="49" t="s">
        <v>25</v>
      </c>
      <c r="J62" s="51"/>
      <c r="K62" s="51"/>
      <c r="L62" s="51">
        <v>0</v>
      </c>
    </row>
    <row r="63" spans="1:12" ht="15" customHeight="1" x14ac:dyDescent="0.25">
      <c r="A63" s="49" t="s">
        <v>979</v>
      </c>
      <c r="B63" s="49" t="s">
        <v>980</v>
      </c>
      <c r="C63" s="49" t="s">
        <v>719</v>
      </c>
      <c r="D63" s="49" t="s">
        <v>763</v>
      </c>
      <c r="E63" s="49" t="s">
        <v>900</v>
      </c>
      <c r="F63" s="49" t="s">
        <v>981</v>
      </c>
      <c r="G63" s="49" t="s">
        <v>982</v>
      </c>
      <c r="H63" s="49"/>
      <c r="I63" s="49" t="s">
        <v>25</v>
      </c>
      <c r="J63" s="51"/>
      <c r="K63" s="51"/>
      <c r="L63" s="51"/>
    </row>
    <row r="64" spans="1:12" ht="15" customHeight="1" x14ac:dyDescent="0.25">
      <c r="A64" s="49" t="s">
        <v>897</v>
      </c>
      <c r="B64" s="49" t="s">
        <v>898</v>
      </c>
      <c r="C64" s="49" t="s">
        <v>899</v>
      </c>
      <c r="D64" s="49" t="s">
        <v>125</v>
      </c>
      <c r="E64" s="49" t="s">
        <v>900</v>
      </c>
      <c r="F64" s="49" t="s">
        <v>901</v>
      </c>
      <c r="G64" s="49" t="s">
        <v>902</v>
      </c>
      <c r="H64" s="49"/>
      <c r="I64" s="49" t="s">
        <v>25</v>
      </c>
      <c r="J64" s="51"/>
      <c r="K64" s="51"/>
      <c r="L64" s="51"/>
    </row>
    <row r="65" spans="1:12" ht="15" customHeight="1" x14ac:dyDescent="0.25">
      <c r="A65" s="49" t="s">
        <v>676</v>
      </c>
      <c r="B65" s="49" t="s">
        <v>677</v>
      </c>
      <c r="C65" s="49" t="s">
        <v>678</v>
      </c>
      <c r="D65" s="49" t="s">
        <v>679</v>
      </c>
      <c r="E65" s="49" t="s">
        <v>289</v>
      </c>
      <c r="F65" s="49" t="s">
        <v>680</v>
      </c>
      <c r="G65" s="49" t="s">
        <v>681</v>
      </c>
      <c r="H65" s="49"/>
      <c r="I65" s="49" t="s">
        <v>25</v>
      </c>
      <c r="J65" s="51"/>
      <c r="K65" s="51"/>
      <c r="L65" s="51"/>
    </row>
    <row r="66" spans="1:12" ht="15" customHeight="1" x14ac:dyDescent="0.25">
      <c r="A66" s="49" t="s">
        <v>286</v>
      </c>
      <c r="B66" s="49" t="s">
        <v>287</v>
      </c>
      <c r="C66" s="49" t="s">
        <v>20</v>
      </c>
      <c r="D66" s="49" t="s">
        <v>288</v>
      </c>
      <c r="E66" s="49" t="s">
        <v>289</v>
      </c>
      <c r="F66" s="49" t="s">
        <v>290</v>
      </c>
      <c r="G66" s="49" t="s">
        <v>291</v>
      </c>
      <c r="H66" s="49"/>
      <c r="I66" s="49" t="s">
        <v>25</v>
      </c>
      <c r="J66" s="51"/>
      <c r="K66" s="51"/>
      <c r="L66" s="51"/>
    </row>
    <row r="67" spans="1:12" ht="15" customHeight="1" x14ac:dyDescent="0.25">
      <c r="A67" s="49" t="s">
        <v>918</v>
      </c>
      <c r="B67" s="49" t="s">
        <v>919</v>
      </c>
      <c r="C67" s="49" t="s">
        <v>920</v>
      </c>
      <c r="D67" s="49" t="s">
        <v>102</v>
      </c>
      <c r="E67" s="49" t="s">
        <v>289</v>
      </c>
      <c r="F67" s="49" t="s">
        <v>921</v>
      </c>
      <c r="G67" s="49" t="s">
        <v>916</v>
      </c>
      <c r="H67" s="49"/>
      <c r="I67" s="49" t="s">
        <v>25</v>
      </c>
      <c r="J67" s="51"/>
      <c r="K67" s="51"/>
      <c r="L67" s="51"/>
    </row>
    <row r="68" spans="1:12" ht="15" customHeight="1" x14ac:dyDescent="0.25">
      <c r="A68" s="53" t="s">
        <v>315</v>
      </c>
      <c r="B68" s="53" t="s">
        <v>309</v>
      </c>
      <c r="C68" s="53" t="s">
        <v>316</v>
      </c>
      <c r="D68" s="53" t="s">
        <v>263</v>
      </c>
      <c r="E68" s="53" t="s">
        <v>317</v>
      </c>
      <c r="F68" s="53" t="s">
        <v>318</v>
      </c>
      <c r="G68" s="53" t="s">
        <v>319</v>
      </c>
      <c r="H68" s="53" t="s">
        <v>313</v>
      </c>
      <c r="I68" s="53" t="s">
        <v>13</v>
      </c>
      <c r="J68" s="51">
        <v>2943.0380091165921</v>
      </c>
      <c r="K68" s="51">
        <v>2735.8583388072843</v>
      </c>
      <c r="L68" s="51">
        <v>3400.6534653465346</v>
      </c>
    </row>
    <row r="69" spans="1:12" ht="15" customHeight="1" x14ac:dyDescent="0.25">
      <c r="A69" s="49" t="s">
        <v>26</v>
      </c>
      <c r="B69" s="49" t="s">
        <v>27</v>
      </c>
      <c r="C69" s="49" t="s">
        <v>28</v>
      </c>
      <c r="D69" s="49" t="s">
        <v>29</v>
      </c>
      <c r="E69" s="49" t="s">
        <v>30</v>
      </c>
      <c r="F69" s="49" t="s">
        <v>31</v>
      </c>
      <c r="G69" s="49" t="s">
        <v>32</v>
      </c>
      <c r="H69" s="49"/>
      <c r="I69" s="49" t="s">
        <v>25</v>
      </c>
      <c r="J69" s="51"/>
      <c r="K69" s="51"/>
      <c r="L69" s="51"/>
    </row>
    <row r="70" spans="1:12" ht="15" customHeight="1" x14ac:dyDescent="0.25">
      <c r="A70" s="49" t="s">
        <v>137</v>
      </c>
      <c r="B70" s="49" t="s">
        <v>138</v>
      </c>
      <c r="C70" s="49" t="s">
        <v>139</v>
      </c>
      <c r="D70" s="49" t="s">
        <v>140</v>
      </c>
      <c r="E70" s="49" t="s">
        <v>141</v>
      </c>
      <c r="F70" s="49" t="s">
        <v>142</v>
      </c>
      <c r="G70" s="49" t="s">
        <v>143</v>
      </c>
      <c r="H70" s="49"/>
      <c r="I70" s="49" t="s">
        <v>25</v>
      </c>
      <c r="J70" s="51"/>
      <c r="K70" s="51"/>
      <c r="L70" s="51"/>
    </row>
    <row r="71" spans="1:12" ht="15" customHeight="1" x14ac:dyDescent="0.25">
      <c r="A71" s="49" t="s">
        <v>528</v>
      </c>
      <c r="B71" s="49" t="s">
        <v>529</v>
      </c>
      <c r="C71" s="49" t="s">
        <v>530</v>
      </c>
      <c r="D71" s="49" t="s">
        <v>531</v>
      </c>
      <c r="E71" s="49" t="s">
        <v>141</v>
      </c>
      <c r="F71" s="49" t="s">
        <v>532</v>
      </c>
      <c r="G71" s="49" t="s">
        <v>533</v>
      </c>
      <c r="H71" s="49"/>
      <c r="I71" s="49" t="s">
        <v>25</v>
      </c>
      <c r="J71" s="51"/>
      <c r="K71" s="51"/>
      <c r="L71" s="51"/>
    </row>
    <row r="72" spans="1:12" ht="15" customHeight="1" x14ac:dyDescent="0.25">
      <c r="A72" s="49" t="s">
        <v>534</v>
      </c>
      <c r="B72" s="49" t="s">
        <v>529</v>
      </c>
      <c r="C72" s="49" t="s">
        <v>535</v>
      </c>
      <c r="D72" s="49" t="s">
        <v>531</v>
      </c>
      <c r="E72" s="49" t="s">
        <v>141</v>
      </c>
      <c r="F72" s="49" t="s">
        <v>532</v>
      </c>
      <c r="G72" s="49" t="s">
        <v>533</v>
      </c>
      <c r="H72" s="49"/>
      <c r="I72" s="49" t="s">
        <v>25</v>
      </c>
      <c r="J72" s="51"/>
      <c r="K72" s="51"/>
      <c r="L72" s="51"/>
    </row>
    <row r="73" spans="1:12" ht="15" customHeight="1" x14ac:dyDescent="0.25">
      <c r="A73" s="49" t="s">
        <v>536</v>
      </c>
      <c r="B73" s="49" t="s">
        <v>529</v>
      </c>
      <c r="C73" s="49" t="s">
        <v>537</v>
      </c>
      <c r="D73" s="49" t="s">
        <v>531</v>
      </c>
      <c r="E73" s="49" t="s">
        <v>141</v>
      </c>
      <c r="F73" s="49" t="s">
        <v>532</v>
      </c>
      <c r="G73" s="49" t="s">
        <v>533</v>
      </c>
      <c r="H73" s="49"/>
      <c r="I73" s="49" t="s">
        <v>25</v>
      </c>
      <c r="J73" s="51"/>
      <c r="K73" s="51"/>
      <c r="L73" s="51"/>
    </row>
    <row r="74" spans="1:12" ht="15" customHeight="1" x14ac:dyDescent="0.25">
      <c r="A74" s="49" t="s">
        <v>538</v>
      </c>
      <c r="B74" s="49" t="s">
        <v>529</v>
      </c>
      <c r="C74" s="49" t="s">
        <v>539</v>
      </c>
      <c r="D74" s="49" t="s">
        <v>531</v>
      </c>
      <c r="E74" s="49" t="s">
        <v>141</v>
      </c>
      <c r="F74" s="49" t="s">
        <v>532</v>
      </c>
      <c r="G74" s="49" t="s">
        <v>533</v>
      </c>
      <c r="H74" s="49"/>
      <c r="I74" s="49" t="s">
        <v>25</v>
      </c>
      <c r="J74" s="51"/>
      <c r="K74" s="51"/>
      <c r="L74" s="51"/>
    </row>
    <row r="75" spans="1:12" ht="15" customHeight="1" x14ac:dyDescent="0.25">
      <c r="A75" s="49" t="s">
        <v>760</v>
      </c>
      <c r="B75" s="49" t="s">
        <v>761</v>
      </c>
      <c r="C75" s="49" t="s">
        <v>762</v>
      </c>
      <c r="D75" s="49" t="s">
        <v>763</v>
      </c>
      <c r="E75" s="49" t="s">
        <v>764</v>
      </c>
      <c r="F75" s="49" t="s">
        <v>765</v>
      </c>
      <c r="G75" s="49" t="s">
        <v>766</v>
      </c>
      <c r="H75" s="49"/>
      <c r="I75" s="49" t="s">
        <v>25</v>
      </c>
      <c r="J75" s="51"/>
      <c r="K75" s="51"/>
      <c r="L75" s="51"/>
    </row>
    <row r="76" spans="1:12" ht="15" customHeight="1" x14ac:dyDescent="0.25">
      <c r="A76" s="49" t="s">
        <v>481</v>
      </c>
      <c r="B76" s="49" t="s">
        <v>482</v>
      </c>
      <c r="C76" s="49" t="s">
        <v>36</v>
      </c>
      <c r="D76" s="49" t="s">
        <v>483</v>
      </c>
      <c r="E76" s="49" t="s">
        <v>484</v>
      </c>
      <c r="F76" s="49" t="s">
        <v>485</v>
      </c>
      <c r="G76" s="49" t="s">
        <v>486</v>
      </c>
      <c r="H76" s="49"/>
      <c r="I76" s="49" t="s">
        <v>25</v>
      </c>
      <c r="J76" s="51"/>
      <c r="K76" s="51"/>
      <c r="L76" s="51"/>
    </row>
    <row r="77" spans="1:12" ht="15" customHeight="1" x14ac:dyDescent="0.25">
      <c r="A77" s="49" t="s">
        <v>445</v>
      </c>
      <c r="B77" s="49" t="s">
        <v>446</v>
      </c>
      <c r="C77" s="49" t="s">
        <v>447</v>
      </c>
      <c r="D77" s="49" t="s">
        <v>448</v>
      </c>
      <c r="E77" s="49" t="s">
        <v>449</v>
      </c>
      <c r="F77" s="49" t="s">
        <v>450</v>
      </c>
      <c r="G77" s="49" t="s">
        <v>451</v>
      </c>
      <c r="H77" s="49"/>
      <c r="I77" s="49" t="s">
        <v>25</v>
      </c>
      <c r="J77" s="51"/>
      <c r="K77" s="51"/>
      <c r="L77" s="51">
        <v>659.99999999999989</v>
      </c>
    </row>
    <row r="78" spans="1:12" ht="15" customHeight="1" x14ac:dyDescent="0.25">
      <c r="A78" s="49" t="s">
        <v>507</v>
      </c>
      <c r="B78" s="49" t="s">
        <v>508</v>
      </c>
      <c r="C78" s="49" t="s">
        <v>509</v>
      </c>
      <c r="D78" s="49" t="s">
        <v>29</v>
      </c>
      <c r="E78" s="49" t="s">
        <v>510</v>
      </c>
      <c r="F78" s="49" t="s">
        <v>505</v>
      </c>
      <c r="G78" s="49" t="s">
        <v>506</v>
      </c>
      <c r="H78" s="49"/>
      <c r="I78" s="49" t="s">
        <v>25</v>
      </c>
      <c r="J78" s="51"/>
      <c r="K78" s="51"/>
      <c r="L78" s="51"/>
    </row>
    <row r="79" spans="1:12" ht="15" customHeight="1" x14ac:dyDescent="0.25">
      <c r="A79" s="53" t="s">
        <v>791</v>
      </c>
      <c r="B79" s="53" t="s">
        <v>792</v>
      </c>
      <c r="C79" s="53" t="s">
        <v>793</v>
      </c>
      <c r="D79" s="53" t="s">
        <v>794</v>
      </c>
      <c r="E79" s="53" t="s">
        <v>510</v>
      </c>
      <c r="F79" s="53" t="s">
        <v>795</v>
      </c>
      <c r="G79" s="53" t="s">
        <v>796</v>
      </c>
      <c r="H79" s="53" t="s">
        <v>796</v>
      </c>
      <c r="I79" s="53" t="s">
        <v>13</v>
      </c>
      <c r="J79" s="51"/>
      <c r="K79" s="51"/>
      <c r="L79" s="51"/>
    </row>
    <row r="80" spans="1:12" ht="15" customHeight="1" x14ac:dyDescent="0.25">
      <c r="A80" s="49" t="s">
        <v>515</v>
      </c>
      <c r="B80" s="49" t="s">
        <v>516</v>
      </c>
      <c r="C80" s="49" t="s">
        <v>517</v>
      </c>
      <c r="D80" s="49" t="s">
        <v>518</v>
      </c>
      <c r="E80" s="49" t="s">
        <v>519</v>
      </c>
      <c r="F80" s="49" t="s">
        <v>520</v>
      </c>
      <c r="G80" s="49" t="s">
        <v>521</v>
      </c>
      <c r="H80" s="49"/>
      <c r="I80" s="49" t="s">
        <v>25</v>
      </c>
      <c r="J80" s="51"/>
      <c r="K80" s="51"/>
      <c r="L80" s="51"/>
    </row>
    <row r="81" spans="1:12" ht="15" customHeight="1" x14ac:dyDescent="0.25">
      <c r="A81" s="53" t="s">
        <v>34</v>
      </c>
      <c r="B81" s="53" t="s">
        <v>35</v>
      </c>
      <c r="C81" s="53" t="s">
        <v>36</v>
      </c>
      <c r="D81" s="53" t="s">
        <v>37</v>
      </c>
      <c r="E81" s="53" t="s">
        <v>38</v>
      </c>
      <c r="F81" s="53" t="s">
        <v>39</v>
      </c>
      <c r="G81" s="53" t="s">
        <v>40</v>
      </c>
      <c r="H81" s="53" t="s">
        <v>41</v>
      </c>
      <c r="I81" s="53" t="s">
        <v>13</v>
      </c>
      <c r="J81" s="51">
        <v>2746.3632724912859</v>
      </c>
      <c r="K81" s="51">
        <v>2660.2563206663781</v>
      </c>
      <c r="L81" s="51">
        <v>3333</v>
      </c>
    </row>
    <row r="82" spans="1:12" ht="15" customHeight="1" x14ac:dyDescent="0.25">
      <c r="A82" s="49" t="s">
        <v>922</v>
      </c>
      <c r="B82" s="49" t="s">
        <v>923</v>
      </c>
      <c r="C82" s="49" t="s">
        <v>208</v>
      </c>
      <c r="D82" s="49" t="s">
        <v>924</v>
      </c>
      <c r="E82" s="49" t="s">
        <v>38</v>
      </c>
      <c r="F82" s="49" t="s">
        <v>925</v>
      </c>
      <c r="G82" s="49" t="s">
        <v>926</v>
      </c>
      <c r="H82" s="49"/>
      <c r="I82" s="49" t="s">
        <v>25</v>
      </c>
      <c r="J82" s="51"/>
      <c r="K82" s="51"/>
      <c r="L82" s="51"/>
    </row>
    <row r="83" spans="1:12" ht="15" customHeight="1" x14ac:dyDescent="0.25">
      <c r="A83" s="49" t="s">
        <v>598</v>
      </c>
      <c r="B83" s="49" t="s">
        <v>599</v>
      </c>
      <c r="C83" s="49" t="s">
        <v>600</v>
      </c>
      <c r="D83" s="49" t="s">
        <v>601</v>
      </c>
      <c r="E83" s="49" t="s">
        <v>602</v>
      </c>
      <c r="F83" s="49" t="s">
        <v>603</v>
      </c>
      <c r="G83" s="49" t="s">
        <v>604</v>
      </c>
      <c r="H83" s="49"/>
      <c r="I83" s="49" t="s">
        <v>25</v>
      </c>
      <c r="J83" s="51">
        <v>800.89106333039285</v>
      </c>
      <c r="K83" s="51"/>
      <c r="L83" s="51">
        <v>839.99999999999989</v>
      </c>
    </row>
    <row r="84" spans="1:12" ht="15" customHeight="1" x14ac:dyDescent="0.25">
      <c r="A84" s="53" t="s">
        <v>576</v>
      </c>
      <c r="B84" s="53" t="s">
        <v>577</v>
      </c>
      <c r="C84" s="53" t="s">
        <v>20</v>
      </c>
      <c r="D84" s="53" t="s">
        <v>37</v>
      </c>
      <c r="E84" s="53" t="s">
        <v>578</v>
      </c>
      <c r="F84" s="53" t="s">
        <v>579</v>
      </c>
      <c r="G84" s="53" t="s">
        <v>580</v>
      </c>
      <c r="H84" s="53" t="s">
        <v>580</v>
      </c>
      <c r="I84" s="53" t="s">
        <v>13</v>
      </c>
      <c r="J84" s="51">
        <v>0</v>
      </c>
      <c r="K84" s="51">
        <v>0</v>
      </c>
      <c r="L84" s="51"/>
    </row>
    <row r="85" spans="1:12" ht="15" customHeight="1" x14ac:dyDescent="0.25">
      <c r="A85" s="53" t="s">
        <v>611</v>
      </c>
      <c r="B85" s="53" t="s">
        <v>612</v>
      </c>
      <c r="C85" s="53" t="s">
        <v>613</v>
      </c>
      <c r="D85" s="53" t="s">
        <v>209</v>
      </c>
      <c r="E85" s="53" t="s">
        <v>578</v>
      </c>
      <c r="F85" s="53" t="s">
        <v>614</v>
      </c>
      <c r="G85" s="53" t="s">
        <v>615</v>
      </c>
      <c r="H85" s="53" t="s">
        <v>615</v>
      </c>
      <c r="I85" s="53" t="s">
        <v>13</v>
      </c>
      <c r="J85" s="51"/>
      <c r="K85" s="51">
        <v>2000.6149459825858</v>
      </c>
      <c r="L85" s="51"/>
    </row>
    <row r="86" spans="1:12" ht="15" customHeight="1" x14ac:dyDescent="0.25">
      <c r="A86" s="49" t="s">
        <v>665</v>
      </c>
      <c r="B86" s="49" t="s">
        <v>666</v>
      </c>
      <c r="C86" s="49" t="s">
        <v>667</v>
      </c>
      <c r="D86" s="49" t="s">
        <v>668</v>
      </c>
      <c r="E86" s="49" t="s">
        <v>608</v>
      </c>
      <c r="F86" s="49" t="s">
        <v>669</v>
      </c>
      <c r="G86" s="49" t="s">
        <v>670</v>
      </c>
      <c r="H86" s="49"/>
      <c r="I86" s="49" t="s">
        <v>25</v>
      </c>
      <c r="J86" s="51"/>
      <c r="K86" s="51"/>
      <c r="L86" s="51">
        <v>0</v>
      </c>
    </row>
    <row r="87" spans="1:12" ht="15" customHeight="1" x14ac:dyDescent="0.25">
      <c r="A87" s="49" t="s">
        <v>605</v>
      </c>
      <c r="B87" s="49" t="s">
        <v>606</v>
      </c>
      <c r="C87" s="49" t="s">
        <v>607</v>
      </c>
      <c r="D87" s="49" t="s">
        <v>323</v>
      </c>
      <c r="E87" s="49" t="s">
        <v>608</v>
      </c>
      <c r="F87" s="49" t="s">
        <v>609</v>
      </c>
      <c r="G87" s="49" t="s">
        <v>610</v>
      </c>
      <c r="H87" s="49"/>
      <c r="I87" s="49" t="s">
        <v>25</v>
      </c>
      <c r="J87" s="51"/>
      <c r="K87" s="51"/>
      <c r="L87" s="51"/>
    </row>
    <row r="88" spans="1:12" ht="15" customHeight="1" x14ac:dyDescent="0.25">
      <c r="A88" s="49" t="s">
        <v>340</v>
      </c>
      <c r="B88" s="49" t="s">
        <v>341</v>
      </c>
      <c r="C88" s="49" t="s">
        <v>342</v>
      </c>
      <c r="D88" s="49" t="s">
        <v>343</v>
      </c>
      <c r="E88" s="49" t="s">
        <v>344</v>
      </c>
      <c r="F88" s="49" t="s">
        <v>345</v>
      </c>
      <c r="G88" s="49" t="s">
        <v>346</v>
      </c>
      <c r="H88" s="49"/>
      <c r="I88" s="49" t="s">
        <v>25</v>
      </c>
      <c r="J88" s="51"/>
      <c r="K88" s="51"/>
      <c r="L88" s="51"/>
    </row>
    <row r="89" spans="1:12" ht="15" customHeight="1" x14ac:dyDescent="0.25">
      <c r="A89" s="49" t="s">
        <v>327</v>
      </c>
      <c r="B89" s="49" t="s">
        <v>328</v>
      </c>
      <c r="C89" s="49" t="s">
        <v>238</v>
      </c>
      <c r="D89" s="49" t="s">
        <v>329</v>
      </c>
      <c r="E89" s="49" t="s">
        <v>330</v>
      </c>
      <c r="F89" s="49" t="s">
        <v>331</v>
      </c>
      <c r="G89" s="49" t="s">
        <v>332</v>
      </c>
      <c r="H89" s="49"/>
      <c r="I89" s="49" t="s">
        <v>25</v>
      </c>
      <c r="J89" s="51"/>
      <c r="K89" s="51"/>
      <c r="L89" s="51"/>
    </row>
    <row r="90" spans="1:12" ht="15" customHeight="1" x14ac:dyDescent="0.25">
      <c r="A90" s="49" t="s">
        <v>439</v>
      </c>
      <c r="B90" s="49" t="s">
        <v>440</v>
      </c>
      <c r="C90" s="49" t="s">
        <v>441</v>
      </c>
      <c r="D90" s="49" t="s">
        <v>442</v>
      </c>
      <c r="E90" s="49" t="s">
        <v>330</v>
      </c>
      <c r="F90" s="49" t="s">
        <v>443</v>
      </c>
      <c r="G90" s="49" t="s">
        <v>444</v>
      </c>
      <c r="H90" s="49"/>
      <c r="I90" s="49" t="s">
        <v>25</v>
      </c>
      <c r="J90" s="51"/>
      <c r="K90" s="51"/>
      <c r="L90" s="51"/>
    </row>
    <row r="91" spans="1:12" ht="15" customHeight="1" x14ac:dyDescent="0.25">
      <c r="A91" s="49" t="s">
        <v>399</v>
      </c>
      <c r="B91" s="49" t="s">
        <v>400</v>
      </c>
      <c r="C91" s="49" t="s">
        <v>401</v>
      </c>
      <c r="D91" s="49" t="s">
        <v>395</v>
      </c>
      <c r="E91" s="49" t="s">
        <v>402</v>
      </c>
      <c r="F91" s="49" t="s">
        <v>403</v>
      </c>
      <c r="G91" s="49" t="s">
        <v>404</v>
      </c>
      <c r="H91" s="49"/>
      <c r="I91" s="49" t="s">
        <v>25</v>
      </c>
      <c r="J91" s="51"/>
      <c r="K91" s="51"/>
      <c r="L91" s="51"/>
    </row>
    <row r="92" spans="1:12" ht="15" customHeight="1" x14ac:dyDescent="0.25">
      <c r="A92" s="49" t="s">
        <v>405</v>
      </c>
      <c r="B92" s="49" t="s">
        <v>400</v>
      </c>
      <c r="C92" s="49" t="s">
        <v>406</v>
      </c>
      <c r="D92" s="49" t="s">
        <v>395</v>
      </c>
      <c r="E92" s="49" t="s">
        <v>402</v>
      </c>
      <c r="F92" s="49" t="s">
        <v>403</v>
      </c>
      <c r="G92" s="49" t="s">
        <v>404</v>
      </c>
      <c r="H92" s="49"/>
      <c r="I92" s="49" t="s">
        <v>25</v>
      </c>
      <c r="J92" s="51"/>
      <c r="K92" s="51"/>
      <c r="L92" s="51"/>
    </row>
    <row r="93" spans="1:12" ht="15" customHeight="1" x14ac:dyDescent="0.25">
      <c r="A93" s="49" t="s">
        <v>407</v>
      </c>
      <c r="B93" s="49" t="s">
        <v>400</v>
      </c>
      <c r="C93" s="49" t="s">
        <v>408</v>
      </c>
      <c r="D93" s="49" t="s">
        <v>395</v>
      </c>
      <c r="E93" s="49" t="s">
        <v>409</v>
      </c>
      <c r="F93" s="49" t="s">
        <v>403</v>
      </c>
      <c r="G93" s="49" t="s">
        <v>404</v>
      </c>
      <c r="H93" s="49"/>
      <c r="I93" s="49" t="s">
        <v>25</v>
      </c>
      <c r="J93" s="51"/>
      <c r="K93" s="51"/>
      <c r="L93" s="51"/>
    </row>
    <row r="94" spans="1:12" ht="15" customHeight="1" x14ac:dyDescent="0.25">
      <c r="A94" s="49" t="s">
        <v>671</v>
      </c>
      <c r="B94" s="49" t="s">
        <v>672</v>
      </c>
      <c r="C94" s="49" t="s">
        <v>200</v>
      </c>
      <c r="D94" s="49" t="s">
        <v>477</v>
      </c>
      <c r="E94" s="49" t="s">
        <v>673</v>
      </c>
      <c r="F94" s="49" t="s">
        <v>674</v>
      </c>
      <c r="G94" s="49" t="s">
        <v>675</v>
      </c>
      <c r="H94" s="49"/>
      <c r="I94" s="49" t="s">
        <v>25</v>
      </c>
      <c r="J94" s="51"/>
      <c r="K94" s="51"/>
      <c r="L94" s="51"/>
    </row>
    <row r="95" spans="1:12" ht="15" customHeight="1" x14ac:dyDescent="0.25">
      <c r="A95" s="49" t="s">
        <v>969</v>
      </c>
      <c r="B95" s="49" t="s">
        <v>970</v>
      </c>
      <c r="C95" s="49" t="s">
        <v>971</v>
      </c>
      <c r="D95" s="49" t="s">
        <v>109</v>
      </c>
      <c r="E95" s="49" t="s">
        <v>731</v>
      </c>
      <c r="F95" s="49" t="s">
        <v>972</v>
      </c>
      <c r="G95" s="49" t="s">
        <v>973</v>
      </c>
      <c r="H95" s="49"/>
      <c r="I95" s="49" t="s">
        <v>25</v>
      </c>
      <c r="J95" s="51"/>
      <c r="K95" s="51"/>
      <c r="L95" s="51">
        <v>5017.8217821782182</v>
      </c>
    </row>
    <row r="96" spans="1:12" ht="15" customHeight="1" x14ac:dyDescent="0.25">
      <c r="A96" s="49" t="s">
        <v>892</v>
      </c>
      <c r="B96" s="49" t="s">
        <v>893</v>
      </c>
      <c r="C96" s="49" t="s">
        <v>269</v>
      </c>
      <c r="D96" s="49" t="s">
        <v>29</v>
      </c>
      <c r="E96" s="49" t="s">
        <v>731</v>
      </c>
      <c r="F96" s="49" t="s">
        <v>894</v>
      </c>
      <c r="G96" s="49" t="s">
        <v>895</v>
      </c>
      <c r="H96" s="49"/>
      <c r="I96" s="49" t="s">
        <v>25</v>
      </c>
      <c r="J96" s="51"/>
      <c r="K96" s="51"/>
      <c r="L96" s="51">
        <v>1233.9901960784314</v>
      </c>
    </row>
    <row r="97" spans="1:12" ht="15" customHeight="1" x14ac:dyDescent="0.25">
      <c r="A97" s="53" t="s">
        <v>728</v>
      </c>
      <c r="B97" s="53" t="s">
        <v>729</v>
      </c>
      <c r="C97" s="53" t="s">
        <v>730</v>
      </c>
      <c r="D97" s="53" t="s">
        <v>29</v>
      </c>
      <c r="E97" s="53" t="s">
        <v>731</v>
      </c>
      <c r="F97" s="53" t="s">
        <v>732</v>
      </c>
      <c r="G97" s="53" t="s">
        <v>733</v>
      </c>
      <c r="H97" s="53" t="s">
        <v>733</v>
      </c>
      <c r="I97" s="53" t="s">
        <v>13</v>
      </c>
      <c r="J97" s="51">
        <v>12875.227429051074</v>
      </c>
      <c r="K97" s="51"/>
      <c r="L97" s="51">
        <v>6674</v>
      </c>
    </row>
    <row r="98" spans="1:12" ht="15" customHeight="1" x14ac:dyDescent="0.25">
      <c r="A98" s="49" t="s">
        <v>590</v>
      </c>
      <c r="B98" s="49" t="s">
        <v>591</v>
      </c>
      <c r="C98" s="49" t="s">
        <v>592</v>
      </c>
      <c r="D98" s="49" t="s">
        <v>593</v>
      </c>
      <c r="E98" s="49" t="s">
        <v>594</v>
      </c>
      <c r="F98" s="49" t="s">
        <v>595</v>
      </c>
      <c r="G98" s="49" t="s">
        <v>596</v>
      </c>
      <c r="H98" s="49"/>
      <c r="I98" s="49" t="s">
        <v>25</v>
      </c>
      <c r="J98" s="51">
        <v>0</v>
      </c>
      <c r="K98" s="51"/>
      <c r="L98" s="51">
        <v>0</v>
      </c>
    </row>
    <row r="99" spans="1:12" ht="15" customHeight="1" x14ac:dyDescent="0.25">
      <c r="A99" s="53" t="s">
        <v>682</v>
      </c>
      <c r="B99" s="53" t="s">
        <v>683</v>
      </c>
      <c r="C99" s="53" t="s">
        <v>684</v>
      </c>
      <c r="D99" s="53" t="s">
        <v>685</v>
      </c>
      <c r="E99" s="53" t="s">
        <v>686</v>
      </c>
      <c r="F99" s="53" t="s">
        <v>687</v>
      </c>
      <c r="G99" s="53" t="s">
        <v>688</v>
      </c>
      <c r="H99" s="53" t="s">
        <v>688</v>
      </c>
      <c r="I99" s="53" t="s">
        <v>13</v>
      </c>
      <c r="J99" s="51"/>
      <c r="K99" s="51"/>
      <c r="L99" s="51"/>
    </row>
    <row r="100" spans="1:12" ht="15" customHeight="1" x14ac:dyDescent="0.25">
      <c r="A100" s="53" t="s">
        <v>690</v>
      </c>
      <c r="B100" s="53" t="s">
        <v>683</v>
      </c>
      <c r="C100" s="53" t="s">
        <v>691</v>
      </c>
      <c r="D100" s="53" t="s">
        <v>685</v>
      </c>
      <c r="E100" s="53" t="s">
        <v>686</v>
      </c>
      <c r="F100" s="53" t="s">
        <v>687</v>
      </c>
      <c r="G100" s="53" t="s">
        <v>688</v>
      </c>
      <c r="H100" s="53" t="s">
        <v>688</v>
      </c>
      <c r="I100" s="53" t="s">
        <v>13</v>
      </c>
      <c r="J100" s="51"/>
      <c r="K100" s="51"/>
      <c r="L100" s="51"/>
    </row>
    <row r="101" spans="1:12" ht="15" customHeight="1" x14ac:dyDescent="0.25">
      <c r="A101" s="53" t="s">
        <v>692</v>
      </c>
      <c r="B101" s="53" t="s">
        <v>683</v>
      </c>
      <c r="C101" s="53" t="s">
        <v>693</v>
      </c>
      <c r="D101" s="53" t="s">
        <v>685</v>
      </c>
      <c r="E101" s="53" t="s">
        <v>686</v>
      </c>
      <c r="F101" s="53" t="s">
        <v>687</v>
      </c>
      <c r="G101" s="53" t="s">
        <v>688</v>
      </c>
      <c r="H101" s="53" t="s">
        <v>688</v>
      </c>
      <c r="I101" s="53" t="s">
        <v>13</v>
      </c>
      <c r="J101" s="51"/>
      <c r="K101" s="51"/>
      <c r="L101" s="51"/>
    </row>
    <row r="102" spans="1:12" ht="15" customHeight="1" x14ac:dyDescent="0.25">
      <c r="A102" s="53" t="s">
        <v>694</v>
      </c>
      <c r="B102" s="53" t="s">
        <v>683</v>
      </c>
      <c r="C102" s="53" t="s">
        <v>695</v>
      </c>
      <c r="D102" s="53" t="s">
        <v>685</v>
      </c>
      <c r="E102" s="53" t="s">
        <v>686</v>
      </c>
      <c r="F102" s="53" t="s">
        <v>687</v>
      </c>
      <c r="G102" s="53" t="s">
        <v>688</v>
      </c>
      <c r="H102" s="53" t="s">
        <v>688</v>
      </c>
      <c r="I102" s="53" t="s">
        <v>13</v>
      </c>
      <c r="J102" s="51"/>
      <c r="K102" s="51"/>
      <c r="L102" s="51"/>
    </row>
    <row r="103" spans="1:12" ht="15" customHeight="1" x14ac:dyDescent="0.25">
      <c r="A103" s="53" t="s">
        <v>696</v>
      </c>
      <c r="B103" s="53" t="s">
        <v>683</v>
      </c>
      <c r="C103" s="53" t="s">
        <v>697</v>
      </c>
      <c r="D103" s="53" t="s">
        <v>685</v>
      </c>
      <c r="E103" s="53" t="s">
        <v>686</v>
      </c>
      <c r="F103" s="53" t="s">
        <v>687</v>
      </c>
      <c r="G103" s="53" t="s">
        <v>688</v>
      </c>
      <c r="H103" s="53" t="s">
        <v>688</v>
      </c>
      <c r="I103" s="53" t="s">
        <v>13</v>
      </c>
      <c r="J103" s="51"/>
      <c r="K103" s="51"/>
      <c r="L103" s="51"/>
    </row>
    <row r="104" spans="1:12" ht="15" customHeight="1" x14ac:dyDescent="0.25">
      <c r="A104" s="53" t="s">
        <v>698</v>
      </c>
      <c r="B104" s="53" t="s">
        <v>683</v>
      </c>
      <c r="C104" s="53" t="s">
        <v>699</v>
      </c>
      <c r="D104" s="53" t="s">
        <v>685</v>
      </c>
      <c r="E104" s="53" t="s">
        <v>686</v>
      </c>
      <c r="F104" s="53" t="s">
        <v>687</v>
      </c>
      <c r="G104" s="53" t="s">
        <v>688</v>
      </c>
      <c r="H104" s="53" t="s">
        <v>688</v>
      </c>
      <c r="I104" s="53" t="s">
        <v>13</v>
      </c>
      <c r="J104" s="51"/>
      <c r="K104" s="51"/>
      <c r="L104" s="51"/>
    </row>
    <row r="105" spans="1:12" ht="15" customHeight="1" x14ac:dyDescent="0.25">
      <c r="A105" s="53" t="s">
        <v>903</v>
      </c>
      <c r="B105" s="53" t="s">
        <v>904</v>
      </c>
      <c r="C105" s="53" t="s">
        <v>905</v>
      </c>
      <c r="D105" s="53" t="s">
        <v>557</v>
      </c>
      <c r="E105" s="53" t="s">
        <v>906</v>
      </c>
      <c r="F105" s="53" t="s">
        <v>907</v>
      </c>
      <c r="G105" s="53" t="s">
        <v>908</v>
      </c>
      <c r="H105" s="53" t="s">
        <v>908</v>
      </c>
      <c r="I105" s="53" t="s">
        <v>13</v>
      </c>
      <c r="J105" s="51">
        <v>1386.1109923717518</v>
      </c>
      <c r="K105" s="51"/>
      <c r="L105" s="51">
        <v>1550</v>
      </c>
    </row>
    <row r="106" spans="1:12" ht="15" customHeight="1" x14ac:dyDescent="0.25">
      <c r="A106" s="53" t="s">
        <v>375</v>
      </c>
      <c r="B106" s="53" t="s">
        <v>376</v>
      </c>
      <c r="C106" s="53" t="s">
        <v>377</v>
      </c>
      <c r="D106" s="53" t="s">
        <v>378</v>
      </c>
      <c r="E106" s="53" t="s">
        <v>379</v>
      </c>
      <c r="F106" s="53" t="s">
        <v>380</v>
      </c>
      <c r="G106" s="53" t="s">
        <v>381</v>
      </c>
      <c r="H106" s="53" t="s">
        <v>381</v>
      </c>
      <c r="I106" s="53" t="s">
        <v>13</v>
      </c>
      <c r="J106" s="51"/>
      <c r="K106" s="51"/>
      <c r="L106" s="51"/>
    </row>
    <row r="107" spans="1:12" ht="15" customHeight="1" x14ac:dyDescent="0.25">
      <c r="A107" s="53" t="s">
        <v>359</v>
      </c>
      <c r="B107" s="53" t="s">
        <v>360</v>
      </c>
      <c r="C107" s="53" t="s">
        <v>115</v>
      </c>
      <c r="D107" s="53" t="s">
        <v>361</v>
      </c>
      <c r="E107" s="53" t="s">
        <v>362</v>
      </c>
      <c r="F107" s="53" t="s">
        <v>363</v>
      </c>
      <c r="G107" s="53" t="s">
        <v>364</v>
      </c>
      <c r="H107" s="53" t="s">
        <v>364</v>
      </c>
      <c r="I107" s="53" t="s">
        <v>13</v>
      </c>
      <c r="J107" s="51">
        <v>5405.5939191631078</v>
      </c>
      <c r="K107" s="51"/>
      <c r="L107" s="51"/>
    </row>
    <row r="108" spans="1:12" ht="15" customHeight="1" x14ac:dyDescent="0.25">
      <c r="A108" s="53" t="s">
        <v>366</v>
      </c>
      <c r="B108" s="53" t="s">
        <v>360</v>
      </c>
      <c r="C108" s="53" t="s">
        <v>367</v>
      </c>
      <c r="D108" s="53" t="s">
        <v>361</v>
      </c>
      <c r="E108" s="53" t="s">
        <v>362</v>
      </c>
      <c r="F108" s="53" t="s">
        <v>363</v>
      </c>
      <c r="G108" s="53" t="s">
        <v>364</v>
      </c>
      <c r="H108" s="53" t="s">
        <v>364</v>
      </c>
      <c r="I108" s="53" t="s">
        <v>13</v>
      </c>
      <c r="J108" s="51">
        <v>5405.5939191631078</v>
      </c>
      <c r="K108" s="51"/>
      <c r="L108" s="51"/>
    </row>
    <row r="109" spans="1:12" ht="15" customHeight="1" x14ac:dyDescent="0.25">
      <c r="A109" s="49" t="s">
        <v>639</v>
      </c>
      <c r="B109" s="49" t="s">
        <v>640</v>
      </c>
      <c r="C109" s="49" t="s">
        <v>641</v>
      </c>
      <c r="D109" s="49" t="s">
        <v>125</v>
      </c>
      <c r="E109" s="49" t="s">
        <v>642</v>
      </c>
      <c r="F109" s="49" t="s">
        <v>643</v>
      </c>
      <c r="G109" s="49" t="s">
        <v>644</v>
      </c>
      <c r="H109" s="49"/>
      <c r="I109" s="49" t="s">
        <v>25</v>
      </c>
      <c r="J109" s="51"/>
      <c r="K109" s="51"/>
      <c r="L109" s="51"/>
    </row>
    <row r="110" spans="1:12" ht="15" customHeight="1" x14ac:dyDescent="0.25">
      <c r="A110" s="53" t="s">
        <v>948</v>
      </c>
      <c r="B110" s="53" t="s">
        <v>949</v>
      </c>
      <c r="C110" s="53" t="s">
        <v>950</v>
      </c>
      <c r="D110" s="53" t="s">
        <v>172</v>
      </c>
      <c r="E110" s="53" t="s">
        <v>64</v>
      </c>
      <c r="F110" s="53" t="s">
        <v>951</v>
      </c>
      <c r="G110" s="53" t="s">
        <v>952</v>
      </c>
      <c r="H110" s="53" t="s">
        <v>952</v>
      </c>
      <c r="I110" s="53" t="s">
        <v>13</v>
      </c>
      <c r="J110" s="51">
        <v>1000.0306995216315</v>
      </c>
      <c r="K110" s="51"/>
      <c r="L110" s="51"/>
    </row>
    <row r="111" spans="1:12" ht="15" customHeight="1" x14ac:dyDescent="0.25">
      <c r="A111" s="53" t="s">
        <v>61</v>
      </c>
      <c r="B111" s="53" t="s">
        <v>62</v>
      </c>
      <c r="C111" s="53" t="s">
        <v>63</v>
      </c>
      <c r="D111" s="53" t="s">
        <v>37</v>
      </c>
      <c r="E111" s="53" t="s">
        <v>64</v>
      </c>
      <c r="F111" s="53" t="s">
        <v>65</v>
      </c>
      <c r="G111" s="53" t="s">
        <v>66</v>
      </c>
      <c r="H111" s="53" t="s">
        <v>66</v>
      </c>
      <c r="I111" s="53" t="s">
        <v>13</v>
      </c>
      <c r="J111" s="51"/>
      <c r="K111" s="51"/>
      <c r="L111" s="51"/>
    </row>
    <row r="112" spans="1:12" ht="15" customHeight="1" x14ac:dyDescent="0.25">
      <c r="A112" s="53" t="s">
        <v>744</v>
      </c>
      <c r="B112" s="53" t="s">
        <v>745</v>
      </c>
      <c r="C112" s="53" t="s">
        <v>746</v>
      </c>
      <c r="D112" s="53" t="s">
        <v>201</v>
      </c>
      <c r="E112" s="53" t="s">
        <v>64</v>
      </c>
      <c r="F112" s="53" t="s">
        <v>747</v>
      </c>
      <c r="G112" s="53" t="s">
        <v>748</v>
      </c>
      <c r="H112" s="53" t="s">
        <v>749</v>
      </c>
      <c r="I112" s="53" t="s">
        <v>13</v>
      </c>
      <c r="J112" s="51"/>
      <c r="K112" s="51"/>
      <c r="L112" s="51">
        <v>0</v>
      </c>
    </row>
    <row r="113" spans="1:12" ht="15" customHeight="1" x14ac:dyDescent="0.25">
      <c r="A113" s="53" t="s">
        <v>750</v>
      </c>
      <c r="B113" s="53" t="s">
        <v>745</v>
      </c>
      <c r="C113" s="53" t="s">
        <v>751</v>
      </c>
      <c r="D113" s="53" t="s">
        <v>201</v>
      </c>
      <c r="E113" s="53" t="s">
        <v>64</v>
      </c>
      <c r="F113" s="53" t="s">
        <v>752</v>
      </c>
      <c r="G113" s="53" t="s">
        <v>748</v>
      </c>
      <c r="H113" s="53" t="s">
        <v>749</v>
      </c>
      <c r="I113" s="53" t="s">
        <v>13</v>
      </c>
      <c r="J113" s="51"/>
      <c r="K113" s="51"/>
      <c r="L113" s="51">
        <v>0</v>
      </c>
    </row>
    <row r="114" spans="1:12" ht="15" customHeight="1" x14ac:dyDescent="0.25">
      <c r="A114" s="53" t="s">
        <v>393</v>
      </c>
      <c r="B114" s="53" t="s">
        <v>394</v>
      </c>
      <c r="C114" s="53" t="s">
        <v>20</v>
      </c>
      <c r="D114" s="53" t="s">
        <v>395</v>
      </c>
      <c r="E114" s="53" t="s">
        <v>64</v>
      </c>
      <c r="F114" s="53" t="s">
        <v>396</v>
      </c>
      <c r="G114" s="53" t="s">
        <v>397</v>
      </c>
      <c r="H114" s="53" t="s">
        <v>397</v>
      </c>
      <c r="I114" s="53" t="s">
        <v>13</v>
      </c>
      <c r="J114" s="51">
        <v>0</v>
      </c>
      <c r="K114" s="51"/>
      <c r="L114" s="51"/>
    </row>
    <row r="115" spans="1:12" ht="15" customHeight="1" x14ac:dyDescent="0.25">
      <c r="A115" s="53" t="s">
        <v>113</v>
      </c>
      <c r="B115" s="53" t="s">
        <v>114</v>
      </c>
      <c r="C115" s="53" t="s">
        <v>115</v>
      </c>
      <c r="D115" s="53" t="s">
        <v>116</v>
      </c>
      <c r="E115" s="53" t="s">
        <v>117</v>
      </c>
      <c r="F115" s="53" t="s">
        <v>118</v>
      </c>
      <c r="G115" s="53" t="s">
        <v>119</v>
      </c>
      <c r="H115" s="53" t="s">
        <v>119</v>
      </c>
      <c r="I115" s="53" t="s">
        <v>13</v>
      </c>
      <c r="J115" s="51">
        <v>2217.6949711074753</v>
      </c>
      <c r="K115" s="51"/>
      <c r="L115" s="51"/>
    </row>
    <row r="116" spans="1:12" ht="15" customHeight="1" x14ac:dyDescent="0.25">
      <c r="A116" s="49" t="s">
        <v>781</v>
      </c>
      <c r="B116" s="49" t="s">
        <v>774</v>
      </c>
      <c r="C116" s="49" t="s">
        <v>782</v>
      </c>
      <c r="D116" s="49" t="s">
        <v>442</v>
      </c>
      <c r="E116" s="49" t="s">
        <v>117</v>
      </c>
      <c r="F116" s="49" t="s">
        <v>783</v>
      </c>
      <c r="G116" s="49" t="s">
        <v>777</v>
      </c>
      <c r="H116" s="49"/>
      <c r="I116" s="49" t="s">
        <v>25</v>
      </c>
      <c r="J116" s="51"/>
      <c r="K116" s="51"/>
      <c r="L116" s="51">
        <v>0</v>
      </c>
    </row>
    <row r="117" spans="1:12" ht="15" customHeight="1" x14ac:dyDescent="0.25">
      <c r="A117" s="49" t="s">
        <v>885</v>
      </c>
      <c r="B117" s="49" t="s">
        <v>886</v>
      </c>
      <c r="C117" s="49" t="s">
        <v>887</v>
      </c>
      <c r="D117" s="49" t="s">
        <v>125</v>
      </c>
      <c r="E117" s="49" t="s">
        <v>117</v>
      </c>
      <c r="F117" s="49" t="s">
        <v>888</v>
      </c>
      <c r="G117" s="49" t="s">
        <v>889</v>
      </c>
      <c r="H117" s="49"/>
      <c r="I117" s="49" t="s">
        <v>25</v>
      </c>
      <c r="J117" s="51"/>
      <c r="K117" s="51"/>
      <c r="L117" s="51"/>
    </row>
    <row r="118" spans="1:12" ht="15" customHeight="1" x14ac:dyDescent="0.25">
      <c r="A118" s="49" t="s">
        <v>942</v>
      </c>
      <c r="B118" s="49" t="s">
        <v>943</v>
      </c>
      <c r="C118" s="49" t="s">
        <v>115</v>
      </c>
      <c r="D118" s="49" t="s">
        <v>944</v>
      </c>
      <c r="E118" s="49" t="s">
        <v>149</v>
      </c>
      <c r="F118" s="49" t="s">
        <v>945</v>
      </c>
      <c r="G118" s="49" t="s">
        <v>946</v>
      </c>
      <c r="H118" s="49"/>
      <c r="I118" s="49" t="s">
        <v>25</v>
      </c>
      <c r="J118" s="51"/>
      <c r="K118" s="51"/>
      <c r="L118" s="51"/>
    </row>
    <row r="119" spans="1:12" ht="15" customHeight="1" x14ac:dyDescent="0.25">
      <c r="A119" s="53" t="s">
        <v>145</v>
      </c>
      <c r="B119" s="53" t="s">
        <v>146</v>
      </c>
      <c r="C119" s="53" t="s">
        <v>147</v>
      </c>
      <c r="D119" s="53" t="s">
        <v>148</v>
      </c>
      <c r="E119" s="53" t="s">
        <v>149</v>
      </c>
      <c r="F119" s="53" t="s">
        <v>150</v>
      </c>
      <c r="G119" s="53" t="s">
        <v>151</v>
      </c>
      <c r="H119" s="53" t="s">
        <v>151</v>
      </c>
      <c r="I119" s="53" t="s">
        <v>13</v>
      </c>
      <c r="J119" s="51">
        <v>4184.1295131211309</v>
      </c>
      <c r="K119" s="51"/>
      <c r="L119" s="51"/>
    </row>
    <row r="120" spans="1:12" ht="15" customHeight="1" x14ac:dyDescent="0.25">
      <c r="A120" s="53" t="s">
        <v>169</v>
      </c>
      <c r="B120" s="53" t="s">
        <v>170</v>
      </c>
      <c r="C120" s="53" t="s">
        <v>171</v>
      </c>
      <c r="D120" s="53" t="s">
        <v>172</v>
      </c>
      <c r="E120" s="53" t="s">
        <v>173</v>
      </c>
      <c r="F120" s="53" t="s">
        <v>174</v>
      </c>
      <c r="G120" s="53" t="s">
        <v>175</v>
      </c>
      <c r="H120" s="53" t="s">
        <v>176</v>
      </c>
      <c r="I120" s="53" t="s">
        <v>13</v>
      </c>
      <c r="J120" s="51"/>
      <c r="K120" s="51"/>
      <c r="L120" s="51"/>
    </row>
    <row r="121" spans="1:12" ht="15" customHeight="1" x14ac:dyDescent="0.25">
      <c r="A121" s="53" t="s">
        <v>44</v>
      </c>
      <c r="B121" s="53" t="s">
        <v>45</v>
      </c>
      <c r="C121" s="53" t="s">
        <v>46</v>
      </c>
      <c r="D121" s="53" t="s">
        <v>37</v>
      </c>
      <c r="E121" s="53" t="s">
        <v>47</v>
      </c>
      <c r="F121" s="53" t="s">
        <v>48</v>
      </c>
      <c r="G121" s="53" t="s">
        <v>40</v>
      </c>
      <c r="H121" s="53" t="s">
        <v>41</v>
      </c>
      <c r="I121" s="53" t="s">
        <v>13</v>
      </c>
      <c r="J121" s="51">
        <v>2746.3632724912859</v>
      </c>
      <c r="K121" s="51">
        <v>2660.2563206663781</v>
      </c>
      <c r="L121" s="51">
        <v>3333</v>
      </c>
    </row>
    <row r="122" spans="1:12" ht="15" customHeight="1" x14ac:dyDescent="0.25">
      <c r="A122" s="53" t="s">
        <v>49</v>
      </c>
      <c r="B122" s="53" t="s">
        <v>45</v>
      </c>
      <c r="C122" s="53" t="s">
        <v>50</v>
      </c>
      <c r="D122" s="53" t="s">
        <v>37</v>
      </c>
      <c r="E122" s="53" t="s">
        <v>47</v>
      </c>
      <c r="F122" s="53" t="s">
        <v>48</v>
      </c>
      <c r="G122" s="53" t="s">
        <v>40</v>
      </c>
      <c r="H122" s="53" t="s">
        <v>41</v>
      </c>
      <c r="I122" s="53" t="s">
        <v>13</v>
      </c>
      <c r="J122" s="51">
        <v>2746.3632724912859</v>
      </c>
      <c r="K122" s="51">
        <v>2660.2563206663781</v>
      </c>
      <c r="L122" s="51">
        <v>3333</v>
      </c>
    </row>
    <row r="123" spans="1:12" ht="15" customHeight="1" x14ac:dyDescent="0.25">
      <c r="A123" s="49" t="s">
        <v>799</v>
      </c>
      <c r="B123" s="49" t="s">
        <v>800</v>
      </c>
      <c r="C123" s="49" t="s">
        <v>801</v>
      </c>
      <c r="D123" s="49" t="s">
        <v>442</v>
      </c>
      <c r="E123" s="49" t="s">
        <v>802</v>
      </c>
      <c r="F123" s="49" t="s">
        <v>803</v>
      </c>
      <c r="G123" s="49" t="s">
        <v>804</v>
      </c>
      <c r="H123" s="49"/>
      <c r="I123" s="49" t="s">
        <v>25</v>
      </c>
      <c r="J123" s="51"/>
      <c r="K123" s="51"/>
      <c r="L123" s="51"/>
    </row>
    <row r="124" spans="1:12" ht="15" customHeight="1" x14ac:dyDescent="0.25">
      <c r="A124" s="49" t="s">
        <v>198</v>
      </c>
      <c r="B124" s="49" t="s">
        <v>199</v>
      </c>
      <c r="C124" s="49" t="s">
        <v>200</v>
      </c>
      <c r="D124" s="49" t="s">
        <v>201</v>
      </c>
      <c r="E124" s="49" t="s">
        <v>202</v>
      </c>
      <c r="F124" s="49" t="s">
        <v>203</v>
      </c>
      <c r="G124" s="49" t="s">
        <v>204</v>
      </c>
      <c r="H124" s="49"/>
      <c r="I124" s="49" t="s">
        <v>25</v>
      </c>
      <c r="J124" s="51"/>
      <c r="K124" s="51"/>
      <c r="L124" s="51"/>
    </row>
    <row r="125" spans="1:12" ht="15" customHeight="1" x14ac:dyDescent="0.25">
      <c r="A125" s="49" t="s">
        <v>347</v>
      </c>
      <c r="B125" s="49" t="s">
        <v>348</v>
      </c>
      <c r="C125" s="49" t="s">
        <v>349</v>
      </c>
      <c r="D125" s="49" t="s">
        <v>350</v>
      </c>
      <c r="E125" s="49" t="s">
        <v>202</v>
      </c>
      <c r="F125" s="49" t="s">
        <v>351</v>
      </c>
      <c r="G125" s="49" t="s">
        <v>352</v>
      </c>
      <c r="H125" s="49"/>
      <c r="I125" s="49" t="s">
        <v>25</v>
      </c>
      <c r="J125" s="51"/>
      <c r="K125" s="51"/>
      <c r="L125" s="51"/>
    </row>
    <row r="126" spans="1:12" ht="15" customHeight="1" x14ac:dyDescent="0.25">
      <c r="A126" s="53" t="s">
        <v>433</v>
      </c>
      <c r="B126" s="53" t="s">
        <v>434</v>
      </c>
      <c r="C126" s="53" t="s">
        <v>132</v>
      </c>
      <c r="D126" s="53" t="s">
        <v>429</v>
      </c>
      <c r="E126" s="53" t="s">
        <v>435</v>
      </c>
      <c r="F126" s="53" t="s">
        <v>436</v>
      </c>
      <c r="G126" s="53" t="s">
        <v>437</v>
      </c>
      <c r="H126" s="53" t="s">
        <v>438</v>
      </c>
      <c r="I126" s="53" t="s">
        <v>13</v>
      </c>
      <c r="J126" s="51"/>
      <c r="K126" s="51"/>
      <c r="L126" s="51"/>
    </row>
    <row r="127" spans="1:12" ht="15" customHeight="1" x14ac:dyDescent="0.25">
      <c r="A127" s="49" t="s">
        <v>468</v>
      </c>
      <c r="B127" s="49" t="s">
        <v>469</v>
      </c>
      <c r="C127" s="49" t="s">
        <v>20</v>
      </c>
      <c r="D127" s="49" t="s">
        <v>116</v>
      </c>
      <c r="E127" s="49" t="s">
        <v>470</v>
      </c>
      <c r="F127" s="49" t="s">
        <v>471</v>
      </c>
      <c r="G127" s="49" t="s">
        <v>472</v>
      </c>
      <c r="H127" s="49"/>
      <c r="I127" s="49" t="s">
        <v>25</v>
      </c>
      <c r="J127" s="51">
        <v>0</v>
      </c>
      <c r="K127" s="51">
        <v>0</v>
      </c>
      <c r="L127" s="51"/>
    </row>
    <row r="128" spans="1:12" ht="15" customHeight="1" x14ac:dyDescent="0.25">
      <c r="A128" s="49" t="s">
        <v>736</v>
      </c>
      <c r="B128" s="49" t="s">
        <v>737</v>
      </c>
      <c r="C128" s="49" t="s">
        <v>738</v>
      </c>
      <c r="D128" s="49" t="s">
        <v>739</v>
      </c>
      <c r="E128" s="49" t="s">
        <v>740</v>
      </c>
      <c r="F128" s="49" t="s">
        <v>741</v>
      </c>
      <c r="G128" s="49" t="s">
        <v>742</v>
      </c>
      <c r="H128" s="49"/>
      <c r="I128" s="49" t="s">
        <v>25</v>
      </c>
      <c r="J128" s="51"/>
      <c r="K128" s="51"/>
      <c r="L128" s="51"/>
    </row>
    <row r="129" spans="1:12" ht="15" customHeight="1" x14ac:dyDescent="0.25">
      <c r="A129" s="49" t="s">
        <v>236</v>
      </c>
      <c r="B129" s="49" t="s">
        <v>237</v>
      </c>
      <c r="C129" s="49" t="s">
        <v>238</v>
      </c>
      <c r="D129" s="49" t="s">
        <v>239</v>
      </c>
      <c r="E129" s="49" t="s">
        <v>240</v>
      </c>
      <c r="F129" s="49" t="s">
        <v>241</v>
      </c>
      <c r="G129" s="49" t="s">
        <v>242</v>
      </c>
      <c r="H129" s="49"/>
      <c r="I129" s="49" t="s">
        <v>25</v>
      </c>
      <c r="J129" s="51"/>
      <c r="K129" s="51"/>
      <c r="L129" s="51"/>
    </row>
    <row r="130" spans="1:12" ht="15" customHeight="1" x14ac:dyDescent="0.25">
      <c r="A130" s="49" t="s">
        <v>494</v>
      </c>
      <c r="B130" s="49" t="s">
        <v>495</v>
      </c>
      <c r="C130" s="49" t="s">
        <v>496</v>
      </c>
      <c r="D130" s="49" t="s">
        <v>497</v>
      </c>
      <c r="E130" s="49" t="s">
        <v>498</v>
      </c>
      <c r="F130" s="49" t="s">
        <v>499</v>
      </c>
      <c r="G130" s="49" t="s">
        <v>500</v>
      </c>
      <c r="H130" s="49"/>
      <c r="I130" s="49" t="s">
        <v>25</v>
      </c>
      <c r="J130" s="51"/>
      <c r="K130" s="51"/>
      <c r="L130" s="51"/>
    </row>
    <row r="131" spans="1:12" ht="15" customHeight="1" x14ac:dyDescent="0.25">
      <c r="A131" s="53" t="s">
        <v>51</v>
      </c>
      <c r="B131" s="53" t="s">
        <v>52</v>
      </c>
      <c r="C131" s="53" t="s">
        <v>53</v>
      </c>
      <c r="D131" s="53" t="s">
        <v>54</v>
      </c>
      <c r="E131" s="53" t="s">
        <v>55</v>
      </c>
      <c r="F131" s="53" t="s">
        <v>56</v>
      </c>
      <c r="G131" s="53" t="s">
        <v>57</v>
      </c>
      <c r="H131" s="53" t="s">
        <v>57</v>
      </c>
      <c r="I131" s="53" t="s">
        <v>13</v>
      </c>
      <c r="J131" s="51">
        <v>0</v>
      </c>
      <c r="K131" s="51">
        <v>0</v>
      </c>
      <c r="L131" s="51">
        <v>0</v>
      </c>
    </row>
    <row r="132" spans="1:12" ht="15" customHeight="1" x14ac:dyDescent="0.25">
      <c r="A132" s="53" t="s">
        <v>152</v>
      </c>
      <c r="B132" s="53" t="s">
        <v>153</v>
      </c>
      <c r="C132" s="53" t="s">
        <v>154</v>
      </c>
      <c r="D132" s="53" t="s">
        <v>155</v>
      </c>
      <c r="E132" s="53" t="s">
        <v>156</v>
      </c>
      <c r="F132" s="53" t="s">
        <v>157</v>
      </c>
      <c r="G132" s="53" t="s">
        <v>158</v>
      </c>
      <c r="H132" s="53" t="s">
        <v>159</v>
      </c>
      <c r="I132" s="53" t="s">
        <v>13</v>
      </c>
      <c r="J132" s="51">
        <v>18417.070488433274</v>
      </c>
      <c r="K132" s="51"/>
      <c r="L132" s="51"/>
    </row>
    <row r="133" spans="1:12" ht="15" customHeight="1" x14ac:dyDescent="0.25">
      <c r="A133" s="49" t="s">
        <v>810</v>
      </c>
      <c r="B133" s="49" t="s">
        <v>811</v>
      </c>
      <c r="C133" s="49" t="s">
        <v>812</v>
      </c>
      <c r="D133" s="49" t="s">
        <v>679</v>
      </c>
      <c r="E133" s="49" t="s">
        <v>813</v>
      </c>
      <c r="F133" s="49" t="s">
        <v>814</v>
      </c>
      <c r="G133" s="49" t="s">
        <v>815</v>
      </c>
      <c r="H133" s="49"/>
      <c r="I133" s="49" t="s">
        <v>25</v>
      </c>
      <c r="J133" s="51"/>
      <c r="K133" s="51"/>
      <c r="L133" s="51"/>
    </row>
    <row r="134" spans="1:12" ht="15" customHeight="1" x14ac:dyDescent="0.25">
      <c r="A134" s="49" t="s">
        <v>243</v>
      </c>
      <c r="B134" s="49" t="s">
        <v>244</v>
      </c>
      <c r="C134" s="49" t="s">
        <v>238</v>
      </c>
      <c r="D134" s="49" t="s">
        <v>245</v>
      </c>
      <c r="E134" s="49" t="s">
        <v>246</v>
      </c>
      <c r="F134" s="49" t="s">
        <v>247</v>
      </c>
      <c r="G134" s="49" t="s">
        <v>248</v>
      </c>
      <c r="H134" s="49"/>
      <c r="I134" s="49" t="s">
        <v>25</v>
      </c>
      <c r="J134" s="51"/>
      <c r="K134" s="51"/>
      <c r="L134" s="51"/>
    </row>
    <row r="135" spans="1:12" ht="15" customHeight="1" x14ac:dyDescent="0.25">
      <c r="A135" s="49" t="s">
        <v>162</v>
      </c>
      <c r="B135" s="49" t="s">
        <v>163</v>
      </c>
      <c r="C135" s="49" t="s">
        <v>164</v>
      </c>
      <c r="D135" s="49" t="s">
        <v>165</v>
      </c>
      <c r="E135" s="49" t="s">
        <v>166</v>
      </c>
      <c r="F135" s="49" t="s">
        <v>167</v>
      </c>
      <c r="G135" s="49" t="s">
        <v>168</v>
      </c>
      <c r="H135" s="49"/>
      <c r="I135" s="49" t="s">
        <v>25</v>
      </c>
      <c r="J135" s="51"/>
      <c r="K135" s="51"/>
      <c r="L135" s="51"/>
    </row>
    <row r="136" spans="1:12" ht="15" customHeight="1" x14ac:dyDescent="0.25">
      <c r="A136" s="49" t="s">
        <v>927</v>
      </c>
      <c r="B136" s="49" t="s">
        <v>928</v>
      </c>
      <c r="C136" s="49" t="s">
        <v>929</v>
      </c>
      <c r="D136" s="49" t="s">
        <v>930</v>
      </c>
      <c r="E136" s="49" t="s">
        <v>931</v>
      </c>
      <c r="F136" s="49" t="s">
        <v>932</v>
      </c>
      <c r="G136" s="49" t="s">
        <v>933</v>
      </c>
      <c r="H136" s="49"/>
      <c r="I136" s="49" t="s">
        <v>25</v>
      </c>
      <c r="J136" s="51"/>
      <c r="K136" s="51"/>
      <c r="L136" s="51">
        <v>0</v>
      </c>
    </row>
    <row r="137" spans="1:12" ht="15" customHeight="1" x14ac:dyDescent="0.25">
      <c r="A137" s="53" t="s">
        <v>69</v>
      </c>
      <c r="B137" s="53" t="s">
        <v>70</v>
      </c>
      <c r="C137" s="53" t="s">
        <v>71</v>
      </c>
      <c r="D137" s="53" t="s">
        <v>72</v>
      </c>
      <c r="E137" s="53" t="s">
        <v>73</v>
      </c>
      <c r="F137" s="53" t="s">
        <v>74</v>
      </c>
      <c r="G137" s="53" t="s">
        <v>75</v>
      </c>
      <c r="H137" s="53" t="s">
        <v>75</v>
      </c>
      <c r="I137" s="53" t="s">
        <v>13</v>
      </c>
      <c r="J137" s="51">
        <v>0</v>
      </c>
      <c r="K137" s="51">
        <v>0</v>
      </c>
      <c r="L137" s="51"/>
    </row>
    <row r="138" spans="1:12" ht="15" customHeight="1" x14ac:dyDescent="0.25">
      <c r="A138" s="49" t="s">
        <v>487</v>
      </c>
      <c r="B138" s="49" t="s">
        <v>488</v>
      </c>
      <c r="C138" s="49" t="s">
        <v>489</v>
      </c>
      <c r="D138" s="49" t="s">
        <v>490</v>
      </c>
      <c r="E138" s="49" t="s">
        <v>491</v>
      </c>
      <c r="F138" s="49" t="s">
        <v>492</v>
      </c>
      <c r="G138" s="49" t="s">
        <v>493</v>
      </c>
      <c r="H138" s="49"/>
      <c r="I138" s="49" t="s">
        <v>25</v>
      </c>
      <c r="J138" s="51"/>
      <c r="K138" s="51"/>
      <c r="L138" s="51"/>
    </row>
    <row r="139" spans="1:12" ht="15" customHeight="1" x14ac:dyDescent="0.25">
      <c r="A139" s="49" t="s">
        <v>700</v>
      </c>
      <c r="B139" s="49" t="s">
        <v>701</v>
      </c>
      <c r="C139" s="49" t="s">
        <v>702</v>
      </c>
      <c r="D139" s="49" t="s">
        <v>703</v>
      </c>
      <c r="E139" s="49" t="s">
        <v>704</v>
      </c>
      <c r="F139" s="49" t="s">
        <v>705</v>
      </c>
      <c r="G139" s="49" t="s">
        <v>706</v>
      </c>
      <c r="H139" s="49"/>
      <c r="I139" s="49" t="s">
        <v>25</v>
      </c>
      <c r="J139" s="51">
        <v>3911.2010507785631</v>
      </c>
      <c r="K139" s="51"/>
      <c r="L139" s="51"/>
    </row>
    <row r="140" spans="1:12" ht="15" customHeight="1" x14ac:dyDescent="0.25">
      <c r="A140" s="49" t="s">
        <v>910</v>
      </c>
      <c r="B140" s="49" t="s">
        <v>911</v>
      </c>
      <c r="C140" s="49" t="s">
        <v>912</v>
      </c>
      <c r="D140" s="49" t="s">
        <v>913</v>
      </c>
      <c r="E140" s="49" t="s">
        <v>914</v>
      </c>
      <c r="F140" s="49" t="s">
        <v>915</v>
      </c>
      <c r="G140" s="49" t="s">
        <v>916</v>
      </c>
      <c r="H140" s="49"/>
      <c r="I140" s="49" t="s">
        <v>25</v>
      </c>
      <c r="J140" s="51"/>
      <c r="K140" s="51"/>
      <c r="L140" s="51"/>
    </row>
    <row r="141" spans="1:12" ht="15" customHeight="1" x14ac:dyDescent="0.25">
      <c r="A141" s="49" t="s">
        <v>206</v>
      </c>
      <c r="B141" s="49" t="s">
        <v>207</v>
      </c>
      <c r="C141" s="49" t="s">
        <v>208</v>
      </c>
      <c r="D141" s="49" t="s">
        <v>209</v>
      </c>
      <c r="E141" s="49" t="s">
        <v>210</v>
      </c>
      <c r="F141" s="49" t="s">
        <v>211</v>
      </c>
      <c r="G141" s="49" t="s">
        <v>212</v>
      </c>
      <c r="H141" s="49"/>
      <c r="I141" s="49" t="s">
        <v>25</v>
      </c>
      <c r="J141" s="51"/>
      <c r="K141" s="51"/>
      <c r="L141" s="51"/>
    </row>
    <row r="142" spans="1:12" ht="15" customHeight="1" x14ac:dyDescent="0.25">
      <c r="A142" s="53" t="s">
        <v>301</v>
      </c>
      <c r="B142" s="53" t="s">
        <v>302</v>
      </c>
      <c r="C142" s="53" t="s">
        <v>303</v>
      </c>
      <c r="D142" s="53" t="s">
        <v>304</v>
      </c>
      <c r="E142" s="53" t="s">
        <v>305</v>
      </c>
      <c r="F142" s="53" t="s">
        <v>306</v>
      </c>
      <c r="G142" s="53" t="s">
        <v>307</v>
      </c>
      <c r="H142" s="53" t="s">
        <v>307</v>
      </c>
      <c r="I142" s="53" t="s">
        <v>13</v>
      </c>
      <c r="J142" s="51">
        <v>14487.549206669957</v>
      </c>
      <c r="K142" s="51"/>
      <c r="L142" s="51"/>
    </row>
    <row r="143" spans="1:12" ht="15" customHeight="1" x14ac:dyDescent="0.25">
      <c r="A143" s="49" t="s">
        <v>650</v>
      </c>
      <c r="B143" s="49" t="s">
        <v>651</v>
      </c>
      <c r="C143" s="49" t="s">
        <v>652</v>
      </c>
      <c r="D143" s="49" t="s">
        <v>653</v>
      </c>
      <c r="E143" s="49" t="s">
        <v>305</v>
      </c>
      <c r="F143" s="49" t="s">
        <v>654</v>
      </c>
      <c r="G143" s="49" t="s">
        <v>655</v>
      </c>
      <c r="H143" s="49"/>
      <c r="I143" s="49" t="s">
        <v>25</v>
      </c>
      <c r="J143" s="51"/>
      <c r="K143" s="51"/>
      <c r="L143" s="51"/>
    </row>
    <row r="144" spans="1:12" ht="15" customHeight="1" x14ac:dyDescent="0.25">
      <c r="A144" s="49" t="s">
        <v>876</v>
      </c>
      <c r="B144" s="49" t="s">
        <v>877</v>
      </c>
      <c r="C144" s="49" t="s">
        <v>878</v>
      </c>
      <c r="D144" s="49" t="s">
        <v>879</v>
      </c>
      <c r="E144" s="49" t="s">
        <v>880</v>
      </c>
      <c r="F144" s="49" t="s">
        <v>881</v>
      </c>
      <c r="G144" s="49" t="s">
        <v>882</v>
      </c>
      <c r="H144" s="49"/>
      <c r="I144" s="49" t="s">
        <v>25</v>
      </c>
      <c r="J144" s="51"/>
      <c r="K144" s="51"/>
      <c r="L144" s="51"/>
    </row>
    <row r="145" spans="1:12" ht="15" customHeight="1" x14ac:dyDescent="0.25">
      <c r="A145" s="49" t="s">
        <v>130</v>
      </c>
      <c r="B145" s="49" t="s">
        <v>131</v>
      </c>
      <c r="C145" s="49" t="s">
        <v>132</v>
      </c>
      <c r="D145" s="49" t="s">
        <v>133</v>
      </c>
      <c r="E145" s="49" t="s">
        <v>134</v>
      </c>
      <c r="F145" s="49" t="s">
        <v>135</v>
      </c>
      <c r="G145" s="49" t="s">
        <v>136</v>
      </c>
      <c r="H145" s="49"/>
      <c r="I145" s="49" t="s">
        <v>25</v>
      </c>
      <c r="J145" s="51">
        <v>0</v>
      </c>
      <c r="K145" s="51">
        <v>252.37383125323197</v>
      </c>
      <c r="L145" s="51"/>
    </row>
    <row r="146" spans="1:12" ht="15" customHeight="1" x14ac:dyDescent="0.25">
      <c r="A146" s="49" t="s">
        <v>753</v>
      </c>
      <c r="B146" s="49" t="s">
        <v>754</v>
      </c>
      <c r="C146" s="49" t="s">
        <v>238</v>
      </c>
      <c r="D146" s="49" t="s">
        <v>209</v>
      </c>
      <c r="E146" s="49" t="s">
        <v>756</v>
      </c>
      <c r="F146" s="49" t="s">
        <v>757</v>
      </c>
      <c r="G146" s="49" t="s">
        <v>758</v>
      </c>
      <c r="H146" s="49"/>
      <c r="I146" s="49" t="s">
        <v>25</v>
      </c>
      <c r="J146" s="51"/>
      <c r="K146" s="51"/>
      <c r="L146" s="51">
        <v>12954.485148514852</v>
      </c>
    </row>
    <row r="147" spans="1:12" ht="15" customHeight="1" x14ac:dyDescent="0.25">
      <c r="A147" s="49" t="s">
        <v>805</v>
      </c>
      <c r="B147" s="49" t="s">
        <v>806</v>
      </c>
      <c r="C147" s="49" t="s">
        <v>807</v>
      </c>
      <c r="D147" s="49" t="s">
        <v>490</v>
      </c>
      <c r="E147" s="49" t="s">
        <v>756</v>
      </c>
      <c r="F147" s="49" t="s">
        <v>808</v>
      </c>
      <c r="G147" s="49" t="s">
        <v>809</v>
      </c>
      <c r="H147" s="49"/>
      <c r="I147" s="49" t="s">
        <v>25</v>
      </c>
      <c r="J147" s="51"/>
      <c r="K147" s="51"/>
      <c r="L147" s="51"/>
    </row>
    <row r="148" spans="1:12" ht="15" customHeight="1" x14ac:dyDescent="0.25">
      <c r="A148" s="53" t="s">
        <v>851</v>
      </c>
      <c r="B148" s="53" t="s">
        <v>852</v>
      </c>
      <c r="C148" s="53" t="s">
        <v>853</v>
      </c>
      <c r="D148" s="53" t="s">
        <v>854</v>
      </c>
      <c r="E148" s="53" t="s">
        <v>855</v>
      </c>
      <c r="F148" s="53" t="s">
        <v>856</v>
      </c>
      <c r="G148" s="53" t="s">
        <v>857</v>
      </c>
      <c r="H148" s="53" t="s">
        <v>857</v>
      </c>
      <c r="I148" s="53" t="s">
        <v>13</v>
      </c>
      <c r="J148" s="51"/>
      <c r="K148" s="51"/>
      <c r="L148" s="51">
        <v>0</v>
      </c>
    </row>
    <row r="149" spans="1:12" ht="15" customHeight="1" x14ac:dyDescent="0.25">
      <c r="A149" s="49" t="s">
        <v>474</v>
      </c>
      <c r="B149" s="49" t="s">
        <v>475</v>
      </c>
      <c r="C149" s="49" t="s">
        <v>476</v>
      </c>
      <c r="D149" s="49" t="s">
        <v>477</v>
      </c>
      <c r="E149" s="49" t="s">
        <v>478</v>
      </c>
      <c r="F149" s="49" t="s">
        <v>479</v>
      </c>
      <c r="G149" s="49" t="s">
        <v>480</v>
      </c>
      <c r="H149" s="49"/>
      <c r="I149" s="49" t="s">
        <v>25</v>
      </c>
      <c r="J149" s="51"/>
      <c r="K149" s="51"/>
      <c r="L149" s="51"/>
    </row>
    <row r="150" spans="1:12" ht="15" customHeight="1" x14ac:dyDescent="0.25">
      <c r="A150" s="49" t="s">
        <v>229</v>
      </c>
      <c r="B150" s="49" t="s">
        <v>230</v>
      </c>
      <c r="C150" s="49" t="s">
        <v>231</v>
      </c>
      <c r="D150" s="49" t="s">
        <v>232</v>
      </c>
      <c r="E150" s="49" t="s">
        <v>233</v>
      </c>
      <c r="F150" s="49" t="s">
        <v>234</v>
      </c>
      <c r="G150" s="49" t="s">
        <v>235</v>
      </c>
      <c r="H150" s="49"/>
      <c r="I150" s="49" t="s">
        <v>25</v>
      </c>
      <c r="J150" s="51"/>
      <c r="K150" s="51"/>
      <c r="L150" s="51"/>
    </row>
    <row r="151" spans="1:12" ht="15" customHeight="1" x14ac:dyDescent="0.25">
      <c r="A151" s="53" t="s">
        <v>735</v>
      </c>
      <c r="B151" s="53" t="s">
        <v>729</v>
      </c>
      <c r="C151" s="53" t="s">
        <v>208</v>
      </c>
      <c r="D151" s="53" t="s">
        <v>29</v>
      </c>
      <c r="E151" s="53" t="s">
        <v>233</v>
      </c>
      <c r="F151" s="53" t="s">
        <v>732</v>
      </c>
      <c r="G151" s="53" t="s">
        <v>733</v>
      </c>
      <c r="H151" s="53" t="s">
        <v>733</v>
      </c>
      <c r="I151" s="53" t="s">
        <v>13</v>
      </c>
      <c r="J151" s="51">
        <v>12875.227429051074</v>
      </c>
      <c r="K151" s="51"/>
      <c r="L151" s="51">
        <v>6674</v>
      </c>
    </row>
    <row r="152" spans="1:12" ht="15" customHeight="1" x14ac:dyDescent="0.25">
      <c r="A152" s="49" t="s">
        <v>858</v>
      </c>
      <c r="B152" s="49" t="s">
        <v>859</v>
      </c>
      <c r="C152" s="49" t="s">
        <v>860</v>
      </c>
      <c r="D152" s="49" t="s">
        <v>861</v>
      </c>
      <c r="E152" s="49" t="s">
        <v>862</v>
      </c>
      <c r="F152" s="49" t="s">
        <v>863</v>
      </c>
      <c r="G152" s="49" t="s">
        <v>864</v>
      </c>
      <c r="H152" s="49"/>
      <c r="I152" s="49" t="s">
        <v>25</v>
      </c>
      <c r="J152" s="51"/>
      <c r="K152" s="51"/>
      <c r="L152" s="51"/>
    </row>
    <row r="153" spans="1:12" ht="15" customHeight="1" x14ac:dyDescent="0.25">
      <c r="A153" s="53" t="s">
        <v>844</v>
      </c>
      <c r="B153" s="53" t="s">
        <v>845</v>
      </c>
      <c r="C153" s="53" t="s">
        <v>846</v>
      </c>
      <c r="D153" s="53" t="s">
        <v>245</v>
      </c>
      <c r="E153" s="53" t="s">
        <v>847</v>
      </c>
      <c r="F153" s="53" t="s">
        <v>848</v>
      </c>
      <c r="G153" s="53" t="s">
        <v>849</v>
      </c>
      <c r="H153" s="53" t="s">
        <v>849</v>
      </c>
      <c r="I153" s="53" t="s">
        <v>13</v>
      </c>
      <c r="J153" s="51">
        <v>1991.7973987012936</v>
      </c>
      <c r="K153" s="51"/>
      <c r="L153" s="51">
        <v>2079.9405940594056</v>
      </c>
    </row>
    <row r="154" spans="1:12" ht="15" customHeight="1" x14ac:dyDescent="0.25">
      <c r="A154" s="49" t="s">
        <v>618</v>
      </c>
      <c r="B154" s="49" t="s">
        <v>619</v>
      </c>
      <c r="C154" s="49" t="s">
        <v>620</v>
      </c>
      <c r="D154" s="49" t="s">
        <v>621</v>
      </c>
      <c r="E154" s="49" t="s">
        <v>622</v>
      </c>
      <c r="F154" s="49" t="s">
        <v>623</v>
      </c>
      <c r="G154" s="49" t="s">
        <v>624</v>
      </c>
      <c r="H154" s="49"/>
      <c r="I154" s="49" t="s">
        <v>25</v>
      </c>
      <c r="J154" s="51"/>
      <c r="K154" s="51"/>
      <c r="L154" s="51"/>
    </row>
    <row r="155" spans="1:12" ht="15" customHeight="1" x14ac:dyDescent="0.25">
      <c r="A155" s="49" t="s">
        <v>569</v>
      </c>
      <c r="B155" s="49" t="s">
        <v>570</v>
      </c>
      <c r="C155" s="49" t="s">
        <v>571</v>
      </c>
      <c r="D155" s="49" t="s">
        <v>572</v>
      </c>
      <c r="E155" s="49" t="s">
        <v>573</v>
      </c>
      <c r="F155" s="49" t="s">
        <v>574</v>
      </c>
      <c r="G155" s="49" t="s">
        <v>575</v>
      </c>
      <c r="H155" s="49"/>
      <c r="I155" s="49" t="s">
        <v>25</v>
      </c>
      <c r="J155" s="51"/>
      <c r="K155" s="51"/>
      <c r="L155" s="51"/>
    </row>
    <row r="156" spans="1:12" ht="15" customHeight="1" x14ac:dyDescent="0.25">
      <c r="A156" s="53" t="s">
        <v>721</v>
      </c>
      <c r="B156" s="53" t="s">
        <v>722</v>
      </c>
      <c r="C156" s="53" t="s">
        <v>723</v>
      </c>
      <c r="D156" s="53" t="s">
        <v>724</v>
      </c>
      <c r="E156" s="53" t="s">
        <v>725</v>
      </c>
      <c r="F156" s="53" t="s">
        <v>726</v>
      </c>
      <c r="G156" s="55" t="s">
        <v>727</v>
      </c>
      <c r="H156" s="53" t="s">
        <v>727</v>
      </c>
      <c r="I156" s="53" t="s">
        <v>13</v>
      </c>
      <c r="J156" s="51">
        <v>0</v>
      </c>
      <c r="K156" s="51"/>
      <c r="L156" s="51"/>
    </row>
    <row r="157" spans="1:12" ht="15" customHeight="1" x14ac:dyDescent="0.25">
      <c r="A157" s="49" t="s">
        <v>540</v>
      </c>
      <c r="B157" s="49" t="s">
        <v>541</v>
      </c>
      <c r="C157" s="49" t="s">
        <v>208</v>
      </c>
      <c r="D157" s="49" t="s">
        <v>102</v>
      </c>
      <c r="E157" s="49" t="s">
        <v>542</v>
      </c>
      <c r="F157" s="49" t="s">
        <v>543</v>
      </c>
      <c r="G157" s="49" t="s">
        <v>544</v>
      </c>
      <c r="H157" s="49"/>
      <c r="I157" s="49" t="s">
        <v>25</v>
      </c>
      <c r="J157" s="51">
        <v>6905.7649038405489</v>
      </c>
      <c r="K157" s="51"/>
      <c r="L157" s="51">
        <v>7200</v>
      </c>
    </row>
  </sheetData>
  <autoFilter ref="A1:O15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4" sqref="B14"/>
    </sheetView>
  </sheetViews>
  <sheetFormatPr defaultRowHeight="15" x14ac:dyDescent="0.25"/>
  <cols>
    <col min="2" max="2" width="54.28515625" bestFit="1" customWidth="1"/>
    <col min="3" max="3" width="99.42578125" style="65" customWidth="1"/>
  </cols>
  <sheetData>
    <row r="1" spans="1:3" x14ac:dyDescent="0.25">
      <c r="A1" s="63" t="s">
        <v>1015</v>
      </c>
    </row>
    <row r="3" spans="1:3" x14ac:dyDescent="0.25">
      <c r="A3" t="s">
        <v>1000</v>
      </c>
      <c r="B3" t="s">
        <v>1017</v>
      </c>
      <c r="C3" s="66" t="s">
        <v>1008</v>
      </c>
    </row>
    <row r="4" spans="1:3" x14ac:dyDescent="0.25">
      <c r="A4" t="s">
        <v>1002</v>
      </c>
      <c r="B4" t="s">
        <v>1016</v>
      </c>
      <c r="C4" s="66" t="s">
        <v>1001</v>
      </c>
    </row>
    <row r="5" spans="1:3" x14ac:dyDescent="0.25">
      <c r="A5" t="s">
        <v>1003</v>
      </c>
      <c r="B5" t="s">
        <v>1018</v>
      </c>
      <c r="C5" s="67" t="s">
        <v>1027</v>
      </c>
    </row>
    <row r="6" spans="1:3" ht="30" x14ac:dyDescent="0.25">
      <c r="A6" t="s">
        <v>1010</v>
      </c>
      <c r="B6" t="s">
        <v>1030</v>
      </c>
      <c r="C6" s="66" t="s">
        <v>1029</v>
      </c>
    </row>
    <row r="7" spans="1:3" x14ac:dyDescent="0.25">
      <c r="C7" s="58" t="s">
        <v>1031</v>
      </c>
    </row>
    <row r="8" spans="1:3" x14ac:dyDescent="0.25">
      <c r="A8" t="s">
        <v>1013</v>
      </c>
      <c r="B8" t="s">
        <v>1019</v>
      </c>
      <c r="C8" s="66" t="s">
        <v>1028</v>
      </c>
    </row>
    <row r="9" spans="1:3" x14ac:dyDescent="0.25">
      <c r="A9" t="s">
        <v>1014</v>
      </c>
      <c r="B9" t="s">
        <v>1011</v>
      </c>
      <c r="C9" s="66" t="s">
        <v>1012</v>
      </c>
    </row>
  </sheetData>
  <hyperlinks>
    <hyperlink ref="C4" r:id="rId1"/>
    <hyperlink ref="C3" r:id="rId2"/>
    <hyperlink ref="C9" r:id="rId3"/>
    <hyperlink ref="C5" r:id="rId4"/>
    <hyperlink ref="C8" r:id="rId5"/>
    <hyperlink ref="C6" r:id="rId6"/>
    <hyperlink ref="C7" r:id="rId7" tooltip="PUPHA_GYOGYSZER_LAKOSSAGI_20220101_v4.xlsx [886 KB]" display="http://www.neak.gov.hu/data/cms1030496/PUPHA_GYOGYSZER_LAKOSSAGI_20220101_v4.xlsx"/>
  </hyperlinks>
  <pageMargins left="0.7" right="0.7" top="0.75" bottom="0.75" header="0.3" footer="0.3"/>
  <pageSetup paperSize="9" orientation="portrait" verticalDpi="0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5C5B77-906C-4FEA-B7CC-ED750B864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507B8-163A-4E84-9DB8-6EE180B44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154093-46B9-46EB-A30E-3EAFD566317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b3e1e0c-ec6e-4573-bcdf-b528afd6e76c"/>
    <ds:schemaRef ds:uri="http://purl.org/dc/terms/"/>
    <ds:schemaRef ds:uri="8e315341-d697-45bd-8d49-2ca1460a15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Porovnanie EU vs SK</vt:lpstr>
      <vt:lpstr>Prehlad cien CZ, HU, LT</vt:lpstr>
      <vt:lpstr>Zdroje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Peter</dc:creator>
  <cp:lastModifiedBy>Polák Peter</cp:lastModifiedBy>
  <dcterms:created xsi:type="dcterms:W3CDTF">2021-12-17T22:13:43Z</dcterms:created>
  <dcterms:modified xsi:type="dcterms:W3CDTF">2021-12-30T13:33:56Z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