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cerna1290267\Desktop\"/>
    </mc:Choice>
  </mc:AlternateContent>
  <bookViews>
    <workbookView xWindow="0" yWindow="0" windowWidth="28800" windowHeight="13500" firstSheet="1" activeTab="2"/>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0" l="1"/>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J32" i="15" s="1"/>
  <c r="CD27" i="10"/>
  <c r="K32" i="15" s="1"/>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AF12" i="10" s="1"/>
  <c r="Z9" i="10"/>
  <c r="AH9" i="10" s="1"/>
  <c r="X9" i="10"/>
  <c r="AF9"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AI9" i="10" s="1"/>
  <c r="Y18" i="10"/>
  <c r="Y15" i="10"/>
  <c r="AO15" i="10" s="1"/>
  <c r="Y21" i="10"/>
  <c r="Y24" i="10"/>
  <c r="Y12" i="10"/>
  <c r="Y30" i="10"/>
  <c r="Y33" i="10"/>
  <c r="AO33" i="10" s="1"/>
  <c r="Y9" i="10"/>
  <c r="AG9" i="10" s="1"/>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Z9" i="10" l="1"/>
  <c r="BA9" i="10" s="1"/>
  <c r="AJ9" i="10"/>
  <c r="AR9" i="10"/>
  <c r="BH9" i="10" s="1"/>
  <c r="AC9" i="10"/>
  <c r="AK9"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AK12" i="10" s="1"/>
  <c r="CC81" i="10"/>
  <c r="J50" i="15" s="1"/>
  <c r="AC81" i="10"/>
  <c r="AS81" i="10" s="1"/>
  <c r="AC33" i="10"/>
  <c r="AS33" i="10" s="1"/>
  <c r="CC33" i="10"/>
  <c r="J34" i="15"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33" i="10"/>
  <c r="K34"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l="1"/>
  <c r="BJ9" i="10" s="1"/>
  <c r="AL9" i="10"/>
  <c r="BK9" i="10"/>
  <c r="CC9" i="10"/>
  <c r="J26" i="15" s="1"/>
  <c r="AE9" i="10"/>
  <c r="AM9" i="10" s="1"/>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J33" i="15" s="1"/>
  <c r="U62" i="10"/>
  <c r="U61" i="10"/>
  <c r="U60" i="10"/>
  <c r="U38" i="10"/>
  <c r="U37" i="10"/>
  <c r="U36" i="10"/>
  <c r="M17" i="13" l="1"/>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<sst xmlns="http://schemas.openxmlformats.org/spreadsheetml/2006/main" count="713" uniqueCount="219">
  <si>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</si>
  <si>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</si>
  <si>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</si>
  <si>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</si>
  <si>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</si>
  <si>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</si>
  <si>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</si>
  <si>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</si>
  <si>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</si>
  <si>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</si>
  <si>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</si>
  <si>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</si>
  <si>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</si>
  <si>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</si>
  <si>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</si>
  <si>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</si>
  <si>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</si>
  <si>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</si>
  <si>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</si>
  <si>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</si>
  <si>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</si>
  <si>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</si>
  <si>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</si>
  <si>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</si>
  <si>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</si>
  <si>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</si>
  <si>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</si>
  <si>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</si>
  <si>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</si>
  <si>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</si>
  <si>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</si>
  <si>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</si>
  <si>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</si>
  <si>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</si>
  <si>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</si>
  <si>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</si>
  <si>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</si>
  <si>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</si>
  <si>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</si>
  <si>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</si>
  <si>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</si>
  <si>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</si>
  <si>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</si>
  <si>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</si>
  <si>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</si>
  <si>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</si>
  <si>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</si>
  <si>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</si>
  <si>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</si>
  <si>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</si>
  <si>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</si>
  <si>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</si>
  <si>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</si>
  <si>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</si>
  <si>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</si>
  <si>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</si>
  <si>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</si>
  <si>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</si>
  <si>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</si>
  <si>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</si>
  <si>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</si>
  <si>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</si>
  <si>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</si>
  <si>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</si>
  <si>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</si>
  <si>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</si>
  <si>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</si>
  <si>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</si>
  <si>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</si>
  <si>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</si>
  <si>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</si>
  <si>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</si>
  <si>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</si>
  <si>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</si>
  <si>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</si>
  <si>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</si>
  <si>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</si>
  <si>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</si>
  <si>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</si>
  <si>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</si>
  <si>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</si>
  <si>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</si>
  <si>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</si>
  <si>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</si>
  <si>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</si>
  <si>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</si>
  <si>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</si>
  <si>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</si>
  <si>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</si>
  <si>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</si>
  <si>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</si>
  <si>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</si>
  <si>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</si>
  <si>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</si>
  <si>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</si>
  <si>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</si>
  <si>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</si>
  <si>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</si>
  <si>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</si>
  <si>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</si>
  <si>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</si>
  <si>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</si>
  <si>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</si>
  <si>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</si>
  <si>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</si>
  <si>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</si>
  <si>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</si>
  <si>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</si>
  <si>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</si>
  <si>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</si>
  <si>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</si>
  <si>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</si>
  <si>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</si>
  <si>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</si>
  <si>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</si>
  <si>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</si>
  <si>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</si>
  <si>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</si>
  <si>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</si>
  <si>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</si>
  <si>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</si>
  <si>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</si>
  <si>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</si>
  <si>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</si>
  <si>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</si>
  <si>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</si>
  <si>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</si>
  <si>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</si>
  <si>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</si>
  <si>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</si>
  <si>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</si>
  <si>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</si>
  <si>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</si>
  <si>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</si>
  <si>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</si>
  <si>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</si>
  <si>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</si>
  <si>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</si>
  <si>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</si>
  <si>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</si>
  <si>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</si>
  <si>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</si>
  <si>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</si>
  <si>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</si>
  <si>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</si>
  <si>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</si>
  <si>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</si>
  <si>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</si>
  <si>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</si>
  <si>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</si>
  <si>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</si>
  <si>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</si>
  <si>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</si>
  <si>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</si>
  <si>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</si>
  <si>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</si>
  <si>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</si>
  <si>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</si>
  <si>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</si>
  <si>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</si>
  <si>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</si>
  <si>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</si>
  <si>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</si>
  <si>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</si>
  <si>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</si>
  <si>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</si>
  <si>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</si>
  <si>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</si>
  <si>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</si>
  <si>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</si>
  <si>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</si>
  <si>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</si>
  <si>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</si>
  <si>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</si>
  <si>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</si>
  <si>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</si>
  <si>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</si>
  <si>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</si>
  <si>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</si>
  <si>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</si>
  <si>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</si>
  <si>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</si>
  <si>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</si>
  <si>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</si>
  <si>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</si>
  <si>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</si>
  <si>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</si>
  <si>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</si>
  <si>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</si>
  <si>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</si>
  <si>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</si>
  <si>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</si>
  <si>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</si>
  <si>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</si>
  <si>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</si>
  <si>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</si>
  <si>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</si>
  <si>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</si>
  <si>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</si>
  <si>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</si>
  <si>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</si>
  <si>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</si>
  <si>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</si>
  <si>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</si>
  <si>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</si>
  <si>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</si>
  <si>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</si>
  <si>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</si>
  <si>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</si>
  <si>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</si>
  <si>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</si>
  <si>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</si>
  <si>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</si>
  <si>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Zvýšenie správneho poplatku za vydanie dokladu o pobyte</t>
  </si>
  <si>
    <t>Zákon č. 145/1995 Z. z.</t>
  </si>
  <si>
    <t>Položka 24 sadzobníka</t>
  </si>
  <si>
    <t>všetky kategórie podnikov</t>
  </si>
  <si>
    <t>N</t>
  </si>
  <si>
    <t>In (zvyšuje náklady)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</si>
</sst>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9"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zoomScale="70" zoomScaleNormal="70" workbookViewId="0">
      <pane xSplit="2" ySplit="8" topLeftCell="C15" activePane="bottomRight" state="frozen"/>
      <selection pane="topRight" activeCell="C1" sqref="C1"/>
      <selection pane="bottomLeft" activeCell="A8" sqref="A8"/>
      <selection pane="bottomRight" activeCell="CF26" sqref="CF26"/>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209</v>
      </c>
      <c r="D6" s="322"/>
      <c r="E6" s="323"/>
      <c r="F6" s="323"/>
      <c r="G6" s="138">
        <v>1637.25</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196</v>
      </c>
      <c r="AO6" s="341"/>
      <c r="AP6" s="341"/>
      <c r="AQ6" s="341"/>
      <c r="AR6" s="341"/>
      <c r="AS6" s="341"/>
      <c r="AT6" s="341"/>
      <c r="AU6" s="342"/>
      <c r="AV6" s="345" t="s">
        <v>86</v>
      </c>
      <c r="AW6" s="346"/>
      <c r="AX6" s="346"/>
      <c r="AY6" s="346"/>
      <c r="AZ6" s="346"/>
      <c r="BA6" s="346"/>
      <c r="BB6" s="346"/>
      <c r="BC6" s="347"/>
      <c r="BD6" s="345" t="s">
        <v>197</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175</v>
      </c>
      <c r="D7" s="271" t="s">
        <v>158</v>
      </c>
      <c r="E7" s="271" t="s">
        <v>140</v>
      </c>
      <c r="F7" s="271" t="s">
        <v>141</v>
      </c>
      <c r="G7" s="271" t="s">
        <v>159</v>
      </c>
      <c r="H7" s="271" t="s">
        <v>102</v>
      </c>
      <c r="I7" s="271" t="s">
        <v>193</v>
      </c>
      <c r="J7" s="158" t="s">
        <v>129</v>
      </c>
      <c r="K7" s="271" t="s">
        <v>194</v>
      </c>
      <c r="L7" s="158" t="s">
        <v>176</v>
      </c>
      <c r="M7" s="271" t="s">
        <v>202</v>
      </c>
      <c r="N7" s="271" t="s">
        <v>139</v>
      </c>
      <c r="O7" s="271"/>
      <c r="P7" s="293" t="s">
        <v>187</v>
      </c>
      <c r="Q7" s="293"/>
      <c r="R7" s="216"/>
      <c r="S7" s="293" t="s">
        <v>212</v>
      </c>
      <c r="T7" s="293"/>
      <c r="U7" s="293"/>
      <c r="V7" s="293"/>
      <c r="W7" s="294" t="s">
        <v>205</v>
      </c>
      <c r="X7" s="319" t="s">
        <v>203</v>
      </c>
      <c r="Y7" s="299"/>
      <c r="Z7" s="298" t="s">
        <v>204</v>
      </c>
      <c r="AA7" s="299"/>
      <c r="AB7" s="289" t="s">
        <v>111</v>
      </c>
      <c r="AC7" s="288"/>
      <c r="AD7" s="296" t="s">
        <v>110</v>
      </c>
      <c r="AE7" s="297"/>
      <c r="AF7" s="287" t="s">
        <v>203</v>
      </c>
      <c r="AG7" s="288"/>
      <c r="AH7" s="288" t="s">
        <v>204</v>
      </c>
      <c r="AI7" s="288"/>
      <c r="AJ7" s="289" t="s">
        <v>138</v>
      </c>
      <c r="AK7" s="288"/>
      <c r="AL7" s="332" t="s">
        <v>137</v>
      </c>
      <c r="AM7" s="333"/>
      <c r="AN7" s="308" t="s">
        <v>203</v>
      </c>
      <c r="AO7" s="309"/>
      <c r="AP7" s="309" t="s">
        <v>204</v>
      </c>
      <c r="AQ7" s="309"/>
      <c r="AR7" s="310" t="s">
        <v>138</v>
      </c>
      <c r="AS7" s="310"/>
      <c r="AT7" s="343" t="s">
        <v>137</v>
      </c>
      <c r="AU7" s="344"/>
      <c r="AV7" s="287" t="s">
        <v>203</v>
      </c>
      <c r="AW7" s="288"/>
      <c r="AX7" s="288" t="s">
        <v>204</v>
      </c>
      <c r="AY7" s="288"/>
      <c r="AZ7" s="289" t="s">
        <v>138</v>
      </c>
      <c r="BA7" s="288"/>
      <c r="BB7" s="332" t="s">
        <v>137</v>
      </c>
      <c r="BC7" s="333"/>
      <c r="BD7" s="287" t="s">
        <v>203</v>
      </c>
      <c r="BE7" s="288"/>
      <c r="BF7" s="288" t="s">
        <v>204</v>
      </c>
      <c r="BG7" s="288"/>
      <c r="BH7" s="289" t="s">
        <v>138</v>
      </c>
      <c r="BI7" s="288"/>
      <c r="BJ7" s="332" t="s">
        <v>137</v>
      </c>
      <c r="BK7" s="333"/>
      <c r="BL7" s="330" t="s">
        <v>136</v>
      </c>
      <c r="BM7" s="287" t="s">
        <v>203</v>
      </c>
      <c r="BN7" s="288"/>
      <c r="BO7" s="288" t="s">
        <v>204</v>
      </c>
      <c r="BP7" s="288"/>
      <c r="BQ7" s="289" t="s">
        <v>138</v>
      </c>
      <c r="BR7" s="288"/>
      <c r="BS7" s="332" t="s">
        <v>137</v>
      </c>
      <c r="BT7" s="297"/>
      <c r="BU7" s="287" t="s">
        <v>203</v>
      </c>
      <c r="BV7" s="288"/>
      <c r="BW7" s="288" t="s">
        <v>204</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185</v>
      </c>
      <c r="K8" s="271"/>
      <c r="L8" s="159" t="s">
        <v>185</v>
      </c>
      <c r="M8" s="271"/>
      <c r="N8" s="215" t="s">
        <v>188</v>
      </c>
      <c r="O8" s="215" t="s">
        <v>189</v>
      </c>
      <c r="P8" s="154" t="s">
        <v>103</v>
      </c>
      <c r="Q8" s="154" t="s">
        <v>13</v>
      </c>
      <c r="R8" s="154" t="s">
        <v>13</v>
      </c>
      <c r="S8" s="216" t="s">
        <v>190</v>
      </c>
      <c r="T8" s="293" t="s">
        <v>191</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213</v>
      </c>
      <c r="D9" s="269" t="s">
        <v>214</v>
      </c>
      <c r="E9" s="269" t="s">
        <v>215</v>
      </c>
      <c r="F9" s="269" t="s">
        <v>182</v>
      </c>
      <c r="G9" s="284">
        <v>44927</v>
      </c>
      <c r="H9" s="269" t="s">
        <v>216</v>
      </c>
      <c r="I9" s="324">
        <v>6393</v>
      </c>
      <c r="J9" s="321">
        <f t="shared" ref="J9" si="0">IF(I9="N",0,I9)</f>
        <v>6393</v>
      </c>
      <c r="K9" s="272" t="s">
        <v>217</v>
      </c>
      <c r="L9" s="273">
        <f t="shared" ref="L9:L12" si="1">IF(K9="N",0,K9)</f>
        <v>0</v>
      </c>
      <c r="M9" s="269" t="s">
        <v>218</v>
      </c>
      <c r="N9" s="283"/>
      <c r="O9" s="320">
        <v>19200</v>
      </c>
      <c r="P9" s="283"/>
      <c r="Q9" s="286" t="s">
        <v>50</v>
      </c>
      <c r="R9" s="300">
        <f>VLOOKUP(Q9,vstupy!$B$17:$C$27,2,FALSE)</f>
        <v>0</v>
      </c>
      <c r="S9" s="283">
        <v>5</v>
      </c>
      <c r="T9" s="153" t="s">
        <v>51</v>
      </c>
      <c r="U9" s="218">
        <f>IFERROR(VLOOKUP(T9,vstupy!$B$2:$C$13,2,FALSE),0)</f>
        <v>0</v>
      </c>
      <c r="V9" s="286" t="s">
        <v>12</v>
      </c>
      <c r="W9" s="279">
        <f>VLOOKUP(V9,vstupy!$B$17:$C$27,2,FALSE)</f>
        <v>0.25</v>
      </c>
      <c r="X9" s="281">
        <f>IFERROR(IF(J9=0,"N",N9/I9),0)</f>
        <v>0</v>
      </c>
      <c r="Y9" s="276">
        <f>N9</f>
        <v>0</v>
      </c>
      <c r="Z9" s="276">
        <f>IFERROR(IF(J9=0,"N",O9/I9),0)</f>
        <v>3.0032848427968091</v>
      </c>
      <c r="AA9" s="276">
        <f>O9</f>
        <v>19200</v>
      </c>
      <c r="AB9" s="276">
        <f>P9*R9</f>
        <v>0</v>
      </c>
      <c r="AC9" s="276">
        <f t="shared" ref="AC9" si="2">IFERROR(AB9*J9,0)</f>
        <v>0</v>
      </c>
      <c r="AD9" s="276">
        <f>IF(S9&gt;0,IF(W9&gt;0,($G$6/160)*(S9/60)*W9,0),IF(W9&gt;0,($G$6/160)*((U9+U10+U11)/60)*W9,0))</f>
        <v>0.21318359374999998</v>
      </c>
      <c r="AE9" s="274">
        <f t="shared" ref="AE9" si="3">IFERROR(AD9*J9,0)</f>
        <v>1362.8827148437499</v>
      </c>
      <c r="AF9" s="290">
        <f t="shared" ref="AF9:AM9" si="4">IF($M9="In (zvyšuje náklady)",X9,0)</f>
        <v>0</v>
      </c>
      <c r="AG9" s="302">
        <f t="shared" si="4"/>
        <v>0</v>
      </c>
      <c r="AH9" s="302">
        <f t="shared" si="4"/>
        <v>3.0032848427968091</v>
      </c>
      <c r="AI9" s="302">
        <f t="shared" si="4"/>
        <v>19200</v>
      </c>
      <c r="AJ9" s="302">
        <f t="shared" si="4"/>
        <v>0</v>
      </c>
      <c r="AK9" s="302">
        <f t="shared" si="4"/>
        <v>0</v>
      </c>
      <c r="AL9" s="302">
        <f t="shared" si="4"/>
        <v>0.21318359374999998</v>
      </c>
      <c r="AM9" s="334">
        <f t="shared" si="4"/>
        <v>1362.8827148437499</v>
      </c>
      <c r="AN9" s="311">
        <f>IF($M9="In (zvyšuje náklady)",0,X9)</f>
        <v>0</v>
      </c>
      <c r="AO9" s="306">
        <f t="shared" ref="AO9:AT9" si="5">IF($M9="In (zvyšuje náklady)",0,Y9)</f>
        <v>0</v>
      </c>
      <c r="AP9" s="306">
        <f t="shared" si="5"/>
        <v>0</v>
      </c>
      <c r="AQ9" s="306">
        <f t="shared" si="5"/>
        <v>0</v>
      </c>
      <c r="AR9" s="306">
        <f t="shared" si="5"/>
        <v>0</v>
      </c>
      <c r="AS9" s="306">
        <f t="shared" si="5"/>
        <v>0</v>
      </c>
      <c r="AT9" s="306">
        <f t="shared" si="5"/>
        <v>0</v>
      </c>
      <c r="AU9" s="335">
        <f>IF($M9="In (zvyšuje náklady)",0,AE9)</f>
        <v>0</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3.2164684365468093</v>
      </c>
      <c r="CD9" s="327">
        <f>Y9+AA9+AC9+AE9</f>
        <v>20562.882714843749</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c r="D12" s="269"/>
      <c r="E12" s="269"/>
      <c r="F12" s="269"/>
      <c r="G12" s="284"/>
      <c r="H12" s="269"/>
      <c r="I12" s="324"/>
      <c r="J12" s="321">
        <f t="shared" ref="J12" si="8">IF(I12="N",0,I12)</f>
        <v>0</v>
      </c>
      <c r="K12" s="272"/>
      <c r="L12" s="273">
        <f t="shared" si="1"/>
        <v>0</v>
      </c>
      <c r="M12" s="269"/>
      <c r="N12" s="283"/>
      <c r="O12" s="283"/>
      <c r="P12" s="283"/>
      <c r="Q12" s="286" t="s">
        <v>50</v>
      </c>
      <c r="R12" s="300">
        <f>VLOOKUP(Q12,vstupy!$B$17:$C$27,2,FALSE)</f>
        <v>0</v>
      </c>
      <c r="S12" s="283"/>
      <c r="T12" s="153" t="s">
        <v>51</v>
      </c>
      <c r="U12" s="218">
        <f>IFERROR(VLOOKUP(T12,vstupy!$B$2:$C$12,2,FALSE),0)</f>
        <v>0</v>
      </c>
      <c r="V12" s="286" t="s">
        <v>12</v>
      </c>
      <c r="W12" s="279">
        <f>VLOOKUP(V12,vstupy!$B$17:$C$27,2,FALSE)</f>
        <v>0.25</v>
      </c>
      <c r="X12" s="281" t="str">
        <f t="shared" ref="X12" si="9">IFERROR(IF(J12=0,"N",N12/I12),0)</f>
        <v>N</v>
      </c>
      <c r="Y12" s="276">
        <f t="shared" ref="Y12:Y24" si="10">N12</f>
        <v>0</v>
      </c>
      <c r="Z12" s="276" t="str">
        <f t="shared" ref="Z12" si="11">IFERROR(IF(J12=0,"N",O12/I12),0)</f>
        <v>N</v>
      </c>
      <c r="AA12" s="276">
        <f t="shared" ref="AA12" si="12">O12</f>
        <v>0</v>
      </c>
      <c r="AB12" s="276">
        <f t="shared" ref="AB12" si="13">P12*R12</f>
        <v>0</v>
      </c>
      <c r="AC12" s="276">
        <f t="shared" ref="AC12" si="14">IFERROR(AB12*J12,0)</f>
        <v>0</v>
      </c>
      <c r="AD12" s="278">
        <f>IF(S12&gt;0,IF(W12&gt;0,($G$6/160)*(S12/60)*W12,0),IF(W12&gt;0,($G$6/160)*((U12+U13+U14)/60)*W12,0))</f>
        <v>0</v>
      </c>
      <c r="AE12" s="274">
        <f t="shared" ref="AE12:AE75" si="15">IFERROR(AD12*J12,0)</f>
        <v>0</v>
      </c>
      <c r="AF12" s="291">
        <f>IF($M12="In (zvyšuje náklady)",X12,0)</f>
        <v>0</v>
      </c>
      <c r="AG12" s="303">
        <f t="shared" ref="AG12:AM12" si="16">IF($M12="In (zvyšuje náklady)",Y12,0)</f>
        <v>0</v>
      </c>
      <c r="AH12" s="303">
        <f t="shared" si="16"/>
        <v>0</v>
      </c>
      <c r="AI12" s="303">
        <f t="shared" si="16"/>
        <v>0</v>
      </c>
      <c r="AJ12" s="303">
        <f t="shared" si="16"/>
        <v>0</v>
      </c>
      <c r="AK12" s="303">
        <f t="shared" si="16"/>
        <v>0</v>
      </c>
      <c r="AL12" s="303">
        <f t="shared" si="16"/>
        <v>0</v>
      </c>
      <c r="AM12" s="314">
        <f t="shared" si="16"/>
        <v>0</v>
      </c>
      <c r="AN12" s="306" t="str">
        <f t="shared" ref="AN12" si="17">IF($M12="In (zvyšuje náklady)",0,X12)</f>
        <v>N</v>
      </c>
      <c r="AO12" s="306">
        <f t="shared" ref="AO12" si="18">IF($M12="In (zvyšuje náklady)",0,Y12)</f>
        <v>0</v>
      </c>
      <c r="AP12" s="306" t="str">
        <f t="shared" ref="AP12" si="19">IF($M12="In (zvyšuje náklady)",0,Z12)</f>
        <v>N</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0</v>
      </c>
      <c r="CD12" s="314">
        <f>Y12+AA12+AC12+AE12</f>
        <v>0</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c r="D15" s="269"/>
      <c r="E15" s="269"/>
      <c r="F15" s="269" t="s">
        <v>177</v>
      </c>
      <c r="G15" s="284"/>
      <c r="H15" s="269"/>
      <c r="I15" s="269"/>
      <c r="J15" s="273">
        <f t="shared" ref="J15" si="53">IF(I15="N",0,I15)</f>
        <v>0</v>
      </c>
      <c r="K15" s="269"/>
      <c r="L15" s="273">
        <f t="shared" ref="L15" si="54">IF(K15="N",0,K15)</f>
        <v>0</v>
      </c>
      <c r="M15" s="269" t="s">
        <v>177</v>
      </c>
      <c r="N15" s="283"/>
      <c r="O15" s="283"/>
      <c r="P15" s="301"/>
      <c r="Q15" s="286" t="s">
        <v>50</v>
      </c>
      <c r="R15" s="300">
        <f>VLOOKUP(Q15,vstupy!$B$17:$C$27,2,FALSE)</f>
        <v>0</v>
      </c>
      <c r="S15" s="283"/>
      <c r="T15" s="153" t="s">
        <v>51</v>
      </c>
      <c r="U15" s="218">
        <f>IFERROR(VLOOKUP(T15,vstupy!$B$2:$C$12,2,FALSE),0)</f>
        <v>0</v>
      </c>
      <c r="V15" s="286" t="s">
        <v>50</v>
      </c>
      <c r="W15" s="279">
        <f>VLOOKUP(V15,vstupy!$B$17:$C$27,2,FALSE)</f>
        <v>0</v>
      </c>
      <c r="X15" s="281" t="str">
        <f t="shared" ref="X15" si="55">IFERROR(IF(J15=0,"N",N15/I15),0)</f>
        <v>N</v>
      </c>
      <c r="Y15" s="276">
        <f t="shared" si="10"/>
        <v>0</v>
      </c>
      <c r="Z15" s="276" t="str">
        <f t="shared" ref="Z15" si="56">IFERROR(IF(J15=0,"N",O15/I15),0)</f>
        <v>N</v>
      </c>
      <c r="AA15" s="276">
        <f t="shared" ref="AA15" si="57">O15</f>
        <v>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0</v>
      </c>
      <c r="AI15" s="303">
        <f t="shared" si="61"/>
        <v>0</v>
      </c>
      <c r="AJ15" s="303">
        <f t="shared" si="61"/>
        <v>0</v>
      </c>
      <c r="AK15" s="303">
        <f t="shared" si="61"/>
        <v>0</v>
      </c>
      <c r="AL15" s="303">
        <f t="shared" si="61"/>
        <v>0</v>
      </c>
      <c r="AM15" s="314">
        <f t="shared" si="61"/>
        <v>0</v>
      </c>
      <c r="AN15" s="306" t="str">
        <f t="shared" ref="AN15" si="62">IF($M15="In (zvyšuje náklady)",0,X15)</f>
        <v>N</v>
      </c>
      <c r="AO15" s="306">
        <f t="shared" ref="AO15" si="63">IF($M15="In (zvyšuje náklady)",0,Y15)</f>
        <v>0</v>
      </c>
      <c r="AP15" s="306" t="str">
        <f t="shared" ref="AP15" si="64">IF($M15="In (zvyšuje náklady)",0,Z15)</f>
        <v>N</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0</v>
      </c>
      <c r="CD15" s="314">
        <f>Y15+AA15+AC15+AE15</f>
        <v>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c r="D18" s="269"/>
      <c r="E18" s="269"/>
      <c r="F18" s="269" t="s">
        <v>177</v>
      </c>
      <c r="G18" s="284"/>
      <c r="H18" s="269"/>
      <c r="I18" s="269"/>
      <c r="J18" s="273">
        <f t="shared" ref="J18" si="98">IF(I18="N",0,I18)</f>
        <v>0</v>
      </c>
      <c r="K18" s="269"/>
      <c r="L18" s="273">
        <f t="shared" ref="L18" si="99">IF(K18="N",0,K18)</f>
        <v>0</v>
      </c>
      <c r="M18" s="269" t="s">
        <v>177</v>
      </c>
      <c r="N18" s="283"/>
      <c r="O18" s="283"/>
      <c r="P18" s="301"/>
      <c r="Q18" s="286" t="s">
        <v>50</v>
      </c>
      <c r="R18" s="300">
        <f>VLOOKUP(Q18,vstupy!$B$17:$C$27,2,FALSE)</f>
        <v>0</v>
      </c>
      <c r="S18" s="283"/>
      <c r="T18" s="153" t="s">
        <v>51</v>
      </c>
      <c r="U18" s="218">
        <f>IFERROR(VLOOKUP(T18,vstupy!$B$2:$C$12,2,FALSE),0)</f>
        <v>0</v>
      </c>
      <c r="V18" s="286" t="s">
        <v>50</v>
      </c>
      <c r="W18" s="279">
        <f>VLOOKUP(V18,vstupy!$B$17:$C$27,2,FALSE)</f>
        <v>0</v>
      </c>
      <c r="X18" s="281" t="str">
        <f t="shared" ref="X18" si="100">IFERROR(IF(J18=0,"N",N18/I18),0)</f>
        <v>N</v>
      </c>
      <c r="Y18" s="276">
        <f>N18</f>
        <v>0</v>
      </c>
      <c r="Z18" s="276" t="str">
        <f t="shared" ref="Z18" si="101">IFERROR(IF(J18=0,"N",O18/I18),0)</f>
        <v>N</v>
      </c>
      <c r="AA18" s="276">
        <f t="shared" ref="AA18" si="102">O18</f>
        <v>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t="str">
        <f t="shared" ref="AN18" si="106">IF($M18="In (zvyšuje náklady)",0,X18)</f>
        <v>N</v>
      </c>
      <c r="AO18" s="306">
        <f t="shared" ref="AO18" si="107">IF($M18="In (zvyšuje náklady)",0,Y18)</f>
        <v>0</v>
      </c>
      <c r="AP18" s="306" t="str">
        <f t="shared" ref="AP18" si="108">IF($M18="In (zvyšuje náklady)",0,Z18)</f>
        <v>N</v>
      </c>
      <c r="AQ18" s="306">
        <f t="shared" ref="AQ18" si="109">IF($M18="In (zvyšuje náklady)",0,AA18)</f>
        <v>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0</v>
      </c>
      <c r="CD18" s="314">
        <f>Y18+AA18+AC18+AE18</f>
        <v>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c r="D21" s="269"/>
      <c r="E21" s="269"/>
      <c r="F21" s="269" t="s">
        <v>177</v>
      </c>
      <c r="G21" s="284"/>
      <c r="H21" s="269"/>
      <c r="I21" s="325"/>
      <c r="J21" s="273">
        <f t="shared" ref="J21" si="142">IF(I21="N",0,I21)</f>
        <v>0</v>
      </c>
      <c r="K21" s="269"/>
      <c r="L21" s="273">
        <f t="shared" ref="L21" si="143">IF(K21="N",0,K21)</f>
        <v>0</v>
      </c>
      <c r="M21" s="269" t="s">
        <v>177</v>
      </c>
      <c r="N21" s="283"/>
      <c r="O21" s="283"/>
      <c r="P21" s="301"/>
      <c r="Q21" s="286" t="s">
        <v>50</v>
      </c>
      <c r="R21" s="300">
        <f>VLOOKUP(Q21,vstupy!$B$17:$C$27,2,FALSE)</f>
        <v>0</v>
      </c>
      <c r="S21" s="283"/>
      <c r="T21" s="153" t="s">
        <v>51</v>
      </c>
      <c r="U21" s="218">
        <f>IFERROR(VLOOKUP(T21,vstupy!$B$2:$C$12,2,FALSE),0)</f>
        <v>0</v>
      </c>
      <c r="V21" s="286" t="s">
        <v>50</v>
      </c>
      <c r="W21" s="279">
        <f>VLOOKUP(V21,vstupy!$B$17:$C$27,2,FALSE)</f>
        <v>0</v>
      </c>
      <c r="X21" s="281" t="str">
        <f t="shared" ref="X21" si="144">IFERROR(IF(J21=0,"N",N21/I21),0)</f>
        <v>N</v>
      </c>
      <c r="Y21" s="276">
        <f t="shared" si="10"/>
        <v>0</v>
      </c>
      <c r="Z21" s="276" t="str">
        <f t="shared" ref="Z21" si="145">IFERROR(IF(J21=0,"N",O21/I21),0)</f>
        <v>N</v>
      </c>
      <c r="AA21" s="276">
        <f t="shared" ref="AA21" si="146">O21</f>
        <v>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t="str">
        <f t="shared" ref="AN21" si="150">IF($M21="In (zvyšuje náklady)",0,X21)</f>
        <v>N</v>
      </c>
      <c r="AO21" s="306">
        <f t="shared" ref="AO21" si="151">IF($M21="In (zvyšuje náklady)",0,Y21)</f>
        <v>0</v>
      </c>
      <c r="AP21" s="306" t="str">
        <f t="shared" ref="AP21" si="152">IF($M21="In (zvyšuje náklady)",0,Z21)</f>
        <v>N</v>
      </c>
      <c r="AQ21" s="306">
        <f t="shared" ref="AQ21" si="153">IF($M21="In (zvyšuje náklady)",0,AA21)</f>
        <v>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0</v>
      </c>
      <c r="CD21" s="314">
        <f>Y21+AA21+AC21+AE21</f>
        <v>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c r="D24" s="269"/>
      <c r="E24" s="269"/>
      <c r="F24" s="269" t="s">
        <v>177</v>
      </c>
      <c r="G24" s="284"/>
      <c r="H24" s="269"/>
      <c r="I24" s="269"/>
      <c r="J24" s="273">
        <f t="shared" ref="J24:J27" si="186">IF(I24="N",0,I24)</f>
        <v>0</v>
      </c>
      <c r="K24" s="269"/>
      <c r="L24" s="273">
        <f t="shared" ref="L24" si="187">IF(K24="N",0,K24)</f>
        <v>0</v>
      </c>
      <c r="M24" s="269" t="s">
        <v>177</v>
      </c>
      <c r="N24" s="283"/>
      <c r="O24" s="283"/>
      <c r="P24" s="301"/>
      <c r="Q24" s="286" t="s">
        <v>50</v>
      </c>
      <c r="R24" s="300">
        <f>VLOOKUP(Q24,vstupy!$B$17:$C$27,2,FALSE)</f>
        <v>0</v>
      </c>
      <c r="S24" s="283"/>
      <c r="T24" s="153" t="s">
        <v>51</v>
      </c>
      <c r="U24" s="218">
        <f>IFERROR(VLOOKUP(T24,vstupy!$B$2:$C$12,2,FALSE),0)</f>
        <v>0</v>
      </c>
      <c r="V24" s="286" t="s">
        <v>50</v>
      </c>
      <c r="W24" s="279">
        <f>VLOOKUP(V24,vstupy!$B$17:$C$27,2,FALSE)</f>
        <v>0</v>
      </c>
      <c r="X24" s="281" t="str">
        <f t="shared" ref="X24" si="188">IFERROR(IF(J24=0,"N",N24/I24),0)</f>
        <v>N</v>
      </c>
      <c r="Y24" s="276">
        <f t="shared" si="10"/>
        <v>0</v>
      </c>
      <c r="Z24" s="276" t="str">
        <f t="shared" ref="Z24" si="189">IFERROR(IF(J24=0,"N",O24/I24),0)</f>
        <v>N</v>
      </c>
      <c r="AA24" s="276">
        <f t="shared" ref="AA24" si="190">O24</f>
        <v>0</v>
      </c>
      <c r="AB24" s="276">
        <f t="shared" ref="AB24" si="191">P24*R24</f>
        <v>0</v>
      </c>
      <c r="AC24" s="276">
        <f t="shared" si="59"/>
        <v>0</v>
      </c>
      <c r="AD24" s="278">
        <f t="shared" ref="AD24" si="192">IF(S24&gt;0,IF(W24&gt;0,($G$6/160)*(S24/60)*W24,0),IF(W24&gt;0,($G$6/160)*((U24+U25+U26)/60)*W24,0))</f>
        <v>0</v>
      </c>
      <c r="AE24" s="274">
        <f t="shared" si="15"/>
        <v>0</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t="str">
        <f t="shared" ref="AN24" si="194">IF($M24="In (zvyšuje náklady)",0,X24)</f>
        <v>N</v>
      </c>
      <c r="AO24" s="306">
        <f t="shared" ref="AO24" si="195">IF($M24="In (zvyšuje náklady)",0,Y24)</f>
        <v>0</v>
      </c>
      <c r="AP24" s="306" t="str">
        <f t="shared" ref="AP24" si="196">IF($M24="In (zvyšuje náklady)",0,Z24)</f>
        <v>N</v>
      </c>
      <c r="AQ24" s="306">
        <f t="shared" ref="AQ24" si="197">IF($M24="In (zvyšuje náklady)",0,AA24)</f>
        <v>0</v>
      </c>
      <c r="AR24" s="306">
        <f t="shared" ref="AR24" si="198">IF($M24="In (zvyšuje náklady)",0,AB24)</f>
        <v>0</v>
      </c>
      <c r="AS24" s="306">
        <f t="shared" ref="AS24" si="199">IF($M24="In (zvyšuje náklady)",0,AC24)</f>
        <v>0</v>
      </c>
      <c r="AT24" s="306">
        <f t="shared" ref="AT24" si="200">IF($M24="In (zvyšuje náklady)",0,AD24)</f>
        <v>0</v>
      </c>
      <c r="AU24" s="335">
        <f t="shared" ref="AU24" si="201">IF($M24="In (zvyšuje náklady)",0,AE24)</f>
        <v>0</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0</v>
      </c>
      <c r="CD24" s="314">
        <f>Y24+AA24+AC24+AE24</f>
        <v>0</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c r="D27" s="269"/>
      <c r="E27" s="269"/>
      <c r="F27" s="269" t="s">
        <v>177</v>
      </c>
      <c r="G27" s="284"/>
      <c r="H27" s="269"/>
      <c r="I27" s="269"/>
      <c r="J27" s="273">
        <f t="shared" si="186"/>
        <v>0</v>
      </c>
      <c r="K27" s="269"/>
      <c r="L27" s="273">
        <f t="shared" ref="L27" si="230">IF(K27="N",0,K27)</f>
        <v>0</v>
      </c>
      <c r="M27" s="269" t="s">
        <v>177</v>
      </c>
      <c r="N27" s="283"/>
      <c r="O27" s="283"/>
      <c r="P27" s="301"/>
      <c r="Q27" s="286" t="s">
        <v>50</v>
      </c>
      <c r="R27" s="300">
        <f>VLOOKUP(Q27,vstupy!$B$17:$C$27,2,FALSE)</f>
        <v>0</v>
      </c>
      <c r="S27" s="283"/>
      <c r="T27" s="153" t="s">
        <v>51</v>
      </c>
      <c r="U27" s="218">
        <f>IFERROR(VLOOKUP(T27,vstupy!$B$2:$C$12,2,FALSE),0)</f>
        <v>0</v>
      </c>
      <c r="V27" s="286" t="s">
        <v>50</v>
      </c>
      <c r="W27" s="279">
        <f>VLOOKUP(V27,vstupy!$B$17:$C$27,2,FALSE)</f>
        <v>0</v>
      </c>
      <c r="X27" s="281" t="str">
        <f t="shared" ref="X27" si="231">IFERROR(IF(J27=0,"N",N27/I27),0)</f>
        <v>N</v>
      </c>
      <c r="Y27" s="276">
        <f t="shared" ref="Y27" si="232">N27</f>
        <v>0</v>
      </c>
      <c r="Z27" s="276" t="str">
        <f t="shared" ref="Z27" si="233">IFERROR(IF(J27=0,"N",O27/I27),0)</f>
        <v>N</v>
      </c>
      <c r="AA27" s="276">
        <f t="shared" ref="AA27" si="234">O27</f>
        <v>0</v>
      </c>
      <c r="AB27" s="276">
        <f t="shared" ref="AB27" si="235">P27*R27</f>
        <v>0</v>
      </c>
      <c r="AC27" s="276">
        <f t="shared" ref="AC27" si="236">IFERROR(AB27*J27,0)</f>
        <v>0</v>
      </c>
      <c r="AD27" s="278">
        <f t="shared" ref="AD27" si="237">IF(S27&gt;0,IF(W27&gt;0,($G$6/160)*(S27/60)*W27,0),IF(W27&gt;0,($G$6/160)*((U27+U28+U29)/60)*W27,0))</f>
        <v>0</v>
      </c>
      <c r="AE27" s="274">
        <f t="shared" ref="AE27" si="238">IFERROR(AD27*J27,0)</f>
        <v>0</v>
      </c>
      <c r="AF27" s="291">
        <f>IF($M27="In (zvyšuje náklady)",X27,0)</f>
        <v>0</v>
      </c>
      <c r="AG27" s="303">
        <f t="shared" ref="AG27:AM27" si="239">IF($M27="In (zvyšuje náklady)",Y27,0)</f>
        <v>0</v>
      </c>
      <c r="AH27" s="303">
        <f t="shared" si="239"/>
        <v>0</v>
      </c>
      <c r="AI27" s="303">
        <f t="shared" si="239"/>
        <v>0</v>
      </c>
      <c r="AJ27" s="303">
        <f t="shared" si="239"/>
        <v>0</v>
      </c>
      <c r="AK27" s="303">
        <f t="shared" si="239"/>
        <v>0</v>
      </c>
      <c r="AL27" s="303">
        <f t="shared" si="239"/>
        <v>0</v>
      </c>
      <c r="AM27" s="314">
        <f t="shared" si="239"/>
        <v>0</v>
      </c>
      <c r="AN27" s="306" t="str">
        <f t="shared" ref="AN27" si="240">IF($M27="In (zvyšuje náklady)",0,X27)</f>
        <v>N</v>
      </c>
      <c r="AO27" s="306">
        <f t="shared" ref="AO27" si="241">IF($M27="In (zvyšuje náklady)",0,Y27)</f>
        <v>0</v>
      </c>
      <c r="AP27" s="306" t="str">
        <f t="shared" ref="AP27" si="242">IF($M27="In (zvyšuje náklady)",0,Z27)</f>
        <v>N</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0</v>
      </c>
      <c r="CD27" s="314">
        <f>Y27+AA27+AC27+AE27</f>
        <v>0</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c r="D30" s="269"/>
      <c r="E30" s="269"/>
      <c r="F30" s="269" t="s">
        <v>177</v>
      </c>
      <c r="G30" s="284"/>
      <c r="H30" s="269"/>
      <c r="I30" s="269"/>
      <c r="J30" s="273">
        <f t="shared" ref="J30" si="276">IF(I30="N",0,I30)</f>
        <v>0</v>
      </c>
      <c r="K30" s="269"/>
      <c r="L30" s="273">
        <f t="shared" ref="L30" si="277">IF(K30="N",0,K30)</f>
        <v>0</v>
      </c>
      <c r="M30" s="269" t="s">
        <v>177</v>
      </c>
      <c r="N30" s="283"/>
      <c r="O30" s="283"/>
      <c r="P30" s="301"/>
      <c r="Q30" s="286" t="s">
        <v>50</v>
      </c>
      <c r="R30" s="300">
        <f>VLOOKUP(Q30,vstupy!$B$17:$C$27,2,FALSE)</f>
        <v>0</v>
      </c>
      <c r="S30" s="283"/>
      <c r="T30" s="153" t="s">
        <v>51</v>
      </c>
      <c r="U30" s="218">
        <f>IFERROR(VLOOKUP(T30,vstupy!$B$2:$C$12,2,FALSE),0)</f>
        <v>0</v>
      </c>
      <c r="V30" s="286" t="s">
        <v>50</v>
      </c>
      <c r="W30" s="279">
        <f>VLOOKUP(V30,vstupy!$B$17:$C$27,2,FALSE)</f>
        <v>0</v>
      </c>
      <c r="X30" s="281" t="str">
        <f t="shared" ref="X30" si="278">IFERROR(IF(J30=0,"N",N30/I30),0)</f>
        <v>N</v>
      </c>
      <c r="Y30" s="276">
        <f t="shared" ref="Y30" si="279">N30</f>
        <v>0</v>
      </c>
      <c r="Z30" s="276" t="str">
        <f t="shared" ref="Z30" si="280">IFERROR(IF(J30=0,"N",O30/I30),0)</f>
        <v>N</v>
      </c>
      <c r="AA30" s="276">
        <f t="shared" ref="AA30" si="281">O30</f>
        <v>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t="str">
        <f t="shared" ref="AN30" si="285">IF($M30="In (zvyšuje náklady)",0,X30)</f>
        <v>N</v>
      </c>
      <c r="AO30" s="306">
        <f t="shared" ref="AO30" si="286">IF($M30="In (zvyšuje náklady)",0,Y30)</f>
        <v>0</v>
      </c>
      <c r="AP30" s="306" t="str">
        <f t="shared" ref="AP30" si="287">IF($M30="In (zvyšuje náklady)",0,Z30)</f>
        <v>N</v>
      </c>
      <c r="AQ30" s="306">
        <f t="shared" ref="AQ30" si="288">IF($M30="In (zvyšuje náklady)",0,AA30)</f>
        <v>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0</v>
      </c>
      <c r="CD30" s="314">
        <f>Y30+AA30+AC30+AE30</f>
        <v>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c r="D33" s="269"/>
      <c r="E33" s="269"/>
      <c r="F33" s="269" t="s">
        <v>177</v>
      </c>
      <c r="G33" s="284"/>
      <c r="H33" s="269"/>
      <c r="I33" s="269"/>
      <c r="J33" s="273">
        <f t="shared" ref="J33" si="321">IF(I33="N",0,I33)</f>
        <v>0</v>
      </c>
      <c r="K33" s="269"/>
      <c r="L33" s="273">
        <f t="shared" ref="L33" si="322">IF(K33="N",0,K33)</f>
        <v>0</v>
      </c>
      <c r="M33" s="269" t="s">
        <v>177</v>
      </c>
      <c r="N33" s="283"/>
      <c r="O33" s="283"/>
      <c r="P33" s="301"/>
      <c r="Q33" s="286" t="s">
        <v>50</v>
      </c>
      <c r="R33" s="300">
        <f>VLOOKUP(Q33,vstupy!$B$17:$C$27,2,FALSE)</f>
        <v>0</v>
      </c>
      <c r="S33" s="283"/>
      <c r="T33" s="153" t="s">
        <v>51</v>
      </c>
      <c r="U33" s="218">
        <f>IFERROR(VLOOKUP(T33,vstupy!$B$2:$C$12,2,FALSE),0)</f>
        <v>0</v>
      </c>
      <c r="V33" s="286" t="s">
        <v>50</v>
      </c>
      <c r="W33" s="279">
        <f>VLOOKUP(V33,vstupy!$B$17:$C$27,2,FALSE)</f>
        <v>0</v>
      </c>
      <c r="X33" s="281" t="str">
        <f t="shared" ref="X33" si="323">IFERROR(IF(J33=0,"N",N33/I33),0)</f>
        <v>N</v>
      </c>
      <c r="Y33" s="276">
        <f t="shared" ref="Y33" si="324">N33</f>
        <v>0</v>
      </c>
      <c r="Z33" s="276" t="str">
        <f t="shared" ref="Z33" si="325">IFERROR(IF(J33=0,"N",O33/I33),0)</f>
        <v>N</v>
      </c>
      <c r="AA33" s="276">
        <f t="shared" ref="AA33" si="326">O33</f>
        <v>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t="str">
        <f t="shared" ref="AN33" si="330">IF($M33="In (zvyšuje náklady)",0,X33)</f>
        <v>N</v>
      </c>
      <c r="AO33" s="306">
        <f t="shared" ref="AO33" si="331">IF($M33="In (zvyšuje náklady)",0,Y33)</f>
        <v>0</v>
      </c>
      <c r="AP33" s="306" t="str">
        <f t="shared" ref="AP33" si="332">IF($M33="In (zvyšuje náklady)",0,Z33)</f>
        <v>N</v>
      </c>
      <c r="AQ33" s="306">
        <f t="shared" ref="AQ33" si="333">IF($M33="In (zvyšuje náklady)",0,AA33)</f>
        <v>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0</v>
      </c>
      <c r="CD33" s="314">
        <f>Y33+AA33+AC33+AE33</f>
        <v>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69"/>
      <c r="D36" s="269"/>
      <c r="E36" s="269"/>
      <c r="F36" s="269" t="s">
        <v>177</v>
      </c>
      <c r="G36" s="284"/>
      <c r="H36" s="269"/>
      <c r="I36" s="269"/>
      <c r="J36" s="273">
        <f t="shared" ref="J36" si="366">IF(I36="N",0,I36)</f>
        <v>0</v>
      </c>
      <c r="K36" s="269"/>
      <c r="L36" s="273">
        <f t="shared" ref="L36" si="367">IF(K36="N",0,K36)</f>
        <v>0</v>
      </c>
      <c r="M36" s="269" t="s">
        <v>177</v>
      </c>
      <c r="N36" s="283"/>
      <c r="O36" s="283"/>
      <c r="P36" s="301"/>
      <c r="Q36" s="286" t="s">
        <v>50</v>
      </c>
      <c r="R36" s="300">
        <f>VLOOKUP(Q36,vstupy!$B$17:$C$27,2,FALSE)</f>
        <v>0</v>
      </c>
      <c r="S36" s="283"/>
      <c r="T36" s="153" t="s">
        <v>51</v>
      </c>
      <c r="U36" s="218">
        <f>IFERROR(VLOOKUP(T36,vstupy!$B$2:$C$12,2,FALSE),0)</f>
        <v>0</v>
      </c>
      <c r="V36" s="286" t="s">
        <v>50</v>
      </c>
      <c r="W36" s="279">
        <f>VLOOKUP(V36,vstupy!$B$17:$C$27,2,FALSE)</f>
        <v>0</v>
      </c>
      <c r="X36" s="281" t="str">
        <f t="shared" ref="X36" si="368">IFERROR(IF(J36=0,"N",N36/I36),0)</f>
        <v>N</v>
      </c>
      <c r="Y36" s="276">
        <f t="shared" ref="Y36" si="369">N36</f>
        <v>0</v>
      </c>
      <c r="Z36" s="276" t="str">
        <f t="shared" ref="Z36" si="370">IFERROR(IF(J36=0,"N",O36/I36),0)</f>
        <v>N</v>
      </c>
      <c r="AA36" s="276">
        <f t="shared" ref="AA36" si="371">O36</f>
        <v>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t="str">
        <f t="shared" ref="AN36" si="375">IF($M36="In (zvyšuje náklady)",0,X36)</f>
        <v>N</v>
      </c>
      <c r="AO36" s="306">
        <f t="shared" ref="AO36" si="376">IF($M36="In (zvyšuje náklady)",0,Y36)</f>
        <v>0</v>
      </c>
      <c r="AP36" s="306" t="str">
        <f t="shared" ref="AP36" si="377">IF($M36="In (zvyšuje náklady)",0,Z36)</f>
        <v>N</v>
      </c>
      <c r="AQ36" s="306">
        <f t="shared" ref="AQ36" si="378">IF($M36="In (zvyšuje náklady)",0,AA36)</f>
        <v>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0</v>
      </c>
      <c r="CD36" s="314">
        <f>Y36+AA36+AC36+AE36</f>
        <v>0</v>
      </c>
    </row>
    <row r="37" spans="2:82" s="20" customFormat="1" ht="12.6" customHeight="1" x14ac:dyDescent="0.2">
      <c r="B37" s="285"/>
      <c r="C37" s="269"/>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69"/>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c r="D39" s="269"/>
      <c r="E39" s="269"/>
      <c r="F39" s="269" t="s">
        <v>177</v>
      </c>
      <c r="G39" s="284"/>
      <c r="H39" s="269"/>
      <c r="I39" s="269"/>
      <c r="J39" s="273">
        <f t="shared" ref="J39" si="411">IF(I39="N",0,I39)</f>
        <v>0</v>
      </c>
      <c r="K39" s="269"/>
      <c r="L39" s="273">
        <f t="shared" ref="L39" si="412">IF(K39="N",0,K39)</f>
        <v>0</v>
      </c>
      <c r="M39" s="269" t="s">
        <v>177</v>
      </c>
      <c r="N39" s="283"/>
      <c r="O39" s="283"/>
      <c r="P39" s="301"/>
      <c r="Q39" s="286" t="s">
        <v>50</v>
      </c>
      <c r="R39" s="300">
        <f>VLOOKUP(Q39,vstupy!$B$17:$C$27,2,FALSE)</f>
        <v>0</v>
      </c>
      <c r="S39" s="283"/>
      <c r="T39" s="153" t="s">
        <v>51</v>
      </c>
      <c r="U39" s="218">
        <f>IFERROR(VLOOKUP(T39,vstupy!$B$2:$C$12,2,FALSE),0)</f>
        <v>0</v>
      </c>
      <c r="V39" s="286" t="s">
        <v>50</v>
      </c>
      <c r="W39" s="279">
        <f>VLOOKUP(V39,vstupy!$B$17:$C$27,2,FALSE)</f>
        <v>0</v>
      </c>
      <c r="X39" s="281" t="str">
        <f t="shared" ref="X39" si="413">IFERROR(IF(J39=0,"N",N39/I39),0)</f>
        <v>N</v>
      </c>
      <c r="Y39" s="276">
        <f t="shared" ref="Y39" si="414">N39</f>
        <v>0</v>
      </c>
      <c r="Z39" s="276" t="str">
        <f t="shared" ref="Z39" si="415">IFERROR(IF(J39=0,"N",O39/I39),0)</f>
        <v>N</v>
      </c>
      <c r="AA39" s="276">
        <f t="shared" ref="AA39" si="416">O39</f>
        <v>0</v>
      </c>
      <c r="AB39" s="276">
        <f t="shared" ref="AB39" si="417">P39*R39</f>
        <v>0</v>
      </c>
      <c r="AC39" s="276">
        <f t="shared" si="59"/>
        <v>0</v>
      </c>
      <c r="AD39" s="278">
        <f t="shared" ref="AD39" si="418">IF(S39&gt;0,IF(W39&gt;0,($G$6/160)*(S39/60)*W39,0),IF(W39&gt;0,($G$6/160)*((U39+U40+U41)/60)*W39,0))</f>
        <v>0</v>
      </c>
      <c r="AE39" s="274">
        <f t="shared" si="15"/>
        <v>0</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t="str">
        <f t="shared" ref="AN39" si="420">IF($M39="In (zvyšuje náklady)",0,X39)</f>
        <v>N</v>
      </c>
      <c r="AO39" s="306">
        <f t="shared" ref="AO39" si="421">IF($M39="In (zvyšuje náklady)",0,Y39)</f>
        <v>0</v>
      </c>
      <c r="AP39" s="306" t="str">
        <f t="shared" ref="AP39" si="422">IF($M39="In (zvyšuje náklady)",0,Z39)</f>
        <v>N</v>
      </c>
      <c r="AQ39" s="306">
        <f t="shared" ref="AQ39" si="423">IF($M39="In (zvyšuje náklady)",0,AA39)</f>
        <v>0</v>
      </c>
      <c r="AR39" s="306">
        <f t="shared" ref="AR39" si="424">IF($M39="In (zvyšuje náklady)",0,AB39)</f>
        <v>0</v>
      </c>
      <c r="AS39" s="306">
        <f t="shared" ref="AS39" si="425">IF($M39="In (zvyšuje náklady)",0,AC39)</f>
        <v>0</v>
      </c>
      <c r="AT39" s="306">
        <f t="shared" ref="AT39" si="426">IF($M39="In (zvyšuje náklady)",0,AD39)</f>
        <v>0</v>
      </c>
      <c r="AU39" s="335">
        <f t="shared" ref="AU39" si="427">IF($M39="In (zvyšuje náklady)",0,AE39)</f>
        <v>0</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0</v>
      </c>
      <c r="CD39" s="314">
        <f>Y39+AA39+AC39+AE39</f>
        <v>0</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c r="D42" s="270"/>
      <c r="E42" s="270"/>
      <c r="F42" s="269" t="s">
        <v>177</v>
      </c>
      <c r="G42" s="284"/>
      <c r="H42" s="269"/>
      <c r="I42" s="269"/>
      <c r="J42" s="273">
        <f t="shared" ref="J42" si="456">IF(I42="N",0,I42)</f>
        <v>0</v>
      </c>
      <c r="K42" s="269"/>
      <c r="L42" s="273">
        <f t="shared" ref="L42" si="457">IF(K42="N",0,K42)</f>
        <v>0</v>
      </c>
      <c r="M42" s="269" t="s">
        <v>177</v>
      </c>
      <c r="N42" s="269"/>
      <c r="O42" s="269"/>
      <c r="P42" s="301"/>
      <c r="Q42" s="286" t="s">
        <v>50</v>
      </c>
      <c r="R42" s="300">
        <f>VLOOKUP(Q42,vstupy!$B$17:$C$27,2,FALSE)</f>
        <v>0</v>
      </c>
      <c r="S42" s="269"/>
      <c r="T42" s="153" t="s">
        <v>51</v>
      </c>
      <c r="U42" s="218">
        <f>IFERROR(VLOOKUP(T42,vstupy!$B$2:$C$12,2,FALSE),0)</f>
        <v>0</v>
      </c>
      <c r="V42" s="286" t="s">
        <v>50</v>
      </c>
      <c r="W42" s="279">
        <f>VLOOKUP(V42,vstupy!$B$17:$C$27,2,FALSE)</f>
        <v>0</v>
      </c>
      <c r="X42" s="281" t="str">
        <f t="shared" ref="X42" si="458">IFERROR(IF(J42=0,"N",N42/I42),0)</f>
        <v>N</v>
      </c>
      <c r="Y42" s="276">
        <f t="shared" ref="Y42" si="459">N42</f>
        <v>0</v>
      </c>
      <c r="Z42" s="276" t="str">
        <f t="shared" ref="Z42" si="460">IFERROR(IF(J42=0,"N",O42/I42),0)</f>
        <v>N</v>
      </c>
      <c r="AA42" s="276">
        <f t="shared" ref="AA42" si="461">O42</f>
        <v>0</v>
      </c>
      <c r="AB42" s="276">
        <f t="shared" ref="AB42" si="462">P42*R42</f>
        <v>0</v>
      </c>
      <c r="AC42" s="276">
        <f t="shared" si="59"/>
        <v>0</v>
      </c>
      <c r="AD42" s="278">
        <f t="shared" ref="AD42" si="463">IF(S42&gt;0,IF(W42&gt;0,($G$6/160)*(S42/60)*W42,0),IF(W42&gt;0,($G$6/160)*((U42+U43+U44)/60)*W42,0))</f>
        <v>0</v>
      </c>
      <c r="AE42" s="274">
        <f t="shared" si="15"/>
        <v>0</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t="str">
        <f t="shared" ref="AN42" si="465">IF($M42="In (zvyšuje náklady)",0,X42)</f>
        <v>N</v>
      </c>
      <c r="AO42" s="306">
        <f t="shared" ref="AO42" si="466">IF($M42="In (zvyšuje náklady)",0,Y42)</f>
        <v>0</v>
      </c>
      <c r="AP42" s="306" t="str">
        <f t="shared" ref="AP42" si="467">IF($M42="In (zvyšuje náklady)",0,Z42)</f>
        <v>N</v>
      </c>
      <c r="AQ42" s="306">
        <f t="shared" ref="AQ42" si="468">IF($M42="In (zvyšuje náklady)",0,AA42)</f>
        <v>0</v>
      </c>
      <c r="AR42" s="306">
        <f t="shared" ref="AR42" si="469">IF($M42="In (zvyšuje náklady)",0,AB42)</f>
        <v>0</v>
      </c>
      <c r="AS42" s="306">
        <f t="shared" ref="AS42" si="470">IF($M42="In (zvyšuje náklady)",0,AC42)</f>
        <v>0</v>
      </c>
      <c r="AT42" s="306">
        <f t="shared" ref="AT42" si="471">IF($M42="In (zvyšuje náklady)",0,AD42)</f>
        <v>0</v>
      </c>
      <c r="AU42" s="335">
        <f t="shared" ref="AU42" si="472">IF($M42="In (zvyšuje náklady)",0,AE42)</f>
        <v>0</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0</v>
      </c>
      <c r="CD42" s="314">
        <f>Y42+AA42+AC42+AE42</f>
        <v>0</v>
      </c>
    </row>
    <row r="43" spans="2:82" ht="12.6" customHeight="1" x14ac:dyDescent="0.2">
      <c r="B43" s="285"/>
      <c r="C43" s="270"/>
      <c r="D43" s="270"/>
      <c r="E43" s="270"/>
      <c r="F43" s="269"/>
      <c r="G43" s="284"/>
      <c r="H43" s="269"/>
      <c r="I43" s="269"/>
      <c r="J43" s="273"/>
      <c r="K43" s="269"/>
      <c r="L43" s="273"/>
      <c r="M43" s="269"/>
      <c r="N43" s="269"/>
      <c r="O43" s="269"/>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70"/>
      <c r="E44" s="270"/>
      <c r="F44" s="269"/>
      <c r="G44" s="284"/>
      <c r="H44" s="269"/>
      <c r="I44" s="269"/>
      <c r="J44" s="273"/>
      <c r="K44" s="269"/>
      <c r="L44" s="273"/>
      <c r="M44" s="269"/>
      <c r="N44" s="269"/>
      <c r="O44" s="269"/>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c r="D45" s="270"/>
      <c r="E45" s="270"/>
      <c r="F45" s="269" t="s">
        <v>177</v>
      </c>
      <c r="G45" s="284"/>
      <c r="H45" s="269"/>
      <c r="I45" s="269"/>
      <c r="J45" s="273">
        <f>IF(I45="N",0,I45)</f>
        <v>0</v>
      </c>
      <c r="K45" s="269"/>
      <c r="L45" s="273">
        <f t="shared" ref="L45" si="501">IF(K45="N",0,K45)</f>
        <v>0</v>
      </c>
      <c r="M45" s="269" t="s">
        <v>177</v>
      </c>
      <c r="N45" s="269"/>
      <c r="O45" s="269"/>
      <c r="P45" s="301"/>
      <c r="Q45" s="286" t="s">
        <v>50</v>
      </c>
      <c r="R45" s="300">
        <f>VLOOKUP(Q45,vstupy!$B$17:$C$27,2,FALSE)</f>
        <v>0</v>
      </c>
      <c r="S45" s="269"/>
      <c r="T45" s="153" t="s">
        <v>51</v>
      </c>
      <c r="U45" s="218">
        <f>IFERROR(VLOOKUP(T45,vstupy!$B$2:$C$12,2,FALSE),0)</f>
        <v>0</v>
      </c>
      <c r="V45" s="286" t="s">
        <v>50</v>
      </c>
      <c r="W45" s="279">
        <f>VLOOKUP(V45,vstupy!$B$17:$C$27,2,FALSE)</f>
        <v>0</v>
      </c>
      <c r="X45" s="281" t="str">
        <f t="shared" ref="X45" si="502">IFERROR(IF(J45=0,"N",N45/I45),0)</f>
        <v>N</v>
      </c>
      <c r="Y45" s="276">
        <f t="shared" ref="Y45" si="503">N45</f>
        <v>0</v>
      </c>
      <c r="Z45" s="276" t="str">
        <f t="shared" ref="Z45" si="504">IFERROR(IF(J45=0,"N",O45/I45),0)</f>
        <v>N</v>
      </c>
      <c r="AA45" s="276">
        <f t="shared" ref="AA45" si="505">O45</f>
        <v>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t="str">
        <f t="shared" ref="AN45" si="509">IF($M45="In (zvyšuje náklady)",0,X45)</f>
        <v>N</v>
      </c>
      <c r="AO45" s="306">
        <f t="shared" ref="AO45" si="510">IF($M45="In (zvyšuje náklady)",0,Y45)</f>
        <v>0</v>
      </c>
      <c r="AP45" s="306" t="str">
        <f t="shared" ref="AP45" si="511">IF($M45="In (zvyšuje náklady)",0,Z45)</f>
        <v>N</v>
      </c>
      <c r="AQ45" s="306">
        <f t="shared" ref="AQ45" si="512">IF($M45="In (zvyšuje náklady)",0,AA45)</f>
        <v>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0</v>
      </c>
      <c r="BG45" s="303">
        <f t="shared" ref="BG45" si="524">IF($L45&gt;0,$L45*BF45,0)</f>
        <v>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0</v>
      </c>
      <c r="CD45" s="314">
        <f>Y45+AA45+AC45+AE45</f>
        <v>0</v>
      </c>
    </row>
    <row r="46" spans="2:82" s="20" customFormat="1" ht="12.6" customHeight="1" x14ac:dyDescent="0.2">
      <c r="B46" s="285"/>
      <c r="C46" s="270"/>
      <c r="D46" s="270"/>
      <c r="E46" s="270"/>
      <c r="F46" s="269"/>
      <c r="G46" s="284"/>
      <c r="H46" s="269"/>
      <c r="I46" s="269"/>
      <c r="J46" s="273"/>
      <c r="K46" s="269"/>
      <c r="L46" s="273"/>
      <c r="M46" s="269"/>
      <c r="N46" s="269"/>
      <c r="O46" s="269"/>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70"/>
      <c r="E47" s="270"/>
      <c r="F47" s="269"/>
      <c r="G47" s="284"/>
      <c r="H47" s="269"/>
      <c r="I47" s="269"/>
      <c r="J47" s="273"/>
      <c r="K47" s="269"/>
      <c r="L47" s="273"/>
      <c r="M47" s="269"/>
      <c r="N47" s="269"/>
      <c r="O47" s="269"/>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c r="D48" s="270"/>
      <c r="E48" s="270"/>
      <c r="F48" s="269" t="s">
        <v>177</v>
      </c>
      <c r="G48" s="284"/>
      <c r="H48" s="269"/>
      <c r="I48" s="269"/>
      <c r="J48" s="273">
        <f t="shared" ref="J48" si="545">IF(I48="N",0,I48)</f>
        <v>0</v>
      </c>
      <c r="K48" s="269"/>
      <c r="L48" s="273">
        <f t="shared" ref="L48" si="546">IF(K48="N",0,K48)</f>
        <v>0</v>
      </c>
      <c r="M48" s="269" t="s">
        <v>177</v>
      </c>
      <c r="N48" s="269"/>
      <c r="O48" s="269"/>
      <c r="P48" s="301"/>
      <c r="Q48" s="286" t="s">
        <v>50</v>
      </c>
      <c r="R48" s="300">
        <f>VLOOKUP(Q48,vstupy!$B$17:$C$27,2,FALSE)</f>
        <v>0</v>
      </c>
      <c r="S48" s="269"/>
      <c r="T48" s="153" t="s">
        <v>51</v>
      </c>
      <c r="U48" s="218">
        <f>IFERROR(VLOOKUP(T48,vstupy!$B$2:$C$12,2,FALSE),0)</f>
        <v>0</v>
      </c>
      <c r="V48" s="286" t="s">
        <v>50</v>
      </c>
      <c r="W48" s="279">
        <f>VLOOKUP(V48,vstupy!$B$17:$C$27,2,FALSE)</f>
        <v>0</v>
      </c>
      <c r="X48" s="281" t="str">
        <f t="shared" ref="X48" si="547">IFERROR(IF(J48=0,"N",N48/I48),0)</f>
        <v>N</v>
      </c>
      <c r="Y48" s="276">
        <f t="shared" ref="Y48" si="548">N48</f>
        <v>0</v>
      </c>
      <c r="Z48" s="276" t="str">
        <f t="shared" ref="Z48" si="549">IFERROR(IF(J48=0,"N",O48/I48),0)</f>
        <v>N</v>
      </c>
      <c r="AA48" s="276">
        <f t="shared" ref="AA48:AA84" si="550">O48</f>
        <v>0</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0</v>
      </c>
      <c r="AI48" s="303">
        <f t="shared" si="553"/>
        <v>0</v>
      </c>
      <c r="AJ48" s="303">
        <f t="shared" si="553"/>
        <v>0</v>
      </c>
      <c r="AK48" s="303">
        <f t="shared" si="553"/>
        <v>0</v>
      </c>
      <c r="AL48" s="303">
        <f t="shared" si="553"/>
        <v>0</v>
      </c>
      <c r="AM48" s="314">
        <f t="shared" si="553"/>
        <v>0</v>
      </c>
      <c r="AN48" s="306" t="str">
        <f t="shared" ref="AN48" si="554">IF($M48="In (zvyšuje náklady)",0,X48)</f>
        <v>N</v>
      </c>
      <c r="AO48" s="306">
        <f t="shared" ref="AO48" si="555">IF($M48="In (zvyšuje náklady)",0,Y48)</f>
        <v>0</v>
      </c>
      <c r="AP48" s="306" t="str">
        <f t="shared" ref="AP48" si="556">IF($M48="In (zvyšuje náklady)",0,Z48)</f>
        <v>N</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0</v>
      </c>
      <c r="CD48" s="314">
        <f>Y48+AA48+AC48+AE48</f>
        <v>0</v>
      </c>
    </row>
    <row r="49" spans="1:82" ht="12.6" customHeight="1" x14ac:dyDescent="0.2">
      <c r="B49" s="285"/>
      <c r="C49" s="270"/>
      <c r="D49" s="270"/>
      <c r="E49" s="270"/>
      <c r="F49" s="269"/>
      <c r="G49" s="284"/>
      <c r="H49" s="269"/>
      <c r="I49" s="269"/>
      <c r="J49" s="273"/>
      <c r="K49" s="269"/>
      <c r="L49" s="273"/>
      <c r="M49" s="269"/>
      <c r="N49" s="269"/>
      <c r="O49" s="269"/>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69"/>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177</v>
      </c>
      <c r="G51" s="284"/>
      <c r="H51" s="269"/>
      <c r="I51" s="269"/>
      <c r="J51" s="273">
        <f t="shared" ref="J51" si="590">IF(I51="N",0,I51)</f>
        <v>0</v>
      </c>
      <c r="K51" s="269"/>
      <c r="L51" s="273">
        <f t="shared" ref="L51:L84" si="591">IF(K51="N",0,K51)</f>
        <v>0</v>
      </c>
      <c r="M51" s="269" t="s">
        <v>177</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177</v>
      </c>
      <c r="G54" s="284"/>
      <c r="H54" s="269"/>
      <c r="I54" s="269"/>
      <c r="J54" s="273">
        <f t="shared" ref="J54" si="635">IF(I54="N",0,I54)</f>
        <v>0</v>
      </c>
      <c r="K54" s="269"/>
      <c r="L54" s="273">
        <f t="shared" si="591"/>
        <v>0</v>
      </c>
      <c r="M54" s="269" t="s">
        <v>177</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177</v>
      </c>
      <c r="G57" s="284"/>
      <c r="H57" s="269"/>
      <c r="I57" s="269"/>
      <c r="J57" s="273">
        <f t="shared" ref="J57" si="679">IF(I57="N",0,I57)</f>
        <v>0</v>
      </c>
      <c r="K57" s="269"/>
      <c r="L57" s="273">
        <f t="shared" si="591"/>
        <v>0</v>
      </c>
      <c r="M57" s="269" t="s">
        <v>177</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177</v>
      </c>
      <c r="G60" s="284"/>
      <c r="H60" s="269"/>
      <c r="I60" s="269"/>
      <c r="J60" s="273">
        <f t="shared" ref="J60" si="723">IF(I60="N",0,I60)</f>
        <v>0</v>
      </c>
      <c r="K60" s="269"/>
      <c r="L60" s="273">
        <f t="shared" si="591"/>
        <v>0</v>
      </c>
      <c r="M60" s="269" t="s">
        <v>177</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177</v>
      </c>
      <c r="G63" s="284"/>
      <c r="H63" s="269"/>
      <c r="I63" s="269"/>
      <c r="J63" s="273">
        <f t="shared" ref="J63" si="767">IF(I63="N",0,I63)</f>
        <v>0</v>
      </c>
      <c r="K63" s="269"/>
      <c r="L63" s="273">
        <f t="shared" si="591"/>
        <v>0</v>
      </c>
      <c r="M63" s="269" t="s">
        <v>177</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177</v>
      </c>
      <c r="G66" s="284"/>
      <c r="H66" s="269"/>
      <c r="I66" s="269"/>
      <c r="J66" s="273">
        <f t="shared" ref="J66" si="811">IF(I66="N",0,I66)</f>
        <v>0</v>
      </c>
      <c r="K66" s="269"/>
      <c r="L66" s="273">
        <f t="shared" si="591"/>
        <v>0</v>
      </c>
      <c r="M66" s="269" t="s">
        <v>177</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177</v>
      </c>
      <c r="G69" s="284"/>
      <c r="H69" s="269"/>
      <c r="I69" s="269"/>
      <c r="J69" s="273">
        <f t="shared" ref="J69" si="855">IF(I69="N",0,I69)</f>
        <v>0</v>
      </c>
      <c r="K69" s="269"/>
      <c r="L69" s="273">
        <f t="shared" si="591"/>
        <v>0</v>
      </c>
      <c r="M69" s="269" t="s">
        <v>177</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177</v>
      </c>
      <c r="G72" s="284"/>
      <c r="H72" s="269"/>
      <c r="I72" s="269"/>
      <c r="J72" s="273">
        <f t="shared" ref="J72" si="899">IF(I72="N",0,I72)</f>
        <v>0</v>
      </c>
      <c r="K72" s="269"/>
      <c r="L72" s="273">
        <f t="shared" si="591"/>
        <v>0</v>
      </c>
      <c r="M72" s="269" t="s">
        <v>177</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177</v>
      </c>
      <c r="G75" s="284"/>
      <c r="H75" s="269"/>
      <c r="I75" s="269"/>
      <c r="J75" s="273">
        <f t="shared" ref="J75" si="943">IF(I75="N",0,I75)</f>
        <v>0</v>
      </c>
      <c r="K75" s="269"/>
      <c r="L75" s="273">
        <f t="shared" si="591"/>
        <v>0</v>
      </c>
      <c r="M75" s="269" t="s">
        <v>177</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177</v>
      </c>
      <c r="G78" s="284"/>
      <c r="H78" s="269"/>
      <c r="I78" s="269"/>
      <c r="J78" s="273">
        <f t="shared" ref="J78" si="987">IF(I78="N",0,I78)</f>
        <v>0</v>
      </c>
      <c r="K78" s="269"/>
      <c r="L78" s="273">
        <f t="shared" si="591"/>
        <v>0</v>
      </c>
      <c r="M78" s="269" t="s">
        <v>177</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177</v>
      </c>
      <c r="G81" s="284"/>
      <c r="H81" s="269"/>
      <c r="I81" s="269"/>
      <c r="J81" s="273">
        <f t="shared" ref="J81" si="1032">IF(I81="N",0,I81)</f>
        <v>0</v>
      </c>
      <c r="K81" s="269"/>
      <c r="L81" s="273">
        <f t="shared" si="591"/>
        <v>0</v>
      </c>
      <c r="M81" s="269" t="s">
        <v>177</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177</v>
      </c>
      <c r="G84" s="284"/>
      <c r="H84" s="269"/>
      <c r="I84" s="269"/>
      <c r="J84" s="273">
        <f t="shared" ref="J84" si="1077">IF(I84="N",0,I84)</f>
        <v>0</v>
      </c>
      <c r="K84" s="269"/>
      <c r="L84" s="273">
        <f t="shared" si="591"/>
        <v>0</v>
      </c>
      <c r="M84" s="269" t="s">
        <v>177</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177</v>
      </c>
      <c r="G87" s="284"/>
      <c r="H87" s="269"/>
      <c r="I87" s="269"/>
      <c r="J87" s="273">
        <f t="shared" ref="J87" si="1120">IF(I87="N",0,I87)</f>
        <v>0</v>
      </c>
      <c r="K87" s="269"/>
      <c r="L87" s="273">
        <f t="shared" ref="L87:L150" si="1121">IF(K87="N",0,K87)</f>
        <v>0</v>
      </c>
      <c r="M87" s="269" t="s">
        <v>177</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177</v>
      </c>
      <c r="G90" s="284"/>
      <c r="H90" s="269"/>
      <c r="I90" s="269"/>
      <c r="J90" s="273">
        <f t="shared" ref="J90" si="1164">IF(I90="N",0,I90)</f>
        <v>0</v>
      </c>
      <c r="K90" s="269"/>
      <c r="L90" s="273">
        <f t="shared" si="1121"/>
        <v>0</v>
      </c>
      <c r="M90" s="269" t="s">
        <v>177</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177</v>
      </c>
      <c r="G93" s="284"/>
      <c r="H93" s="269"/>
      <c r="I93" s="269"/>
      <c r="J93" s="273">
        <f t="shared" ref="J93" si="1207">IF(I93="N",0,I93)</f>
        <v>0</v>
      </c>
      <c r="K93" s="269"/>
      <c r="L93" s="273">
        <f t="shared" si="1121"/>
        <v>0</v>
      </c>
      <c r="M93" s="269" t="s">
        <v>177</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177</v>
      </c>
      <c r="G96" s="284"/>
      <c r="H96" s="269"/>
      <c r="I96" s="269"/>
      <c r="J96" s="273">
        <f t="shared" ref="J96" si="1250">IF(I96="N",0,I96)</f>
        <v>0</v>
      </c>
      <c r="K96" s="269"/>
      <c r="L96" s="273">
        <f t="shared" si="1121"/>
        <v>0</v>
      </c>
      <c r="M96" s="269" t="s">
        <v>177</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177</v>
      </c>
      <c r="G99" s="284"/>
      <c r="H99" s="269"/>
      <c r="I99" s="269"/>
      <c r="J99" s="273">
        <f t="shared" ref="J99" si="1293">IF(I99="N",0,I99)</f>
        <v>0</v>
      </c>
      <c r="K99" s="269"/>
      <c r="L99" s="273">
        <f t="shared" si="1121"/>
        <v>0</v>
      </c>
      <c r="M99" s="269" t="s">
        <v>177</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177</v>
      </c>
      <c r="G102" s="284"/>
      <c r="H102" s="269"/>
      <c r="I102" s="269"/>
      <c r="J102" s="273">
        <f t="shared" ref="J102" si="1336">IF(I102="N",0,I102)</f>
        <v>0</v>
      </c>
      <c r="K102" s="269"/>
      <c r="L102" s="273">
        <f t="shared" si="1121"/>
        <v>0</v>
      </c>
      <c r="M102" s="269" t="s">
        <v>177</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177</v>
      </c>
      <c r="G105" s="284"/>
      <c r="H105" s="269"/>
      <c r="I105" s="269"/>
      <c r="J105" s="273">
        <f t="shared" ref="J105" si="1379">IF(I105="N",0,I105)</f>
        <v>0</v>
      </c>
      <c r="K105" s="269"/>
      <c r="L105" s="273">
        <f t="shared" si="1121"/>
        <v>0</v>
      </c>
      <c r="M105" s="269" t="s">
        <v>177</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177</v>
      </c>
      <c r="G108" s="284"/>
      <c r="H108" s="269"/>
      <c r="I108" s="269"/>
      <c r="J108" s="273">
        <f t="shared" ref="J108" si="1422">IF(I108="N",0,I108)</f>
        <v>0</v>
      </c>
      <c r="K108" s="269"/>
      <c r="L108" s="273">
        <f t="shared" si="1121"/>
        <v>0</v>
      </c>
      <c r="M108" s="269" t="s">
        <v>177</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177</v>
      </c>
      <c r="G111" s="284"/>
      <c r="H111" s="269"/>
      <c r="I111" s="269"/>
      <c r="J111" s="273">
        <f t="shared" ref="J111" si="1465">IF(I111="N",0,I111)</f>
        <v>0</v>
      </c>
      <c r="K111" s="269"/>
      <c r="L111" s="273">
        <f t="shared" si="1121"/>
        <v>0</v>
      </c>
      <c r="M111" s="269" t="s">
        <v>177</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177</v>
      </c>
      <c r="G114" s="284"/>
      <c r="H114" s="269"/>
      <c r="I114" s="269"/>
      <c r="J114" s="273">
        <f t="shared" ref="J114" si="1508">IF(I114="N",0,I114)</f>
        <v>0</v>
      </c>
      <c r="K114" s="269"/>
      <c r="L114" s="273">
        <f t="shared" si="1121"/>
        <v>0</v>
      </c>
      <c r="M114" s="269" t="s">
        <v>177</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177</v>
      </c>
      <c r="G117" s="284"/>
      <c r="H117" s="269"/>
      <c r="I117" s="269"/>
      <c r="J117" s="273">
        <f t="shared" ref="J117" si="1551">IF(I117="N",0,I117)</f>
        <v>0</v>
      </c>
      <c r="K117" s="269"/>
      <c r="L117" s="273">
        <f t="shared" si="1121"/>
        <v>0</v>
      </c>
      <c r="M117" s="269" t="s">
        <v>177</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177</v>
      </c>
      <c r="G120" s="284"/>
      <c r="H120" s="269"/>
      <c r="I120" s="269"/>
      <c r="J120" s="273">
        <f t="shared" ref="J120" si="1595">IF(I120="N",0,I120)</f>
        <v>0</v>
      </c>
      <c r="K120" s="269"/>
      <c r="L120" s="273">
        <f t="shared" si="1121"/>
        <v>0</v>
      </c>
      <c r="M120" s="269" t="s">
        <v>177</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177</v>
      </c>
      <c r="G123" s="284"/>
      <c r="H123" s="269"/>
      <c r="I123" s="269"/>
      <c r="J123" s="273">
        <f t="shared" ref="J123" si="1639">IF(I123="N",0,I123)</f>
        <v>0</v>
      </c>
      <c r="K123" s="269"/>
      <c r="L123" s="273">
        <f t="shared" si="1121"/>
        <v>0</v>
      </c>
      <c r="M123" s="269" t="s">
        <v>177</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177</v>
      </c>
      <c r="G126" s="284"/>
      <c r="H126" s="269"/>
      <c r="I126" s="269"/>
      <c r="J126" s="273">
        <f t="shared" ref="J126" si="1683">IF(I126="N",0,I126)</f>
        <v>0</v>
      </c>
      <c r="K126" s="269"/>
      <c r="L126" s="273">
        <f t="shared" si="1121"/>
        <v>0</v>
      </c>
      <c r="M126" s="269" t="s">
        <v>177</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177</v>
      </c>
      <c r="G129" s="284"/>
      <c r="H129" s="269"/>
      <c r="I129" s="269"/>
      <c r="J129" s="273">
        <f t="shared" ref="J129" si="1727">IF(I129="N",0,I129)</f>
        <v>0</v>
      </c>
      <c r="K129" s="269"/>
      <c r="L129" s="273">
        <f t="shared" si="1121"/>
        <v>0</v>
      </c>
      <c r="M129" s="269" t="s">
        <v>177</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177</v>
      </c>
      <c r="G132" s="284"/>
      <c r="H132" s="269"/>
      <c r="I132" s="269"/>
      <c r="J132" s="273">
        <f t="shared" ref="J132" si="1771">IF(I132="N",0,I132)</f>
        <v>0</v>
      </c>
      <c r="K132" s="269"/>
      <c r="L132" s="273">
        <f t="shared" si="1121"/>
        <v>0</v>
      </c>
      <c r="M132" s="269" t="s">
        <v>177</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177</v>
      </c>
      <c r="G135" s="284"/>
      <c r="H135" s="269"/>
      <c r="I135" s="269"/>
      <c r="J135" s="273">
        <f t="shared" ref="J135" si="1815">IF(I135="N",0,I135)</f>
        <v>0</v>
      </c>
      <c r="K135" s="269"/>
      <c r="L135" s="273">
        <f t="shared" si="1121"/>
        <v>0</v>
      </c>
      <c r="M135" s="269" t="s">
        <v>177</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177</v>
      </c>
      <c r="G138" s="284"/>
      <c r="H138" s="269"/>
      <c r="I138" s="269"/>
      <c r="J138" s="273">
        <f t="shared" ref="J138" si="1859">IF(I138="N",0,I138)</f>
        <v>0</v>
      </c>
      <c r="K138" s="269"/>
      <c r="L138" s="273">
        <f t="shared" si="1121"/>
        <v>0</v>
      </c>
      <c r="M138" s="269" t="s">
        <v>177</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177</v>
      </c>
      <c r="G141" s="284"/>
      <c r="H141" s="269"/>
      <c r="I141" s="269"/>
      <c r="J141" s="273">
        <f t="shared" ref="J141" si="1903">IF(I141="N",0,I141)</f>
        <v>0</v>
      </c>
      <c r="K141" s="269"/>
      <c r="L141" s="273">
        <f t="shared" si="1121"/>
        <v>0</v>
      </c>
      <c r="M141" s="269" t="s">
        <v>177</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177</v>
      </c>
      <c r="G144" s="284"/>
      <c r="H144" s="269"/>
      <c r="I144" s="269"/>
      <c r="J144" s="273">
        <f t="shared" ref="J144" si="1947">IF(I144="N",0,I144)</f>
        <v>0</v>
      </c>
      <c r="K144" s="269"/>
      <c r="L144" s="273">
        <f t="shared" si="1121"/>
        <v>0</v>
      </c>
      <c r="M144" s="269" t="s">
        <v>177</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177</v>
      </c>
      <c r="G147" s="284"/>
      <c r="H147" s="269"/>
      <c r="I147" s="269"/>
      <c r="J147" s="273">
        <f t="shared" ref="J147" si="1992">IF(I147="N",0,I147)</f>
        <v>0</v>
      </c>
      <c r="K147" s="269"/>
      <c r="L147" s="273">
        <f t="shared" si="1121"/>
        <v>0</v>
      </c>
      <c r="M147" s="269" t="s">
        <v>177</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177</v>
      </c>
      <c r="G150" s="284"/>
      <c r="H150" s="269"/>
      <c r="I150" s="269"/>
      <c r="J150" s="273">
        <f t="shared" ref="J150" si="2037">IF(I150="N",0,I150)</f>
        <v>0</v>
      </c>
      <c r="K150" s="269"/>
      <c r="L150" s="273">
        <f t="shared" si="1121"/>
        <v>0</v>
      </c>
      <c r="M150" s="269" t="s">
        <v>177</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177</v>
      </c>
      <c r="G153" s="284"/>
      <c r="H153" s="269"/>
      <c r="I153" s="269"/>
      <c r="J153" s="273">
        <f t="shared" ref="J153" si="2081">IF(I153="N",0,I153)</f>
        <v>0</v>
      </c>
      <c r="K153" s="269"/>
      <c r="L153" s="273">
        <f t="shared" ref="L153:L156" si="2082">IF(K153="N",0,K153)</f>
        <v>0</v>
      </c>
      <c r="M153" s="269" t="s">
        <v>177</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177</v>
      </c>
      <c r="G156" s="284"/>
      <c r="H156" s="269"/>
      <c r="I156" s="269"/>
      <c r="J156" s="273">
        <f>IF(I156="N",0,I156)</f>
        <v>0</v>
      </c>
      <c r="K156" s="269"/>
      <c r="L156" s="273">
        <f t="shared" si="2082"/>
        <v>0</v>
      </c>
      <c r="M156" s="269" t="s">
        <v>177</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3.0032848427968091</v>
      </c>
      <c r="AI159" s="194">
        <f t="shared" si="2168"/>
        <v>19200</v>
      </c>
      <c r="AJ159" s="194">
        <f t="shared" si="2168"/>
        <v>0</v>
      </c>
      <c r="AK159" s="194">
        <f t="shared" si="2168"/>
        <v>0</v>
      </c>
      <c r="AL159" s="194">
        <f t="shared" ref="AL159:AM159" si="2169">SUM(AL9:AL158)</f>
        <v>0.21318359374999998</v>
      </c>
      <c r="AM159" s="195">
        <f t="shared" si="2169"/>
        <v>1362.8827148437499</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3.2164684365468093</v>
      </c>
      <c r="CD159" s="198">
        <f t="shared" si="2180"/>
        <v>20562.882714843749</v>
      </c>
    </row>
    <row r="160" spans="2:82" x14ac:dyDescent="0.2">
      <c r="AC160" s="203"/>
      <c r="AK160" s="203">
        <f>AG159+AI159+AK159+AM159</f>
        <v>20562.882714843749</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20562.882714843749</v>
      </c>
    </row>
    <row r="165" spans="3:82" ht="12.75" customHeight="1" x14ac:dyDescent="0.2">
      <c r="AQ165" s="162" t="s">
        <v>200</v>
      </c>
      <c r="AS165" s="203">
        <f>'Krok 2- Tabuľky na skopírovanie'!C10+'Krok 2- Tabuľky na skopírovanie'!E10</f>
        <v>20562.882714843749</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80" zoomScaleNormal="80" workbookViewId="0">
      <selection activeCell="H16" sqref="H16"/>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178</v>
      </c>
      <c r="C6" s="357">
        <f>'Krok 1- Kalkulačka '!AG159</f>
        <v>0</v>
      </c>
      <c r="D6" s="357"/>
      <c r="E6" s="363">
        <f>'Krok 1- Kalkulačka '!AO159</f>
        <v>0</v>
      </c>
      <c r="F6" s="364"/>
    </row>
    <row r="7" spans="1:12" ht="15" customHeight="1" x14ac:dyDescent="0.2">
      <c r="B7" s="208" t="s">
        <v>179</v>
      </c>
      <c r="C7" s="357">
        <f>'Krok 1- Kalkulačka '!AI159</f>
        <v>19200</v>
      </c>
      <c r="D7" s="357"/>
      <c r="E7" s="363">
        <f>'Krok 1- Kalkulačka '!AQ159</f>
        <v>0</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1362.8827148437499</v>
      </c>
      <c r="D9" s="357"/>
      <c r="E9" s="363">
        <f>'Krok 1- Kalkulačka '!AU159</f>
        <v>0</v>
      </c>
      <c r="F9" s="364"/>
    </row>
    <row r="10" spans="1:12" ht="15" customHeight="1" x14ac:dyDescent="0.2">
      <c r="B10" s="208" t="s">
        <v>100</v>
      </c>
      <c r="C10" s="357">
        <f>SUM(C6:C9)</f>
        <v>20562.882714843749</v>
      </c>
      <c r="D10" s="357"/>
      <c r="E10" s="363">
        <f>SUM(E6:E9)</f>
        <v>0</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0</v>
      </c>
      <c r="F12" s="364"/>
    </row>
    <row r="13" spans="1:12" ht="49.5" customHeight="1" thickBot="1" x14ac:dyDescent="0.25">
      <c r="B13" s="209" t="s">
        <v>192</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20562.882714843749</v>
      </c>
      <c r="D16" s="360"/>
      <c r="E16" s="365">
        <f>E7+E8+E9-E13</f>
        <v>0</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207</v>
      </c>
      <c r="D20" s="353" t="s">
        <v>206</v>
      </c>
      <c r="E20" s="351" t="s">
        <v>108</v>
      </c>
      <c r="F20" s="351" t="s">
        <v>160</v>
      </c>
      <c r="G20" s="351" t="s">
        <v>102</v>
      </c>
      <c r="H20" s="351" t="s">
        <v>162</v>
      </c>
      <c r="I20" s="351" t="s">
        <v>163</v>
      </c>
      <c r="J20" s="351" t="s">
        <v>106</v>
      </c>
      <c r="K20" s="351" t="s">
        <v>107</v>
      </c>
      <c r="L20" s="351" t="s">
        <v>208</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Zvýšenie správneho poplatku za vydanie dokladu o pobyte</v>
      </c>
      <c r="C26" s="223" t="str">
        <f>'Krok 1- Kalkulačka '!D9</f>
        <v>Zákon č. 145/1995 Z. z.</v>
      </c>
      <c r="D26" s="223" t="str">
        <f>'Krok 1- Kalkulačka '!E9</f>
        <v>Položka 24 sadzobníka</v>
      </c>
      <c r="E26" s="223" t="str">
        <f>'Krok 1- Kalkulačka '!F9</f>
        <v>SK</v>
      </c>
      <c r="F26" s="226">
        <f>IF('Krok 1- Kalkulačka '!G9&gt;0,'Krok 1- Kalkulačka '!G9,"-")</f>
        <v>44927</v>
      </c>
      <c r="G26" s="223" t="str">
        <f>'Krok 1- Kalkulačka '!H9</f>
        <v>všetky kategórie podnikov</v>
      </c>
      <c r="H26" s="224">
        <f>'Krok 1- Kalkulačka '!I9</f>
        <v>6393</v>
      </c>
      <c r="I26" s="224" t="str">
        <f>'Krok 1- Kalkulačka '!K9</f>
        <v>N</v>
      </c>
      <c r="J26" s="225">
        <f>IF($L26="In (zvyšuje náklady)",'Krok 1- Kalkulačka '!CC9,'Krok 1- Kalkulačka '!CC9)</f>
        <v>3.2164684365468093</v>
      </c>
      <c r="K26" s="225">
        <f>IF($L26="In (zvyšuje náklady)",'Krok 1- Kalkulačka '!CD9,'Krok 1- Kalkulačka '!CD9)</f>
        <v>20562.882714843749</v>
      </c>
      <c r="L26" s="223" t="str">
        <f>'Krok 1- Kalkulačka '!M9</f>
        <v>In (zvyšuje náklady)</v>
      </c>
    </row>
    <row r="27" spans="1:12" ht="38.25" x14ac:dyDescent="0.2">
      <c r="A27" s="223">
        <f>'Krok 1- Kalkulačka '!B12</f>
        <v>2</v>
      </c>
      <c r="B27" s="223">
        <f>'Krok 1- Kalkulačka '!C12</f>
        <v>0</v>
      </c>
      <c r="C27" s="223">
        <f>'Krok 1- Kalkulačka '!D12</f>
        <v>0</v>
      </c>
      <c r="D27" s="223">
        <f>'Krok 1- Kalkulačka '!E12</f>
        <v>0</v>
      </c>
      <c r="E27" s="223">
        <f>'Krok 1- Kalkulačka '!F12</f>
        <v>0</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f>'Krok 1- Kalkulačka '!M12</f>
        <v>0</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workbookViewId="0">
      <selection activeCell="C17" sqref="C17:Q17"/>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181</v>
      </c>
      <c r="C15" s="396" t="s">
        <v>174</v>
      </c>
      <c r="D15" s="396"/>
      <c r="E15" s="396"/>
      <c r="F15" s="396"/>
      <c r="G15" s="396"/>
      <c r="H15" s="396"/>
      <c r="I15" s="396"/>
      <c r="J15" s="396"/>
      <c r="K15" s="396"/>
      <c r="L15" s="396"/>
      <c r="M15" s="396"/>
      <c r="N15" s="396"/>
      <c r="O15" s="396"/>
      <c r="P15" s="396"/>
      <c r="Q15" s="396"/>
    </row>
    <row r="16" spans="1:17" ht="72" customHeight="1" x14ac:dyDescent="0.2">
      <c r="A16" s="134"/>
      <c r="B16" s="126" t="s">
        <v>210</v>
      </c>
      <c r="C16" s="396" t="s">
        <v>211</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178</v>
      </c>
      <c r="B6" s="84">
        <f>'Krok 1- Kalkulačka '!AG159</f>
        <v>0</v>
      </c>
      <c r="C6" s="87">
        <f>'Krok 1- Kalkulačka '!AO159</f>
        <v>0</v>
      </c>
      <c r="E6" s="419"/>
      <c r="F6" s="419"/>
      <c r="G6" s="419"/>
      <c r="H6" s="419"/>
      <c r="I6" s="419"/>
      <c r="J6" s="419"/>
      <c r="K6" s="419"/>
      <c r="L6" s="419"/>
      <c r="M6" s="419"/>
      <c r="N6" s="419"/>
      <c r="O6" s="419"/>
    </row>
    <row r="7" spans="1:15" x14ac:dyDescent="0.2">
      <c r="A7" s="141" t="s">
        <v>179</v>
      </c>
      <c r="B7" s="84">
        <f>'Krok 1- Kalkulačka '!AI159</f>
        <v>19200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22.5" x14ac:dyDescent="0.2">
      <c r="A10" s="80" t="s">
        <v>100</v>
      </c>
      <c r="B10" s="85" t="e">
        <f>SUM(B6:B9)</f>
        <v>#REF!</v>
      </c>
      <c r="C10" s="88" t="e">
        <f>SUM(C6:C9)</f>
        <v>#REF!</v>
      </c>
      <c r="E10" s="142">
        <f>'Krok 1- Kalkulačka '!B9</f>
        <v>1</v>
      </c>
      <c r="F10" s="142" t="str">
        <f>'Krok 1- Kalkulačka '!C9</f>
        <v>Zvýšenie správneho poplatku za vydanie dokladu o pobyte</v>
      </c>
      <c r="G10" s="142" t="str">
        <f>'Krok 1- Kalkulačka '!E9</f>
        <v>Položka 24 sadzobníka</v>
      </c>
      <c r="H10" s="142" t="str">
        <f>'Krok 1- Kalkulačka '!F9</f>
        <v>SK</v>
      </c>
      <c r="I10" s="142">
        <f>'Krok 1- Kalkulačka '!G9</f>
        <v>44927</v>
      </c>
      <c r="J10" s="142" t="str">
        <f>'Krok 1- Kalkulačka '!H9</f>
        <v>všetky kategórie podnikov</v>
      </c>
      <c r="K10" s="142">
        <f>'Krok 1- Kalkulačka '!I9</f>
        <v>6393</v>
      </c>
      <c r="L10" s="142">
        <f>'Krok 1- Kalkulačka '!L9</f>
        <v>0</v>
      </c>
      <c r="M10" s="143">
        <f>'Krok 1- Kalkulačka '!CC9</f>
        <v>3.2164684365468093</v>
      </c>
      <c r="N10" s="143">
        <f>'Krok 1- Kalkulačka '!CD9</f>
        <v>20562.882714843749</v>
      </c>
      <c r="O10" s="142" t="str">
        <f>'Krok 1- Kalkulačka '!M9</f>
        <v>In (zvyšuje náklady)</v>
      </c>
    </row>
    <row r="11" spans="1:15" ht="20.25" customHeight="1" x14ac:dyDescent="0.2">
      <c r="A11" s="80" t="s">
        <v>84</v>
      </c>
      <c r="B11" s="86"/>
      <c r="C11" s="89"/>
      <c r="E11" s="142">
        <f>'Krok 1- Kalkulačka '!B12</f>
        <v>2</v>
      </c>
      <c r="F11" s="142">
        <f>'Krok 1- Kalkulačka '!C12</f>
        <v>0</v>
      </c>
      <c r="G11" s="142">
        <f>'Krok 1- Kalkulačka '!E12</f>
        <v>0</v>
      </c>
      <c r="H11" s="142">
        <f>'Krok 1- Kalkulačka '!F12</f>
        <v>0</v>
      </c>
      <c r="I11" s="142">
        <f>'Krok 1- Kalkulačka '!G12</f>
        <v>0</v>
      </c>
      <c r="J11" s="142">
        <f>'Krok 1- Kalkulačka '!H12</f>
        <v>0</v>
      </c>
      <c r="K11" s="142">
        <f>'Krok 1- Kalkulačka '!I12</f>
        <v>0</v>
      </c>
      <c r="L11" s="142">
        <f>'Krok 1- Kalkulačka '!L12</f>
        <v>0</v>
      </c>
      <c r="M11" s="143">
        <f>'Krok 1- Kalkulačka '!CC12</f>
        <v>0</v>
      </c>
      <c r="N11" s="143">
        <f>'Krok 1- Kalkulačka '!CD12</f>
        <v>0</v>
      </c>
      <c r="O11" s="142">
        <f>'Krok 1- Kalkulačka '!M12</f>
        <v>0</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180</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Renata Cerna</cp:lastModifiedBy>
  <cp:lastPrinted>2022-07-19T08:45:36Z</cp:lastPrinted>
  <dcterms:created xsi:type="dcterms:W3CDTF">2014-07-30T13:24:38Z</dcterms:created>
  <dcterms:modified xsi:type="dcterms:W3CDTF">2022-08-04T08:17:41Z</dcterms:modified>
</cp:coreProperties>
</file>